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590955dc035adc9/MARGEM/Ativos_BNDES_IPHAN/4.Produtos/2.Plano de Negocios/rev05_cp/Envio_PN_Orange_CP.V3/"/>
    </mc:Choice>
  </mc:AlternateContent>
  <xr:revisionPtr revIDLastSave="376" documentId="8_{B6288E2E-52B3-416C-9EE3-2279B5244C09}" xr6:coauthVersionLast="47" xr6:coauthVersionMax="47" xr10:uidLastSave="{4957C811-9178-4735-9E37-BD8A90FB65E3}"/>
  <bookViews>
    <workbookView xWindow="20544" yWindow="0" windowWidth="20832" windowHeight="16656" xr2:uid="{99926182-8EB0-4A31-9730-D3574108C15E}"/>
  </bookViews>
  <sheets>
    <sheet name="Painel" sheetId="1" r:id="rId1"/>
    <sheet name="FC" sheetId="2" r:id="rId2"/>
    <sheet name="DRE" sheetId="3" r:id="rId3"/>
    <sheet name="BENS" sheetId="4" r:id="rId4"/>
    <sheet name="BP" sheetId="5" r:id="rId5"/>
  </sheets>
  <definedNames>
    <definedName name="____________a999" hidden="1">{#N/A,#N/A,FALSE,"ANEXO3 99 ERA";#N/A,#N/A,FALSE,"ANEXO3 99 UBÁ2";#N/A,#N/A,FALSE,"ANEXO3 99 DTU";#N/A,#N/A,FALSE,"ANEXO3 99 RDR";#N/A,#N/A,FALSE,"ANEXO3 99 UBÁ4";#N/A,#N/A,FALSE,"ANEXO3 99 UBÁ6"}</definedName>
    <definedName name="___________a999" hidden="1">{#N/A,#N/A,FALSE,"ANEXO3 99 ERA";#N/A,#N/A,FALSE,"ANEXO3 99 UBÁ2";#N/A,#N/A,FALSE,"ANEXO3 99 DTU";#N/A,#N/A,FALSE,"ANEXO3 99 RDR";#N/A,#N/A,FALSE,"ANEXO3 99 UBÁ4";#N/A,#N/A,FALSE,"ANEXO3 99 UBÁ6"}</definedName>
    <definedName name="__________a999" hidden="1">{#N/A,#N/A,FALSE,"ANEXO3 99 ERA";#N/A,#N/A,FALSE,"ANEXO3 99 UBÁ2";#N/A,#N/A,FALSE,"ANEXO3 99 DTU";#N/A,#N/A,FALSE,"ANEXO3 99 RDR";#N/A,#N/A,FALSE,"ANEXO3 99 UBÁ4";#N/A,#N/A,FALSE,"ANEXO3 99 UBÁ6"}</definedName>
    <definedName name="________a999" hidden="1">{#N/A,#N/A,FALSE,"ANEXO3 99 ERA";#N/A,#N/A,FALSE,"ANEXO3 99 UBÁ2";#N/A,#N/A,FALSE,"ANEXO3 99 DTU";#N/A,#N/A,FALSE,"ANEXO3 99 RDR";#N/A,#N/A,FALSE,"ANEXO3 99 UBÁ4";#N/A,#N/A,FALSE,"ANEXO3 99 UBÁ6"}</definedName>
    <definedName name="_______a999" hidden="1">{#N/A,#N/A,FALSE,"ANEXO3 99 ERA";#N/A,#N/A,FALSE,"ANEXO3 99 UBÁ2";#N/A,#N/A,FALSE,"ANEXO3 99 DTU";#N/A,#N/A,FALSE,"ANEXO3 99 RDR";#N/A,#N/A,FALSE,"ANEXO3 99 UBÁ4";#N/A,#N/A,FALSE,"ANEXO3 99 UBÁ6"}</definedName>
    <definedName name="______a999" hidden="1">{#N/A,#N/A,FALSE,"ANEXO3 99 ERA";#N/A,#N/A,FALSE,"ANEXO3 99 UBÁ2";#N/A,#N/A,FALSE,"ANEXO3 99 DTU";#N/A,#N/A,FALSE,"ANEXO3 99 RDR";#N/A,#N/A,FALSE,"ANEXO3 99 UBÁ4";#N/A,#N/A,FALSE,"ANEXO3 99 UBÁ6"}</definedName>
    <definedName name="_____a999" hidden="1">{#N/A,#N/A,FALSE,"ANEXO3 99 ERA";#N/A,#N/A,FALSE,"ANEXO3 99 UBÁ2";#N/A,#N/A,FALSE,"ANEXO3 99 DTU";#N/A,#N/A,FALSE,"ANEXO3 99 RDR";#N/A,#N/A,FALSE,"ANEXO3 99 UBÁ4";#N/A,#N/A,FALSE,"ANEXO3 99 UBÁ6"}</definedName>
    <definedName name="____a999" hidden="1">{#N/A,#N/A,FALSE,"ANEXO3 99 ERA";#N/A,#N/A,FALSE,"ANEXO3 99 UBÁ2";#N/A,#N/A,FALSE,"ANEXO3 99 DTU";#N/A,#N/A,FALSE,"ANEXO3 99 RDR";#N/A,#N/A,FALSE,"ANEXO3 99 UBÁ4";#N/A,#N/A,FALSE,"ANEXO3 99 UBÁ6"}</definedName>
    <definedName name="___a999" hidden="1">{#N/A,#N/A,FALSE,"ANEXO3 99 ERA";#N/A,#N/A,FALSE,"ANEXO3 99 UBÁ2";#N/A,#N/A,FALSE,"ANEXO3 99 DTU";#N/A,#N/A,FALSE,"ANEXO3 99 RDR";#N/A,#N/A,FALSE,"ANEXO3 99 UBÁ4";#N/A,#N/A,FALSE,"ANEXO3 99 UBÁ6"}</definedName>
    <definedName name="__123Graph_ASIDECO" localSheetId="1" hidden="1">#REF!</definedName>
    <definedName name="__123Graph_ASIDECO" hidden="1">#REF!</definedName>
    <definedName name="__123Graph_BSIDECO" localSheetId="1" hidden="1">#REF!</definedName>
    <definedName name="__123Graph_BSIDECO" hidden="1">#REF!</definedName>
    <definedName name="__123Graph_CSIDECO" localSheetId="1" hidden="1">#REF!</definedName>
    <definedName name="__123Graph_CSIDECO" hidden="1">#REF!</definedName>
    <definedName name="__123Graph_XSIDECO" localSheetId="1" hidden="1">#REF!</definedName>
    <definedName name="__123Graph_XSIDECO" hidden="1">#REF!</definedName>
    <definedName name="__IntlFixup" hidden="1">TRUE</definedName>
    <definedName name="__IntlFixupTable" localSheetId="1" hidden="1">#REF!</definedName>
    <definedName name="__IntlFixupTable" hidden="1">#REF!</definedName>
    <definedName name="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10__123Graph_BCHART_2" localSheetId="1" hidden="1">#REF!</definedName>
    <definedName name="_10__123Graph_BCHART_2" hidden="1">#REF!</definedName>
    <definedName name="_15__123Graph_CCHART_2" localSheetId="1" hidden="1">#REF!</definedName>
    <definedName name="_15__123Graph_CCHART_2" hidden="1">#REF!</definedName>
    <definedName name="_20__123Graph_DCHART_2" localSheetId="1" hidden="1">#REF!</definedName>
    <definedName name="_20__123Graph_DCHART_2" hidden="1">#REF!</definedName>
    <definedName name="_5__123Graph_ACHART_2" localSheetId="1" hidden="1">#REF!</definedName>
    <definedName name="_5__123Graph_ACHART_2" hidden="1">#REF!</definedName>
    <definedName name="_a999" hidden="1">{#N/A,#N/A,FALSE,"ANEXO3 99 ERA";#N/A,#N/A,FALSE,"ANEXO3 99 UBÁ2";#N/A,#N/A,FALSE,"ANEXO3 99 DTU";#N/A,#N/A,FALSE,"ANEXO3 99 RDR";#N/A,#N/A,FALSE,"ANEXO3 99 UBÁ4";#N/A,#N/A,FALSE,"ANEXO3 99 UBÁ6"}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c1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_Fill" localSheetId="1" hidden="1">#REF!</definedName>
    <definedName name="_Fill" hidden="1">#REF!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Key1" hidden="1">#REF!</definedName>
    <definedName name="_Key2" hidden="1">#REF!</definedName>
    <definedName name="_MatMult_A" localSheetId="1" hidden="1">#REF!</definedName>
    <definedName name="_MatMult_A" hidden="1">#REF!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a000" hidden="1">{#N/A,#N/A,FALSE,"ANEXO3 99 ERA";#N/A,#N/A,FALSE,"ANEXO3 99 UBÁ2";#N/A,#N/A,FALSE,"ANEXO3 99 DTU";#N/A,#N/A,FALSE,"ANEXO3 99 RDR";#N/A,#N/A,FALSE,"ANEXO3 99 UBÁ4";#N/A,#N/A,FALSE,"ANEXO3 99 UBÁ6"}</definedName>
    <definedName name="A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LB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lt_md">Painel!#REF!</definedName>
    <definedName name="amort_ativo">Painel!#REF!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nscount" hidden="1">1</definedName>
    <definedName name="aporte">Painel!#REF!</definedName>
    <definedName name="a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rlindo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2DocOpenMode" hidden="1">"AS2DocumentEdit"</definedName>
    <definedName name="AS2ReportLS" hidden="1">1</definedName>
    <definedName name="AS2SyncStepLS" hidden="1">0</definedName>
    <definedName name="AS2TickmarkLS" localSheetId="1" hidden="1">#REF!</definedName>
    <definedName name="AS2TickmarkLS" hidden="1">#REF!</definedName>
    <definedName name="AS2VersionLS" hidden="1">300</definedName>
    <definedName name="ASFD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FD2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balanc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te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bb" hidden="1">{#N/A,#N/A,FALSE,"ANEXO3 99 ERA";#N/A,#N/A,FALSE,"ANEXO3 99 UBÁ2";#N/A,#N/A,FALSE,"ANEXO3 99 DTU";#N/A,#N/A,FALSE,"ANEXO3 99 RDR";#N/A,#N/A,FALSE,"ANEXO3 99 UBÁ4";#N/A,#N/A,FALSE,"ANEXO3 99 UBÁ6"}</definedName>
    <definedName name="BG_Del" hidden="1">15</definedName>
    <definedName name="BG_Ins" hidden="1">4</definedName>
    <definedName name="BG_Mod" hidden="1">6</definedName>
    <definedName name="BLPH1" localSheetId="1" hidden="1">#REF!</definedName>
    <definedName name="BLPH1" hidden="1">#REF!</definedName>
    <definedName name="BLPH14" localSheetId="1" hidden="1">#REF!</definedName>
    <definedName name="BLPH14" hidden="1">#REF!</definedName>
    <definedName name="BLPH15" localSheetId="1" hidden="1">#REF!</definedName>
    <definedName name="BLPH15" hidden="1">#REF!</definedName>
    <definedName name="BLPH2" localSheetId="1" hidden="1">#REF!</definedName>
    <definedName name="BLPH2" hidden="1">#REF!</definedName>
    <definedName name="BLPH3" localSheetId="1" hidden="1">#REF!</definedName>
    <definedName name="BLPH3" hidden="1">#REF!</definedName>
    <definedName name="BLPH4" localSheetId="1" hidden="1">#REF!</definedName>
    <definedName name="BLPH4" hidden="1">#REF!</definedName>
    <definedName name="BLPH5" localSheetId="1" hidden="1">#REF!</definedName>
    <definedName name="BLPH5" hidden="1">#REF!</definedName>
    <definedName name="Cash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CBWorkbookPriority" hidden="1">-1547598554</definedName>
    <definedName name="cc" hidden="1">{#N/A,#N/A,FALSE,"Manchester T2";#N/A,#N/A,FALSE,"Sub Man2";#N/A,#N/A,FALSE,"Tax Man2";#N/A,#N/A,FALSE,"TT Man2"}</definedName>
    <definedName name="CCCCC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cenario">Painel!#REF!</definedName>
    <definedName name="chave_cpa">Painel!#REF!</definedName>
    <definedName name="chave_cpb">Painel!#REF!</definedName>
    <definedName name="COONSUMO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Cover2" hidden="1">{"Print1",#N/A,TRUE,"P&amp;L";"Print2",#N/A,TRUE,"CashFL"}</definedName>
    <definedName name="cpa">Painel!#REF!</definedName>
    <definedName name="cpb">Painel!#REF!</definedName>
    <definedName name="CRM" hidden="1">{#N/A,#N/A,FALSE,"ANEXO3 99 ERA";#N/A,#N/A,FALSE,"ANEXO3 99 UBÁ2";#N/A,#N/A,FALSE,"ANEXO3 99 DTU";#N/A,#N/A,FALSE,"ANEXO3 99 RDR";#N/A,#N/A,FALSE,"ANEXO3 99 UBÁ4";#N/A,#N/A,FALSE,"ANEXO3 99 UBÁ6"}</definedName>
    <definedName name="CronogramadeExecuçãp2003" hidden="1">{#N/A,#N/A,FALSE,"ANEXO3 99 ERA";#N/A,#N/A,FALSE,"ANEXO3 99 UBÁ2";#N/A,#N/A,FALSE,"ANEXO3 99 DTU";#N/A,#N/A,FALSE,"ANEXO3 99 RDR";#N/A,#N/A,FALSE,"ANEXO3 99 UBÁ4";#N/A,#N/A,FALSE,"ANEXO3 99 UBÁ6"}</definedName>
    <definedName name="CS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dd" hidden="1">{#N/A,#N/A,FALSE,"ANEXO3 99 ERA";#N/A,#N/A,FALSE,"ANEXO3 99 UBÁ2";#N/A,#N/A,FALSE,"ANEXO3 99 DTU";#N/A,#N/A,FALSE,"ANEXO3 99 RDR";#N/A,#N/A,FALSE,"ANEXO3 99 UBÁ4";#N/A,#N/A,FALSE,"ANEXO3 99 UBÁ6"}</definedName>
    <definedName name="dd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li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ENERGI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ent_capex">Painel!$H$16</definedName>
    <definedName name="entrada">Painel!$F$36</definedName>
    <definedName name="ertert" localSheetId="1" hidden="1">#REF!</definedName>
    <definedName name="ertert" hidden="1">#REF!</definedName>
    <definedName name="erwer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xposição">Painel!$M$11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luxo_Orçado_20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thju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g" hidden="1">{#N/A,#N/A,FALSE,"REGNSKAPSUTDRAG DIVISJON";#N/A,#N/A,FALSE,"Nøkkeltall"}</definedName>
    <definedName name="galo" hidden="1">{#N/A,#N/A,FALSE,"Aging Summary";#N/A,#N/A,FALSE,"Ratio Analysis";#N/A,#N/A,FALSE,"Test 120 Day Accts";#N/A,#N/A,FALSE,"Tickmarks"}</definedName>
    <definedName name="geração" hidden="1">{#N/A,#N/A,FALSE,"ANEXO3 99 ERA";#N/A,#N/A,FALSE,"ANEXO3 99 UBÁ2";#N/A,#N/A,FALSE,"ANEXO3 99 DTU";#N/A,#N/A,FALSE,"ANEXO3 99 RDR";#N/A,#N/A,FALSE,"ANEXO3 99 UBÁ4";#N/A,#N/A,FALSE,"ANEXO3 99 UBÁ6"}</definedName>
    <definedName name="hthj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HTML_CodePage" hidden="1">1252</definedName>
    <definedName name="HTML_Control" hidden="1">{"'Índice'!$A$1:$K$49"}</definedName>
    <definedName name="HTML_Description" hidden="1">""</definedName>
    <definedName name="HTML_Email" hidden="1">""</definedName>
    <definedName name="HTML_Header" hidden="1">"WBS Model"</definedName>
    <definedName name="HTML_LastUpdate" hidden="1">"04/07/2001"</definedName>
    <definedName name="HTML_LineAfter" hidden="1">FALSE</definedName>
    <definedName name="HTML_LineBefore" hidden="1">FALSE</definedName>
    <definedName name="HTML_Name" hidden="1">"Christian Jousselin"</definedName>
    <definedName name="HTML_OBDlg2" hidden="1">TRUE</definedName>
    <definedName name="HTML_OBDlg4" hidden="1">TRUE</definedName>
    <definedName name="HTML_OS" hidden="1">0</definedName>
    <definedName name="HTML_PathFile" hidden="1">"C:\Mes Documents\Capital\management de projet\wbs\WBS.htm"</definedName>
    <definedName name="HTML_Title" hidden="1">"WBS"</definedName>
    <definedName name="hva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iLUMINAÇÃO" hidden="1">{#N/A,#N/A,FALSE,"ANEXO3 99 ERA";#N/A,#N/A,FALSE,"ANEXO3 99 UBÁ2";#N/A,#N/A,FALSE,"ANEXO3 99 DTU";#N/A,#N/A,FALSE,"ANEXO3 99 RDR";#N/A,#N/A,FALSE,"ANEXO3 99 UBÁ4";#N/A,#N/A,FALSE,"ANEXO3 99 UBÁ6"}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tangivel">Painel!#REF!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41456.718912037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S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Ja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jjjj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JUJU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KDFJA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kf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kjkhjkh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este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imcount" hidden="1">1</definedName>
    <definedName name="livre">BENS!$F$19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ASTER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merit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nOVO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novo_nome" hidden="1">{#N/A,#N/A,FALSE,"31 - Balanço";#N/A,#N/A,FALSE,"41 - Resultado";#N/A,#N/A,FALSE,"51 - Fluxo de Caixa"}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çado_201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utorga">Painel!$M$15</definedName>
    <definedName name="Pal_Workbook_GUID" hidden="1">"SNGU56WLF9FUEPKQB1AW6H32"</definedName>
    <definedName name="payback">Painel!$M$9</definedName>
    <definedName name="PrazoConcessao">Painel!$D$8</definedName>
    <definedName name="Previsao" hidden="1">{"'Índice'!$A$1:$K$49"}</definedName>
    <definedName name="q" hidden="1">{"'Índice'!$A$1:$K$49"}</definedName>
    <definedName name="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range_cpb">Painel!#REF!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MultipleCPUSupportEnabled" hidden="1">TRUE</definedName>
    <definedName name="RiskSwapState" hidden="1">"True"</definedName>
    <definedName name="rrr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saldo_ativo">BENS!$J$19</definedName>
    <definedName name="saldo_final_ativo">BENS!$BQ$19</definedName>
    <definedName name="SAPBEXdnldView" hidden="1">"7HX9CZJ001TI7MSR4KGNTYJOG"</definedName>
    <definedName name="SAPBEXrevision" hidden="1">18</definedName>
    <definedName name="SAPBEXsysID" hidden="1">"P81"</definedName>
    <definedName name="SAPBEXwbID" hidden="1">"4ZUOE77O1HF840EF45K3PLCV5"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19.66</definedName>
    <definedName name="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td_ativo">BENS!$E$3</definedName>
    <definedName name="temp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sta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teste" localSheetId="1" hidden="1">#REF!</definedName>
    <definedName name="teste" hidden="1">#REF!</definedName>
    <definedName name="TextRefCopyRangeCount" hidden="1">6</definedName>
    <definedName name="tipo_hotel">#REF!</definedName>
    <definedName name="TIR">Painel!$M$7</definedName>
    <definedName name="tir_desalavancada">Painel!$O$7</definedName>
    <definedName name="TÍTULO">Painel!$B$4</definedName>
    <definedName name="toto" hidden="1">{"'Database'!$A$1:$F$130"}</definedName>
    <definedName name="tøv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UBB_UTEJF" hidden="1">{#N/A,#N/A,FALSE,"ANEXO3 99 ERA";#N/A,#N/A,FALSE,"ANEXO3 99 UBÁ2";#N/A,#N/A,FALSE,"ANEXO3 99 DTU";#N/A,#N/A,FALSE,"ANEXO3 99 RDR";#N/A,#N/A,FALSE,"ANEXO3 99 UBÁ4";#N/A,#N/A,FALSE,"ANEXO3 99 UBÁ6"}</definedName>
    <definedName name="veiculo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vpl">Painel!$M$8</definedName>
    <definedName name="VPL_3">Painel!#REF!</definedName>
    <definedName name="wer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N" hidden="1">{#N/A,#N/A,FALSE,"31 - Balanço";#N/A,#N/A,FALSE,"41 - Resultado";#N/A,#N/A,FALSE,"51 - Fluxo de Caixa"}</definedName>
    <definedName name="wrn.Aging._.and._.Trend._.Analysis." hidden="1">{#N/A,#N/A,FALSE,"Aging Summary";#N/A,#N/A,FALSE,"Ratio Analysis";#N/A,#N/A,FALSE,"Test 120 Day Accts";#N/A,#N/A,FALSE,"Tickmarks"}</definedName>
    <definedName name="wrn.akerr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kerRGI96." hidden="1">{#N/A,#N/A,FALSE,"ResRegn.A-kons.";#N/A,#N/A,FALSE,"Bal3112.A-kons.";#N/A,#N/A,FALSE,"Kont.a.A-kons.";#N/A,#N/A,FALSE,"Note 1-3";#N/A,#N/A,FALSE,"Note 4-10";#N/A,#N/A,FALSE,"Note11-12";#N/A,#N/A,FALSE,"Noter Balanse.A-kons.";#N/A,#N/A,FALSE,"Note 17-18.A-kons. ";#N/A,#N/A,FALSE,"Note 19 A-kons.";#N/A,#N/A,FALSE,"Note 20-22.A-kons.";#N/A,#N/A,FALSE,"Note 23 A-kons.";#N/A,#N/A,FALSE,"Note 24-31.A-kons.";#N/A,#N/A,FALSE,"Note 32-34 A-kons.";#N/A,#N/A,FALSE,"Note 35-36.A-kons.";#N/A,#N/A,FALSE,"Nøkkeltall"}</definedName>
    <definedName name="wrn.ALLE._.ÅRSKJEMAER.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rn.ANEXO0300.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99." hidden="1">{#N/A,#N/A,FALSE,"ANEXO3 99 ERA";#N/A,#N/A,FALSE,"ANEXO3 99 UBÁ2";#N/A,#N/A,FALSE,"ANEXO3 99 DTU";#N/A,#N/A,FALSE,"ANEXO3 99 RDR";#N/A,#N/A,FALSE,"ANEXO3 99 UBÁ4";#N/A,#N/A,FALSE,"ANEXO3 99 UBÁ6"}</definedName>
    <definedName name="wrn.ANNUAL._.ACCOUNTS._.FORM." hidden="1">{#N/A,#N/A,FALSE,"FORM 6.1 ";#N/A,#N/A,FALSE,"FORM 6.2";#N/A,#N/A,FALSE,"FORM 6.3";#N/A,#N/A,FALSE,"FORM 6.4";#N/A,#N/A,FALSE,"FORM 6.5";#N/A,#N/A,FALSE,"FORM 6.6 ";#N/A,#N/A,FALSE,"FORM 6.7 ";#N/A,#N/A,FALSE,"FORM 6.8 ";#N/A,#N/A,FALSE,"FORM 6.9";#N/A,#N/A,FALSE,"FORM 6.10 ";#N/A,#N/A,FALSE,"FORM 6.11 ";#N/A,#N/A,FALSE,"FORM 6.12 ";#N/A,#N/A,FALSE,"FORM 6.13 ";#N/A,#N/A,FALSE,"FORM 6.14";#N/A,#N/A,FALSE,"FORM 6.15 ";#N/A,#N/A,FALSE,"FORM 6.16 ";#N/A,#N/A,FALSE,"FORM 6.17 ";#N/A,#N/A,FALSE,"FORM 6.18 ";#N/A,#N/A,FALSE,"FORM 6.19 ";#N/A,#N/A,FALSE,"FORM 6.20 ";#N/A,#N/A,FALSE,"FORM 6.21";#N/A,#N/A,FALSE,"FORM 6.22 ";#N/A,#N/A,FALSE,"FORM 6.23 ";#N/A,#N/A,FALSE,"FORM 6.24 ";#N/A,#N/A,FALSE,"FORM 6.25";#N/A,#N/A,FALSE,"FORM 6.26 ";#N/A,#N/A,FALSE,"FORM 6.27";#N/A,#N/A,FALSE,"FORM 6.28 ";#N/A,#N/A,FALSE,"FORM 6.29";#N/A,#N/A,FALSE,"FORM 6.30";#N/A,#N/A,FALSE,"FORM 6.31"}</definedName>
    <definedName name="wrn.aogt." hidden="1">{#N/A,#N/A,FALSE,"Res_Albatross";#N/A,#N/A,FALSE,"Bal_Albatross";#N/A,#N/A,FALSE,"Kont_Albatross";#N/A,#N/A,FALSE,"Note 1-5";#N/A,#N/A,FALSE,"Note 6-9";#N/A,#N/A,FALSE,"Bal_note10-14";#N/A,#N/A,FALSE,"Note 15-16";#N/A,#N/A,FALSE,"Note 17-19";#N/A,#N/A,FALSE,"Note 20-23";#N/A,#N/A,FALSE,"Nøkkeltall"}</definedName>
    <definedName name="wrn.BAA." hidden="1">{#N/A,#N/A,FALSE,"Con 1";#N/A,#N/A,FALSE,"Con 2";#N/A,#N/A,FALSE,"Con 3";#N/A,#N/A,FALSE,"Con 4";#N/A,#N/A,FALSE,"Con D";#N/A,#N/A,FALSE,"Con G Sth";#N/A,#N/A,FALSE,"Con G Nth";#N/A,#N/A,FALSE,"Con S";#N/A,#N/A,FALSE,"Con Glas";#N/A,#N/A,FALSE,"Con Edin";#N/A,#N/A,FALSE,"Sub 1";#N/A,#N/A,FALSE,"Sub 2";#N/A,#N/A,FALSE,"Sub 3";#N/A,#N/A,FALSE,"Sub 4";#N/A,#N/A,FALSE,"Sub G Sth";#N/A,#N/A,FALSE,"Sub G Nth";#N/A,#N/A,FALSE,"Sub S";#N/A,#N/A,FALSE,"Tax 1";#N/A,#N/A,FALSE,"Tax 2";#N/A,#N/A,FALSE,"Tax 3";#N/A,#N/A,FALSE,"Tax 4";#N/A,#N/A,FALSE,"Tax 1D";#N/A,#N/A,FALSE,"Tax G Sth";#N/A,#N/A,FALSE,"Tax G Nth";#N/A,#N/A,FALSE,"Tax S";#N/A,#N/A,FALSE,"Tax Glas";#N/A,#N/A,FALSE,"Tax Edin";#N/A,#N/A,FALSE,"Letter All";#N/A,#N/A,FALSE,"TT All";#N/A,#N/A,FALSE,"Concession Statement - HT3";#N/A,#N/A,FALSE,"Tax Invoice - HT3";#N/A,#N/A,FALSE,"Concession Statement - Nth";#N/A,#N/A,FALSE,"Concession Statement - Nth";#N/A,#N/A,FALSE,"Tax Invoice - Nth";#N/A,#N/A,FALSE,"Tax Invoice - Nth"}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ddd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Demonstrações._.Financeiras." hidden="1">{#N/A,#N/A,FALSE,"31 - Balanço";#N/A,#N/A,FALSE,"41 - Resultado";#N/A,#N/A,FALSE,"51 - Fluxo de Caixa"}</definedName>
    <definedName name="wrn.EKSKL.._.PM._.FORM." hidden="1">{#N/A,#N/A,TRUE,"Skjema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6.30"}</definedName>
    <definedName name="wrn.EKSKL.._.PM._.SKJEMAER." hidden="1">{#N/A,#N/A,TRUE,"Skjema 6.5";#N/A,#N/A,TRUE,"Skjema 6.18 ";#N/A,#N/A,TRUE,"Skjema 6.19 ";#N/A,#N/A,TRUE,"Skjema 6.20 ";#N/A,#N/A,TRUE,"Skjema 6.21";#N/A,#N/A,TRUE,"Skjema 6.22 ";#N/A,#N/A,TRUE,"Skjema 6.23 ";#N/A,#N/A,TRUE,"Skjema 6.24 ";#N/A,#N/A,TRUE,"Skjema 6.25";#N/A,#N/A,TRUE,"Skjema 6.26 ";#N/A,#N/A,TRUE,"Skjema 6.27";#N/A,#N/A,TRUE,"Skjema 6.28 ";#N/A,#N/A,TRUE,"Skjema 6.29";#N/A,#N/A,TRUE,"Skjema 6.30";#N/A,#N/A,TRUE,"Skjema 6.31b"}</definedName>
    <definedName name="wrn.EM." hidden="1">{#N/A,#N/A,FALSE,"EM";#N/A,#N/A,FALSE,"Sub EM";#N/A,#N/A,FALSE,"Tax EM";#N/A,#N/A,FALSE,"TT EM"}</definedName>
    <definedName name="wrn.fff" hidden="1">{#N/A,#N/A,FALSE,"Res.regn.Aker a.s";#N/A,#N/A,FALSE,"Balanse3112.Aker a.s";#N/A,#N/A,FALSE,"Kont.anal.Aker a.s ";#N/A,#N/A,FALSE,"Noter 1-2.Aker a.s";#N/A,#N/A,FALSE,"Noter 3-7.Aker a.s";#N/A,#N/A,FALSE,"Rev.beretning 95"}</definedName>
    <definedName name="wrn.ffg" hidden="1">{#N/A,#N/A,FALSE,"REGNSKAPSUTDRAG DIVISJON";#N/A,#N/A,FALSE,"Nøkkeltall"}</definedName>
    <definedName name="wrn.gleachår." hidden="1">{#N/A,#N/A,TRUE,"forside";#N/A,#N/A,TRUE,"Res_AOGT";#N/A,#N/A,TRUE,"Bal_AOGT";#N/A,#N/A,TRUE,"Kont_AOGT";#N/A,#N/A,TRUE,"Note 1-5";#N/A,#N/A,TRUE,"Note 6-9";#N/A,#N/A,TRUE,"Bal_note10-14";#N/A,#N/A,TRUE,"Note 15-16";#N/A,#N/A,TRUE,"Note 17-19";#N/A,#N/A,TRUE,"Note 19 forts.";#N/A,#N/A,TRUE,"Note 20-23";#N/A,#N/A,TRUE,"Nøkkeltall"}</definedName>
    <definedName name="wrn.holding." hidden="1">{#N/A,#N/A,FALSE,"forside";#N/A,#N/A,FALSE,"ResRegn.A-kons.";#N/A,#N/A,FALSE,"Bal3112.A-kons.";#N/A,#N/A,FALSE,"Kont.a.A-kons.";#N/A,#N/A,FALSE,"Note 4-10";#N/A,#N/A,FALSE,"Noter Balanse.A-kons.";#N/A,#N/A,FALSE,"Note 17-18.A-kons. ";#N/A,#N/A,FALSE,"Note 20-22.A-kons.";#N/A,#N/A,FALSE,"Note 23 A-kons.";#N/A,#N/A,FALSE,"Note 24-31.A-kons.";#N/A,#N/A,FALSE,"Nøkkeltall"}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NT.._.MELLOMV." hidden="1">{#N/A,#N/A,FALSE,"Skjema 6.5"}</definedName>
    <definedName name="wrn.ManT2." hidden="1">{#N/A,#N/A,FALSE,"Manchester T2";#N/A,#N/A,FALSE,"Sub Man2";#N/A,#N/A,FALSE,"Tax Man2";#N/A,#N/A,FALSE,"TT Man2"}</definedName>
    <definedName name="wrn.Model.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Proforma._.1." hidden="1">{"side1",#N/A,FALSE,"ResRegn.A-kons.";"Side2",#N/A,FALSE,"Bal3112.A-kons."}</definedName>
    <definedName name="wrn.reg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95.xls." hidden="1">{#N/A,#N/A,FALSE,"ResRegn.A-kons.";#N/A,#N/A,FALSE,"Bal3112.A-kons.";#N/A,#N/A,FALSE,"Kont.a.A-kons.";#N/A,#N/A,FALSE,"Kont.a.A-kons.";#N/A,#N/A,FALSE,"Del av Note 9";#N/A,#N/A,FALSE,"Noter Balanse.A-kons.";#N/A,#N/A,FALSE,"Note 18-19.A-kons.";#N/A,#N/A,FALSE,"Note 20-1.A-kons.";#N/A,#N/A,FALSE,"Note 20-2.A-kons.";#N/A,#N/A,FALSE,"Note 21-22-23.A-kons.";#N/A,#N/A,FALSE,"Note 25-28.A-kons.";#N/A,#N/A,FALSE,"Note 23-24.A-kons.";#N/A,#N/A,FALSE,"Kont.a.A-kons.";#N/A,#N/A,FALSE,"Note11-12";#N/A,#N/A,FALSE,"Noter res.regn.A-kons. ";#N/A,#N/A,FALSE,"Note 29-30.A-kons.";#N/A,#N/A,FALSE,"Note 31-33.A-kons.";#N/A,#N/A,FALSE,"Note 34-35.A-kons."}</definedName>
    <definedName name="wrn.RegnAker.xls." hidden="1">{#N/A,#N/A,FALSE,"Res.regn.Aker a.s";#N/A,#N/A,FALSE,"Balanse3112.Aker a.s";#N/A,#N/A,FALSE,"Kont.anal.Aker a.s ";#N/A,#N/A,FALSE,"Noter 1-2.Aker a.s";#N/A,#N/A,FALSE,"Noter 3-7.Aker a.s";#N/A,#N/A,FALSE,"Rev.beretning 95"}</definedName>
    <definedName name="wrn.Report1." hidden="1">{"Print1",#N/A,TRUE,"P&amp;L";"Print2",#N/A,TRUE,"CashFL"}</definedName>
    <definedName name="wrn.test" hidden="1">{"test",#N/A,FALSE,"ResRegn.A-kons.";"test",#N/A,FALSE,"Note11-12";"test1",#N/A,FALSE,"Note11-12"}</definedName>
    <definedName name="wrn.test2." hidden="1">{"test",#N/A,FALSE,"ResRegn.A-kons.";"test",#N/A,FALSE,"Note11-12";"test1",#N/A,FALSE,"Note11-12"}</definedName>
    <definedName name="wrn.Utdr_div.xls." hidden="1">{#N/A,#N/A,FALSE,"REGNSKAPSUTDRAG DIVISJON";#N/A,#N/A,FALSE,"Nøkkeltall"}</definedName>
    <definedName name="wrn.uuu" hidden="1">{"side1",#N/A,FALSE,"ResRegn.A-kons.";"Side2",#N/A,FALSE,"Bal3112.A-kons."}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XREF_COLUMN_1" localSheetId="1" hidden="1">#REF!</definedName>
    <definedName name="XREF_COLUMN_1" hidden="1">#REF!</definedName>
    <definedName name="XRefColumnsCount" hidden="1">7</definedName>
    <definedName name="XRefCopy1Row" localSheetId="1" hidden="1">#REF!</definedName>
    <definedName name="XRefCopy1Row" hidden="1">#REF!</definedName>
    <definedName name="XRefCopy2" localSheetId="1" hidden="1">#REF!</definedName>
    <definedName name="XRefCopy2" hidden="1">#REF!</definedName>
    <definedName name="XRefCopy2Row" localSheetId="1" hidden="1">#REF!</definedName>
    <definedName name="XRefCopy2Row" hidden="1">#REF!</definedName>
    <definedName name="XRefCopy3Row" localSheetId="1" hidden="1">#REF!</definedName>
    <definedName name="XRefCopy3Row" hidden="1">#REF!</definedName>
    <definedName name="XRefCopy5Row" localSheetId="1" hidden="1">#REF!</definedName>
    <definedName name="XRefCopy5Row" hidden="1">#REF!</definedName>
    <definedName name="XRefCopyRangeCount" hidden="1">5</definedName>
    <definedName name="XRefPaste1" localSheetId="1" hidden="1">#REF!</definedName>
    <definedName name="XRefPaste1" hidden="1">#REF!</definedName>
    <definedName name="XRefPaste1Row" localSheetId="1" hidden="1">#REF!</definedName>
    <definedName name="XRefPaste1Row" hidden="1">#REF!</definedName>
    <definedName name="XRefPaste7Row" localSheetId="1" hidden="1">#REF!</definedName>
    <definedName name="XRefPaste7Row" hidden="1">#REF!</definedName>
    <definedName name="XRefPasteRangeCount" hidden="1">7</definedName>
    <definedName name="xx" hidden="1">{"'Database'!$A$1:$F$130"}</definedName>
    <definedName name="xxxx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zzzz" hidden="1">{"Print1",#N/A,TRUE,"P&amp;L";"Print2",#N/A,TRUE,"CashFL"}</definedName>
  </definedNames>
  <calcPr calcId="191028" calcMode="autoNoTable" iterate="1" iterateCount="1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1" i="2" l="1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H21" i="2" s="1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D22" i="2"/>
  <c r="H22" i="2"/>
  <c r="D23" i="2"/>
  <c r="H23" i="2"/>
  <c r="D24" i="2"/>
  <c r="H24" i="2"/>
  <c r="D35" i="1"/>
  <c r="E59" i="1" s="1"/>
  <c r="K7" i="5"/>
  <c r="L7" i="5" s="1"/>
  <c r="M7" i="5" s="1"/>
  <c r="N7" i="5" s="1"/>
  <c r="O7" i="5" s="1"/>
  <c r="P7" i="5" s="1"/>
  <c r="Q7" i="5" s="1"/>
  <c r="R7" i="5" s="1"/>
  <c r="S7" i="5" s="1"/>
  <c r="T7" i="5" s="1"/>
  <c r="U7" i="5" s="1"/>
  <c r="V7" i="5" s="1"/>
  <c r="W7" i="5" s="1"/>
  <c r="X7" i="5" s="1"/>
  <c r="Y7" i="5" s="1"/>
  <c r="Z7" i="5" s="1"/>
  <c r="AA7" i="5" s="1"/>
  <c r="AB7" i="5" s="1"/>
  <c r="AC7" i="5" s="1"/>
  <c r="AD7" i="5" s="1"/>
  <c r="AE7" i="5" s="1"/>
  <c r="AF7" i="5" s="1"/>
  <c r="AG7" i="5" s="1"/>
  <c r="AH7" i="5" s="1"/>
  <c r="AI7" i="5" s="1"/>
  <c r="AJ7" i="5" s="1"/>
  <c r="AK7" i="5" s="1"/>
  <c r="AL7" i="5" s="1"/>
  <c r="AM7" i="5" s="1"/>
  <c r="AN7" i="5" s="1"/>
  <c r="AO7" i="5" s="1"/>
  <c r="AP7" i="5" s="1"/>
  <c r="AQ7" i="5" s="1"/>
  <c r="AR7" i="5" s="1"/>
  <c r="AS7" i="5" s="1"/>
  <c r="AT7" i="5" s="1"/>
  <c r="AU7" i="5" s="1"/>
  <c r="AV7" i="5" s="1"/>
  <c r="AW7" i="5" s="1"/>
  <c r="AX7" i="5" s="1"/>
  <c r="AY7" i="5" s="1"/>
  <c r="AZ7" i="5" s="1"/>
  <c r="BA7" i="5" s="1"/>
  <c r="BB7" i="5" s="1"/>
  <c r="BC7" i="5" s="1"/>
  <c r="BD7" i="5" s="1"/>
  <c r="BE7" i="5" s="1"/>
  <c r="BF7" i="5" s="1"/>
  <c r="BG7" i="5" s="1"/>
  <c r="BH7" i="5" s="1"/>
  <c r="BI7" i="5" s="1"/>
  <c r="BJ7" i="5" s="1"/>
  <c r="BK7" i="5" s="1"/>
  <c r="BL7" i="5" s="1"/>
  <c r="BM7" i="5" s="1"/>
  <c r="BN7" i="5" s="1"/>
  <c r="BO7" i="5" s="1"/>
  <c r="BP7" i="5" s="1"/>
  <c r="BQ7" i="5" s="1"/>
  <c r="K6" i="5"/>
  <c r="L6" i="5" s="1"/>
  <c r="M6" i="5" s="1"/>
  <c r="N6" i="5" s="1"/>
  <c r="O6" i="5" s="1"/>
  <c r="P6" i="5" s="1"/>
  <c r="Q6" i="5" s="1"/>
  <c r="R6" i="5" s="1"/>
  <c r="S6" i="5" s="1"/>
  <c r="T6" i="5" s="1"/>
  <c r="U6" i="5" s="1"/>
  <c r="V6" i="5" s="1"/>
  <c r="W6" i="5" s="1"/>
  <c r="X6" i="5" s="1"/>
  <c r="Y6" i="5" s="1"/>
  <c r="Z6" i="5" s="1"/>
  <c r="AA6" i="5" s="1"/>
  <c r="AB6" i="5" s="1"/>
  <c r="AC6" i="5" s="1"/>
  <c r="AD6" i="5" s="1"/>
  <c r="AE6" i="5" s="1"/>
  <c r="AF6" i="5" s="1"/>
  <c r="AG6" i="5" s="1"/>
  <c r="AH6" i="5" s="1"/>
  <c r="AI6" i="5" s="1"/>
  <c r="AJ6" i="5" s="1"/>
  <c r="AK6" i="5" s="1"/>
  <c r="AL6" i="5" s="1"/>
  <c r="AM6" i="5" s="1"/>
  <c r="AN6" i="5" s="1"/>
  <c r="AO6" i="5" s="1"/>
  <c r="AP6" i="5" s="1"/>
  <c r="AQ6" i="5" s="1"/>
  <c r="AR6" i="5" s="1"/>
  <c r="AS6" i="5" s="1"/>
  <c r="AT6" i="5" s="1"/>
  <c r="AU6" i="5" s="1"/>
  <c r="AV6" i="5" s="1"/>
  <c r="AW6" i="5" s="1"/>
  <c r="AX6" i="5" s="1"/>
  <c r="AY6" i="5" s="1"/>
  <c r="AZ6" i="5" s="1"/>
  <c r="BA6" i="5" s="1"/>
  <c r="BB6" i="5" s="1"/>
  <c r="BC6" i="5" s="1"/>
  <c r="BD6" i="5" s="1"/>
  <c r="BE6" i="5" s="1"/>
  <c r="BF6" i="5" s="1"/>
  <c r="BG6" i="5" s="1"/>
  <c r="BH6" i="5" s="1"/>
  <c r="BI6" i="5" s="1"/>
  <c r="BJ6" i="5" s="1"/>
  <c r="BK6" i="5" s="1"/>
  <c r="BL6" i="5" s="1"/>
  <c r="BM6" i="5" s="1"/>
  <c r="BN6" i="5" s="1"/>
  <c r="BO6" i="5" s="1"/>
  <c r="BP6" i="5" s="1"/>
  <c r="BQ6" i="5" s="1"/>
  <c r="K4" i="5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AE4" i="5" s="1"/>
  <c r="AF4" i="5" s="1"/>
  <c r="AG4" i="5" s="1"/>
  <c r="AH4" i="5" s="1"/>
  <c r="AI4" i="5" s="1"/>
  <c r="AJ4" i="5" s="1"/>
  <c r="AK4" i="5" s="1"/>
  <c r="AL4" i="5" s="1"/>
  <c r="AM4" i="5" s="1"/>
  <c r="AN4" i="5" s="1"/>
  <c r="AO4" i="5" s="1"/>
  <c r="AP4" i="5" s="1"/>
  <c r="AQ4" i="5" s="1"/>
  <c r="AR4" i="5" s="1"/>
  <c r="AS4" i="5" s="1"/>
  <c r="AT4" i="5" s="1"/>
  <c r="AU4" i="5" s="1"/>
  <c r="AV4" i="5" s="1"/>
  <c r="AW4" i="5" s="1"/>
  <c r="AX4" i="5" s="1"/>
  <c r="AY4" i="5" s="1"/>
  <c r="AZ4" i="5" s="1"/>
  <c r="BA4" i="5" s="1"/>
  <c r="BB4" i="5" s="1"/>
  <c r="BC4" i="5" s="1"/>
  <c r="BD4" i="5" s="1"/>
  <c r="BE4" i="5" s="1"/>
  <c r="BF4" i="5" s="1"/>
  <c r="BG4" i="5" s="1"/>
  <c r="BH4" i="5" s="1"/>
  <c r="BI4" i="5" s="1"/>
  <c r="BJ4" i="5" s="1"/>
  <c r="BK4" i="5" s="1"/>
  <c r="BL4" i="5" s="1"/>
  <c r="BM4" i="5" s="1"/>
  <c r="BN4" i="5" s="1"/>
  <c r="BO4" i="5" s="1"/>
  <c r="BP4" i="5" s="1"/>
  <c r="BQ4" i="5" s="1"/>
  <c r="K3" i="5"/>
  <c r="J2" i="5"/>
  <c r="K2" i="5" s="1"/>
  <c r="L2" i="5" s="1"/>
  <c r="B120" i="4"/>
  <c r="B119" i="4"/>
  <c r="B118" i="4"/>
  <c r="B53" i="4"/>
  <c r="B54" i="4" s="1"/>
  <c r="C46" i="4"/>
  <c r="C36" i="4"/>
  <c r="J37" i="4"/>
  <c r="K37" i="4" s="1"/>
  <c r="L37" i="4" s="1"/>
  <c r="M37" i="4" s="1"/>
  <c r="J10" i="4"/>
  <c r="K7" i="4"/>
  <c r="L7" i="4" s="1"/>
  <c r="M7" i="4" s="1"/>
  <c r="N7" i="4" s="1"/>
  <c r="O7" i="4" s="1"/>
  <c r="P7" i="4" s="1"/>
  <c r="Q7" i="4" s="1"/>
  <c r="R7" i="4" s="1"/>
  <c r="S7" i="4" s="1"/>
  <c r="T7" i="4" s="1"/>
  <c r="U7" i="4" s="1"/>
  <c r="V7" i="4" s="1"/>
  <c r="W7" i="4" s="1"/>
  <c r="X7" i="4" s="1"/>
  <c r="Y7" i="4" s="1"/>
  <c r="Z7" i="4" s="1"/>
  <c r="AA7" i="4" s="1"/>
  <c r="AB7" i="4" s="1"/>
  <c r="AC7" i="4" s="1"/>
  <c r="AD7" i="4" s="1"/>
  <c r="AE7" i="4" s="1"/>
  <c r="AF7" i="4" s="1"/>
  <c r="AG7" i="4" s="1"/>
  <c r="AH7" i="4" s="1"/>
  <c r="AI7" i="4" s="1"/>
  <c r="AJ7" i="4" s="1"/>
  <c r="AK7" i="4" s="1"/>
  <c r="AL7" i="4" s="1"/>
  <c r="AM7" i="4" s="1"/>
  <c r="AN7" i="4" s="1"/>
  <c r="AO7" i="4" s="1"/>
  <c r="AP7" i="4" s="1"/>
  <c r="AQ7" i="4" s="1"/>
  <c r="AR7" i="4" s="1"/>
  <c r="AS7" i="4" s="1"/>
  <c r="AT7" i="4" s="1"/>
  <c r="AU7" i="4" s="1"/>
  <c r="AV7" i="4" s="1"/>
  <c r="AW7" i="4" s="1"/>
  <c r="AX7" i="4" s="1"/>
  <c r="AY7" i="4" s="1"/>
  <c r="AZ7" i="4" s="1"/>
  <c r="BA7" i="4" s="1"/>
  <c r="BB7" i="4" s="1"/>
  <c r="BC7" i="4" s="1"/>
  <c r="BD7" i="4" s="1"/>
  <c r="BE7" i="4" s="1"/>
  <c r="BF7" i="4" s="1"/>
  <c r="BG7" i="4" s="1"/>
  <c r="BH7" i="4" s="1"/>
  <c r="BI7" i="4" s="1"/>
  <c r="BJ7" i="4" s="1"/>
  <c r="BK7" i="4" s="1"/>
  <c r="BL7" i="4" s="1"/>
  <c r="BM7" i="4" s="1"/>
  <c r="BN7" i="4" s="1"/>
  <c r="BO7" i="4" s="1"/>
  <c r="BP7" i="4" s="1"/>
  <c r="BQ7" i="4" s="1"/>
  <c r="K6" i="4"/>
  <c r="L6" i="4" s="1"/>
  <c r="M6" i="4" s="1"/>
  <c r="N6" i="4" s="1"/>
  <c r="O6" i="4" s="1"/>
  <c r="P6" i="4" s="1"/>
  <c r="Q6" i="4" s="1"/>
  <c r="R6" i="4" s="1"/>
  <c r="S6" i="4" s="1"/>
  <c r="T6" i="4" s="1"/>
  <c r="U6" i="4" s="1"/>
  <c r="V6" i="4" s="1"/>
  <c r="W6" i="4" s="1"/>
  <c r="X6" i="4" s="1"/>
  <c r="Y6" i="4" s="1"/>
  <c r="Z6" i="4" s="1"/>
  <c r="AA6" i="4" s="1"/>
  <c r="AB6" i="4" s="1"/>
  <c r="AC6" i="4" s="1"/>
  <c r="AD6" i="4" s="1"/>
  <c r="AE6" i="4" s="1"/>
  <c r="AF6" i="4" s="1"/>
  <c r="AG6" i="4" s="1"/>
  <c r="AH6" i="4" s="1"/>
  <c r="AI6" i="4" s="1"/>
  <c r="AJ6" i="4" s="1"/>
  <c r="AK6" i="4" s="1"/>
  <c r="AL6" i="4" s="1"/>
  <c r="AM6" i="4" s="1"/>
  <c r="AN6" i="4" s="1"/>
  <c r="AO6" i="4" s="1"/>
  <c r="AP6" i="4" s="1"/>
  <c r="AQ6" i="4" s="1"/>
  <c r="AR6" i="4" s="1"/>
  <c r="AS6" i="4" s="1"/>
  <c r="AT6" i="4" s="1"/>
  <c r="AU6" i="4" s="1"/>
  <c r="AV6" i="4" s="1"/>
  <c r="AW6" i="4" s="1"/>
  <c r="AX6" i="4" s="1"/>
  <c r="AY6" i="4" s="1"/>
  <c r="AZ6" i="4" s="1"/>
  <c r="BA6" i="4" s="1"/>
  <c r="BB6" i="4" s="1"/>
  <c r="BC6" i="4" s="1"/>
  <c r="BD6" i="4" s="1"/>
  <c r="BE6" i="4" s="1"/>
  <c r="BF6" i="4" s="1"/>
  <c r="BG6" i="4" s="1"/>
  <c r="BH6" i="4" s="1"/>
  <c r="BI6" i="4" s="1"/>
  <c r="BJ6" i="4" s="1"/>
  <c r="BK6" i="4" s="1"/>
  <c r="BL6" i="4" s="1"/>
  <c r="BM6" i="4" s="1"/>
  <c r="BN6" i="4" s="1"/>
  <c r="BO6" i="4" s="1"/>
  <c r="BP6" i="4" s="1"/>
  <c r="BQ6" i="4" s="1"/>
  <c r="K4" i="4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AK4" i="4" s="1"/>
  <c r="AL4" i="4" s="1"/>
  <c r="AM4" i="4" s="1"/>
  <c r="AN4" i="4" s="1"/>
  <c r="AO4" i="4" s="1"/>
  <c r="AP4" i="4" s="1"/>
  <c r="AQ4" i="4" s="1"/>
  <c r="AR4" i="4" s="1"/>
  <c r="AS4" i="4" s="1"/>
  <c r="AT4" i="4" s="1"/>
  <c r="AU4" i="4" s="1"/>
  <c r="AV4" i="4" s="1"/>
  <c r="AW4" i="4" s="1"/>
  <c r="AX4" i="4" s="1"/>
  <c r="AY4" i="4" s="1"/>
  <c r="AZ4" i="4" s="1"/>
  <c r="BA4" i="4" s="1"/>
  <c r="BB4" i="4" s="1"/>
  <c r="BC4" i="4" s="1"/>
  <c r="BD4" i="4" s="1"/>
  <c r="BE4" i="4" s="1"/>
  <c r="BF4" i="4" s="1"/>
  <c r="BG4" i="4" s="1"/>
  <c r="BH4" i="4" s="1"/>
  <c r="BI4" i="4" s="1"/>
  <c r="BJ4" i="4" s="1"/>
  <c r="BK4" i="4" s="1"/>
  <c r="BL4" i="4" s="1"/>
  <c r="BM4" i="4" s="1"/>
  <c r="BN4" i="4" s="1"/>
  <c r="BO4" i="4" s="1"/>
  <c r="BP4" i="4" s="1"/>
  <c r="BQ4" i="4" s="1"/>
  <c r="K3" i="4"/>
  <c r="L3" i="4" s="1"/>
  <c r="F3" i="4"/>
  <c r="J2" i="4"/>
  <c r="F2" i="4"/>
  <c r="C86" i="3"/>
  <c r="G85" i="3"/>
  <c r="F85" i="3"/>
  <c r="BQ85" i="3" s="1"/>
  <c r="G84" i="3"/>
  <c r="F84" i="3"/>
  <c r="BQ84" i="3" s="1"/>
  <c r="F83" i="3"/>
  <c r="C71" i="3"/>
  <c r="G70" i="3"/>
  <c r="F70" i="3"/>
  <c r="BP70" i="3" s="1"/>
  <c r="G69" i="3"/>
  <c r="F69" i="3"/>
  <c r="BP69" i="3" s="1"/>
  <c r="F68" i="3"/>
  <c r="M57" i="3"/>
  <c r="M55" i="3" s="1"/>
  <c r="C56" i="3"/>
  <c r="C54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BQ19" i="3"/>
  <c r="BJ19" i="3"/>
  <c r="BI19" i="3"/>
  <c r="BH19" i="3"/>
  <c r="BF19" i="3"/>
  <c r="AX19" i="3"/>
  <c r="AV19" i="3"/>
  <c r="AT19" i="3"/>
  <c r="AS19" i="3"/>
  <c r="AM19" i="3"/>
  <c r="AL19" i="3"/>
  <c r="AK19" i="3"/>
  <c r="AJ19" i="3"/>
  <c r="AH19" i="3"/>
  <c r="Z19" i="3"/>
  <c r="Y19" i="3"/>
  <c r="X19" i="3"/>
  <c r="V19" i="3"/>
  <c r="N19" i="3"/>
  <c r="M19" i="3"/>
  <c r="L19" i="3"/>
  <c r="J19" i="3"/>
  <c r="BQ18" i="3"/>
  <c r="BL30" i="3"/>
  <c r="BK18" i="3"/>
  <c r="BJ18" i="3"/>
  <c r="BI30" i="3"/>
  <c r="BF30" i="3"/>
  <c r="BE18" i="3"/>
  <c r="BB30" i="3"/>
  <c r="AZ30" i="3"/>
  <c r="AY18" i="3"/>
  <c r="AX18" i="3"/>
  <c r="AW30" i="3"/>
  <c r="AV30" i="3"/>
  <c r="AU18" i="3"/>
  <c r="AT30" i="3"/>
  <c r="AS18" i="3"/>
  <c r="AR18" i="3"/>
  <c r="AQ30" i="3"/>
  <c r="AP30" i="3"/>
  <c r="AN30" i="3"/>
  <c r="AL30" i="3"/>
  <c r="AK30" i="3"/>
  <c r="AJ30" i="3"/>
  <c r="AH30" i="3"/>
  <c r="AG18" i="3"/>
  <c r="AE18" i="3"/>
  <c r="AD30" i="3"/>
  <c r="AB30" i="3"/>
  <c r="Z30" i="3"/>
  <c r="Y30" i="3"/>
  <c r="X30" i="3"/>
  <c r="W18" i="3"/>
  <c r="V30" i="3"/>
  <c r="S30" i="3"/>
  <c r="R30" i="3"/>
  <c r="P30" i="3"/>
  <c r="N18" i="3"/>
  <c r="M30" i="3"/>
  <c r="K18" i="3"/>
  <c r="J18" i="3"/>
  <c r="J19" i="5" s="1"/>
  <c r="BO30" i="3"/>
  <c r="BN30" i="3"/>
  <c r="BM30" i="3"/>
  <c r="BC30" i="3"/>
  <c r="BA30" i="3"/>
  <c r="AY30" i="3"/>
  <c r="AO30" i="3"/>
  <c r="AM30" i="3"/>
  <c r="AE30" i="3"/>
  <c r="AC30" i="3"/>
  <c r="AA30" i="3"/>
  <c r="Q30" i="3"/>
  <c r="O30" i="3"/>
  <c r="BM23" i="3"/>
  <c r="BP19" i="3"/>
  <c r="BO19" i="3"/>
  <c r="BN19" i="3"/>
  <c r="BM19" i="3"/>
  <c r="BL19" i="3"/>
  <c r="BK19" i="3"/>
  <c r="BE19" i="3"/>
  <c r="BD19" i="3"/>
  <c r="BC19" i="3"/>
  <c r="BB19" i="3"/>
  <c r="BA19" i="3"/>
  <c r="AZ19" i="3"/>
  <c r="AY19" i="3"/>
  <c r="AW19" i="3"/>
  <c r="AR19" i="3"/>
  <c r="AQ19" i="3"/>
  <c r="AP19" i="3"/>
  <c r="AO19" i="3"/>
  <c r="AN19" i="3"/>
  <c r="AG19" i="3"/>
  <c r="AF19" i="3"/>
  <c r="AE19" i="3"/>
  <c r="AD19" i="3"/>
  <c r="AC19" i="3"/>
  <c r="AB19" i="3"/>
  <c r="AA19" i="3"/>
  <c r="U19" i="3"/>
  <c r="T19" i="3"/>
  <c r="S19" i="3"/>
  <c r="R19" i="3"/>
  <c r="Q19" i="3"/>
  <c r="P19" i="3"/>
  <c r="O19" i="3"/>
  <c r="BP18" i="3"/>
  <c r="BO18" i="3"/>
  <c r="BN18" i="3"/>
  <c r="BM18" i="3"/>
  <c r="BL18" i="3"/>
  <c r="BG18" i="3"/>
  <c r="BF18" i="3"/>
  <c r="BD18" i="3"/>
  <c r="BC18" i="3"/>
  <c r="BB18" i="3"/>
  <c r="BA18" i="3"/>
  <c r="AQ18" i="3"/>
  <c r="AP18" i="3"/>
  <c r="AO18" i="3"/>
  <c r="AM18" i="3"/>
  <c r="AI18" i="3"/>
  <c r="AH18" i="3"/>
  <c r="AF18" i="3"/>
  <c r="AD18" i="3"/>
  <c r="AC18" i="3"/>
  <c r="AA18" i="3"/>
  <c r="V18" i="3"/>
  <c r="U18" i="3"/>
  <c r="T18" i="3"/>
  <c r="S18" i="3"/>
  <c r="Q18" i="3"/>
  <c r="O18" i="3"/>
  <c r="J17" i="3"/>
  <c r="AZ12" i="3"/>
  <c r="K7" i="3"/>
  <c r="L7" i="3" s="1"/>
  <c r="M7" i="3" s="1"/>
  <c r="N7" i="3" s="1"/>
  <c r="O7" i="3" s="1"/>
  <c r="P7" i="3" s="1"/>
  <c r="Q7" i="3" s="1"/>
  <c r="R7" i="3" s="1"/>
  <c r="S7" i="3" s="1"/>
  <c r="T7" i="3" s="1"/>
  <c r="U7" i="3" s="1"/>
  <c r="V7" i="3" s="1"/>
  <c r="W7" i="3" s="1"/>
  <c r="X7" i="3" s="1"/>
  <c r="Y7" i="3" s="1"/>
  <c r="Z7" i="3" s="1"/>
  <c r="AA7" i="3" s="1"/>
  <c r="AB7" i="3" s="1"/>
  <c r="AC7" i="3" s="1"/>
  <c r="AD7" i="3" s="1"/>
  <c r="AE7" i="3" s="1"/>
  <c r="AF7" i="3" s="1"/>
  <c r="AG7" i="3" s="1"/>
  <c r="AH7" i="3" s="1"/>
  <c r="AI7" i="3" s="1"/>
  <c r="AJ7" i="3" s="1"/>
  <c r="AK7" i="3" s="1"/>
  <c r="AL7" i="3" s="1"/>
  <c r="AM7" i="3" s="1"/>
  <c r="AN7" i="3" s="1"/>
  <c r="AO7" i="3" s="1"/>
  <c r="AP7" i="3" s="1"/>
  <c r="AQ7" i="3" s="1"/>
  <c r="AR7" i="3" s="1"/>
  <c r="AS7" i="3" s="1"/>
  <c r="AT7" i="3" s="1"/>
  <c r="AU7" i="3" s="1"/>
  <c r="AV7" i="3" s="1"/>
  <c r="AW7" i="3" s="1"/>
  <c r="AX7" i="3" s="1"/>
  <c r="AY7" i="3" s="1"/>
  <c r="AZ7" i="3" s="1"/>
  <c r="BA7" i="3" s="1"/>
  <c r="BB7" i="3" s="1"/>
  <c r="BC7" i="3" s="1"/>
  <c r="BD7" i="3" s="1"/>
  <c r="BE7" i="3" s="1"/>
  <c r="BF7" i="3" s="1"/>
  <c r="BG7" i="3" s="1"/>
  <c r="BH7" i="3" s="1"/>
  <c r="BI7" i="3" s="1"/>
  <c r="BJ7" i="3" s="1"/>
  <c r="BK7" i="3" s="1"/>
  <c r="BL7" i="3" s="1"/>
  <c r="BM7" i="3" s="1"/>
  <c r="BN7" i="3" s="1"/>
  <c r="BO7" i="3" s="1"/>
  <c r="BP7" i="3" s="1"/>
  <c r="BQ7" i="3" s="1"/>
  <c r="K6" i="3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  <c r="AJ6" i="3" s="1"/>
  <c r="AK6" i="3" s="1"/>
  <c r="AL6" i="3" s="1"/>
  <c r="AM6" i="3" s="1"/>
  <c r="AN6" i="3" s="1"/>
  <c r="AO6" i="3" s="1"/>
  <c r="AP6" i="3" s="1"/>
  <c r="AQ6" i="3" s="1"/>
  <c r="AR6" i="3" s="1"/>
  <c r="AS6" i="3" s="1"/>
  <c r="AT6" i="3" s="1"/>
  <c r="AU6" i="3" s="1"/>
  <c r="AV6" i="3" s="1"/>
  <c r="AW6" i="3" s="1"/>
  <c r="AX6" i="3" s="1"/>
  <c r="AY6" i="3" s="1"/>
  <c r="AZ6" i="3" s="1"/>
  <c r="BA6" i="3" s="1"/>
  <c r="BB6" i="3" s="1"/>
  <c r="BC6" i="3" s="1"/>
  <c r="BD6" i="3" s="1"/>
  <c r="BE6" i="3" s="1"/>
  <c r="BF6" i="3" s="1"/>
  <c r="BG6" i="3" s="1"/>
  <c r="BH6" i="3" s="1"/>
  <c r="BI6" i="3" s="1"/>
  <c r="BJ6" i="3" s="1"/>
  <c r="BK6" i="3" s="1"/>
  <c r="BL6" i="3" s="1"/>
  <c r="BM6" i="3" s="1"/>
  <c r="BN6" i="3" s="1"/>
  <c r="BO6" i="3" s="1"/>
  <c r="BP6" i="3" s="1"/>
  <c r="BQ6" i="3" s="1"/>
  <c r="K4" i="3"/>
  <c r="K10" i="4" s="1"/>
  <c r="K3" i="3"/>
  <c r="J2" i="3"/>
  <c r="J10" i="3" s="1"/>
  <c r="J129" i="2"/>
  <c r="J126" i="2"/>
  <c r="J123" i="2"/>
  <c r="J117" i="2"/>
  <c r="BO94" i="2"/>
  <c r="BM94" i="2"/>
  <c r="BL94" i="2"/>
  <c r="BC94" i="2"/>
  <c r="BA94" i="2"/>
  <c r="AZ94" i="2"/>
  <c r="AQ94" i="2"/>
  <c r="AO94" i="2"/>
  <c r="AN94" i="2"/>
  <c r="AE94" i="2"/>
  <c r="AC94" i="2"/>
  <c r="AB94" i="2"/>
  <c r="S94" i="2"/>
  <c r="Q94" i="2"/>
  <c r="P94" i="2"/>
  <c r="BQ94" i="2"/>
  <c r="BP94" i="2"/>
  <c r="BN94" i="2"/>
  <c r="BK94" i="2"/>
  <c r="BH94" i="2"/>
  <c r="BF94" i="2"/>
  <c r="BE94" i="2"/>
  <c r="BD94" i="2"/>
  <c r="BB94" i="2"/>
  <c r="AY94" i="2"/>
  <c r="AV94" i="2"/>
  <c r="AT94" i="2"/>
  <c r="AS94" i="2"/>
  <c r="AR94" i="2"/>
  <c r="AP94" i="2"/>
  <c r="AM94" i="2"/>
  <c r="AJ94" i="2"/>
  <c r="AH94" i="2"/>
  <c r="AG94" i="2"/>
  <c r="AF94" i="2"/>
  <c r="AD94" i="2"/>
  <c r="AA94" i="2"/>
  <c r="X94" i="2"/>
  <c r="V94" i="2"/>
  <c r="U94" i="2"/>
  <c r="T94" i="2"/>
  <c r="R94" i="2"/>
  <c r="O94" i="2"/>
  <c r="L94" i="2"/>
  <c r="J94" i="2"/>
  <c r="D83" i="2"/>
  <c r="AB76" i="2"/>
  <c r="BQ76" i="2"/>
  <c r="BE76" i="2"/>
  <c r="AS76" i="2"/>
  <c r="AG76" i="2"/>
  <c r="U76" i="2"/>
  <c r="BG76" i="2"/>
  <c r="AU76" i="2"/>
  <c r="AI76" i="2"/>
  <c r="W76" i="2"/>
  <c r="D80" i="2"/>
  <c r="K76" i="2"/>
  <c r="BI76" i="2"/>
  <c r="BF76" i="2"/>
  <c r="AW76" i="2"/>
  <c r="AT76" i="2"/>
  <c r="AK76" i="2"/>
  <c r="AH76" i="2"/>
  <c r="Y76" i="2"/>
  <c r="V76" i="2"/>
  <c r="M76" i="2"/>
  <c r="BK76" i="2"/>
  <c r="BH76" i="2"/>
  <c r="AY76" i="2"/>
  <c r="AV76" i="2"/>
  <c r="AM76" i="2"/>
  <c r="AJ76" i="2"/>
  <c r="AA76" i="2"/>
  <c r="X76" i="2"/>
  <c r="O76" i="2"/>
  <c r="BP76" i="2"/>
  <c r="BM76" i="2"/>
  <c r="BD76" i="2"/>
  <c r="BA76" i="2"/>
  <c r="AR76" i="2"/>
  <c r="AO76" i="2"/>
  <c r="AF76" i="2"/>
  <c r="AC76" i="2"/>
  <c r="T76" i="2"/>
  <c r="Q76" i="2"/>
  <c r="BO76" i="2"/>
  <c r="BL76" i="2"/>
  <c r="BC76" i="2"/>
  <c r="AZ76" i="2"/>
  <c r="AQ76" i="2"/>
  <c r="AN76" i="2"/>
  <c r="AE76" i="2"/>
  <c r="S76" i="2"/>
  <c r="P76" i="2"/>
  <c r="D75" i="2"/>
  <c r="D74" i="2"/>
  <c r="D71" i="2"/>
  <c r="D68" i="2"/>
  <c r="BI62" i="2"/>
  <c r="BF62" i="2"/>
  <c r="AW62" i="2"/>
  <c r="AT62" i="2"/>
  <c r="AK62" i="2"/>
  <c r="AH62" i="2"/>
  <c r="Y62" i="2"/>
  <c r="V62" i="2"/>
  <c r="M62" i="2"/>
  <c r="BK62" i="2"/>
  <c r="BH62" i="2"/>
  <c r="AY62" i="2"/>
  <c r="AV62" i="2"/>
  <c r="AM62" i="2"/>
  <c r="AJ62" i="2"/>
  <c r="AA62" i="2"/>
  <c r="X62" i="2"/>
  <c r="O62" i="2"/>
  <c r="L62" i="2"/>
  <c r="D66" i="2"/>
  <c r="BM62" i="2"/>
  <c r="BA62" i="2"/>
  <c r="AO62" i="2"/>
  <c r="AC62" i="2"/>
  <c r="Q62" i="2"/>
  <c r="D65" i="2"/>
  <c r="BO62" i="2"/>
  <c r="BL62" i="2"/>
  <c r="BC62" i="2"/>
  <c r="AZ62" i="2"/>
  <c r="AQ62" i="2"/>
  <c r="AN62" i="2"/>
  <c r="AE62" i="2"/>
  <c r="AB62" i="2"/>
  <c r="S62" i="2"/>
  <c r="P62" i="2"/>
  <c r="BQ62" i="2"/>
  <c r="BN62" i="2"/>
  <c r="BE62" i="2"/>
  <c r="BB62" i="2"/>
  <c r="AS62" i="2"/>
  <c r="AP62" i="2"/>
  <c r="AG62" i="2"/>
  <c r="AD62" i="2"/>
  <c r="U62" i="2"/>
  <c r="R62" i="2"/>
  <c r="BP62" i="2"/>
  <c r="BG62" i="2"/>
  <c r="BD62" i="2"/>
  <c r="AU62" i="2"/>
  <c r="AR62" i="2"/>
  <c r="AI62" i="2"/>
  <c r="AF62" i="2"/>
  <c r="W62" i="2"/>
  <c r="T62" i="2"/>
  <c r="K62" i="2"/>
  <c r="H60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R44" i="4"/>
  <c r="Q44" i="4"/>
  <c r="P44" i="4"/>
  <c r="O44" i="4"/>
  <c r="N44" i="4"/>
  <c r="M44" i="4"/>
  <c r="L44" i="4"/>
  <c r="K44" i="4"/>
  <c r="J44" i="4"/>
  <c r="H57" i="2"/>
  <c r="D56" i="2"/>
  <c r="H56" i="2"/>
  <c r="D55" i="2"/>
  <c r="H55" i="2"/>
  <c r="H54" i="2"/>
  <c r="D54" i="2"/>
  <c r="H53" i="2"/>
  <c r="H52" i="2"/>
  <c r="BP46" i="2"/>
  <c r="BD46" i="2"/>
  <c r="AR46" i="2"/>
  <c r="AF46" i="2"/>
  <c r="T46" i="2"/>
  <c r="H48" i="2"/>
  <c r="BO46" i="2"/>
  <c r="BN46" i="2"/>
  <c r="BI46" i="2"/>
  <c r="BG46" i="2"/>
  <c r="BF46" i="2"/>
  <c r="BC46" i="2"/>
  <c r="BB46" i="2"/>
  <c r="AW46" i="2"/>
  <c r="AU46" i="2"/>
  <c r="AT46" i="2"/>
  <c r="AQ46" i="2"/>
  <c r="AP46" i="2"/>
  <c r="AK46" i="2"/>
  <c r="AI46" i="2"/>
  <c r="AH46" i="2"/>
  <c r="AE46" i="2"/>
  <c r="AD46" i="2"/>
  <c r="Y46" i="2"/>
  <c r="W46" i="2"/>
  <c r="V46" i="2"/>
  <c r="S46" i="2"/>
  <c r="H46" i="2" s="1"/>
  <c r="R46" i="2"/>
  <c r="M46" i="2"/>
  <c r="K46" i="2"/>
  <c r="H47" i="2"/>
  <c r="BQ46" i="2"/>
  <c r="BM46" i="2"/>
  <c r="BL46" i="2"/>
  <c r="BJ46" i="2"/>
  <c r="BH46" i="2"/>
  <c r="BE46" i="2"/>
  <c r="BA46" i="2"/>
  <c r="AZ46" i="2"/>
  <c r="AX46" i="2"/>
  <c r="AV46" i="2"/>
  <c r="AS46" i="2"/>
  <c r="AO46" i="2"/>
  <c r="AN46" i="2"/>
  <c r="AL46" i="2"/>
  <c r="AJ46" i="2"/>
  <c r="AG46" i="2"/>
  <c r="AC46" i="2"/>
  <c r="AB46" i="2"/>
  <c r="Z46" i="2"/>
  <c r="X46" i="2"/>
  <c r="U46" i="2"/>
  <c r="Q46" i="2"/>
  <c r="P46" i="2"/>
  <c r="N46" i="2"/>
  <c r="L46" i="2"/>
  <c r="BQ44" i="2"/>
  <c r="BO44" i="2"/>
  <c r="BM44" i="2"/>
  <c r="BL44" i="2"/>
  <c r="BI44" i="2"/>
  <c r="BH44" i="2"/>
  <c r="BE44" i="2"/>
  <c r="BC44" i="2"/>
  <c r="BA44" i="2"/>
  <c r="AZ44" i="2"/>
  <c r="AW44" i="2"/>
  <c r="AV44" i="2"/>
  <c r="AS44" i="2"/>
  <c r="AQ44" i="2"/>
  <c r="AO44" i="2"/>
  <c r="AN44" i="2"/>
  <c r="AJ44" i="2"/>
  <c r="AG44" i="2"/>
  <c r="AE44" i="2"/>
  <c r="AC44" i="2"/>
  <c r="AB44" i="2"/>
  <c r="X44" i="2"/>
  <c r="U44" i="2"/>
  <c r="H45" i="2"/>
  <c r="Q44" i="2"/>
  <c r="P44" i="2"/>
  <c r="BP44" i="2"/>
  <c r="BN44" i="2"/>
  <c r="BK44" i="2"/>
  <c r="BJ44" i="2"/>
  <c r="BG44" i="2"/>
  <c r="BF44" i="2"/>
  <c r="BD44" i="2"/>
  <c r="BB44" i="2"/>
  <c r="AY44" i="2"/>
  <c r="AX44" i="2"/>
  <c r="AU44" i="2"/>
  <c r="AT44" i="2"/>
  <c r="AR44" i="2"/>
  <c r="AP44" i="2"/>
  <c r="AM44" i="2"/>
  <c r="AL44" i="2"/>
  <c r="AK44" i="2"/>
  <c r="AI44" i="2"/>
  <c r="AH44" i="2"/>
  <c r="AF44" i="2"/>
  <c r="AD44" i="2"/>
  <c r="AA44" i="2"/>
  <c r="Z44" i="2"/>
  <c r="Y44" i="2"/>
  <c r="W44" i="2"/>
  <c r="V44" i="2"/>
  <c r="T44" i="2"/>
  <c r="R44" i="2"/>
  <c r="O44" i="2"/>
  <c r="N44" i="2"/>
  <c r="M44" i="2"/>
  <c r="K44" i="2"/>
  <c r="J44" i="2"/>
  <c r="BN40" i="2"/>
  <c r="BG40" i="2"/>
  <c r="BB40" i="2"/>
  <c r="AU40" i="2"/>
  <c r="AP40" i="2"/>
  <c r="AI40" i="2"/>
  <c r="AD40" i="2"/>
  <c r="W40" i="2"/>
  <c r="R40" i="2"/>
  <c r="K40" i="2"/>
  <c r="H43" i="2"/>
  <c r="BJ40" i="2"/>
  <c r="BI40" i="2"/>
  <c r="AX40" i="2"/>
  <c r="AW40" i="2"/>
  <c r="AL40" i="2"/>
  <c r="AK40" i="2"/>
  <c r="Z40" i="2"/>
  <c r="Y40" i="2"/>
  <c r="N40" i="2"/>
  <c r="M40" i="2"/>
  <c r="H42" i="2"/>
  <c r="BO40" i="2"/>
  <c r="BM40" i="2"/>
  <c r="BL40" i="2"/>
  <c r="BH40" i="2"/>
  <c r="BC40" i="2"/>
  <c r="BA40" i="2"/>
  <c r="AZ40" i="2"/>
  <c r="AV40" i="2"/>
  <c r="AQ40" i="2"/>
  <c r="AO40" i="2"/>
  <c r="AN40" i="2"/>
  <c r="AJ40" i="2"/>
  <c r="AE40" i="2"/>
  <c r="AC40" i="2"/>
  <c r="AB40" i="2"/>
  <c r="X40" i="2"/>
  <c r="H41" i="2"/>
  <c r="Q40" i="2"/>
  <c r="P40" i="2"/>
  <c r="BP40" i="2"/>
  <c r="BK40" i="2"/>
  <c r="BF40" i="2"/>
  <c r="BD40" i="2"/>
  <c r="AY40" i="2"/>
  <c r="AT40" i="2"/>
  <c r="AR40" i="2"/>
  <c r="AM40" i="2"/>
  <c r="AH40" i="2"/>
  <c r="AF40" i="2"/>
  <c r="AA40" i="2"/>
  <c r="V40" i="2"/>
  <c r="T40" i="2"/>
  <c r="O40" i="2"/>
  <c r="J40" i="2"/>
  <c r="H39" i="2"/>
  <c r="D38" i="2"/>
  <c r="H38" i="2"/>
  <c r="H37" i="2"/>
  <c r="D37" i="2"/>
  <c r="U78" i="1" s="1"/>
  <c r="H36" i="2"/>
  <c r="M41" i="1" s="1"/>
  <c r="H35" i="2"/>
  <c r="M38" i="1" s="1"/>
  <c r="U33" i="2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BQ23" i="3"/>
  <c r="BP23" i="3"/>
  <c r="BO23" i="3"/>
  <c r="BN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K23" i="3"/>
  <c r="J23" i="3"/>
  <c r="BQ22" i="3"/>
  <c r="BP22" i="3"/>
  <c r="BO22" i="3"/>
  <c r="BN22" i="3"/>
  <c r="BM22" i="3"/>
  <c r="BL22" i="3"/>
  <c r="BK22" i="3"/>
  <c r="BI22" i="3"/>
  <c r="BH22" i="3"/>
  <c r="BF22" i="3"/>
  <c r="BE22" i="3"/>
  <c r="BD22" i="3"/>
  <c r="BC22" i="3"/>
  <c r="BB22" i="3"/>
  <c r="BA22" i="3"/>
  <c r="AZ22" i="3"/>
  <c r="AY22" i="3"/>
  <c r="AW22" i="3"/>
  <c r="AV22" i="3"/>
  <c r="AT22" i="3"/>
  <c r="AS22" i="3"/>
  <c r="AR22" i="3"/>
  <c r="AQ22" i="3"/>
  <c r="AP22" i="3"/>
  <c r="AO22" i="3"/>
  <c r="AN22" i="3"/>
  <c r="AM22" i="3"/>
  <c r="AL22" i="3"/>
  <c r="AK22" i="3"/>
  <c r="AJ22" i="3"/>
  <c r="AH22" i="3"/>
  <c r="AG22" i="3"/>
  <c r="AF22" i="3"/>
  <c r="AE22" i="3"/>
  <c r="AD22" i="3"/>
  <c r="AC22" i="3"/>
  <c r="AB22" i="3"/>
  <c r="AA22" i="3"/>
  <c r="Z22" i="3"/>
  <c r="Y22" i="3"/>
  <c r="X22" i="3"/>
  <c r="V22" i="3"/>
  <c r="U22" i="3"/>
  <c r="T22" i="3"/>
  <c r="S22" i="3"/>
  <c r="R22" i="3"/>
  <c r="Q22" i="3"/>
  <c r="P22" i="3"/>
  <c r="O22" i="3"/>
  <c r="N22" i="3"/>
  <c r="M22" i="3"/>
  <c r="L22" i="3"/>
  <c r="J22" i="3"/>
  <c r="D27" i="2"/>
  <c r="U70" i="1" s="1"/>
  <c r="BQ21" i="3"/>
  <c r="BP21" i="3"/>
  <c r="BO21" i="3"/>
  <c r="BN21" i="3"/>
  <c r="BK21" i="3"/>
  <c r="BJ21" i="3"/>
  <c r="BH21" i="3"/>
  <c r="BG21" i="3"/>
  <c r="BF21" i="3"/>
  <c r="BE21" i="3"/>
  <c r="BD21" i="3"/>
  <c r="BC21" i="3"/>
  <c r="BB21" i="3"/>
  <c r="AY21" i="3"/>
  <c r="AX21" i="3"/>
  <c r="AV21" i="3"/>
  <c r="AU21" i="3"/>
  <c r="AT21" i="3"/>
  <c r="AS21" i="3"/>
  <c r="AR21" i="3"/>
  <c r="AQ21" i="3"/>
  <c r="AP21" i="3"/>
  <c r="AM21" i="3"/>
  <c r="AL21" i="3"/>
  <c r="AJ21" i="3"/>
  <c r="AI21" i="3"/>
  <c r="AH21" i="3"/>
  <c r="AG21" i="3"/>
  <c r="AF21" i="3"/>
  <c r="AE21" i="3"/>
  <c r="AD21" i="3"/>
  <c r="AA21" i="3"/>
  <c r="Z21" i="3"/>
  <c r="X21" i="3"/>
  <c r="W21" i="3"/>
  <c r="V21" i="3"/>
  <c r="U21" i="3"/>
  <c r="T21" i="3"/>
  <c r="S21" i="3"/>
  <c r="R21" i="3"/>
  <c r="O21" i="3"/>
  <c r="N21" i="3"/>
  <c r="L21" i="3"/>
  <c r="K21" i="3"/>
  <c r="D26" i="2"/>
  <c r="U69" i="1" s="1"/>
  <c r="BP25" i="2"/>
  <c r="BO25" i="2"/>
  <c r="BN25" i="2"/>
  <c r="BK25" i="2"/>
  <c r="BH25" i="2"/>
  <c r="BD25" i="2"/>
  <c r="BC25" i="2"/>
  <c r="BB25" i="2"/>
  <c r="AY25" i="2"/>
  <c r="AV25" i="2"/>
  <c r="AR25" i="2"/>
  <c r="AQ25" i="2"/>
  <c r="AP25" i="2"/>
  <c r="AM25" i="2"/>
  <c r="AJ25" i="2"/>
  <c r="AF25" i="2"/>
  <c r="AE25" i="2"/>
  <c r="AD25" i="2"/>
  <c r="AA25" i="2"/>
  <c r="X25" i="2"/>
  <c r="S25" i="2"/>
  <c r="R25" i="2"/>
  <c r="O25" i="2"/>
  <c r="L25" i="2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H20" i="2"/>
  <c r="BP17" i="2"/>
  <c r="BK17" i="2"/>
  <c r="BI17" i="2"/>
  <c r="BI15" i="3" s="1"/>
  <c r="BD17" i="2"/>
  <c r="AW17" i="2"/>
  <c r="AW15" i="3" s="1"/>
  <c r="AT17" i="2"/>
  <c r="AR17" i="2"/>
  <c r="AR13" i="2" s="1"/>
  <c r="AM17" i="2"/>
  <c r="AM13" i="2" s="1"/>
  <c r="AK17" i="2"/>
  <c r="AK15" i="3" s="1"/>
  <c r="AF17" i="2"/>
  <c r="AF15" i="3" s="1"/>
  <c r="AA17" i="2"/>
  <c r="H19" i="2"/>
  <c r="Y17" i="2"/>
  <c r="Y15" i="3" s="1"/>
  <c r="T17" i="2"/>
  <c r="T15" i="3" s="1"/>
  <c r="M17" i="2"/>
  <c r="M15" i="3" s="1"/>
  <c r="J17" i="2"/>
  <c r="BO17" i="2"/>
  <c r="BO15" i="3" s="1"/>
  <c r="BN17" i="2"/>
  <c r="BN15" i="3" s="1"/>
  <c r="BL17" i="2"/>
  <c r="BL13" i="2" s="1"/>
  <c r="BJ17" i="2"/>
  <c r="BJ15" i="3" s="1"/>
  <c r="BG17" i="2"/>
  <c r="BG15" i="3" s="1"/>
  <c r="BF17" i="2"/>
  <c r="BC17" i="2"/>
  <c r="BC15" i="3" s="1"/>
  <c r="BB17" i="2"/>
  <c r="BB15" i="3" s="1"/>
  <c r="BA17" i="2"/>
  <c r="BA15" i="3" s="1"/>
  <c r="AZ17" i="2"/>
  <c r="AZ15" i="3" s="1"/>
  <c r="AX17" i="2"/>
  <c r="AX15" i="3" s="1"/>
  <c r="AV17" i="2"/>
  <c r="AV15" i="3" s="1"/>
  <c r="AU17" i="2"/>
  <c r="AU15" i="3" s="1"/>
  <c r="AP17" i="2"/>
  <c r="AP15" i="3" s="1"/>
  <c r="AL17" i="2"/>
  <c r="AL15" i="3" s="1"/>
  <c r="AJ17" i="2"/>
  <c r="AI17" i="2"/>
  <c r="AI15" i="3" s="1"/>
  <c r="AH17" i="2"/>
  <c r="AH15" i="3" s="1"/>
  <c r="AE17" i="2"/>
  <c r="AE15" i="3" s="1"/>
  <c r="AD17" i="2"/>
  <c r="AD15" i="3" s="1"/>
  <c r="AB17" i="2"/>
  <c r="W17" i="2"/>
  <c r="W15" i="3" s="1"/>
  <c r="V17" i="2"/>
  <c r="V13" i="2" s="1"/>
  <c r="S17" i="2"/>
  <c r="R17" i="2"/>
  <c r="R15" i="3" s="1"/>
  <c r="Q17" i="2"/>
  <c r="Q15" i="3" s="1"/>
  <c r="P17" i="2"/>
  <c r="P15" i="3" s="1"/>
  <c r="N17" i="2"/>
  <c r="N15" i="3" s="1"/>
  <c r="L17" i="2"/>
  <c r="L15" i="3" s="1"/>
  <c r="K17" i="2"/>
  <c r="K15" i="3" s="1"/>
  <c r="BQ17" i="2"/>
  <c r="BQ15" i="3" s="1"/>
  <c r="BM17" i="2"/>
  <c r="BM15" i="3" s="1"/>
  <c r="BH17" i="2"/>
  <c r="BH15" i="3" s="1"/>
  <c r="BE17" i="2"/>
  <c r="BE15" i="3" s="1"/>
  <c r="AY17" i="2"/>
  <c r="AY15" i="3" s="1"/>
  <c r="AS17" i="2"/>
  <c r="AS15" i="3" s="1"/>
  <c r="AQ17" i="2"/>
  <c r="AQ15" i="3" s="1"/>
  <c r="AO17" i="2"/>
  <c r="AO15" i="3" s="1"/>
  <c r="AN17" i="2"/>
  <c r="AN15" i="3" s="1"/>
  <c r="AG17" i="2"/>
  <c r="AG15" i="3" s="1"/>
  <c r="AC17" i="2"/>
  <c r="AC15" i="3" s="1"/>
  <c r="X17" i="2"/>
  <c r="X15" i="3" s="1"/>
  <c r="U17" i="2"/>
  <c r="U15" i="3" s="1"/>
  <c r="O17" i="2"/>
  <c r="O15" i="3" s="1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H16" i="2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D14" i="2"/>
  <c r="H14" i="2"/>
  <c r="K7" i="2"/>
  <c r="L7" i="2" s="1"/>
  <c r="M7" i="2" s="1"/>
  <c r="N7" i="2" s="1"/>
  <c r="O7" i="2" s="1"/>
  <c r="P7" i="2" s="1"/>
  <c r="Q7" i="2" s="1"/>
  <c r="R7" i="2" s="1"/>
  <c r="S7" i="2" s="1"/>
  <c r="T7" i="2" s="1"/>
  <c r="U7" i="2" s="1"/>
  <c r="V7" i="2" s="1"/>
  <c r="W7" i="2" s="1"/>
  <c r="X7" i="2" s="1"/>
  <c r="Y7" i="2" s="1"/>
  <c r="Z7" i="2" s="1"/>
  <c r="AA7" i="2" s="1"/>
  <c r="AB7" i="2" s="1"/>
  <c r="AC7" i="2" s="1"/>
  <c r="AD7" i="2" s="1"/>
  <c r="AE7" i="2" s="1"/>
  <c r="AF7" i="2" s="1"/>
  <c r="AG7" i="2" s="1"/>
  <c r="AH7" i="2" s="1"/>
  <c r="AI7" i="2" s="1"/>
  <c r="AJ7" i="2" s="1"/>
  <c r="AK7" i="2" s="1"/>
  <c r="AL7" i="2" s="1"/>
  <c r="AM7" i="2" s="1"/>
  <c r="AN7" i="2" s="1"/>
  <c r="AO7" i="2" s="1"/>
  <c r="AP7" i="2" s="1"/>
  <c r="AQ7" i="2" s="1"/>
  <c r="AR7" i="2" s="1"/>
  <c r="AS7" i="2" s="1"/>
  <c r="AT7" i="2" s="1"/>
  <c r="AU7" i="2" s="1"/>
  <c r="AV7" i="2" s="1"/>
  <c r="AW7" i="2" s="1"/>
  <c r="AX7" i="2" s="1"/>
  <c r="AY7" i="2" s="1"/>
  <c r="AZ7" i="2" s="1"/>
  <c r="BA7" i="2" s="1"/>
  <c r="BB7" i="2" s="1"/>
  <c r="BC7" i="2" s="1"/>
  <c r="BD7" i="2" s="1"/>
  <c r="BE7" i="2" s="1"/>
  <c r="BF7" i="2" s="1"/>
  <c r="BG7" i="2" s="1"/>
  <c r="BH7" i="2" s="1"/>
  <c r="BI7" i="2" s="1"/>
  <c r="BJ7" i="2" s="1"/>
  <c r="BK7" i="2" s="1"/>
  <c r="BL7" i="2" s="1"/>
  <c r="BM7" i="2" s="1"/>
  <c r="BN7" i="2" s="1"/>
  <c r="BO7" i="2" s="1"/>
  <c r="BP7" i="2" s="1"/>
  <c r="BQ7" i="2" s="1"/>
  <c r="K6" i="2"/>
  <c r="L6" i="2" s="1"/>
  <c r="M6" i="2" s="1"/>
  <c r="N6" i="2" s="1"/>
  <c r="O6" i="2" s="1"/>
  <c r="P6" i="2" s="1"/>
  <c r="Q6" i="2" s="1"/>
  <c r="R6" i="2" s="1"/>
  <c r="S6" i="2" s="1"/>
  <c r="T6" i="2" s="1"/>
  <c r="U6" i="2" s="1"/>
  <c r="V6" i="2" s="1"/>
  <c r="W6" i="2" s="1"/>
  <c r="X6" i="2" s="1"/>
  <c r="Y6" i="2" s="1"/>
  <c r="Z6" i="2" s="1"/>
  <c r="AA6" i="2" s="1"/>
  <c r="AB6" i="2" s="1"/>
  <c r="AC6" i="2" s="1"/>
  <c r="AD6" i="2" s="1"/>
  <c r="AE6" i="2" s="1"/>
  <c r="AF6" i="2" s="1"/>
  <c r="AG6" i="2" s="1"/>
  <c r="AH6" i="2" s="1"/>
  <c r="AI6" i="2" s="1"/>
  <c r="AJ6" i="2" s="1"/>
  <c r="AK6" i="2" s="1"/>
  <c r="AL6" i="2" s="1"/>
  <c r="AM6" i="2" s="1"/>
  <c r="AN6" i="2" s="1"/>
  <c r="AO6" i="2" s="1"/>
  <c r="AP6" i="2" s="1"/>
  <c r="AQ6" i="2" s="1"/>
  <c r="AR6" i="2" s="1"/>
  <c r="AS6" i="2" s="1"/>
  <c r="AT6" i="2" s="1"/>
  <c r="AU6" i="2" s="1"/>
  <c r="AV6" i="2" s="1"/>
  <c r="AW6" i="2" s="1"/>
  <c r="AX6" i="2" s="1"/>
  <c r="AY6" i="2" s="1"/>
  <c r="AZ6" i="2" s="1"/>
  <c r="BA6" i="2" s="1"/>
  <c r="BB6" i="2" s="1"/>
  <c r="BC6" i="2" s="1"/>
  <c r="BD6" i="2" s="1"/>
  <c r="BE6" i="2" s="1"/>
  <c r="BF6" i="2" s="1"/>
  <c r="BG6" i="2" s="1"/>
  <c r="BH6" i="2" s="1"/>
  <c r="BI6" i="2" s="1"/>
  <c r="BJ6" i="2" s="1"/>
  <c r="BK6" i="2" s="1"/>
  <c r="BL6" i="2" s="1"/>
  <c r="BM6" i="2" s="1"/>
  <c r="BN6" i="2" s="1"/>
  <c r="BO6" i="2" s="1"/>
  <c r="BP6" i="2" s="1"/>
  <c r="BQ6" i="2" s="1"/>
  <c r="K4" i="2"/>
  <c r="K3" i="2"/>
  <c r="L3" i="2" s="1"/>
  <c r="M3" i="2" s="1"/>
  <c r="N3" i="2" s="1"/>
  <c r="J2" i="2"/>
  <c r="J12" i="2" s="1"/>
  <c r="J11" i="4" s="1"/>
  <c r="Q95" i="1"/>
  <c r="P95" i="1"/>
  <c r="O95" i="1"/>
  <c r="N95" i="1"/>
  <c r="M95" i="1"/>
  <c r="Q94" i="1"/>
  <c r="P94" i="1"/>
  <c r="O94" i="1"/>
  <c r="N94" i="1"/>
  <c r="M94" i="1"/>
  <c r="Q93" i="1"/>
  <c r="P93" i="1"/>
  <c r="O93" i="1"/>
  <c r="N93" i="1"/>
  <c r="M93" i="1"/>
  <c r="Q92" i="1"/>
  <c r="M91" i="1"/>
  <c r="N79" i="1"/>
  <c r="N78" i="1"/>
  <c r="M73" i="1"/>
  <c r="O71" i="1"/>
  <c r="P68" i="1"/>
  <c r="O68" i="1"/>
  <c r="P67" i="1"/>
  <c r="O67" i="1"/>
  <c r="P66" i="1"/>
  <c r="O66" i="1"/>
  <c r="P65" i="1"/>
  <c r="O65" i="1"/>
  <c r="D56" i="1"/>
  <c r="D50" i="1"/>
  <c r="D51" i="1" s="1"/>
  <c r="O53" i="1"/>
  <c r="F32" i="1"/>
  <c r="G32" i="1" s="1"/>
  <c r="E31" i="1"/>
  <c r="G31" i="1" s="1"/>
  <c r="D30" i="1"/>
  <c r="D26" i="1" s="1"/>
  <c r="F29" i="1"/>
  <c r="G29" i="1" s="1"/>
  <c r="F28" i="1"/>
  <c r="G28" i="1" s="1"/>
  <c r="F27" i="1"/>
  <c r="G27" i="1" s="1"/>
  <c r="M32" i="1"/>
  <c r="M27" i="1"/>
  <c r="P17" i="1"/>
  <c r="E23" i="1"/>
  <c r="D23" i="1" s="1"/>
  <c r="E22" i="1"/>
  <c r="D22" i="1" s="1"/>
  <c r="E21" i="1"/>
  <c r="D21" i="1" s="1"/>
  <c r="E20" i="1"/>
  <c r="D20" i="1" s="1"/>
  <c r="E19" i="1"/>
  <c r="D19" i="1" s="1"/>
  <c r="E17" i="1"/>
  <c r="G1" i="2"/>
  <c r="E22" i="2" s="1"/>
  <c r="F9" i="1"/>
  <c r="E8" i="1"/>
  <c r="D10" i="1" s="1"/>
  <c r="BP13" i="2" l="1"/>
  <c r="E24" i="2"/>
  <c r="AJ13" i="2"/>
  <c r="BD13" i="2"/>
  <c r="BK13" i="2"/>
  <c r="AA13" i="2"/>
  <c r="D21" i="2"/>
  <c r="S13" i="2"/>
  <c r="J13" i="2"/>
  <c r="AB13" i="2"/>
  <c r="BQ13" i="2"/>
  <c r="E23" i="2"/>
  <c r="BE13" i="2"/>
  <c r="BF13" i="2"/>
  <c r="AS13" i="2"/>
  <c r="AG13" i="2"/>
  <c r="AT13" i="2"/>
  <c r="U13" i="2"/>
  <c r="E21" i="2"/>
  <c r="T13" i="2"/>
  <c r="BO13" i="2"/>
  <c r="BC13" i="2"/>
  <c r="AQ13" i="2"/>
  <c r="AE13" i="2"/>
  <c r="BN13" i="2"/>
  <c r="BB13" i="2"/>
  <c r="AP13" i="2"/>
  <c r="AD13" i="2"/>
  <c r="R13" i="2"/>
  <c r="AF13" i="2"/>
  <c r="BM13" i="2"/>
  <c r="BA13" i="2"/>
  <c r="AO13" i="2"/>
  <c r="AC13" i="2"/>
  <c r="Q13" i="2"/>
  <c r="AZ13" i="2"/>
  <c r="AN13" i="2"/>
  <c r="P13" i="2"/>
  <c r="AY13" i="2"/>
  <c r="O13" i="2"/>
  <c r="BJ13" i="2"/>
  <c r="AX13" i="2"/>
  <c r="AL13" i="2"/>
  <c r="N13" i="2"/>
  <c r="BI13" i="2"/>
  <c r="AW13" i="2"/>
  <c r="AK13" i="2"/>
  <c r="Y13" i="2"/>
  <c r="M13" i="2"/>
  <c r="BH13" i="2"/>
  <c r="AV13" i="2"/>
  <c r="X13" i="2"/>
  <c r="L13" i="2"/>
  <c r="BG13" i="2"/>
  <c r="AU13" i="2"/>
  <c r="AI13" i="2"/>
  <c r="W13" i="2"/>
  <c r="K13" i="2"/>
  <c r="AH13" i="2"/>
  <c r="M33" i="1"/>
  <c r="E26" i="1"/>
  <c r="F59" i="1"/>
  <c r="E60" i="1"/>
  <c r="F60" i="1" s="1"/>
  <c r="N33" i="1"/>
  <c r="R18" i="3"/>
  <c r="AL18" i="3"/>
  <c r="AN18" i="3"/>
  <c r="AZ18" i="3"/>
  <c r="BB20" i="3"/>
  <c r="L30" i="3"/>
  <c r="BH30" i="3"/>
  <c r="N30" i="3"/>
  <c r="AX30" i="3"/>
  <c r="BJ30" i="3"/>
  <c r="Z18" i="3"/>
  <c r="M18" i="3"/>
  <c r="N37" i="4"/>
  <c r="O37" i="4" s="1"/>
  <c r="P37" i="4" s="1"/>
  <c r="Q37" i="4" s="1"/>
  <c r="R37" i="4" s="1"/>
  <c r="S37" i="4" s="1"/>
  <c r="T37" i="4" s="1"/>
  <c r="U37" i="4" s="1"/>
  <c r="V37" i="4" s="1"/>
  <c r="W37" i="4" s="1"/>
  <c r="X37" i="4" s="1"/>
  <c r="Y37" i="4" s="1"/>
  <c r="Z37" i="4" s="1"/>
  <c r="AA37" i="4" s="1"/>
  <c r="AB37" i="4" s="1"/>
  <c r="AC37" i="4" s="1"/>
  <c r="AD37" i="4" s="1"/>
  <c r="AE37" i="4" s="1"/>
  <c r="AF37" i="4" s="1"/>
  <c r="AG37" i="4" s="1"/>
  <c r="AH37" i="4" s="1"/>
  <c r="AI37" i="4" s="1"/>
  <c r="AJ37" i="4" s="1"/>
  <c r="AK37" i="4" s="1"/>
  <c r="AL37" i="4" s="1"/>
  <c r="AM37" i="4" s="1"/>
  <c r="AN37" i="4" s="1"/>
  <c r="AO37" i="4" s="1"/>
  <c r="AP37" i="4" s="1"/>
  <c r="AQ37" i="4" s="1"/>
  <c r="AR37" i="4" s="1"/>
  <c r="AS37" i="4" s="1"/>
  <c r="AT37" i="4" s="1"/>
  <c r="AU37" i="4" s="1"/>
  <c r="AV37" i="4" s="1"/>
  <c r="AW37" i="4" s="1"/>
  <c r="AX37" i="4" s="1"/>
  <c r="AY37" i="4" s="1"/>
  <c r="AZ37" i="4" s="1"/>
  <c r="BA37" i="4" s="1"/>
  <c r="BB37" i="4" s="1"/>
  <c r="BC37" i="4" s="1"/>
  <c r="BD37" i="4" s="1"/>
  <c r="BE37" i="4" s="1"/>
  <c r="BF37" i="4" s="1"/>
  <c r="BG37" i="4" s="1"/>
  <c r="BH37" i="4" s="1"/>
  <c r="BI37" i="4" s="1"/>
  <c r="BJ37" i="4" s="1"/>
  <c r="BK37" i="4" s="1"/>
  <c r="BL37" i="4" s="1"/>
  <c r="BM37" i="4" s="1"/>
  <c r="BN37" i="4" s="1"/>
  <c r="BO37" i="4" s="1"/>
  <c r="BP37" i="4" s="1"/>
  <c r="BQ37" i="4" s="1"/>
  <c r="F37" i="4" s="1"/>
  <c r="P18" i="3"/>
  <c r="AB18" i="3"/>
  <c r="AD20" i="3"/>
  <c r="AS20" i="3"/>
  <c r="BK30" i="3"/>
  <c r="AT18" i="3"/>
  <c r="BH18" i="3"/>
  <c r="T30" i="3"/>
  <c r="AF30" i="3"/>
  <c r="AR30" i="3"/>
  <c r="BD30" i="3"/>
  <c r="BP30" i="3"/>
  <c r="R20" i="3"/>
  <c r="AW18" i="3"/>
  <c r="BI18" i="3"/>
  <c r="AG30" i="3"/>
  <c r="AS30" i="3"/>
  <c r="BE30" i="3"/>
  <c r="BQ30" i="3"/>
  <c r="C40" i="3"/>
  <c r="BO20" i="3"/>
  <c r="AK18" i="3"/>
  <c r="AP20" i="3"/>
  <c r="Y18" i="3"/>
  <c r="G30" i="1"/>
  <c r="F26" i="1"/>
  <c r="E56" i="1"/>
  <c r="F56" i="1" s="1"/>
  <c r="P38" i="1"/>
  <c r="S70" i="3"/>
  <c r="AU84" i="3"/>
  <c r="AT20" i="3"/>
  <c r="BN20" i="3"/>
  <c r="AH20" i="3"/>
  <c r="V20" i="3"/>
  <c r="BF20" i="3"/>
  <c r="U70" i="3"/>
  <c r="J69" i="3"/>
  <c r="AE70" i="3"/>
  <c r="L69" i="3"/>
  <c r="AG70" i="3"/>
  <c r="U69" i="3"/>
  <c r="BO70" i="3"/>
  <c r="AH69" i="3"/>
  <c r="BQ70" i="3"/>
  <c r="AS69" i="3"/>
  <c r="AV69" i="3"/>
  <c r="AT69" i="3"/>
  <c r="BE69" i="3"/>
  <c r="AT84" i="3"/>
  <c r="K69" i="3"/>
  <c r="AU69" i="3"/>
  <c r="V70" i="3"/>
  <c r="BF84" i="3"/>
  <c r="BG84" i="3"/>
  <c r="V69" i="3"/>
  <c r="BF69" i="3"/>
  <c r="AH70" i="3"/>
  <c r="W69" i="3"/>
  <c r="BG69" i="3"/>
  <c r="AQ70" i="3"/>
  <c r="J84" i="3"/>
  <c r="T85" i="3"/>
  <c r="X69" i="3"/>
  <c r="BH69" i="3"/>
  <c r="AS70" i="3"/>
  <c r="K84" i="3"/>
  <c r="BP85" i="3"/>
  <c r="AG69" i="3"/>
  <c r="BQ69" i="3"/>
  <c r="AT70" i="3"/>
  <c r="V84" i="3"/>
  <c r="BC70" i="3"/>
  <c r="W84" i="3"/>
  <c r="AI69" i="3"/>
  <c r="BE70" i="3"/>
  <c r="AH84" i="3"/>
  <c r="K2" i="2"/>
  <c r="K10" i="2" s="1"/>
  <c r="AJ69" i="3"/>
  <c r="J70" i="3"/>
  <c r="BF70" i="3"/>
  <c r="AI84" i="3"/>
  <c r="J1" i="3"/>
  <c r="J1" i="2"/>
  <c r="AR15" i="3"/>
  <c r="BD15" i="3"/>
  <c r="BP15" i="3"/>
  <c r="V15" i="3"/>
  <c r="BF15" i="3"/>
  <c r="J15" i="3"/>
  <c r="AT15" i="3"/>
  <c r="U60" i="1"/>
  <c r="AJ15" i="3"/>
  <c r="M39" i="1"/>
  <c r="E42" i="2"/>
  <c r="E38" i="2"/>
  <c r="E66" i="2"/>
  <c r="E45" i="2"/>
  <c r="E41" i="2"/>
  <c r="E37" i="2"/>
  <c r="E83" i="2"/>
  <c r="E77" i="2"/>
  <c r="E56" i="2"/>
  <c r="E52" i="2"/>
  <c r="E27" i="2"/>
  <c r="E48" i="2"/>
  <c r="E36" i="2"/>
  <c r="E93" i="2"/>
  <c r="E55" i="2"/>
  <c r="E81" i="2"/>
  <c r="E75" i="2"/>
  <c r="E69" i="2"/>
  <c r="E63" i="2"/>
  <c r="E15" i="2"/>
  <c r="E28" i="2"/>
  <c r="E19" i="2"/>
  <c r="E20" i="2"/>
  <c r="E14" i="2"/>
  <c r="AA15" i="3"/>
  <c r="AM15" i="3"/>
  <c r="AM152" i="2"/>
  <c r="BK15" i="3"/>
  <c r="AB15" i="3"/>
  <c r="BL15" i="3"/>
  <c r="O3" i="2"/>
  <c r="E12" i="3"/>
  <c r="F17" i="1"/>
  <c r="S15" i="3"/>
  <c r="M74" i="1"/>
  <c r="E18" i="1"/>
  <c r="D18" i="1" s="1"/>
  <c r="AB12" i="3"/>
  <c r="AB152" i="2"/>
  <c r="Q21" i="3"/>
  <c r="Q20" i="3" s="1"/>
  <c r="Q25" i="2"/>
  <c r="D128" i="2"/>
  <c r="D125" i="2"/>
  <c r="L127" i="2" s="1"/>
  <c r="D122" i="2"/>
  <c r="F55" i="1"/>
  <c r="O152" i="2"/>
  <c r="AA152" i="2"/>
  <c r="AY152" i="2"/>
  <c r="BK152" i="2"/>
  <c r="E18" i="2"/>
  <c r="D19" i="2"/>
  <c r="P21" i="3"/>
  <c r="P20" i="3" s="1"/>
  <c r="P25" i="2"/>
  <c r="AB21" i="3"/>
  <c r="AB20" i="3" s="1"/>
  <c r="AB25" i="2"/>
  <c r="AN21" i="3"/>
  <c r="AN20" i="3" s="1"/>
  <c r="AN25" i="2"/>
  <c r="AZ21" i="3"/>
  <c r="AZ20" i="3" s="1"/>
  <c r="AZ25" i="2"/>
  <c r="BL21" i="3"/>
  <c r="BL20" i="3" s="1"/>
  <c r="BL25" i="2"/>
  <c r="U40" i="2"/>
  <c r="U32" i="2" s="1"/>
  <c r="AG40" i="2"/>
  <c r="AS40" i="2"/>
  <c r="BE40" i="2"/>
  <c r="BQ40" i="2"/>
  <c r="S44" i="4"/>
  <c r="C44" i="4" s="1"/>
  <c r="H58" i="2"/>
  <c r="BA21" i="3"/>
  <c r="BA20" i="3" s="1"/>
  <c r="BA25" i="2"/>
  <c r="AG33" i="2"/>
  <c r="D42" i="2"/>
  <c r="L44" i="2"/>
  <c r="D45" i="2"/>
  <c r="E57" i="2"/>
  <c r="D57" i="2"/>
  <c r="D58" i="2"/>
  <c r="BM21" i="3"/>
  <c r="BM20" i="3" s="1"/>
  <c r="BM25" i="2"/>
  <c r="R152" i="2"/>
  <c r="R12" i="3"/>
  <c r="AD152" i="2"/>
  <c r="AD12" i="3"/>
  <c r="AP152" i="2"/>
  <c r="AP12" i="3"/>
  <c r="BB152" i="2"/>
  <c r="BB12" i="3"/>
  <c r="BN152" i="2"/>
  <c r="BN12" i="3"/>
  <c r="D20" i="2"/>
  <c r="AS33" i="2"/>
  <c r="L40" i="2"/>
  <c r="D41" i="2"/>
  <c r="E43" i="2"/>
  <c r="E47" i="2"/>
  <c r="R76" i="2"/>
  <c r="AD76" i="2"/>
  <c r="AP76" i="2"/>
  <c r="BB76" i="2"/>
  <c r="BN76" i="2"/>
  <c r="E95" i="2"/>
  <c r="E96" i="2"/>
  <c r="AC152" i="2"/>
  <c r="AC12" i="3"/>
  <c r="AO152" i="2"/>
  <c r="AO12" i="3"/>
  <c r="BM152" i="2"/>
  <c r="BM12" i="3"/>
  <c r="S152" i="2"/>
  <c r="S12" i="3"/>
  <c r="AE152" i="2"/>
  <c r="AE12" i="3"/>
  <c r="AQ152" i="2"/>
  <c r="AQ12" i="3"/>
  <c r="BC152" i="2"/>
  <c r="BC12" i="3"/>
  <c r="BO152" i="2"/>
  <c r="BO12" i="3"/>
  <c r="H18" i="2"/>
  <c r="Z17" i="2"/>
  <c r="Z13" i="2" s="1"/>
  <c r="T25" i="2"/>
  <c r="T20" i="3"/>
  <c r="AF20" i="3"/>
  <c r="BE33" i="2"/>
  <c r="D48" i="2"/>
  <c r="D93" i="2"/>
  <c r="K57" i="3"/>
  <c r="K55" i="3" s="1"/>
  <c r="D96" i="2"/>
  <c r="K94" i="2"/>
  <c r="W57" i="3"/>
  <c r="W55" i="3" s="1"/>
  <c r="W94" i="2"/>
  <c r="AI57" i="3"/>
  <c r="AI55" i="3" s="1"/>
  <c r="AI94" i="2"/>
  <c r="AU57" i="3"/>
  <c r="AU55" i="3" s="1"/>
  <c r="AU94" i="2"/>
  <c r="BG57" i="3"/>
  <c r="BG55" i="3" s="1"/>
  <c r="BG94" i="2"/>
  <c r="AC21" i="3"/>
  <c r="AC20" i="3" s="1"/>
  <c r="AC25" i="2"/>
  <c r="Q152" i="2"/>
  <c r="Q12" i="3"/>
  <c r="J14" i="3"/>
  <c r="C14" i="3" s="1"/>
  <c r="E16" i="2"/>
  <c r="T12" i="3"/>
  <c r="T152" i="2"/>
  <c r="AF12" i="3"/>
  <c r="AF152" i="2"/>
  <c r="AR12" i="3"/>
  <c r="AR152" i="2"/>
  <c r="BD12" i="3"/>
  <c r="BD152" i="2"/>
  <c r="BP12" i="3"/>
  <c r="BP152" i="2"/>
  <c r="V25" i="2"/>
  <c r="AT25" i="2"/>
  <c r="U20" i="3"/>
  <c r="BQ33" i="2"/>
  <c r="BL152" i="2"/>
  <c r="U152" i="2"/>
  <c r="U12" i="3"/>
  <c r="AG152" i="2"/>
  <c r="AG12" i="3"/>
  <c r="AS152" i="2"/>
  <c r="AS12" i="3"/>
  <c r="BE152" i="2"/>
  <c r="BE12" i="3"/>
  <c r="BQ152" i="2"/>
  <c r="BQ12" i="3"/>
  <c r="J21" i="3"/>
  <c r="E26" i="2"/>
  <c r="M94" i="2"/>
  <c r="Y94" i="2"/>
  <c r="AK94" i="2"/>
  <c r="AW94" i="2"/>
  <c r="BI94" i="2"/>
  <c r="AO21" i="3"/>
  <c r="AO20" i="3" s="1"/>
  <c r="AO25" i="2"/>
  <c r="BA152" i="2"/>
  <c r="BA12" i="3"/>
  <c r="BP33" i="2"/>
  <c r="BD33" i="2"/>
  <c r="AR33" i="2"/>
  <c r="AF33" i="2"/>
  <c r="T33" i="2"/>
  <c r="BO33" i="2"/>
  <c r="BC33" i="2"/>
  <c r="AQ33" i="2"/>
  <c r="AE33" i="2"/>
  <c r="AZ49" i="2"/>
  <c r="AZ29" i="3" s="1"/>
  <c r="BN33" i="2"/>
  <c r="BB33" i="2"/>
  <c r="AP33" i="2"/>
  <c r="AD33" i="2"/>
  <c r="R33" i="2"/>
  <c r="BM33" i="2"/>
  <c r="BA33" i="2"/>
  <c r="AO33" i="2"/>
  <c r="AC33" i="2"/>
  <c r="Q33" i="2"/>
  <c r="BL33" i="2"/>
  <c r="AZ33" i="2"/>
  <c r="AN33" i="2"/>
  <c r="AB33" i="2"/>
  <c r="P33" i="2"/>
  <c r="BK33" i="2"/>
  <c r="AY33" i="2"/>
  <c r="AM33" i="2"/>
  <c r="AA33" i="2"/>
  <c r="O33" i="2"/>
  <c r="BJ33" i="2"/>
  <c r="AX33" i="2"/>
  <c r="AL33" i="2"/>
  <c r="Z33" i="2"/>
  <c r="N33" i="2"/>
  <c r="BI33" i="2"/>
  <c r="AW33" i="2"/>
  <c r="AK33" i="2"/>
  <c r="Y33" i="2"/>
  <c r="M33" i="2"/>
  <c r="BC49" i="2"/>
  <c r="BC29" i="3" s="1"/>
  <c r="H51" i="2"/>
  <c r="BH33" i="2"/>
  <c r="AV33" i="2"/>
  <c r="AJ33" i="2"/>
  <c r="X33" i="2"/>
  <c r="L33" i="2"/>
  <c r="BG33" i="2"/>
  <c r="AU33" i="2"/>
  <c r="AI33" i="2"/>
  <c r="W33" i="2"/>
  <c r="K33" i="2"/>
  <c r="BF33" i="2"/>
  <c r="AT33" i="2"/>
  <c r="AH33" i="2"/>
  <c r="V33" i="2"/>
  <c r="D17" i="1"/>
  <c r="J10" i="2"/>
  <c r="J152" i="2"/>
  <c r="J12" i="3"/>
  <c r="V152" i="2"/>
  <c r="V12" i="3"/>
  <c r="AH152" i="2"/>
  <c r="AH12" i="3"/>
  <c r="AT152" i="2"/>
  <c r="AT12" i="3"/>
  <c r="BF152" i="2"/>
  <c r="BF12" i="3"/>
  <c r="D15" i="2"/>
  <c r="E35" i="2"/>
  <c r="D63" i="2"/>
  <c r="E64" i="2"/>
  <c r="E65" i="2"/>
  <c r="E67" i="2"/>
  <c r="D67" i="2"/>
  <c r="J62" i="2"/>
  <c r="E78" i="2"/>
  <c r="E79" i="2"/>
  <c r="D79" i="2"/>
  <c r="J76" i="2"/>
  <c r="K152" i="2"/>
  <c r="K12" i="3"/>
  <c r="W152" i="2"/>
  <c r="W12" i="3"/>
  <c r="AI152" i="2"/>
  <c r="AI12" i="3"/>
  <c r="AU152" i="2"/>
  <c r="AU12" i="3"/>
  <c r="BG152" i="2"/>
  <c r="BG12" i="3"/>
  <c r="K22" i="3"/>
  <c r="K25" i="2"/>
  <c r="W22" i="3"/>
  <c r="W20" i="3" s="1"/>
  <c r="W25" i="2"/>
  <c r="AI22" i="3"/>
  <c r="AI20" i="3" s="1"/>
  <c r="AI25" i="2"/>
  <c r="AU22" i="3"/>
  <c r="AU20" i="3" s="1"/>
  <c r="AU25" i="2"/>
  <c r="BG22" i="3"/>
  <c r="BG20" i="3" s="1"/>
  <c r="BG25" i="2"/>
  <c r="J24" i="3"/>
  <c r="D24" i="3" s="1"/>
  <c r="E29" i="2"/>
  <c r="D29" i="2"/>
  <c r="D30" i="2"/>
  <c r="D36" i="2"/>
  <c r="O46" i="2"/>
  <c r="AA46" i="2"/>
  <c r="AM46" i="2"/>
  <c r="AY46" i="2"/>
  <c r="BK46" i="2"/>
  <c r="E68" i="2"/>
  <c r="D69" i="2"/>
  <c r="E70" i="2"/>
  <c r="E71" i="2"/>
  <c r="E72" i="2"/>
  <c r="E73" i="2"/>
  <c r="D73" i="2"/>
  <c r="E80" i="2"/>
  <c r="D81" i="2"/>
  <c r="E82" i="2"/>
  <c r="P12" i="3"/>
  <c r="P152" i="2"/>
  <c r="M60" i="1"/>
  <c r="M61" i="1" s="1"/>
  <c r="L152" i="2"/>
  <c r="L12" i="3"/>
  <c r="X152" i="2"/>
  <c r="X12" i="3"/>
  <c r="AJ152" i="2"/>
  <c r="AJ12" i="3"/>
  <c r="AV152" i="2"/>
  <c r="AV12" i="3"/>
  <c r="BH152" i="2"/>
  <c r="BH12" i="3"/>
  <c r="M21" i="3"/>
  <c r="M20" i="3" s="1"/>
  <c r="M25" i="2"/>
  <c r="Y21" i="3"/>
  <c r="Y20" i="3" s="1"/>
  <c r="Y25" i="2"/>
  <c r="AK21" i="3"/>
  <c r="AK20" i="3" s="1"/>
  <c r="AK25" i="2"/>
  <c r="AW25" i="2"/>
  <c r="AW21" i="3"/>
  <c r="AW20" i="3" s="1"/>
  <c r="BI21" i="3"/>
  <c r="BI20" i="3" s="1"/>
  <c r="BI25" i="2"/>
  <c r="C25" i="3"/>
  <c r="D52" i="2"/>
  <c r="E74" i="2"/>
  <c r="D78" i="2"/>
  <c r="L76" i="2"/>
  <c r="D44" i="4"/>
  <c r="D36" i="4"/>
  <c r="D26" i="4"/>
  <c r="D15" i="4"/>
  <c r="D35" i="4"/>
  <c r="D46" i="4"/>
  <c r="E1" i="4"/>
  <c r="D86" i="3"/>
  <c r="D71" i="3"/>
  <c r="D32" i="3"/>
  <c r="D40" i="3"/>
  <c r="D31" i="3"/>
  <c r="D56" i="3"/>
  <c r="D54" i="3"/>
  <c r="D25" i="3"/>
  <c r="D16" i="3"/>
  <c r="D13" i="3"/>
  <c r="D33" i="3"/>
  <c r="D35" i="3"/>
  <c r="M152" i="2"/>
  <c r="M12" i="3"/>
  <c r="Y152" i="2"/>
  <c r="Y12" i="3"/>
  <c r="AK152" i="2"/>
  <c r="AK12" i="3"/>
  <c r="AW152" i="2"/>
  <c r="AW12" i="3"/>
  <c r="BI152" i="2"/>
  <c r="BI12" i="3"/>
  <c r="H15" i="2"/>
  <c r="D18" i="2"/>
  <c r="F19" i="1" s="1"/>
  <c r="L23" i="3"/>
  <c r="D23" i="3" s="1"/>
  <c r="D28" i="2"/>
  <c r="E39" i="2"/>
  <c r="E53" i="2"/>
  <c r="D53" i="2"/>
  <c r="D119" i="2"/>
  <c r="D116" i="2"/>
  <c r="L118" i="2" s="1"/>
  <c r="M117" i="2" s="1"/>
  <c r="L4" i="2"/>
  <c r="N12" i="3"/>
  <c r="N152" i="2"/>
  <c r="Z12" i="3"/>
  <c r="Z152" i="2"/>
  <c r="AL12" i="3"/>
  <c r="AL152" i="2"/>
  <c r="AX12" i="3"/>
  <c r="AX152" i="2"/>
  <c r="BJ12" i="3"/>
  <c r="BJ152" i="2"/>
  <c r="C13" i="3"/>
  <c r="D16" i="2"/>
  <c r="J25" i="2"/>
  <c r="AH25" i="2"/>
  <c r="BF25" i="2"/>
  <c r="AX22" i="3"/>
  <c r="AX20" i="3" s="1"/>
  <c r="AX25" i="2"/>
  <c r="BJ22" i="3"/>
  <c r="BJ20" i="3" s="1"/>
  <c r="BJ25" i="2"/>
  <c r="E54" i="2"/>
  <c r="N62" i="2"/>
  <c r="Z62" i="2"/>
  <c r="AL62" i="2"/>
  <c r="AX62" i="2"/>
  <c r="BJ62" i="2"/>
  <c r="N76" i="2"/>
  <c r="D77" i="2"/>
  <c r="Z76" i="2"/>
  <c r="AL76" i="2"/>
  <c r="AX76" i="2"/>
  <c r="BJ76" i="2"/>
  <c r="E30" i="2"/>
  <c r="D35" i="2"/>
  <c r="D39" i="2"/>
  <c r="D43" i="2"/>
  <c r="J46" i="2"/>
  <c r="D47" i="2"/>
  <c r="E58" i="2"/>
  <c r="L57" i="3"/>
  <c r="L55" i="3" s="1"/>
  <c r="X57" i="3"/>
  <c r="X55" i="3" s="1"/>
  <c r="AJ57" i="3"/>
  <c r="AJ55" i="3" s="1"/>
  <c r="AV57" i="3"/>
  <c r="AV55" i="3" s="1"/>
  <c r="BH57" i="3"/>
  <c r="BH55" i="3" s="1"/>
  <c r="AN152" i="2"/>
  <c r="BL12" i="3"/>
  <c r="Y57" i="3"/>
  <c r="Y55" i="3" s="1"/>
  <c r="AK57" i="3"/>
  <c r="AK55" i="3" s="1"/>
  <c r="AW57" i="3"/>
  <c r="AW55" i="3" s="1"/>
  <c r="BI57" i="3"/>
  <c r="BI55" i="3" s="1"/>
  <c r="U25" i="2"/>
  <c r="AG25" i="2"/>
  <c r="AS25" i="2"/>
  <c r="BE25" i="2"/>
  <c r="BQ25" i="2"/>
  <c r="S20" i="3"/>
  <c r="AE20" i="3"/>
  <c r="AQ20" i="3"/>
  <c r="BC20" i="3"/>
  <c r="N57" i="3"/>
  <c r="N55" i="3" s="1"/>
  <c r="Z57" i="3"/>
  <c r="Z55" i="3" s="1"/>
  <c r="AL57" i="3"/>
  <c r="AL55" i="3" s="1"/>
  <c r="AX57" i="3"/>
  <c r="AX55" i="3" s="1"/>
  <c r="BJ57" i="3"/>
  <c r="BJ55" i="3" s="1"/>
  <c r="AR20" i="3"/>
  <c r="BD20" i="3"/>
  <c r="BP20" i="3"/>
  <c r="S40" i="2"/>
  <c r="H40" i="2" s="1"/>
  <c r="S44" i="2"/>
  <c r="H44" i="2" s="1"/>
  <c r="D64" i="2"/>
  <c r="D70" i="2"/>
  <c r="D82" i="2"/>
  <c r="O57" i="3"/>
  <c r="O55" i="3" s="1"/>
  <c r="AA57" i="3"/>
  <c r="AA55" i="3" s="1"/>
  <c r="AM57" i="3"/>
  <c r="AM55" i="3" s="1"/>
  <c r="AY57" i="3"/>
  <c r="AY55" i="3" s="1"/>
  <c r="BK57" i="3"/>
  <c r="BK55" i="3" s="1"/>
  <c r="AG20" i="3"/>
  <c r="BE20" i="3"/>
  <c r="BQ20" i="3"/>
  <c r="P57" i="3"/>
  <c r="P55" i="3" s="1"/>
  <c r="AB57" i="3"/>
  <c r="AB55" i="3" s="1"/>
  <c r="AN57" i="3"/>
  <c r="AN55" i="3" s="1"/>
  <c r="AZ57" i="3"/>
  <c r="AZ55" i="3" s="1"/>
  <c r="BL57" i="3"/>
  <c r="BL55" i="3" s="1"/>
  <c r="AZ152" i="2"/>
  <c r="Q57" i="3"/>
  <c r="Q55" i="3" s="1"/>
  <c r="AC57" i="3"/>
  <c r="AC55" i="3" s="1"/>
  <c r="AO57" i="3"/>
  <c r="AO55" i="3" s="1"/>
  <c r="BA57" i="3"/>
  <c r="BA55" i="3" s="1"/>
  <c r="BM57" i="3"/>
  <c r="BM55" i="3" s="1"/>
  <c r="J82" i="3"/>
  <c r="J67" i="3"/>
  <c r="D95" i="2"/>
  <c r="R57" i="3"/>
  <c r="R55" i="3" s="1"/>
  <c r="AD57" i="3"/>
  <c r="AD55" i="3" s="1"/>
  <c r="AP57" i="3"/>
  <c r="AP55" i="3" s="1"/>
  <c r="BB57" i="3"/>
  <c r="BB55" i="3" s="1"/>
  <c r="BN57" i="3"/>
  <c r="BN55" i="3" s="1"/>
  <c r="C16" i="3"/>
  <c r="N25" i="2"/>
  <c r="Z25" i="2"/>
  <c r="AL25" i="2"/>
  <c r="X20" i="3"/>
  <c r="AJ20" i="3"/>
  <c r="AV20" i="3"/>
  <c r="BH20" i="3"/>
  <c r="D72" i="2"/>
  <c r="S57" i="3"/>
  <c r="S55" i="3" s="1"/>
  <c r="AE57" i="3"/>
  <c r="AE55" i="3" s="1"/>
  <c r="AQ57" i="3"/>
  <c r="AQ55" i="3" s="1"/>
  <c r="BC57" i="3"/>
  <c r="BC55" i="3" s="1"/>
  <c r="BO57" i="3"/>
  <c r="BO55" i="3" s="1"/>
  <c r="T57" i="3"/>
  <c r="T55" i="3" s="1"/>
  <c r="AF57" i="3"/>
  <c r="AF55" i="3" s="1"/>
  <c r="AR57" i="3"/>
  <c r="AR55" i="3" s="1"/>
  <c r="BD57" i="3"/>
  <c r="BD55" i="3" s="1"/>
  <c r="BP57" i="3"/>
  <c r="BP55" i="3" s="1"/>
  <c r="J20" i="5"/>
  <c r="U30" i="3"/>
  <c r="C33" i="3"/>
  <c r="F40" i="3" s="1"/>
  <c r="O12" i="3"/>
  <c r="AA12" i="3"/>
  <c r="AM12" i="3"/>
  <c r="AY12" i="3"/>
  <c r="BK12" i="3"/>
  <c r="N20" i="3"/>
  <c r="Z20" i="3"/>
  <c r="AL20" i="3"/>
  <c r="U57" i="3"/>
  <c r="U55" i="3" s="1"/>
  <c r="AG57" i="3"/>
  <c r="AG55" i="3" s="1"/>
  <c r="AS57" i="3"/>
  <c r="AS55" i="3" s="1"/>
  <c r="BE57" i="3"/>
  <c r="BE55" i="3" s="1"/>
  <c r="BQ57" i="3"/>
  <c r="BQ55" i="3" s="1"/>
  <c r="K30" i="3"/>
  <c r="K19" i="3"/>
  <c r="W30" i="3"/>
  <c r="W19" i="3"/>
  <c r="AI30" i="3"/>
  <c r="AI19" i="3"/>
  <c r="AU30" i="3"/>
  <c r="AU19" i="3"/>
  <c r="BG30" i="3"/>
  <c r="BG19" i="3"/>
  <c r="O20" i="3"/>
  <c r="AA20" i="3"/>
  <c r="AM20" i="3"/>
  <c r="AY20" i="3"/>
  <c r="BK20" i="3"/>
  <c r="N94" i="2"/>
  <c r="Z94" i="2"/>
  <c r="AL94" i="2"/>
  <c r="AX94" i="2"/>
  <c r="BJ94" i="2"/>
  <c r="J57" i="3"/>
  <c r="V57" i="3"/>
  <c r="V55" i="3" s="1"/>
  <c r="AH57" i="3"/>
  <c r="AH55" i="3" s="1"/>
  <c r="AT57" i="3"/>
  <c r="AT55" i="3" s="1"/>
  <c r="BF57" i="3"/>
  <c r="BF55" i="3" s="1"/>
  <c r="AN12" i="3"/>
  <c r="L4" i="3"/>
  <c r="K2" i="3"/>
  <c r="L3" i="3"/>
  <c r="K19" i="5"/>
  <c r="L18" i="3"/>
  <c r="X18" i="3"/>
  <c r="AJ18" i="3"/>
  <c r="AV18" i="3"/>
  <c r="C31" i="3"/>
  <c r="C32" i="3"/>
  <c r="BO85" i="3"/>
  <c r="BC85" i="3"/>
  <c r="AQ85" i="3"/>
  <c r="AE85" i="3"/>
  <c r="S85" i="3"/>
  <c r="BN85" i="3"/>
  <c r="BB85" i="3"/>
  <c r="AP85" i="3"/>
  <c r="AD85" i="3"/>
  <c r="R85" i="3"/>
  <c r="BM85" i="3"/>
  <c r="BA85" i="3"/>
  <c r="AO85" i="3"/>
  <c r="AC85" i="3"/>
  <c r="Q85" i="3"/>
  <c r="BL85" i="3"/>
  <c r="AZ85" i="3"/>
  <c r="AN85" i="3"/>
  <c r="AB85" i="3"/>
  <c r="P85" i="3"/>
  <c r="BK85" i="3"/>
  <c r="AY85" i="3"/>
  <c r="AM85" i="3"/>
  <c r="AA85" i="3"/>
  <c r="O85" i="3"/>
  <c r="BJ85" i="3"/>
  <c r="AX85" i="3"/>
  <c r="AL85" i="3"/>
  <c r="Z85" i="3"/>
  <c r="N85" i="3"/>
  <c r="BI85" i="3"/>
  <c r="AW85" i="3"/>
  <c r="AK85" i="3"/>
  <c r="Y85" i="3"/>
  <c r="M85" i="3"/>
  <c r="BH85" i="3"/>
  <c r="AV85" i="3"/>
  <c r="AJ85" i="3"/>
  <c r="X85" i="3"/>
  <c r="L85" i="3"/>
  <c r="BG85" i="3"/>
  <c r="AU85" i="3"/>
  <c r="AI85" i="3"/>
  <c r="W85" i="3"/>
  <c r="K85" i="3"/>
  <c r="BF85" i="3"/>
  <c r="AT85" i="3"/>
  <c r="AH85" i="3"/>
  <c r="V85" i="3"/>
  <c r="J85" i="3"/>
  <c r="U85" i="3"/>
  <c r="AF85" i="3"/>
  <c r="AG85" i="3"/>
  <c r="J30" i="3"/>
  <c r="AR85" i="3"/>
  <c r="AS85" i="3"/>
  <c r="BD85" i="3"/>
  <c r="J1" i="4"/>
  <c r="K2" i="4"/>
  <c r="BE85" i="3"/>
  <c r="M69" i="3"/>
  <c r="Y69" i="3"/>
  <c r="AK69" i="3"/>
  <c r="AW69" i="3"/>
  <c r="BI69" i="3"/>
  <c r="K70" i="3"/>
  <c r="W70" i="3"/>
  <c r="AI70" i="3"/>
  <c r="AU70" i="3"/>
  <c r="BG70" i="3"/>
  <c r="L84" i="3"/>
  <c r="X84" i="3"/>
  <c r="AJ84" i="3"/>
  <c r="AV84" i="3"/>
  <c r="BH84" i="3"/>
  <c r="K16" i="4"/>
  <c r="N69" i="3"/>
  <c r="Z69" i="3"/>
  <c r="AL69" i="3"/>
  <c r="AX69" i="3"/>
  <c r="BJ69" i="3"/>
  <c r="L70" i="3"/>
  <c r="X70" i="3"/>
  <c r="AJ70" i="3"/>
  <c r="AV70" i="3"/>
  <c r="BH70" i="3"/>
  <c r="M84" i="3"/>
  <c r="Y84" i="3"/>
  <c r="AK84" i="3"/>
  <c r="AW84" i="3"/>
  <c r="BI84" i="3"/>
  <c r="O69" i="3"/>
  <c r="AA69" i="3"/>
  <c r="AM69" i="3"/>
  <c r="AY69" i="3"/>
  <c r="BK69" i="3"/>
  <c r="M70" i="3"/>
  <c r="Y70" i="3"/>
  <c r="AK70" i="3"/>
  <c r="AW70" i="3"/>
  <c r="BI70" i="3"/>
  <c r="N84" i="3"/>
  <c r="Z84" i="3"/>
  <c r="AL84" i="3"/>
  <c r="AX84" i="3"/>
  <c r="BJ84" i="3"/>
  <c r="M3" i="4"/>
  <c r="B55" i="4"/>
  <c r="P69" i="3"/>
  <c r="AB69" i="3"/>
  <c r="AN69" i="3"/>
  <c r="AZ69" i="3"/>
  <c r="BL69" i="3"/>
  <c r="N70" i="3"/>
  <c r="Z70" i="3"/>
  <c r="AL70" i="3"/>
  <c r="AX70" i="3"/>
  <c r="BJ70" i="3"/>
  <c r="O84" i="3"/>
  <c r="AA84" i="3"/>
  <c r="AM84" i="3"/>
  <c r="AY84" i="3"/>
  <c r="BK84" i="3"/>
  <c r="Q69" i="3"/>
  <c r="AC69" i="3"/>
  <c r="AO69" i="3"/>
  <c r="BA69" i="3"/>
  <c r="BM69" i="3"/>
  <c r="O70" i="3"/>
  <c r="AA70" i="3"/>
  <c r="AM70" i="3"/>
  <c r="AY70" i="3"/>
  <c r="BK70" i="3"/>
  <c r="P84" i="3"/>
  <c r="AB84" i="3"/>
  <c r="AN84" i="3"/>
  <c r="AZ84" i="3"/>
  <c r="BL84" i="3"/>
  <c r="R69" i="3"/>
  <c r="AD69" i="3"/>
  <c r="AP69" i="3"/>
  <c r="BB69" i="3"/>
  <c r="BN69" i="3"/>
  <c r="P70" i="3"/>
  <c r="AB70" i="3"/>
  <c r="AN70" i="3"/>
  <c r="AZ70" i="3"/>
  <c r="BL70" i="3"/>
  <c r="Q84" i="3"/>
  <c r="AC84" i="3"/>
  <c r="AO84" i="3"/>
  <c r="BA84" i="3"/>
  <c r="BM84" i="3"/>
  <c r="S69" i="3"/>
  <c r="AE69" i="3"/>
  <c r="AQ69" i="3"/>
  <c r="BC69" i="3"/>
  <c r="BO69" i="3"/>
  <c r="Q70" i="3"/>
  <c r="AC70" i="3"/>
  <c r="AO70" i="3"/>
  <c r="BA70" i="3"/>
  <c r="BM70" i="3"/>
  <c r="R84" i="3"/>
  <c r="AD84" i="3"/>
  <c r="AP84" i="3"/>
  <c r="BB84" i="3"/>
  <c r="BN84" i="3"/>
  <c r="C26" i="4"/>
  <c r="E26" i="4" s="1"/>
  <c r="T69" i="3"/>
  <c r="AF69" i="3"/>
  <c r="AR69" i="3"/>
  <c r="BD69" i="3"/>
  <c r="R70" i="3"/>
  <c r="AD70" i="3"/>
  <c r="AP70" i="3"/>
  <c r="BB70" i="3"/>
  <c r="BN70" i="3"/>
  <c r="S84" i="3"/>
  <c r="AE84" i="3"/>
  <c r="AQ84" i="3"/>
  <c r="BC84" i="3"/>
  <c r="BO84" i="3"/>
  <c r="T84" i="3"/>
  <c r="AF84" i="3"/>
  <c r="AR84" i="3"/>
  <c r="BD84" i="3"/>
  <c r="BP84" i="3"/>
  <c r="T70" i="3"/>
  <c r="AF70" i="3"/>
  <c r="AR70" i="3"/>
  <c r="BD70" i="3"/>
  <c r="U84" i="3"/>
  <c r="AG84" i="3"/>
  <c r="AS84" i="3"/>
  <c r="BE84" i="3"/>
  <c r="C35" i="4"/>
  <c r="C52" i="4" a="1"/>
  <c r="C15" i="4"/>
  <c r="B121" i="4"/>
  <c r="F15" i="4"/>
  <c r="C117" i="4" a="1"/>
  <c r="L1" i="5"/>
  <c r="L10" i="5"/>
  <c r="M2" i="5"/>
  <c r="K1" i="5"/>
  <c r="K10" i="5"/>
  <c r="J10" i="5"/>
  <c r="J1" i="5"/>
  <c r="L3" i="5"/>
  <c r="U71" i="1" l="1"/>
  <c r="E16" i="1"/>
  <c r="G26" i="1"/>
  <c r="F57" i="1"/>
  <c r="D19" i="3"/>
  <c r="L20" i="3"/>
  <c r="C18" i="3"/>
  <c r="C22" i="3"/>
  <c r="D30" i="3"/>
  <c r="C19" i="3"/>
  <c r="K20" i="5"/>
  <c r="L20" i="5" s="1"/>
  <c r="D46" i="1"/>
  <c r="E94" i="2"/>
  <c r="E44" i="2"/>
  <c r="E40" i="2"/>
  <c r="D22" i="3"/>
  <c r="D14" i="3"/>
  <c r="J53" i="4"/>
  <c r="J54" i="4"/>
  <c r="J18" i="5"/>
  <c r="AE49" i="2"/>
  <c r="AE29" i="3" s="1"/>
  <c r="M127" i="2"/>
  <c r="M29" i="5" s="1"/>
  <c r="AI49" i="2"/>
  <c r="AI29" i="3" s="1"/>
  <c r="AM49" i="2"/>
  <c r="AM29" i="3" s="1"/>
  <c r="P39" i="1"/>
  <c r="BF49" i="2"/>
  <c r="BF29" i="3" s="1"/>
  <c r="W49" i="2"/>
  <c r="W29" i="3" s="1"/>
  <c r="BJ49" i="2"/>
  <c r="BJ29" i="3" s="1"/>
  <c r="AA49" i="2"/>
  <c r="AA29" i="3" s="1"/>
  <c r="BP49" i="2"/>
  <c r="BP29" i="3" s="1"/>
  <c r="AG49" i="2"/>
  <c r="AG29" i="3" s="1"/>
  <c r="BH49" i="2"/>
  <c r="BH29" i="3" s="1"/>
  <c r="Y49" i="2"/>
  <c r="Y29" i="3" s="1"/>
  <c r="BL49" i="2"/>
  <c r="BL29" i="3" s="1"/>
  <c r="AC49" i="2"/>
  <c r="AC29" i="3" s="1"/>
  <c r="D12" i="3"/>
  <c r="BE49" i="2"/>
  <c r="BE29" i="3" s="1"/>
  <c r="AW49" i="2"/>
  <c r="AW29" i="3" s="1"/>
  <c r="N49" i="2"/>
  <c r="N29" i="3" s="1"/>
  <c r="K118" i="2"/>
  <c r="L117" i="2" s="1"/>
  <c r="L116" i="2" s="1"/>
  <c r="BQ49" i="2"/>
  <c r="BQ29" i="3" s="1"/>
  <c r="V49" i="2"/>
  <c r="V29" i="3" s="1"/>
  <c r="BI49" i="2"/>
  <c r="BI29" i="3" s="1"/>
  <c r="Z49" i="2"/>
  <c r="Z29" i="3" s="1"/>
  <c r="BM49" i="2"/>
  <c r="BM29" i="3" s="1"/>
  <c r="AD49" i="2"/>
  <c r="AD29" i="3" s="1"/>
  <c r="J118" i="2"/>
  <c r="K117" i="2" s="1"/>
  <c r="K12" i="2"/>
  <c r="K11" i="4" s="1"/>
  <c r="L2" i="2"/>
  <c r="T49" i="2"/>
  <c r="T29" i="3" s="1"/>
  <c r="AU49" i="2"/>
  <c r="AU29" i="3" s="1"/>
  <c r="L49" i="2"/>
  <c r="L29" i="3" s="1"/>
  <c r="AY49" i="2"/>
  <c r="AY29" i="3" s="1"/>
  <c r="K1" i="2"/>
  <c r="K149" i="2"/>
  <c r="K31" i="5"/>
  <c r="AV32" i="2"/>
  <c r="C39" i="4"/>
  <c r="E35" i="4"/>
  <c r="E14" i="3"/>
  <c r="F14" i="3" s="1"/>
  <c r="F22" i="1"/>
  <c r="E62" i="2"/>
  <c r="D62" i="2"/>
  <c r="BF32" i="2"/>
  <c r="W32" i="2"/>
  <c r="BJ32" i="2"/>
  <c r="AA32" i="2"/>
  <c r="BN32" i="2"/>
  <c r="AE32" i="2"/>
  <c r="Z15" i="3"/>
  <c r="D15" i="3" s="1"/>
  <c r="H17" i="2"/>
  <c r="D17" i="2"/>
  <c r="E34" i="2"/>
  <c r="D34" i="2"/>
  <c r="J33" i="2"/>
  <c r="N32" i="2"/>
  <c r="R32" i="2"/>
  <c r="K10" i="3"/>
  <c r="L2" i="3"/>
  <c r="K1" i="3"/>
  <c r="K20" i="3"/>
  <c r="L10" i="4"/>
  <c r="M4" i="3"/>
  <c r="J31" i="5"/>
  <c r="S49" i="2"/>
  <c r="H50" i="2"/>
  <c r="N45" i="1" s="1"/>
  <c r="AI32" i="2"/>
  <c r="AM32" i="2"/>
  <c r="P49" i="2"/>
  <c r="P29" i="3" s="1"/>
  <c r="AQ32" i="2"/>
  <c r="G22" i="1"/>
  <c r="U28" i="3"/>
  <c r="N118" i="2"/>
  <c r="O117" i="2" s="1"/>
  <c r="E17" i="2"/>
  <c r="J20" i="3"/>
  <c r="C21" i="3"/>
  <c r="C23" i="3"/>
  <c r="L19" i="5"/>
  <c r="M3" i="5"/>
  <c r="M10" i="5"/>
  <c r="M1" i="5"/>
  <c r="N2" i="5"/>
  <c r="N3" i="4"/>
  <c r="D40" i="2"/>
  <c r="AF49" i="2"/>
  <c r="AF29" i="3" s="1"/>
  <c r="AU32" i="2"/>
  <c r="L32" i="2"/>
  <c r="BG49" i="2"/>
  <c r="BG29" i="3" s="1"/>
  <c r="X49" i="2"/>
  <c r="X29" i="3" s="1"/>
  <c r="AY32" i="2"/>
  <c r="P32" i="2"/>
  <c r="BK49" i="2"/>
  <c r="BK29" i="3" s="1"/>
  <c r="AB49" i="2"/>
  <c r="AB29" i="3" s="1"/>
  <c r="BC32" i="2"/>
  <c r="T32" i="2"/>
  <c r="BE32" i="2"/>
  <c r="C117" i="4"/>
  <c r="C24" i="3"/>
  <c r="BA32" i="2"/>
  <c r="C30" i="3"/>
  <c r="E13" i="3"/>
  <c r="F13" i="3" s="1"/>
  <c r="F21" i="1"/>
  <c r="AR49" i="2"/>
  <c r="AR29" i="3" s="1"/>
  <c r="BG32" i="2"/>
  <c r="X32" i="2"/>
  <c r="AJ49" i="2"/>
  <c r="AJ29" i="3" s="1"/>
  <c r="BK32" i="2"/>
  <c r="AB32" i="2"/>
  <c r="AN49" i="2"/>
  <c r="AN29" i="3" s="1"/>
  <c r="BO32" i="2"/>
  <c r="AF32" i="2"/>
  <c r="M118" i="2"/>
  <c r="N117" i="2" s="1"/>
  <c r="E76" i="2"/>
  <c r="D76" i="2"/>
  <c r="BD49" i="2"/>
  <c r="BD29" i="3" s="1"/>
  <c r="U49" i="2"/>
  <c r="AJ32" i="2"/>
  <c r="AV49" i="2"/>
  <c r="AV29" i="3" s="1"/>
  <c r="M49" i="2"/>
  <c r="M29" i="3" s="1"/>
  <c r="AN32" i="2"/>
  <c r="Q49" i="2"/>
  <c r="Q29" i="3" s="1"/>
  <c r="AR32" i="2"/>
  <c r="BO49" i="2"/>
  <c r="BO29" i="3" s="1"/>
  <c r="AQ49" i="2"/>
  <c r="AQ29" i="3" s="1"/>
  <c r="G17" i="1"/>
  <c r="M32" i="2"/>
  <c r="Q32" i="2"/>
  <c r="AS49" i="2"/>
  <c r="AS29" i="3" s="1"/>
  <c r="BH32" i="2"/>
  <c r="Y32" i="2"/>
  <c r="AK49" i="2"/>
  <c r="AK29" i="3" s="1"/>
  <c r="BL32" i="2"/>
  <c r="AC32" i="2"/>
  <c r="BP32" i="2"/>
  <c r="D44" i="2"/>
  <c r="F20" i="1"/>
  <c r="L29" i="5"/>
  <c r="M126" i="2"/>
  <c r="G23" i="1"/>
  <c r="AO49" i="2"/>
  <c r="AO29" i="3" s="1"/>
  <c r="M4" i="2"/>
  <c r="D94" i="2"/>
  <c r="E50" i="2"/>
  <c r="D50" i="2"/>
  <c r="J49" i="2"/>
  <c r="AK32" i="2"/>
  <c r="AO32" i="2"/>
  <c r="BA49" i="2"/>
  <c r="BA29" i="3" s="1"/>
  <c r="R49" i="2"/>
  <c r="R29" i="3" s="1"/>
  <c r="E16" i="3"/>
  <c r="F16" i="3" s="1"/>
  <c r="F23" i="1"/>
  <c r="G19" i="1"/>
  <c r="G20" i="1"/>
  <c r="AG32" i="2"/>
  <c r="AZ32" i="2"/>
  <c r="BD32" i="2"/>
  <c r="K17" i="3"/>
  <c r="E60" i="2"/>
  <c r="D60" i="2"/>
  <c r="J59" i="2"/>
  <c r="E46" i="2"/>
  <c r="D46" i="2"/>
  <c r="C35" i="3"/>
  <c r="J34" i="3"/>
  <c r="V32" i="2"/>
  <c r="AH49" i="2"/>
  <c r="AH29" i="3" s="1"/>
  <c r="BI32" i="2"/>
  <c r="Z32" i="2"/>
  <c r="E51" i="2"/>
  <c r="D51" i="2"/>
  <c r="AL49" i="2"/>
  <c r="AL29" i="3" s="1"/>
  <c r="BM32" i="2"/>
  <c r="AD32" i="2"/>
  <c r="AP49" i="2"/>
  <c r="AP29" i="3" s="1"/>
  <c r="BQ32" i="2"/>
  <c r="O118" i="2"/>
  <c r="P117" i="2" s="1"/>
  <c r="O127" i="2"/>
  <c r="P3" i="2"/>
  <c r="G21" i="1"/>
  <c r="J118" i="4"/>
  <c r="J117" i="4"/>
  <c r="J119" i="4"/>
  <c r="D18" i="3"/>
  <c r="AW32" i="2"/>
  <c r="L2" i="4"/>
  <c r="K1" i="4"/>
  <c r="C57" i="3"/>
  <c r="J55" i="3"/>
  <c r="J120" i="4"/>
  <c r="J45" i="4"/>
  <c r="J52" i="4"/>
  <c r="C12" i="3"/>
  <c r="F12" i="3" s="1"/>
  <c r="AH32" i="2"/>
  <c r="AT49" i="2"/>
  <c r="AT29" i="3" s="1"/>
  <c r="K49" i="2"/>
  <c r="K29" i="3" s="1"/>
  <c r="AL32" i="2"/>
  <c r="AX49" i="2"/>
  <c r="AX29" i="3" s="1"/>
  <c r="O49" i="2"/>
  <c r="O29" i="3" s="1"/>
  <c r="AP32" i="2"/>
  <c r="BB49" i="2"/>
  <c r="BB29" i="3" s="1"/>
  <c r="AS32" i="2"/>
  <c r="N127" i="2"/>
  <c r="J121" i="4"/>
  <c r="B122" i="4"/>
  <c r="C52" i="4"/>
  <c r="B56" i="4"/>
  <c r="J55" i="4"/>
  <c r="M3" i="3"/>
  <c r="J127" i="2"/>
  <c r="E25" i="2"/>
  <c r="D25" i="2"/>
  <c r="E20" i="3" s="1"/>
  <c r="K127" i="2"/>
  <c r="D21" i="3"/>
  <c r="D57" i="3"/>
  <c r="E152" i="2"/>
  <c r="D152" i="2"/>
  <c r="AT32" i="2"/>
  <c r="K32" i="2"/>
  <c r="AX32" i="2"/>
  <c r="O32" i="2"/>
  <c r="BB32" i="2"/>
  <c r="S33" i="2"/>
  <c r="H34" i="2"/>
  <c r="N46" i="1" s="1"/>
  <c r="BN49" i="2"/>
  <c r="BN29" i="3" s="1"/>
  <c r="M42" i="1"/>
  <c r="N49" i="1"/>
  <c r="N47" i="1"/>
  <c r="N48" i="1"/>
  <c r="C15" i="3" l="1"/>
  <c r="K18" i="5"/>
  <c r="N126" i="2"/>
  <c r="N125" i="2" s="1"/>
  <c r="M125" i="2"/>
  <c r="N116" i="2"/>
  <c r="K11" i="3"/>
  <c r="K26" i="3" s="1"/>
  <c r="J116" i="2"/>
  <c r="K116" i="2"/>
  <c r="O124" i="2"/>
  <c r="O28" i="5" s="1"/>
  <c r="L12" i="2"/>
  <c r="L11" i="4" s="1"/>
  <c r="L10" i="2"/>
  <c r="M2" i="2"/>
  <c r="L1" i="2"/>
  <c r="AR28" i="3"/>
  <c r="AR27" i="3" s="1"/>
  <c r="AV28" i="3"/>
  <c r="AV27" i="3" s="1"/>
  <c r="AP28" i="3"/>
  <c r="AP27" i="3" s="1"/>
  <c r="C55" i="3"/>
  <c r="D55" i="3"/>
  <c r="Z28" i="3"/>
  <c r="Z27" i="3" s="1"/>
  <c r="BP28" i="3"/>
  <c r="BP27" i="3" s="1"/>
  <c r="Y28" i="3"/>
  <c r="Y27" i="3" s="1"/>
  <c r="BO28" i="3"/>
  <c r="BO27" i="3" s="1"/>
  <c r="X28" i="3"/>
  <c r="X27" i="3" s="1"/>
  <c r="G18" i="1"/>
  <c r="G16" i="1" s="1"/>
  <c r="AM28" i="3"/>
  <c r="AM27" i="3" s="1"/>
  <c r="BN28" i="3"/>
  <c r="BN27" i="3" s="1"/>
  <c r="BF28" i="3"/>
  <c r="BF27" i="3" s="1"/>
  <c r="M20" i="5"/>
  <c r="M19" i="5"/>
  <c r="N3" i="5"/>
  <c r="AX28" i="3"/>
  <c r="AX27" i="3" s="1"/>
  <c r="J149" i="2"/>
  <c r="BH28" i="3"/>
  <c r="BH27" i="3" s="1"/>
  <c r="AN28" i="3"/>
  <c r="AN27" i="3" s="1"/>
  <c r="C116" i="4"/>
  <c r="AY28" i="3"/>
  <c r="AY27" i="3" s="1"/>
  <c r="O116" i="2"/>
  <c r="M10" i="4"/>
  <c r="N4" i="3"/>
  <c r="N28" i="3"/>
  <c r="N27" i="3" s="1"/>
  <c r="N124" i="2"/>
  <c r="J122" i="4"/>
  <c r="B123" i="4"/>
  <c r="K120" i="4"/>
  <c r="K117" i="4"/>
  <c r="K119" i="4"/>
  <c r="K118" i="4"/>
  <c r="K121" i="4"/>
  <c r="K53" i="4"/>
  <c r="K55" i="4"/>
  <c r="K52" i="4"/>
  <c r="K54" i="4"/>
  <c r="K45" i="4"/>
  <c r="K41" i="3" s="1"/>
  <c r="AD28" i="3"/>
  <c r="AD27" i="3" s="1"/>
  <c r="BG28" i="3"/>
  <c r="BG27" i="3" s="1"/>
  <c r="L18" i="5"/>
  <c r="E15" i="3"/>
  <c r="F18" i="1"/>
  <c r="F16" i="1" s="1"/>
  <c r="N3" i="3"/>
  <c r="M2" i="4"/>
  <c r="L1" i="4"/>
  <c r="C34" i="3"/>
  <c r="D34" i="3"/>
  <c r="AC28" i="3"/>
  <c r="AC27" i="3" s="1"/>
  <c r="Q28" i="3"/>
  <c r="Q27" i="3" s="1"/>
  <c r="BA28" i="3"/>
  <c r="BA27" i="3" s="1"/>
  <c r="T28" i="3"/>
  <c r="T27" i="3" s="1"/>
  <c r="O3" i="4"/>
  <c r="AI28" i="3"/>
  <c r="AI27" i="3" s="1"/>
  <c r="N53" i="1"/>
  <c r="E33" i="2"/>
  <c r="D33" i="2"/>
  <c r="U79" i="1" s="1"/>
  <c r="U76" i="1" s="1"/>
  <c r="J32" i="2"/>
  <c r="AA28" i="3"/>
  <c r="AA27" i="3" s="1"/>
  <c r="K28" i="3"/>
  <c r="K27" i="3" s="1"/>
  <c r="K124" i="2"/>
  <c r="H33" i="2"/>
  <c r="S32" i="2"/>
  <c r="J29" i="5"/>
  <c r="K126" i="2"/>
  <c r="K125" i="2" s="1"/>
  <c r="J125" i="2"/>
  <c r="AS28" i="3"/>
  <c r="AS27" i="3" s="1"/>
  <c r="BI28" i="3"/>
  <c r="BI27" i="3" s="1"/>
  <c r="AO28" i="3"/>
  <c r="AO27" i="3" s="1"/>
  <c r="AB28" i="3"/>
  <c r="AB27" i="3" s="1"/>
  <c r="S29" i="3"/>
  <c r="H49" i="2"/>
  <c r="K29" i="5"/>
  <c r="L126" i="2"/>
  <c r="L125" i="2" s="1"/>
  <c r="C51" i="4"/>
  <c r="P28" i="3"/>
  <c r="P27" i="3" s="1"/>
  <c r="BB28" i="3"/>
  <c r="BB27" i="3" s="1"/>
  <c r="J41" i="3"/>
  <c r="J47" i="4"/>
  <c r="BM28" i="3"/>
  <c r="BM27" i="3" s="1"/>
  <c r="BD28" i="3"/>
  <c r="BD27" i="3" s="1"/>
  <c r="BC28" i="3"/>
  <c r="BC27" i="3" s="1"/>
  <c r="N10" i="5"/>
  <c r="N1" i="5"/>
  <c r="O2" i="5"/>
  <c r="BL28" i="3"/>
  <c r="BL27" i="3" s="1"/>
  <c r="L28" i="3"/>
  <c r="L27" i="3" s="1"/>
  <c r="L124" i="2"/>
  <c r="L31" i="5"/>
  <c r="M2" i="3"/>
  <c r="L1" i="3"/>
  <c r="L10" i="3"/>
  <c r="M116" i="2"/>
  <c r="N29" i="5"/>
  <c r="O126" i="2"/>
  <c r="O125" i="2" s="1"/>
  <c r="AW28" i="3"/>
  <c r="AW27" i="3" s="1"/>
  <c r="P118" i="2"/>
  <c r="Q117" i="2" s="1"/>
  <c r="P127" i="2"/>
  <c r="P124" i="2"/>
  <c r="Q3" i="2"/>
  <c r="V28" i="3"/>
  <c r="V27" i="3" s="1"/>
  <c r="AG28" i="3"/>
  <c r="AG27" i="3" s="1"/>
  <c r="AJ28" i="3"/>
  <c r="AJ27" i="3" s="1"/>
  <c r="BK28" i="3"/>
  <c r="BK27" i="3" s="1"/>
  <c r="K82" i="3"/>
  <c r="K67" i="3"/>
  <c r="BJ28" i="3"/>
  <c r="BJ27" i="3" s="1"/>
  <c r="B57" i="4"/>
  <c r="J56" i="4"/>
  <c r="AZ28" i="3"/>
  <c r="AZ27" i="3" s="1"/>
  <c r="AK28" i="3"/>
  <c r="AK27" i="3" s="1"/>
  <c r="M28" i="3"/>
  <c r="M27" i="3" s="1"/>
  <c r="M124" i="2"/>
  <c r="BE28" i="3"/>
  <c r="BE27" i="3" s="1"/>
  <c r="C20" i="3"/>
  <c r="F20" i="3" s="1"/>
  <c r="D20" i="3"/>
  <c r="K143" i="2"/>
  <c r="K155" i="2"/>
  <c r="AT28" i="3"/>
  <c r="AT27" i="3" s="1"/>
  <c r="AL28" i="3"/>
  <c r="AL27" i="3" s="1"/>
  <c r="O28" i="3"/>
  <c r="O27" i="3" s="1"/>
  <c r="O29" i="5"/>
  <c r="P126" i="2"/>
  <c r="E59" i="2"/>
  <c r="D59" i="2"/>
  <c r="U29" i="3"/>
  <c r="U27" i="3" s="1"/>
  <c r="AF28" i="3"/>
  <c r="AF27" i="3" s="1"/>
  <c r="AU28" i="3"/>
  <c r="AU27" i="3" s="1"/>
  <c r="AQ28" i="3"/>
  <c r="AQ27" i="3" s="1"/>
  <c r="R28" i="3"/>
  <c r="R27" i="3" s="1"/>
  <c r="AE28" i="3"/>
  <c r="AE27" i="3" s="1"/>
  <c r="W28" i="3"/>
  <c r="W27" i="3" s="1"/>
  <c r="AH28" i="3"/>
  <c r="AH27" i="3" s="1"/>
  <c r="BQ28" i="3"/>
  <c r="BQ27" i="3" s="1"/>
  <c r="J29" i="3"/>
  <c r="E49" i="2"/>
  <c r="D49" i="2"/>
  <c r="N4" i="2"/>
  <c r="F15" i="3" l="1"/>
  <c r="K122" i="4"/>
  <c r="P123" i="2"/>
  <c r="P122" i="2" s="1"/>
  <c r="M18" i="5"/>
  <c r="N2" i="2"/>
  <c r="M10" i="2"/>
  <c r="M1" i="2"/>
  <c r="M12" i="2"/>
  <c r="M11" i="4" s="1"/>
  <c r="J143" i="2"/>
  <c r="J155" i="2"/>
  <c r="C50" i="4"/>
  <c r="K47" i="4"/>
  <c r="K56" i="4"/>
  <c r="J11" i="3"/>
  <c r="P116" i="2"/>
  <c r="L28" i="5"/>
  <c r="M123" i="2"/>
  <c r="M122" i="2" s="1"/>
  <c r="K28" i="5"/>
  <c r="L123" i="2"/>
  <c r="L122" i="2" s="1"/>
  <c r="P3" i="4"/>
  <c r="O4" i="2"/>
  <c r="K140" i="2"/>
  <c r="K31" i="2"/>
  <c r="K137" i="2"/>
  <c r="B124" i="4"/>
  <c r="P29" i="5"/>
  <c r="Q126" i="2"/>
  <c r="K36" i="3"/>
  <c r="L120" i="4"/>
  <c r="L117" i="4"/>
  <c r="L122" i="4"/>
  <c r="L118" i="4"/>
  <c r="L119" i="4"/>
  <c r="L121" i="4"/>
  <c r="L53" i="4"/>
  <c r="L55" i="4"/>
  <c r="L52" i="4"/>
  <c r="L56" i="4"/>
  <c r="L45" i="4"/>
  <c r="L41" i="3" s="1"/>
  <c r="L54" i="4"/>
  <c r="S28" i="3"/>
  <c r="S27" i="3" s="1"/>
  <c r="H32" i="2"/>
  <c r="B58" i="4"/>
  <c r="L82" i="3"/>
  <c r="L67" i="3"/>
  <c r="J28" i="3"/>
  <c r="J124" i="2"/>
  <c r="E32" i="2"/>
  <c r="D32" i="2"/>
  <c r="N2" i="4"/>
  <c r="M1" i="4"/>
  <c r="K14" i="5"/>
  <c r="C29" i="3"/>
  <c r="D29" i="3"/>
  <c r="O3" i="3"/>
  <c r="N28" i="5"/>
  <c r="O123" i="2"/>
  <c r="O122" i="2" s="1"/>
  <c r="C115" i="4"/>
  <c r="M31" i="5"/>
  <c r="M28" i="5"/>
  <c r="N123" i="2"/>
  <c r="N122" i="2" s="1"/>
  <c r="Q127" i="2"/>
  <c r="Q124" i="2"/>
  <c r="R3" i="2"/>
  <c r="Q118" i="2"/>
  <c r="R117" i="2" s="1"/>
  <c r="N2" i="3"/>
  <c r="M1" i="3"/>
  <c r="M10" i="3"/>
  <c r="N20" i="5"/>
  <c r="N19" i="5"/>
  <c r="O3" i="5"/>
  <c r="O10" i="5"/>
  <c r="O1" i="5"/>
  <c r="P2" i="5"/>
  <c r="P125" i="2"/>
  <c r="P28" i="5"/>
  <c r="Q123" i="2"/>
  <c r="N10" i="4"/>
  <c r="O4" i="3"/>
  <c r="L149" i="2" l="1"/>
  <c r="Q125" i="2"/>
  <c r="N12" i="2"/>
  <c r="N11" i="4" s="1"/>
  <c r="N10" i="2"/>
  <c r="O2" i="2"/>
  <c r="N1" i="2"/>
  <c r="Q122" i="2"/>
  <c r="J27" i="3"/>
  <c r="C28" i="3"/>
  <c r="D28" i="3"/>
  <c r="O10" i="4"/>
  <c r="P4" i="3"/>
  <c r="R127" i="2"/>
  <c r="R124" i="2"/>
  <c r="R118" i="2"/>
  <c r="S117" i="2" s="1"/>
  <c r="S3" i="2"/>
  <c r="J123" i="4"/>
  <c r="K123" i="4"/>
  <c r="Q116" i="2"/>
  <c r="P4" i="2"/>
  <c r="L47" i="4"/>
  <c r="J28" i="5"/>
  <c r="K123" i="2"/>
  <c r="K122" i="2" s="1"/>
  <c r="J122" i="2"/>
  <c r="Q2" i="5"/>
  <c r="P10" i="5"/>
  <c r="P1" i="5"/>
  <c r="N31" i="5"/>
  <c r="Q28" i="5"/>
  <c r="R123" i="2"/>
  <c r="M123" i="4"/>
  <c r="M120" i="4"/>
  <c r="M117" i="4"/>
  <c r="M122" i="4"/>
  <c r="M119" i="4"/>
  <c r="M121" i="4"/>
  <c r="M118" i="4"/>
  <c r="M57" i="4"/>
  <c r="M53" i="4"/>
  <c r="M55" i="4"/>
  <c r="M52" i="4"/>
  <c r="M56" i="4"/>
  <c r="M45" i="4"/>
  <c r="M54" i="4"/>
  <c r="J57" i="4"/>
  <c r="K57" i="4"/>
  <c r="L123" i="4"/>
  <c r="N18" i="5"/>
  <c r="Q29" i="5"/>
  <c r="R126" i="2"/>
  <c r="O2" i="4"/>
  <c r="N1" i="4"/>
  <c r="B59" i="4"/>
  <c r="Q3" i="4"/>
  <c r="K84" i="2"/>
  <c r="K61" i="2"/>
  <c r="O19" i="5"/>
  <c r="P3" i="5"/>
  <c r="O20" i="5"/>
  <c r="P3" i="3"/>
  <c r="J137" i="2"/>
  <c r="J140" i="2"/>
  <c r="J31" i="2"/>
  <c r="B125" i="4"/>
  <c r="M82" i="3"/>
  <c r="M67" i="3"/>
  <c r="L57" i="4"/>
  <c r="O2" i="3"/>
  <c r="N1" i="3"/>
  <c r="N10" i="3"/>
  <c r="K37" i="3"/>
  <c r="J26" i="3"/>
  <c r="K119" i="2"/>
  <c r="J119" i="2"/>
  <c r="J14" i="5"/>
  <c r="L155" i="2" l="1"/>
  <c r="L143" i="2"/>
  <c r="R125" i="2"/>
  <c r="O10" i="2"/>
  <c r="P2" i="2"/>
  <c r="O1" i="2"/>
  <c r="O12" i="2"/>
  <c r="O11" i="4" s="1"/>
  <c r="M149" i="2"/>
  <c r="J58" i="4"/>
  <c r="K58" i="4"/>
  <c r="L58" i="4"/>
  <c r="N123" i="4"/>
  <c r="N120" i="4"/>
  <c r="N117" i="4"/>
  <c r="N122" i="4"/>
  <c r="N119" i="4"/>
  <c r="N118" i="4"/>
  <c r="N124" i="4"/>
  <c r="N121" i="4"/>
  <c r="N55" i="4"/>
  <c r="N52" i="4"/>
  <c r="N56" i="4"/>
  <c r="N45" i="4"/>
  <c r="N57" i="4"/>
  <c r="N53" i="4"/>
  <c r="N54" i="4"/>
  <c r="N58" i="4"/>
  <c r="M58" i="4"/>
  <c r="Q4" i="2"/>
  <c r="P2" i="4"/>
  <c r="O1" i="4"/>
  <c r="M41" i="3"/>
  <c r="R28" i="5"/>
  <c r="S123" i="2"/>
  <c r="P2" i="3"/>
  <c r="O1" i="3"/>
  <c r="O10" i="3"/>
  <c r="R29" i="5"/>
  <c r="S126" i="2"/>
  <c r="P20" i="5"/>
  <c r="Q3" i="5"/>
  <c r="P19" i="5"/>
  <c r="R2" i="5"/>
  <c r="Q10" i="5"/>
  <c r="Q1" i="5"/>
  <c r="J124" i="4"/>
  <c r="K124" i="4"/>
  <c r="L124" i="4"/>
  <c r="Q3" i="3"/>
  <c r="R122" i="2"/>
  <c r="C27" i="3"/>
  <c r="D27" i="3"/>
  <c r="B126" i="4"/>
  <c r="N125" i="4"/>
  <c r="J36" i="3"/>
  <c r="J37" i="3" s="1"/>
  <c r="J84" i="2"/>
  <c r="J61" i="2"/>
  <c r="O18" i="5"/>
  <c r="R3" i="4"/>
  <c r="M47" i="4"/>
  <c r="P10" i="4"/>
  <c r="Q4" i="3"/>
  <c r="B60" i="4"/>
  <c r="N82" i="3"/>
  <c r="N67" i="3"/>
  <c r="O31" i="5"/>
  <c r="K102" i="2"/>
  <c r="M124" i="4"/>
  <c r="S127" i="2"/>
  <c r="S124" i="2"/>
  <c r="S118" i="2"/>
  <c r="T117" i="2" s="1"/>
  <c r="T3" i="2"/>
  <c r="R116" i="2"/>
  <c r="N47" i="4" l="1"/>
  <c r="N149" i="2"/>
  <c r="S122" i="2"/>
  <c r="Q2" i="2"/>
  <c r="P1" i="2"/>
  <c r="P12" i="2"/>
  <c r="P11" i="4" s="1"/>
  <c r="P10" i="2"/>
  <c r="L14" i="5"/>
  <c r="L119" i="2"/>
  <c r="M155" i="2"/>
  <c r="M143" i="2"/>
  <c r="L140" i="2"/>
  <c r="L31" i="2"/>
  <c r="L137" i="2"/>
  <c r="J59" i="4"/>
  <c r="K59" i="4"/>
  <c r="L59" i="4"/>
  <c r="M59" i="4"/>
  <c r="T127" i="2"/>
  <c r="T124" i="2"/>
  <c r="T118" i="2"/>
  <c r="U117" i="2" s="1"/>
  <c r="U3" i="2"/>
  <c r="S3" i="4"/>
  <c r="S125" i="2"/>
  <c r="J102" i="2"/>
  <c r="R3" i="3"/>
  <c r="Q2" i="3"/>
  <c r="P1" i="3"/>
  <c r="P10" i="3"/>
  <c r="Q10" i="4"/>
  <c r="R4" i="3"/>
  <c r="P31" i="5"/>
  <c r="S116" i="2"/>
  <c r="B61" i="4"/>
  <c r="O60" i="4"/>
  <c r="S29" i="5"/>
  <c r="T126" i="2"/>
  <c r="N59" i="4"/>
  <c r="P18" i="5"/>
  <c r="R10" i="5"/>
  <c r="S2" i="5"/>
  <c r="R1" i="5"/>
  <c r="Q20" i="5"/>
  <c r="Q19" i="5"/>
  <c r="R3" i="5"/>
  <c r="S28" i="5"/>
  <c r="T123" i="2"/>
  <c r="J125" i="4"/>
  <c r="K125" i="4"/>
  <c r="L125" i="4"/>
  <c r="M125" i="4"/>
  <c r="O67" i="3"/>
  <c r="O82" i="3"/>
  <c r="O125" i="4"/>
  <c r="O122" i="4"/>
  <c r="O119" i="4"/>
  <c r="O124" i="4"/>
  <c r="O121" i="4"/>
  <c r="O118" i="4"/>
  <c r="O117" i="4"/>
  <c r="O123" i="4"/>
  <c r="O120" i="4"/>
  <c r="O59" i="4"/>
  <c r="O55" i="4"/>
  <c r="O52" i="4"/>
  <c r="O56" i="4"/>
  <c r="O45" i="4"/>
  <c r="O57" i="4"/>
  <c r="O58" i="4"/>
  <c r="O54" i="4"/>
  <c r="O53" i="4"/>
  <c r="R4" i="2"/>
  <c r="B127" i="4"/>
  <c r="O126" i="4"/>
  <c r="Q2" i="4"/>
  <c r="P1" i="4"/>
  <c r="N41" i="3"/>
  <c r="O47" i="4" l="1"/>
  <c r="Q18" i="5"/>
  <c r="T122" i="2"/>
  <c r="T125" i="2"/>
  <c r="M119" i="2"/>
  <c r="O149" i="2"/>
  <c r="L61" i="2"/>
  <c r="L102" i="2" s="1"/>
  <c r="L84" i="2"/>
  <c r="T116" i="2"/>
  <c r="M14" i="5"/>
  <c r="M137" i="2"/>
  <c r="M31" i="2"/>
  <c r="M140" i="2"/>
  <c r="Q1" i="2"/>
  <c r="R2" i="2"/>
  <c r="Q10" i="2"/>
  <c r="Q12" i="2"/>
  <c r="Q11" i="4" s="1"/>
  <c r="N155" i="2"/>
  <c r="N143" i="2"/>
  <c r="U127" i="2"/>
  <c r="U124" i="2"/>
  <c r="U118" i="2"/>
  <c r="V117" i="2" s="1"/>
  <c r="V3" i="2"/>
  <c r="J126" i="4"/>
  <c r="K126" i="4"/>
  <c r="L126" i="4"/>
  <c r="M126" i="4"/>
  <c r="N126" i="4"/>
  <c r="O41" i="3"/>
  <c r="P127" i="4"/>
  <c r="B128" i="4"/>
  <c r="R20" i="5"/>
  <c r="R19" i="5"/>
  <c r="S3" i="5"/>
  <c r="T2" i="5"/>
  <c r="S10" i="5"/>
  <c r="S1" i="5"/>
  <c r="R10" i="4"/>
  <c r="S4" i="3"/>
  <c r="J60" i="4"/>
  <c r="K60" i="4"/>
  <c r="L60" i="4"/>
  <c r="M60" i="4"/>
  <c r="N60" i="4"/>
  <c r="P67" i="3"/>
  <c r="P82" i="3"/>
  <c r="T3" i="4"/>
  <c r="T28" i="5"/>
  <c r="U123" i="2"/>
  <c r="P125" i="4"/>
  <c r="P122" i="4"/>
  <c r="P119" i="4"/>
  <c r="P118" i="4"/>
  <c r="P123" i="4"/>
  <c r="P124" i="4"/>
  <c r="P120" i="4"/>
  <c r="P126" i="4"/>
  <c r="P59" i="4"/>
  <c r="P121" i="4"/>
  <c r="P117" i="4"/>
  <c r="P55" i="4"/>
  <c r="P52" i="4"/>
  <c r="P56" i="4"/>
  <c r="P45" i="4"/>
  <c r="P41" i="3" s="1"/>
  <c r="P57" i="4"/>
  <c r="P60" i="4"/>
  <c r="P58" i="4"/>
  <c r="P54" i="4"/>
  <c r="P53" i="4"/>
  <c r="P61" i="4"/>
  <c r="B62" i="4"/>
  <c r="T29" i="5"/>
  <c r="U126" i="2"/>
  <c r="R2" i="3"/>
  <c r="Q1" i="3"/>
  <c r="Q10" i="3"/>
  <c r="R2" i="4"/>
  <c r="Q1" i="4"/>
  <c r="S4" i="2"/>
  <c r="S3" i="3"/>
  <c r="Q31" i="5"/>
  <c r="U116" i="2" l="1"/>
  <c r="U125" i="2"/>
  <c r="N119" i="2"/>
  <c r="N137" i="2"/>
  <c r="N140" i="2"/>
  <c r="N31" i="2"/>
  <c r="M61" i="2"/>
  <c r="M102" i="2" s="1"/>
  <c r="M84" i="2"/>
  <c r="P149" i="2"/>
  <c r="N14" i="5"/>
  <c r="R1" i="2"/>
  <c r="R10" i="2"/>
  <c r="S2" i="2"/>
  <c r="R12" i="2"/>
  <c r="R11" i="4" s="1"/>
  <c r="O155" i="2"/>
  <c r="O143" i="2"/>
  <c r="Q125" i="4"/>
  <c r="Q122" i="4"/>
  <c r="Q119" i="4"/>
  <c r="Q127" i="4"/>
  <c r="Q124" i="4"/>
  <c r="Q121" i="4"/>
  <c r="Q118" i="4"/>
  <c r="Q126" i="4"/>
  <c r="Q123" i="4"/>
  <c r="Q120" i="4"/>
  <c r="Q117" i="4"/>
  <c r="Q59" i="4"/>
  <c r="Q56" i="4"/>
  <c r="Q61" i="4"/>
  <c r="Q55" i="4"/>
  <c r="Q52" i="4"/>
  <c r="Q45" i="4"/>
  <c r="Q41" i="3" s="1"/>
  <c r="Q57" i="4"/>
  <c r="Q60" i="4"/>
  <c r="Q58" i="4"/>
  <c r="Q54" i="4"/>
  <c r="Q53" i="4"/>
  <c r="V127" i="2"/>
  <c r="V124" i="2"/>
  <c r="V118" i="2"/>
  <c r="W117" i="2" s="1"/>
  <c r="W3" i="2"/>
  <c r="B63" i="4"/>
  <c r="S19" i="5"/>
  <c r="S20" i="5"/>
  <c r="T3" i="5"/>
  <c r="T3" i="3"/>
  <c r="R18" i="5"/>
  <c r="R31" i="5"/>
  <c r="S10" i="4"/>
  <c r="T4" i="3"/>
  <c r="U28" i="5"/>
  <c r="V123" i="2"/>
  <c r="U29" i="5"/>
  <c r="V126" i="2"/>
  <c r="P47" i="4"/>
  <c r="Q82" i="3"/>
  <c r="Q67" i="3"/>
  <c r="S2" i="3"/>
  <c r="R1" i="3"/>
  <c r="R10" i="3"/>
  <c r="S2" i="4"/>
  <c r="R1" i="4"/>
  <c r="J61" i="4"/>
  <c r="K61" i="4"/>
  <c r="L61" i="4"/>
  <c r="M61" i="4"/>
  <c r="N61" i="4"/>
  <c r="O61" i="4"/>
  <c r="T4" i="2"/>
  <c r="T10" i="5"/>
  <c r="T1" i="5"/>
  <c r="U2" i="5"/>
  <c r="B129" i="4"/>
  <c r="U3" i="4"/>
  <c r="U122" i="2"/>
  <c r="J127" i="4"/>
  <c r="K127" i="4"/>
  <c r="L127" i="4"/>
  <c r="M127" i="4"/>
  <c r="N127" i="4"/>
  <c r="O127" i="4"/>
  <c r="Q47" i="4" l="1"/>
  <c r="V122" i="2"/>
  <c r="V116" i="2"/>
  <c r="Q149" i="2"/>
  <c r="O119" i="2"/>
  <c r="P155" i="2"/>
  <c r="P143" i="2"/>
  <c r="O137" i="2"/>
  <c r="O140" i="2"/>
  <c r="O31" i="2"/>
  <c r="O14" i="5"/>
  <c r="N61" i="2"/>
  <c r="N102" i="2" s="1"/>
  <c r="N84" i="2"/>
  <c r="S12" i="2"/>
  <c r="S11" i="4" s="1"/>
  <c r="S10" i="2"/>
  <c r="S1" i="2"/>
  <c r="T2" i="2"/>
  <c r="V28" i="5"/>
  <c r="W123" i="2"/>
  <c r="V29" i="5"/>
  <c r="W126" i="2"/>
  <c r="B64" i="4"/>
  <c r="R63" i="4"/>
  <c r="J62" i="4"/>
  <c r="K62" i="4"/>
  <c r="L62" i="4"/>
  <c r="M62" i="4"/>
  <c r="N62" i="4"/>
  <c r="O62" i="4"/>
  <c r="P62" i="4"/>
  <c r="T10" i="4"/>
  <c r="U4" i="3"/>
  <c r="U4" i="2"/>
  <c r="J128" i="4"/>
  <c r="K128" i="4"/>
  <c r="L128" i="4"/>
  <c r="M128" i="4"/>
  <c r="N128" i="4"/>
  <c r="O128" i="4"/>
  <c r="P128" i="4"/>
  <c r="Q128" i="4"/>
  <c r="R128" i="4"/>
  <c r="R125" i="4"/>
  <c r="R122" i="4"/>
  <c r="R119" i="4"/>
  <c r="R127" i="4"/>
  <c r="R124" i="4"/>
  <c r="R121" i="4"/>
  <c r="R118" i="4"/>
  <c r="R123" i="4"/>
  <c r="R120" i="4"/>
  <c r="R126" i="4"/>
  <c r="R62" i="4"/>
  <c r="R59" i="4"/>
  <c r="R117" i="4"/>
  <c r="R45" i="4"/>
  <c r="R41" i="3" s="1"/>
  <c r="R56" i="4"/>
  <c r="R57" i="4"/>
  <c r="R60" i="4"/>
  <c r="R58" i="4"/>
  <c r="R54" i="4"/>
  <c r="R61" i="4"/>
  <c r="R55" i="4"/>
  <c r="R52" i="4"/>
  <c r="R53" i="4"/>
  <c r="V125" i="2"/>
  <c r="U3" i="3"/>
  <c r="T19" i="5"/>
  <c r="T20" i="5"/>
  <c r="U3" i="5"/>
  <c r="S18" i="5"/>
  <c r="Q62" i="4"/>
  <c r="U10" i="5"/>
  <c r="U1" i="5"/>
  <c r="V2" i="5"/>
  <c r="T2" i="4"/>
  <c r="S1" i="4"/>
  <c r="W127" i="2"/>
  <c r="W124" i="2"/>
  <c r="W118" i="2"/>
  <c r="X117" i="2" s="1"/>
  <c r="X3" i="2"/>
  <c r="S1" i="3"/>
  <c r="S10" i="3"/>
  <c r="T2" i="3"/>
  <c r="S31" i="5"/>
  <c r="V3" i="4"/>
  <c r="B130" i="4"/>
  <c r="R129" i="4"/>
  <c r="R82" i="3"/>
  <c r="R67" i="3"/>
  <c r="O84" i="2" l="1"/>
  <c r="O61" i="2"/>
  <c r="O102" i="2" s="1"/>
  <c r="T1" i="2"/>
  <c r="U2" i="2"/>
  <c r="T12" i="2"/>
  <c r="T11" i="4" s="1"/>
  <c r="T10" i="2"/>
  <c r="P31" i="2"/>
  <c r="P137" i="2"/>
  <c r="P140" i="2"/>
  <c r="P14" i="5"/>
  <c r="R149" i="2"/>
  <c r="P119" i="2"/>
  <c r="Q155" i="2"/>
  <c r="Q143" i="2"/>
  <c r="W28" i="5"/>
  <c r="X123" i="2"/>
  <c r="W125" i="2"/>
  <c r="V3" i="5"/>
  <c r="U20" i="5"/>
  <c r="U19" i="5"/>
  <c r="W122" i="2"/>
  <c r="S130" i="4"/>
  <c r="B131" i="4"/>
  <c r="S127" i="4"/>
  <c r="S124" i="4"/>
  <c r="S121" i="4"/>
  <c r="S118" i="4"/>
  <c r="S129" i="4"/>
  <c r="S126" i="4"/>
  <c r="S123" i="4"/>
  <c r="S120" i="4"/>
  <c r="S117" i="4"/>
  <c r="S119" i="4"/>
  <c r="S122" i="4"/>
  <c r="S61" i="4"/>
  <c r="S58" i="4"/>
  <c r="S128" i="4"/>
  <c r="S125" i="4"/>
  <c r="S56" i="4"/>
  <c r="S57" i="4"/>
  <c r="S62" i="4"/>
  <c r="S60" i="4"/>
  <c r="S54" i="4"/>
  <c r="S63" i="4"/>
  <c r="S53" i="4"/>
  <c r="S59" i="4"/>
  <c r="S55" i="4"/>
  <c r="S52" i="4"/>
  <c r="S45" i="4"/>
  <c r="S41" i="3" s="1"/>
  <c r="V4" i="2"/>
  <c r="J129" i="4"/>
  <c r="K129" i="4"/>
  <c r="L129" i="4"/>
  <c r="M129" i="4"/>
  <c r="N129" i="4"/>
  <c r="O129" i="4"/>
  <c r="P129" i="4"/>
  <c r="Q129" i="4"/>
  <c r="W29" i="5"/>
  <c r="X126" i="2"/>
  <c r="T1" i="4"/>
  <c r="U2" i="4"/>
  <c r="W3" i="4"/>
  <c r="T10" i="3"/>
  <c r="U2" i="3"/>
  <c r="T1" i="3"/>
  <c r="S82" i="3"/>
  <c r="S67" i="3"/>
  <c r="W2" i="5"/>
  <c r="V10" i="5"/>
  <c r="V1" i="5"/>
  <c r="U10" i="4"/>
  <c r="V4" i="3"/>
  <c r="T18" i="5"/>
  <c r="W116" i="2"/>
  <c r="V3" i="3"/>
  <c r="B65" i="4"/>
  <c r="T31" i="5"/>
  <c r="X127" i="2"/>
  <c r="X124" i="2"/>
  <c r="X118" i="2"/>
  <c r="Y117" i="2" s="1"/>
  <c r="Y3" i="2"/>
  <c r="R47" i="4"/>
  <c r="J63" i="4"/>
  <c r="K63" i="4"/>
  <c r="L63" i="4"/>
  <c r="M63" i="4"/>
  <c r="N63" i="4"/>
  <c r="O63" i="4"/>
  <c r="P63" i="4"/>
  <c r="Q63" i="4"/>
  <c r="U18" i="5" l="1"/>
  <c r="S47" i="4"/>
  <c r="Q119" i="2"/>
  <c r="P61" i="2"/>
  <c r="P102" i="2" s="1"/>
  <c r="P84" i="2"/>
  <c r="Q140" i="2"/>
  <c r="Q31" i="2"/>
  <c r="Q137" i="2"/>
  <c r="S149" i="2"/>
  <c r="Q14" i="5"/>
  <c r="V2" i="2"/>
  <c r="U10" i="2"/>
  <c r="U1" i="2"/>
  <c r="U12" i="2"/>
  <c r="U11" i="4" s="1"/>
  <c r="R155" i="2"/>
  <c r="R143" i="2"/>
  <c r="B132" i="4"/>
  <c r="T131" i="4"/>
  <c r="X122" i="2"/>
  <c r="J64" i="4"/>
  <c r="K64" i="4"/>
  <c r="L64" i="4"/>
  <c r="M64" i="4"/>
  <c r="N64" i="4"/>
  <c r="O64" i="4"/>
  <c r="P64" i="4"/>
  <c r="Q64" i="4"/>
  <c r="R64" i="4"/>
  <c r="W1" i="5"/>
  <c r="W10" i="5"/>
  <c r="X2" i="5"/>
  <c r="S64" i="4"/>
  <c r="J130" i="4"/>
  <c r="K130" i="4"/>
  <c r="L130" i="4"/>
  <c r="M130" i="4"/>
  <c r="N130" i="4"/>
  <c r="O130" i="4"/>
  <c r="P130" i="4"/>
  <c r="Q130" i="4"/>
  <c r="R130" i="4"/>
  <c r="B66" i="4"/>
  <c r="T65" i="4"/>
  <c r="W3" i="3"/>
  <c r="V10" i="4"/>
  <c r="W4" i="3"/>
  <c r="U31" i="5"/>
  <c r="U1" i="4"/>
  <c r="V2" i="4"/>
  <c r="Y127" i="2"/>
  <c r="Y124" i="2"/>
  <c r="Y118" i="2"/>
  <c r="Z117" i="2" s="1"/>
  <c r="Z3" i="2"/>
  <c r="X116" i="2"/>
  <c r="T130" i="4"/>
  <c r="T127" i="4"/>
  <c r="T124" i="4"/>
  <c r="T121" i="4"/>
  <c r="T118" i="4"/>
  <c r="T129" i="4"/>
  <c r="T126" i="4"/>
  <c r="T123" i="4"/>
  <c r="T119" i="4"/>
  <c r="T120" i="4"/>
  <c r="T117" i="4"/>
  <c r="T122" i="4"/>
  <c r="T64" i="4"/>
  <c r="T61" i="4"/>
  <c r="T58" i="4"/>
  <c r="T128" i="4"/>
  <c r="T125" i="4"/>
  <c r="T62" i="4"/>
  <c r="T57" i="4"/>
  <c r="T60" i="4"/>
  <c r="T54" i="4"/>
  <c r="T63" i="4"/>
  <c r="T53" i="4"/>
  <c r="T59" i="4"/>
  <c r="T55" i="4"/>
  <c r="T52" i="4"/>
  <c r="T45" i="4"/>
  <c r="T41" i="3" s="1"/>
  <c r="T56" i="4"/>
  <c r="W3" i="5"/>
  <c r="V19" i="5"/>
  <c r="V20" i="5"/>
  <c r="X28" i="5"/>
  <c r="Y123" i="2"/>
  <c r="U10" i="3"/>
  <c r="V2" i="3"/>
  <c r="U1" i="3"/>
  <c r="X125" i="2"/>
  <c r="W4" i="2"/>
  <c r="X3" i="4"/>
  <c r="X29" i="5"/>
  <c r="Y126" i="2"/>
  <c r="T82" i="3"/>
  <c r="T67" i="3"/>
  <c r="Y125" i="2" l="1"/>
  <c r="Y116" i="2"/>
  <c r="S143" i="2"/>
  <c r="S155" i="2"/>
  <c r="R14" i="5"/>
  <c r="Y122" i="2"/>
  <c r="V1" i="2"/>
  <c r="V12" i="2"/>
  <c r="V11" i="4" s="1"/>
  <c r="V10" i="2"/>
  <c r="W2" i="2"/>
  <c r="Q84" i="2"/>
  <c r="Q61" i="2"/>
  <c r="Q102" i="2" s="1"/>
  <c r="T149" i="2"/>
  <c r="R137" i="2"/>
  <c r="R140" i="2"/>
  <c r="R31" i="2"/>
  <c r="R119" i="2"/>
  <c r="Z124" i="2"/>
  <c r="Z118" i="2"/>
  <c r="AA117" i="2" s="1"/>
  <c r="Z127" i="2"/>
  <c r="AA3" i="2"/>
  <c r="X3" i="3"/>
  <c r="V31" i="5"/>
  <c r="Y28" i="5"/>
  <c r="Z123" i="2"/>
  <c r="J65" i="4"/>
  <c r="K65" i="4"/>
  <c r="L65" i="4"/>
  <c r="M65" i="4"/>
  <c r="N65" i="4"/>
  <c r="O65" i="4"/>
  <c r="P65" i="4"/>
  <c r="Q65" i="4"/>
  <c r="R65" i="4"/>
  <c r="S65" i="4"/>
  <c r="Y29" i="5"/>
  <c r="Z126" i="2"/>
  <c r="B67" i="4"/>
  <c r="X1" i="5"/>
  <c r="Y2" i="5"/>
  <c r="X10" i="5"/>
  <c r="J131" i="4"/>
  <c r="K131" i="4"/>
  <c r="L131" i="4"/>
  <c r="M131" i="4"/>
  <c r="N131" i="4"/>
  <c r="O131" i="4"/>
  <c r="P131" i="4"/>
  <c r="Q131" i="4"/>
  <c r="R131" i="4"/>
  <c r="S131" i="4"/>
  <c r="V10" i="3"/>
  <c r="W2" i="3"/>
  <c r="V1" i="3"/>
  <c r="V1" i="4"/>
  <c r="W2" i="4"/>
  <c r="W10" i="4"/>
  <c r="X4" i="3"/>
  <c r="B133" i="4"/>
  <c r="U82" i="3"/>
  <c r="U67" i="3"/>
  <c r="X3" i="5"/>
  <c r="W20" i="5"/>
  <c r="W19" i="5"/>
  <c r="U130" i="4"/>
  <c r="U127" i="4"/>
  <c r="U124" i="4"/>
  <c r="U121" i="4"/>
  <c r="U118" i="4"/>
  <c r="U129" i="4"/>
  <c r="U126" i="4"/>
  <c r="U123" i="4"/>
  <c r="U120" i="4"/>
  <c r="U117" i="4"/>
  <c r="U131" i="4"/>
  <c r="U128" i="4"/>
  <c r="U125" i="4"/>
  <c r="U122" i="4"/>
  <c r="U119" i="4"/>
  <c r="U64" i="4"/>
  <c r="U61" i="4"/>
  <c r="U58" i="4"/>
  <c r="U55" i="4"/>
  <c r="U63" i="4"/>
  <c r="U65" i="4"/>
  <c r="U62" i="4"/>
  <c r="U60" i="4"/>
  <c r="U54" i="4"/>
  <c r="U53" i="4"/>
  <c r="U59" i="4"/>
  <c r="U52" i="4"/>
  <c r="U45" i="4"/>
  <c r="U41" i="3" s="1"/>
  <c r="U56" i="4"/>
  <c r="U57" i="4"/>
  <c r="X4" i="2"/>
  <c r="V18" i="5"/>
  <c r="T47" i="4"/>
  <c r="Y3" i="4"/>
  <c r="W18" i="5" l="1"/>
  <c r="Z125" i="2"/>
  <c r="Z122" i="2"/>
  <c r="R84" i="2"/>
  <c r="R61" i="2"/>
  <c r="R102" i="2" s="1"/>
  <c r="T143" i="2"/>
  <c r="T155" i="2"/>
  <c r="U149" i="2"/>
  <c r="S119" i="2"/>
  <c r="S31" i="2"/>
  <c r="S140" i="2"/>
  <c r="S137" i="2"/>
  <c r="S14" i="5"/>
  <c r="W1" i="2"/>
  <c r="W12" i="2"/>
  <c r="W11" i="4" s="1"/>
  <c r="W10" i="2"/>
  <c r="X2" i="2"/>
  <c r="Z29" i="5"/>
  <c r="AA126" i="2"/>
  <c r="J132" i="4"/>
  <c r="K132" i="4"/>
  <c r="L132" i="4"/>
  <c r="M132" i="4"/>
  <c r="N132" i="4"/>
  <c r="O132" i="4"/>
  <c r="P132" i="4"/>
  <c r="Q132" i="4"/>
  <c r="R132" i="4"/>
  <c r="S132" i="4"/>
  <c r="T132" i="4"/>
  <c r="AA118" i="2"/>
  <c r="AB117" i="2" s="1"/>
  <c r="AA127" i="2"/>
  <c r="AB3" i="2"/>
  <c r="AA124" i="2"/>
  <c r="B134" i="4"/>
  <c r="X20" i="5"/>
  <c r="X19" i="5"/>
  <c r="Y3" i="5"/>
  <c r="V82" i="3"/>
  <c r="V67" i="3"/>
  <c r="X10" i="4"/>
  <c r="Y4" i="3"/>
  <c r="Z116" i="2"/>
  <c r="Z28" i="5"/>
  <c r="AA123" i="2"/>
  <c r="Z3" i="4"/>
  <c r="Y4" i="2"/>
  <c r="U132" i="4"/>
  <c r="X2" i="4"/>
  <c r="W1" i="4"/>
  <c r="Y3" i="3"/>
  <c r="J66" i="4"/>
  <c r="K66" i="4"/>
  <c r="L66" i="4"/>
  <c r="M66" i="4"/>
  <c r="N66" i="4"/>
  <c r="O66" i="4"/>
  <c r="P66" i="4"/>
  <c r="Q66" i="4"/>
  <c r="R66" i="4"/>
  <c r="S66" i="4"/>
  <c r="T66" i="4"/>
  <c r="B68" i="4"/>
  <c r="U47" i="4"/>
  <c r="U66" i="4"/>
  <c r="V130" i="4"/>
  <c r="V127" i="4"/>
  <c r="V124" i="4"/>
  <c r="V121" i="4"/>
  <c r="V118" i="4"/>
  <c r="V132" i="4"/>
  <c r="V129" i="4"/>
  <c r="V126" i="4"/>
  <c r="V123" i="4"/>
  <c r="V120" i="4"/>
  <c r="V117" i="4"/>
  <c r="V119" i="4"/>
  <c r="V131" i="4"/>
  <c r="V128" i="4"/>
  <c r="V125" i="4"/>
  <c r="V122" i="4"/>
  <c r="V64" i="4"/>
  <c r="V61" i="4"/>
  <c r="V58" i="4"/>
  <c r="V66" i="4"/>
  <c r="V65" i="4"/>
  <c r="V62" i="4"/>
  <c r="V63" i="4"/>
  <c r="V53" i="4"/>
  <c r="V55" i="4"/>
  <c r="V45" i="4"/>
  <c r="V41" i="3" s="1"/>
  <c r="V56" i="4"/>
  <c r="V57" i="4"/>
  <c r="V60" i="4"/>
  <c r="V54" i="4"/>
  <c r="V52" i="4"/>
  <c r="V59" i="4"/>
  <c r="W10" i="3"/>
  <c r="X2" i="3"/>
  <c r="W1" i="3"/>
  <c r="W31" i="5"/>
  <c r="Y10" i="5"/>
  <c r="Y1" i="5"/>
  <c r="Z2" i="5"/>
  <c r="X10" i="2" l="1"/>
  <c r="X1" i="2"/>
  <c r="X12" i="2"/>
  <c r="X11" i="4" s="1"/>
  <c r="Y2" i="2"/>
  <c r="T137" i="2"/>
  <c r="T140" i="2"/>
  <c r="T31" i="2"/>
  <c r="T14" i="5"/>
  <c r="U143" i="2"/>
  <c r="U155" i="2"/>
  <c r="V149" i="2"/>
  <c r="T119" i="2"/>
  <c r="X18" i="5"/>
  <c r="S84" i="2"/>
  <c r="S61" i="2"/>
  <c r="S102" i="2" s="1"/>
  <c r="Z10" i="5"/>
  <c r="Z1" i="5"/>
  <c r="AA2" i="5"/>
  <c r="B69" i="4"/>
  <c r="W68" i="4"/>
  <c r="W134" i="4"/>
  <c r="B135" i="4"/>
  <c r="J67" i="4"/>
  <c r="K67" i="4"/>
  <c r="L67" i="4"/>
  <c r="M67" i="4"/>
  <c r="N67" i="4"/>
  <c r="O67" i="4"/>
  <c r="P67" i="4"/>
  <c r="Q67" i="4"/>
  <c r="R67" i="4"/>
  <c r="S67" i="4"/>
  <c r="T67" i="4"/>
  <c r="U67" i="4"/>
  <c r="Z3" i="3"/>
  <c r="J133" i="4"/>
  <c r="K133" i="4"/>
  <c r="L133" i="4"/>
  <c r="M133" i="4"/>
  <c r="N133" i="4"/>
  <c r="O133" i="4"/>
  <c r="P133" i="4"/>
  <c r="Q133" i="4"/>
  <c r="R133" i="4"/>
  <c r="S133" i="4"/>
  <c r="T133" i="4"/>
  <c r="U133" i="4"/>
  <c r="AA28" i="5"/>
  <c r="AB123" i="2"/>
  <c r="Z4" i="2"/>
  <c r="Y20" i="5"/>
  <c r="Y19" i="5"/>
  <c r="Z3" i="5"/>
  <c r="AA125" i="2"/>
  <c r="X31" i="5"/>
  <c r="Y10" i="4"/>
  <c r="Z4" i="3"/>
  <c r="W133" i="4"/>
  <c r="W132" i="4"/>
  <c r="W129" i="4"/>
  <c r="W126" i="4"/>
  <c r="W123" i="4"/>
  <c r="W120" i="4"/>
  <c r="W117" i="4"/>
  <c r="W131" i="4"/>
  <c r="W128" i="4"/>
  <c r="W125" i="4"/>
  <c r="W122" i="4"/>
  <c r="W119" i="4"/>
  <c r="W130" i="4"/>
  <c r="W127" i="4"/>
  <c r="W124" i="4"/>
  <c r="W121" i="4"/>
  <c r="W66" i="4"/>
  <c r="W63" i="4"/>
  <c r="W60" i="4"/>
  <c r="W57" i="4"/>
  <c r="W62" i="4"/>
  <c r="W58" i="4"/>
  <c r="W53" i="4"/>
  <c r="W65" i="4"/>
  <c r="W61" i="4"/>
  <c r="W59" i="4"/>
  <c r="W52" i="4"/>
  <c r="W56" i="4"/>
  <c r="W54" i="4"/>
  <c r="W118" i="4"/>
  <c r="W64" i="4"/>
  <c r="W45" i="4"/>
  <c r="W41" i="3" s="1"/>
  <c r="W55" i="4"/>
  <c r="W67" i="4"/>
  <c r="AA3" i="4"/>
  <c r="Y2" i="3"/>
  <c r="X1" i="3"/>
  <c r="X10" i="3"/>
  <c r="Y2" i="4"/>
  <c r="X1" i="4"/>
  <c r="V67" i="4"/>
  <c r="AA122" i="2"/>
  <c r="AB118" i="2"/>
  <c r="AC117" i="2" s="1"/>
  <c r="AB127" i="2"/>
  <c r="AB124" i="2"/>
  <c r="AC3" i="2"/>
  <c r="AA29" i="5"/>
  <c r="AB126" i="2"/>
  <c r="V133" i="4"/>
  <c r="W82" i="3"/>
  <c r="W67" i="3"/>
  <c r="V47" i="4"/>
  <c r="AA116" i="2"/>
  <c r="U119" i="2" l="1"/>
  <c r="Y18" i="5"/>
  <c r="T61" i="2"/>
  <c r="T102" i="2" s="1"/>
  <c r="T84" i="2"/>
  <c r="V143" i="2"/>
  <c r="V155" i="2"/>
  <c r="W149" i="2"/>
  <c r="U14" i="5"/>
  <c r="Y12" i="2"/>
  <c r="Y11" i="4" s="1"/>
  <c r="Y10" i="2"/>
  <c r="Y1" i="2"/>
  <c r="Z2" i="2"/>
  <c r="U137" i="2"/>
  <c r="U140" i="2"/>
  <c r="U31" i="2"/>
  <c r="AA10" i="5"/>
  <c r="AA1" i="5"/>
  <c r="AB2" i="5"/>
  <c r="AA3" i="3"/>
  <c r="Z20" i="5"/>
  <c r="Z19" i="5"/>
  <c r="AA3" i="5"/>
  <c r="B70" i="4"/>
  <c r="X69" i="4"/>
  <c r="AB29" i="5"/>
  <c r="AC126" i="2"/>
  <c r="Z2" i="4"/>
  <c r="Y1" i="4"/>
  <c r="X82" i="3"/>
  <c r="X67" i="3"/>
  <c r="B136" i="4"/>
  <c r="X135" i="4"/>
  <c r="AB28" i="5"/>
  <c r="AC123" i="2"/>
  <c r="AB122" i="2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X132" i="4"/>
  <c r="X129" i="4"/>
  <c r="X126" i="4"/>
  <c r="X123" i="4"/>
  <c r="X120" i="4"/>
  <c r="X117" i="4"/>
  <c r="X133" i="4"/>
  <c r="X134" i="4"/>
  <c r="X131" i="4"/>
  <c r="X128" i="4"/>
  <c r="X125" i="4"/>
  <c r="X119" i="4"/>
  <c r="X130" i="4"/>
  <c r="X127" i="4"/>
  <c r="X124" i="4"/>
  <c r="X121" i="4"/>
  <c r="X66" i="4"/>
  <c r="X63" i="4"/>
  <c r="X60" i="4"/>
  <c r="X118" i="4"/>
  <c r="X67" i="4"/>
  <c r="X64" i="4"/>
  <c r="X61" i="4"/>
  <c r="X62" i="4"/>
  <c r="X58" i="4"/>
  <c r="X53" i="4"/>
  <c r="X65" i="4"/>
  <c r="X68" i="4"/>
  <c r="X122" i="4"/>
  <c r="X59" i="4"/>
  <c r="X52" i="4"/>
  <c r="X55" i="4"/>
  <c r="X45" i="4"/>
  <c r="X41" i="3" s="1"/>
  <c r="X57" i="4"/>
  <c r="X54" i="4"/>
  <c r="X56" i="4"/>
  <c r="Z10" i="4"/>
  <c r="AA4" i="3"/>
  <c r="Y31" i="5"/>
  <c r="AC127" i="2"/>
  <c r="AC124" i="2"/>
  <c r="AD3" i="2"/>
  <c r="AC118" i="2"/>
  <c r="AD117" i="2" s="1"/>
  <c r="AB116" i="2"/>
  <c r="Z2" i="3"/>
  <c r="Y1" i="3"/>
  <c r="Y10" i="3"/>
  <c r="AB125" i="2"/>
  <c r="AB3" i="4"/>
  <c r="AA4" i="2"/>
  <c r="W47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AC122" i="2" l="1"/>
  <c r="W155" i="2"/>
  <c r="W143" i="2"/>
  <c r="X149" i="2"/>
  <c r="U84" i="2"/>
  <c r="U61" i="2"/>
  <c r="U102" i="2" s="1"/>
  <c r="V119" i="2"/>
  <c r="V14" i="5"/>
  <c r="V137" i="2"/>
  <c r="V140" i="2"/>
  <c r="V31" i="2"/>
  <c r="AA2" i="2"/>
  <c r="Z12" i="2"/>
  <c r="Z11" i="4" s="1"/>
  <c r="Z10" i="2"/>
  <c r="Z1" i="2"/>
  <c r="AC116" i="2"/>
  <c r="AC3" i="4"/>
  <c r="AC28" i="5"/>
  <c r="AD123" i="2"/>
  <c r="Z18" i="5"/>
  <c r="AC29" i="5"/>
  <c r="AD126" i="2"/>
  <c r="AB3" i="3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Y135" i="4"/>
  <c r="Y132" i="4"/>
  <c r="Y129" i="4"/>
  <c r="Y126" i="4"/>
  <c r="Y123" i="4"/>
  <c r="Y120" i="4"/>
  <c r="Y117" i="4"/>
  <c r="Y133" i="4"/>
  <c r="Y134" i="4"/>
  <c r="Y131" i="4"/>
  <c r="Y128" i="4"/>
  <c r="Y125" i="4"/>
  <c r="Y122" i="4"/>
  <c r="Y119" i="4"/>
  <c r="Y130" i="4"/>
  <c r="Y127" i="4"/>
  <c r="Y124" i="4"/>
  <c r="Y121" i="4"/>
  <c r="Y118" i="4"/>
  <c r="Y69" i="4"/>
  <c r="Y66" i="4"/>
  <c r="Y63" i="4"/>
  <c r="Y60" i="4"/>
  <c r="Y57" i="4"/>
  <c r="Y68" i="4"/>
  <c r="Y65" i="4"/>
  <c r="Y62" i="4"/>
  <c r="Y67" i="4"/>
  <c r="Y64" i="4"/>
  <c r="Y61" i="4"/>
  <c r="Y58" i="4"/>
  <c r="Y53" i="4"/>
  <c r="Y59" i="4"/>
  <c r="Y52" i="4"/>
  <c r="Y55" i="4"/>
  <c r="Y45" i="4"/>
  <c r="Y41" i="3" s="1"/>
  <c r="Y56" i="4"/>
  <c r="Y54" i="4"/>
  <c r="B137" i="4"/>
  <c r="AA2" i="4"/>
  <c r="Z1" i="4"/>
  <c r="AC125" i="2"/>
  <c r="Z31" i="5"/>
  <c r="X47" i="4"/>
  <c r="Y82" i="3"/>
  <c r="Y67" i="3"/>
  <c r="AA10" i="4"/>
  <c r="AB4" i="3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AB1" i="5"/>
  <c r="AC2" i="5"/>
  <c r="AB10" i="5"/>
  <c r="AB4" i="2"/>
  <c r="AA2" i="3"/>
  <c r="Z1" i="3"/>
  <c r="Z10" i="3"/>
  <c r="B71" i="4"/>
  <c r="AD127" i="2"/>
  <c r="AD124" i="2"/>
  <c r="AD118" i="2"/>
  <c r="AE117" i="2" s="1"/>
  <c r="AE3" i="2"/>
  <c r="AA19" i="5"/>
  <c r="AA20" i="5"/>
  <c r="AB3" i="5"/>
  <c r="W119" i="2" l="1"/>
  <c r="Y149" i="2"/>
  <c r="X143" i="2"/>
  <c r="X155" i="2"/>
  <c r="AA1" i="2"/>
  <c r="AA12" i="2"/>
  <c r="AA11" i="4" s="1"/>
  <c r="AA10" i="2"/>
  <c r="AB2" i="2"/>
  <c r="V84" i="2"/>
  <c r="V61" i="2"/>
  <c r="V102" i="2" s="1"/>
  <c r="W14" i="5"/>
  <c r="W31" i="2"/>
  <c r="W140" i="2"/>
  <c r="W137" i="2"/>
  <c r="AE127" i="2"/>
  <c r="AE124" i="2"/>
  <c r="AE118" i="2"/>
  <c r="AF117" i="2" s="1"/>
  <c r="AF3" i="2"/>
  <c r="AC4" i="2"/>
  <c r="AD122" i="2"/>
  <c r="AA31" i="5"/>
  <c r="AD125" i="2"/>
  <c r="AD28" i="5"/>
  <c r="AE123" i="2"/>
  <c r="AD3" i="4"/>
  <c r="AB20" i="5"/>
  <c r="AB19" i="5"/>
  <c r="AC3" i="5"/>
  <c r="AD29" i="5"/>
  <c r="AE126" i="2"/>
  <c r="Z71" i="4"/>
  <c r="B72" i="4"/>
  <c r="AD2" i="5"/>
  <c r="AC10" i="5"/>
  <c r="AC1" i="5"/>
  <c r="AB10" i="4"/>
  <c r="AC4" i="3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Z135" i="4"/>
  <c r="Z132" i="4"/>
  <c r="Z129" i="4"/>
  <c r="Z126" i="4"/>
  <c r="Z123" i="4"/>
  <c r="Z120" i="4"/>
  <c r="Z117" i="4"/>
  <c r="Z133" i="4"/>
  <c r="Z134" i="4"/>
  <c r="Z131" i="4"/>
  <c r="Z128" i="4"/>
  <c r="Z125" i="4"/>
  <c r="Z122" i="4"/>
  <c r="Z119" i="4"/>
  <c r="Z136" i="4"/>
  <c r="Z130" i="4"/>
  <c r="Z127" i="4"/>
  <c r="Z124" i="4"/>
  <c r="Z121" i="4"/>
  <c r="Z118" i="4"/>
  <c r="Z69" i="4"/>
  <c r="Z66" i="4"/>
  <c r="Z63" i="4"/>
  <c r="Z60" i="4"/>
  <c r="Z68" i="4"/>
  <c r="Z65" i="4"/>
  <c r="Z70" i="4"/>
  <c r="Z67" i="4"/>
  <c r="Z64" i="4"/>
  <c r="Z61" i="4"/>
  <c r="Z59" i="4"/>
  <c r="Z52" i="4"/>
  <c r="Z55" i="4"/>
  <c r="Z45" i="4"/>
  <c r="Z41" i="3" s="1"/>
  <c r="Z56" i="4"/>
  <c r="Z57" i="4"/>
  <c r="Z62" i="4"/>
  <c r="Z58" i="4"/>
  <c r="Z53" i="4"/>
  <c r="Z54" i="4"/>
  <c r="AB2" i="4"/>
  <c r="AA1" i="4"/>
  <c r="AD116" i="2"/>
  <c r="Y47" i="4"/>
  <c r="B138" i="4"/>
  <c r="Z82" i="3"/>
  <c r="Z67" i="3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AC3" i="3"/>
  <c r="AA18" i="5"/>
  <c r="Y70" i="4"/>
  <c r="AB2" i="3"/>
  <c r="AA1" i="3"/>
  <c r="AA10" i="3"/>
  <c r="Y136" i="4"/>
  <c r="AE122" i="2" l="1"/>
  <c r="AB18" i="5"/>
  <c r="AE116" i="2"/>
  <c r="Z47" i="4"/>
  <c r="X14" i="5"/>
  <c r="X31" i="2"/>
  <c r="X140" i="2"/>
  <c r="X137" i="2"/>
  <c r="W84" i="2"/>
  <c r="W61" i="2"/>
  <c r="W102" i="2" s="1"/>
  <c r="X119" i="2"/>
  <c r="Z149" i="2"/>
  <c r="AB12" i="2"/>
  <c r="AB11" i="4" s="1"/>
  <c r="AB10" i="2"/>
  <c r="AB1" i="2"/>
  <c r="AC2" i="2"/>
  <c r="Y155" i="2"/>
  <c r="Y143" i="2"/>
  <c r="AE125" i="2"/>
  <c r="AC2" i="3"/>
  <c r="AB1" i="3"/>
  <c r="AB10" i="3"/>
  <c r="AA135" i="4"/>
  <c r="AA132" i="4"/>
  <c r="AA137" i="4"/>
  <c r="AA133" i="4"/>
  <c r="AA134" i="4"/>
  <c r="AA131" i="4"/>
  <c r="AA128" i="4"/>
  <c r="AA125" i="4"/>
  <c r="AA122" i="4"/>
  <c r="AA119" i="4"/>
  <c r="AA130" i="4"/>
  <c r="AA127" i="4"/>
  <c r="AA124" i="4"/>
  <c r="AA121" i="4"/>
  <c r="AA118" i="4"/>
  <c r="AA136" i="4"/>
  <c r="AA120" i="4"/>
  <c r="AA129" i="4"/>
  <c r="AA126" i="4"/>
  <c r="AA71" i="4"/>
  <c r="AA68" i="4"/>
  <c r="AA65" i="4"/>
  <c r="AA62" i="4"/>
  <c r="AA59" i="4"/>
  <c r="AA117" i="4"/>
  <c r="AA123" i="4"/>
  <c r="AA70" i="4"/>
  <c r="AA61" i="4"/>
  <c r="AA63" i="4"/>
  <c r="AA52" i="4"/>
  <c r="AA55" i="4"/>
  <c r="AA45" i="4"/>
  <c r="AA41" i="3" s="1"/>
  <c r="AA69" i="4"/>
  <c r="AA56" i="4"/>
  <c r="AA67" i="4"/>
  <c r="AA64" i="4"/>
  <c r="AA54" i="4"/>
  <c r="AA66" i="4"/>
  <c r="AA60" i="4"/>
  <c r="AA58" i="4"/>
  <c r="AA53" i="4"/>
  <c r="AA57" i="4"/>
  <c r="AC20" i="5"/>
  <c r="AC19" i="5"/>
  <c r="AD3" i="5"/>
  <c r="AD4" i="2"/>
  <c r="AC2" i="4"/>
  <c r="AB1" i="4"/>
  <c r="AB31" i="5"/>
  <c r="AC10" i="4"/>
  <c r="AD4" i="3"/>
  <c r="AD3" i="3"/>
  <c r="B139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AF127" i="2"/>
  <c r="AF124" i="2"/>
  <c r="AF118" i="2"/>
  <c r="AG117" i="2" s="1"/>
  <c r="AG3" i="2"/>
  <c r="AD10" i="5"/>
  <c r="AE2" i="5"/>
  <c r="AD1" i="5"/>
  <c r="AE3" i="4"/>
  <c r="B73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AE28" i="5"/>
  <c r="AF123" i="2"/>
  <c r="Z137" i="4"/>
  <c r="AE29" i="5"/>
  <c r="AF126" i="2"/>
  <c r="AA82" i="3"/>
  <c r="AA67" i="3"/>
  <c r="AC18" i="5" l="1"/>
  <c r="AA47" i="4"/>
  <c r="AF125" i="2"/>
  <c r="Y14" i="5"/>
  <c r="Y140" i="2"/>
  <c r="Y31" i="2"/>
  <c r="Y137" i="2"/>
  <c r="AF116" i="2"/>
  <c r="AD2" i="2"/>
  <c r="AC12" i="2"/>
  <c r="AC11" i="4" s="1"/>
  <c r="AC10" i="2"/>
  <c r="AC1" i="2"/>
  <c r="AA149" i="2"/>
  <c r="X61" i="2"/>
  <c r="X102" i="2" s="1"/>
  <c r="X84" i="2"/>
  <c r="Z155" i="2"/>
  <c r="Z143" i="2"/>
  <c r="Y119" i="2"/>
  <c r="AF28" i="5"/>
  <c r="AG123" i="2"/>
  <c r="AF122" i="2"/>
  <c r="AB137" i="4"/>
  <c r="AB133" i="4"/>
  <c r="AB134" i="4"/>
  <c r="AB131" i="4"/>
  <c r="AB128" i="4"/>
  <c r="AB125" i="4"/>
  <c r="AB122" i="4"/>
  <c r="AB119" i="4"/>
  <c r="AB130" i="4"/>
  <c r="AB127" i="4"/>
  <c r="AB136" i="4"/>
  <c r="AB138" i="4"/>
  <c r="AB124" i="4"/>
  <c r="AB135" i="4"/>
  <c r="AB120" i="4"/>
  <c r="AB129" i="4"/>
  <c r="AB126" i="4"/>
  <c r="AB121" i="4"/>
  <c r="AB132" i="4"/>
  <c r="AB117" i="4"/>
  <c r="AB71" i="4"/>
  <c r="AB68" i="4"/>
  <c r="AB65" i="4"/>
  <c r="AB62" i="4"/>
  <c r="AB59" i="4"/>
  <c r="AB123" i="4"/>
  <c r="AB118" i="4"/>
  <c r="AB72" i="4"/>
  <c r="AB69" i="4"/>
  <c r="AB66" i="4"/>
  <c r="AB63" i="4"/>
  <c r="AB61" i="4"/>
  <c r="AB52" i="4"/>
  <c r="AB55" i="4"/>
  <c r="AB45" i="4"/>
  <c r="AB41" i="3" s="1"/>
  <c r="AB56" i="4"/>
  <c r="AB70" i="4"/>
  <c r="AB67" i="4"/>
  <c r="AB64" i="4"/>
  <c r="AB54" i="4"/>
  <c r="AB57" i="4"/>
  <c r="AB60" i="4"/>
  <c r="AB58" i="4"/>
  <c r="AB53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D2" i="4"/>
  <c r="AC1" i="4"/>
  <c r="AD20" i="5"/>
  <c r="AD19" i="5"/>
  <c r="AE3" i="5"/>
  <c r="AF3" i="4"/>
  <c r="AF29" i="5"/>
  <c r="AG126" i="2"/>
  <c r="AF2" i="5"/>
  <c r="AE1" i="5"/>
  <c r="AE10" i="5"/>
  <c r="AB139" i="4"/>
  <c r="B140" i="4"/>
  <c r="AB82" i="3"/>
  <c r="AB67" i="3"/>
  <c r="AD10" i="4"/>
  <c r="AE4" i="3"/>
  <c r="AE4" i="2"/>
  <c r="AE3" i="3"/>
  <c r="AD2" i="3"/>
  <c r="AC1" i="3"/>
  <c r="AC10" i="3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G127" i="2"/>
  <c r="AG124" i="2"/>
  <c r="AG118" i="2"/>
  <c r="AH117" i="2" s="1"/>
  <c r="AH3" i="2"/>
  <c r="AA138" i="4"/>
  <c r="AB73" i="4"/>
  <c r="B74" i="4"/>
  <c r="AC31" i="5"/>
  <c r="AA72" i="4"/>
  <c r="AB47" i="4" l="1"/>
  <c r="Z14" i="5"/>
  <c r="AB149" i="2"/>
  <c r="AD18" i="5"/>
  <c r="Z137" i="2"/>
  <c r="Z140" i="2"/>
  <c r="Z31" i="2"/>
  <c r="H13" i="2"/>
  <c r="AD10" i="2"/>
  <c r="AD12" i="2"/>
  <c r="AD11" i="4" s="1"/>
  <c r="AE2" i="2"/>
  <c r="AD1" i="2"/>
  <c r="AG116" i="2"/>
  <c r="Y84" i="2"/>
  <c r="Y61" i="2"/>
  <c r="Y102" i="2" s="1"/>
  <c r="AA143" i="2"/>
  <c r="AA155" i="2"/>
  <c r="Z119" i="2"/>
  <c r="AF4" i="2"/>
  <c r="AG2" i="5"/>
  <c r="AF10" i="5"/>
  <c r="AF1" i="5"/>
  <c r="AH127" i="2"/>
  <c r="AH124" i="2"/>
  <c r="AH118" i="2"/>
  <c r="AI117" i="2" s="1"/>
  <c r="AI3" i="2"/>
  <c r="AG125" i="2"/>
  <c r="AD31" i="5"/>
  <c r="AE10" i="4"/>
  <c r="AF4" i="3"/>
  <c r="AG3" i="4"/>
  <c r="AG122" i="2"/>
  <c r="AC137" i="4"/>
  <c r="AC139" i="4"/>
  <c r="AC138" i="4"/>
  <c r="AC134" i="4"/>
  <c r="AC131" i="4"/>
  <c r="AC128" i="4"/>
  <c r="AC125" i="4"/>
  <c r="AC122" i="4"/>
  <c r="AC119" i="4"/>
  <c r="AC130" i="4"/>
  <c r="AC127" i="4"/>
  <c r="AC124" i="4"/>
  <c r="AC121" i="4"/>
  <c r="AC118" i="4"/>
  <c r="AC136" i="4"/>
  <c r="AC135" i="4"/>
  <c r="AC129" i="4"/>
  <c r="AC126" i="4"/>
  <c r="AC123" i="4"/>
  <c r="AC120" i="4"/>
  <c r="AC117" i="4"/>
  <c r="AC133" i="4"/>
  <c r="AC132" i="4"/>
  <c r="AC71" i="4"/>
  <c r="AC68" i="4"/>
  <c r="AC65" i="4"/>
  <c r="AC62" i="4"/>
  <c r="AC59" i="4"/>
  <c r="AC56" i="4"/>
  <c r="AC73" i="4"/>
  <c r="AC70" i="4"/>
  <c r="AC67" i="4"/>
  <c r="AC64" i="4"/>
  <c r="AC61" i="4"/>
  <c r="AC72" i="4"/>
  <c r="AC69" i="4"/>
  <c r="AC66" i="4"/>
  <c r="AC63" i="4"/>
  <c r="AC52" i="4"/>
  <c r="AC55" i="4"/>
  <c r="AC45" i="4"/>
  <c r="AC41" i="3" s="1"/>
  <c r="AC54" i="4"/>
  <c r="AC57" i="4"/>
  <c r="AC60" i="4"/>
  <c r="AC58" i="4"/>
  <c r="AC53" i="4"/>
  <c r="AE19" i="5"/>
  <c r="AE20" i="5"/>
  <c r="AF3" i="5"/>
  <c r="AE2" i="4"/>
  <c r="AD1" i="4"/>
  <c r="AE2" i="3"/>
  <c r="AD1" i="3"/>
  <c r="AD10" i="3"/>
  <c r="AG28" i="5"/>
  <c r="AH123" i="2"/>
  <c r="AG29" i="5"/>
  <c r="AH126" i="2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C82" i="3"/>
  <c r="AC67" i="3"/>
  <c r="AF3" i="3"/>
  <c r="B141" i="4"/>
  <c r="B75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H122" i="2" l="1"/>
  <c r="AC149" i="2"/>
  <c r="Z84" i="2"/>
  <c r="Z61" i="2"/>
  <c r="Z102" i="2" s="1"/>
  <c r="AH116" i="2"/>
  <c r="AE1" i="2"/>
  <c r="AE12" i="2"/>
  <c r="AE11" i="4" s="1"/>
  <c r="AE10" i="2"/>
  <c r="AF2" i="2"/>
  <c r="AB155" i="2"/>
  <c r="AB143" i="2"/>
  <c r="AA14" i="5"/>
  <c r="AA137" i="2"/>
  <c r="AA140" i="2"/>
  <c r="AA31" i="2"/>
  <c r="AA119" i="2"/>
  <c r="AF20" i="5"/>
  <c r="AG3" i="5"/>
  <c r="AF19" i="5"/>
  <c r="AE31" i="5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H29" i="5"/>
  <c r="AI126" i="2"/>
  <c r="AD140" i="4"/>
  <c r="AD137" i="4"/>
  <c r="AD134" i="4"/>
  <c r="AD139" i="4"/>
  <c r="AD136" i="4"/>
  <c r="AD131" i="4"/>
  <c r="AD128" i="4"/>
  <c r="AD125" i="4"/>
  <c r="AD122" i="4"/>
  <c r="AD119" i="4"/>
  <c r="AD130" i="4"/>
  <c r="AD127" i="4"/>
  <c r="AD124" i="4"/>
  <c r="AD121" i="4"/>
  <c r="AD118" i="4"/>
  <c r="AD138" i="4"/>
  <c r="AD132" i="4"/>
  <c r="AD135" i="4"/>
  <c r="AD133" i="4"/>
  <c r="AD120" i="4"/>
  <c r="AD129" i="4"/>
  <c r="AD126" i="4"/>
  <c r="AD117" i="4"/>
  <c r="AD123" i="4"/>
  <c r="AD74" i="4"/>
  <c r="AD71" i="4"/>
  <c r="AD68" i="4"/>
  <c r="AD65" i="4"/>
  <c r="AD62" i="4"/>
  <c r="AD59" i="4"/>
  <c r="AD73" i="4"/>
  <c r="AD70" i="4"/>
  <c r="AD67" i="4"/>
  <c r="AD64" i="4"/>
  <c r="AD72" i="4"/>
  <c r="AD69" i="4"/>
  <c r="AD66" i="4"/>
  <c r="AD63" i="4"/>
  <c r="AD55" i="4"/>
  <c r="AD45" i="4"/>
  <c r="AD41" i="3" s="1"/>
  <c r="AD56" i="4"/>
  <c r="AD54" i="4"/>
  <c r="AD57" i="4"/>
  <c r="AD61" i="4"/>
  <c r="AD52" i="4"/>
  <c r="AD58" i="4"/>
  <c r="AD53" i="4"/>
  <c r="AD60" i="4"/>
  <c r="AF2" i="4"/>
  <c r="AE1" i="4"/>
  <c r="AG10" i="5"/>
  <c r="AG1" i="5"/>
  <c r="AH2" i="5"/>
  <c r="AG4" i="2"/>
  <c r="AI127" i="2"/>
  <c r="AI124" i="2"/>
  <c r="AI118" i="2"/>
  <c r="AJ117" i="2" s="1"/>
  <c r="AJ3" i="2"/>
  <c r="AC74" i="4"/>
  <c r="AG3" i="3"/>
  <c r="B142" i="4"/>
  <c r="AD82" i="3"/>
  <c r="AD67" i="3"/>
  <c r="AF10" i="4"/>
  <c r="AG4" i="3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E18" i="5"/>
  <c r="AH3" i="4"/>
  <c r="AH125" i="2"/>
  <c r="B76" i="4"/>
  <c r="AD75" i="4"/>
  <c r="AE1" i="3"/>
  <c r="AE10" i="3"/>
  <c r="AF2" i="3"/>
  <c r="AC140" i="4"/>
  <c r="AC47" i="4"/>
  <c r="AH28" i="5"/>
  <c r="AI123" i="2"/>
  <c r="AI122" i="2" l="1"/>
  <c r="AF18" i="5"/>
  <c r="AD149" i="2"/>
  <c r="AF10" i="2"/>
  <c r="AF1" i="2"/>
  <c r="AG2" i="2"/>
  <c r="AF12" i="2"/>
  <c r="AF11" i="4" s="1"/>
  <c r="AA84" i="2"/>
  <c r="AA61" i="2"/>
  <c r="AA102" i="2" s="1"/>
  <c r="AI125" i="2"/>
  <c r="AB119" i="2"/>
  <c r="AI116" i="2"/>
  <c r="AC143" i="2"/>
  <c r="AC155" i="2"/>
  <c r="AB14" i="5"/>
  <c r="AD47" i="4"/>
  <c r="AB31" i="2"/>
  <c r="AB137" i="2"/>
  <c r="AB140" i="2"/>
  <c r="AH4" i="2"/>
  <c r="AH3" i="5"/>
  <c r="AG20" i="5"/>
  <c r="AG19" i="5"/>
  <c r="AF31" i="5"/>
  <c r="AE82" i="3"/>
  <c r="AE67" i="3"/>
  <c r="AG10" i="4"/>
  <c r="AH4" i="3"/>
  <c r="B77" i="4"/>
  <c r="AH3" i="3"/>
  <c r="AE140" i="4"/>
  <c r="AE137" i="4"/>
  <c r="AE134" i="4"/>
  <c r="AE139" i="4"/>
  <c r="AE141" i="4"/>
  <c r="AE130" i="4"/>
  <c r="AE127" i="4"/>
  <c r="AE124" i="4"/>
  <c r="AE121" i="4"/>
  <c r="AE118" i="4"/>
  <c r="AE136" i="4"/>
  <c r="AE138" i="4"/>
  <c r="AE135" i="4"/>
  <c r="AE129" i="4"/>
  <c r="AE126" i="4"/>
  <c r="AE123" i="4"/>
  <c r="AE120" i="4"/>
  <c r="AE117" i="4"/>
  <c r="AE133" i="4"/>
  <c r="AE132" i="4"/>
  <c r="AE122" i="4"/>
  <c r="AE73" i="4"/>
  <c r="AE70" i="4"/>
  <c r="AE67" i="4"/>
  <c r="AE64" i="4"/>
  <c r="AE61" i="4"/>
  <c r="AE58" i="4"/>
  <c r="AE119" i="4"/>
  <c r="AE75" i="4"/>
  <c r="AE72" i="4"/>
  <c r="AE69" i="4"/>
  <c r="AE131" i="4"/>
  <c r="AE128" i="4"/>
  <c r="AE125" i="4"/>
  <c r="AE65" i="4"/>
  <c r="AE63" i="4"/>
  <c r="AE56" i="4"/>
  <c r="AE68" i="4"/>
  <c r="AE59" i="4"/>
  <c r="AE54" i="4"/>
  <c r="AE57" i="4"/>
  <c r="AE71" i="4"/>
  <c r="AE60" i="4"/>
  <c r="AE53" i="4"/>
  <c r="AE66" i="4"/>
  <c r="AE74" i="4"/>
  <c r="AE62" i="4"/>
  <c r="AE52" i="4"/>
  <c r="AE55" i="4"/>
  <c r="AE45" i="4"/>
  <c r="AE41" i="3" s="1"/>
  <c r="AF10" i="3"/>
  <c r="AG2" i="3"/>
  <c r="AF1" i="3"/>
  <c r="AI3" i="4"/>
  <c r="AF1" i="4"/>
  <c r="AG2" i="4"/>
  <c r="AJ127" i="2"/>
  <c r="AJ124" i="2"/>
  <c r="AJ118" i="2"/>
  <c r="AK117" i="2" s="1"/>
  <c r="AK3" i="2"/>
  <c r="AI28" i="5"/>
  <c r="AJ123" i="2"/>
  <c r="AE142" i="4"/>
  <c r="B143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I29" i="5"/>
  <c r="AJ126" i="2"/>
  <c r="AI2" i="5"/>
  <c r="AH10" i="5"/>
  <c r="AH1" i="5"/>
  <c r="AD141" i="4"/>
  <c r="AG18" i="5" l="1"/>
  <c r="AE47" i="4"/>
  <c r="AC119" i="2"/>
  <c r="AB61" i="2"/>
  <c r="AB102" i="2" s="1"/>
  <c r="AB84" i="2"/>
  <c r="AE149" i="2"/>
  <c r="AC14" i="5"/>
  <c r="AD155" i="2"/>
  <c r="AD143" i="2"/>
  <c r="AC137" i="2"/>
  <c r="AC31" i="2"/>
  <c r="AC140" i="2"/>
  <c r="AG10" i="2"/>
  <c r="AG12" i="2"/>
  <c r="AG11" i="4" s="1"/>
  <c r="AH2" i="2"/>
  <c r="AG1" i="2"/>
  <c r="AJ125" i="2"/>
  <c r="AF143" i="4"/>
  <c r="B144" i="4"/>
  <c r="AJ29" i="5"/>
  <c r="AK126" i="2"/>
  <c r="AG10" i="3"/>
  <c r="AH2" i="3"/>
  <c r="AG1" i="3"/>
  <c r="AF82" i="3"/>
  <c r="AF67" i="3"/>
  <c r="AF77" i="4"/>
  <c r="B78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J28" i="5"/>
  <c r="AK123" i="2"/>
  <c r="AJ122" i="2"/>
  <c r="AH10" i="4"/>
  <c r="AI4" i="3"/>
  <c r="AG1" i="4"/>
  <c r="AH2" i="4"/>
  <c r="AJ116" i="2"/>
  <c r="AI1" i="5"/>
  <c r="AI10" i="5"/>
  <c r="AJ2" i="5"/>
  <c r="AF142" i="4"/>
  <c r="AF139" i="4"/>
  <c r="AF136" i="4"/>
  <c r="AF141" i="4"/>
  <c r="AF130" i="4"/>
  <c r="AF127" i="4"/>
  <c r="AF124" i="4"/>
  <c r="AF121" i="4"/>
  <c r="AF118" i="4"/>
  <c r="AF140" i="4"/>
  <c r="AF138" i="4"/>
  <c r="AF135" i="4"/>
  <c r="AF129" i="4"/>
  <c r="AF126" i="4"/>
  <c r="AF132" i="4"/>
  <c r="AF133" i="4"/>
  <c r="AF120" i="4"/>
  <c r="AF117" i="4"/>
  <c r="AF122" i="4"/>
  <c r="AF131" i="4"/>
  <c r="AF128" i="4"/>
  <c r="AF125" i="4"/>
  <c r="AF76" i="4"/>
  <c r="AF73" i="4"/>
  <c r="AF70" i="4"/>
  <c r="AF67" i="4"/>
  <c r="AF64" i="4"/>
  <c r="AF61" i="4"/>
  <c r="AF58" i="4"/>
  <c r="AF137" i="4"/>
  <c r="AF119" i="4"/>
  <c r="AF123" i="4"/>
  <c r="AF134" i="4"/>
  <c r="AF74" i="4"/>
  <c r="AF71" i="4"/>
  <c r="AF68" i="4"/>
  <c r="AF65" i="4"/>
  <c r="AF62" i="4"/>
  <c r="AF63" i="4"/>
  <c r="AF56" i="4"/>
  <c r="AF59" i="4"/>
  <c r="AF54" i="4"/>
  <c r="AF57" i="4"/>
  <c r="AF69" i="4"/>
  <c r="AF60" i="4"/>
  <c r="AF53" i="4"/>
  <c r="AF66" i="4"/>
  <c r="AF52" i="4"/>
  <c r="AF55" i="4"/>
  <c r="AF45" i="4"/>
  <c r="AF41" i="3" s="1"/>
  <c r="AF75" i="4"/>
  <c r="AF72" i="4"/>
  <c r="AK127" i="2"/>
  <c r="AK124" i="2"/>
  <c r="AK118" i="2"/>
  <c r="AL117" i="2" s="1"/>
  <c r="AL3" i="2"/>
  <c r="AI3" i="3"/>
  <c r="AG31" i="5"/>
  <c r="AJ3" i="4"/>
  <c r="AI4" i="2"/>
  <c r="AE76" i="4"/>
  <c r="AI3" i="5"/>
  <c r="AH19" i="5"/>
  <c r="AH20" i="5"/>
  <c r="AF47" i="4" l="1"/>
  <c r="AD137" i="2"/>
  <c r="AD140" i="2"/>
  <c r="AD31" i="2"/>
  <c r="AD14" i="5"/>
  <c r="AF149" i="2"/>
  <c r="AH18" i="5"/>
  <c r="AH10" i="2"/>
  <c r="AI2" i="2"/>
  <c r="AH12" i="2"/>
  <c r="AH11" i="4" s="1"/>
  <c r="AH1" i="2"/>
  <c r="AD119" i="2"/>
  <c r="AE155" i="2"/>
  <c r="AE143" i="2"/>
  <c r="AC84" i="2"/>
  <c r="AC61" i="2"/>
  <c r="AC102" i="2" s="1"/>
  <c r="AG82" i="3"/>
  <c r="AG67" i="3"/>
  <c r="AI10" i="4"/>
  <c r="AJ4" i="3"/>
  <c r="AK125" i="2"/>
  <c r="AJ4" i="2"/>
  <c r="AJ10" i="5"/>
  <c r="AJ1" i="5"/>
  <c r="AK2" i="5"/>
  <c r="B79" i="4"/>
  <c r="AG78" i="4"/>
  <c r="AK28" i="5"/>
  <c r="AL123" i="2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B145" i="4"/>
  <c r="AG144" i="4"/>
  <c r="AK29" i="5"/>
  <c r="AL126" i="2"/>
  <c r="AK122" i="2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J3" i="3"/>
  <c r="AH1" i="4"/>
  <c r="AI2" i="4"/>
  <c r="AH10" i="3"/>
  <c r="AI2" i="3"/>
  <c r="AH1" i="3"/>
  <c r="AH31" i="5"/>
  <c r="AK3" i="4"/>
  <c r="AG142" i="4"/>
  <c r="AG139" i="4"/>
  <c r="AG136" i="4"/>
  <c r="AG141" i="4"/>
  <c r="AG143" i="4"/>
  <c r="AG140" i="4"/>
  <c r="AG137" i="4"/>
  <c r="AG130" i="4"/>
  <c r="AG127" i="4"/>
  <c r="AG124" i="4"/>
  <c r="AG121" i="4"/>
  <c r="AG118" i="4"/>
  <c r="AG138" i="4"/>
  <c r="AG135" i="4"/>
  <c r="AG129" i="4"/>
  <c r="AG126" i="4"/>
  <c r="AG123" i="4"/>
  <c r="AG120" i="4"/>
  <c r="AG117" i="4"/>
  <c r="AG132" i="4"/>
  <c r="AG133" i="4"/>
  <c r="AG131" i="4"/>
  <c r="AG128" i="4"/>
  <c r="AG125" i="4"/>
  <c r="AG122" i="4"/>
  <c r="AG119" i="4"/>
  <c r="AG76" i="4"/>
  <c r="AG73" i="4"/>
  <c r="AG70" i="4"/>
  <c r="AG67" i="4"/>
  <c r="AG64" i="4"/>
  <c r="AG61" i="4"/>
  <c r="AG58" i="4"/>
  <c r="AG55" i="4"/>
  <c r="AG75" i="4"/>
  <c r="AG72" i="4"/>
  <c r="AG69" i="4"/>
  <c r="AG66" i="4"/>
  <c r="AG63" i="4"/>
  <c r="AG134" i="4"/>
  <c r="AG77" i="4"/>
  <c r="AG74" i="4"/>
  <c r="AG71" i="4"/>
  <c r="AG68" i="4"/>
  <c r="AG65" i="4"/>
  <c r="AG62" i="4"/>
  <c r="AG59" i="4"/>
  <c r="AG54" i="4"/>
  <c r="AG57" i="4"/>
  <c r="AG60" i="4"/>
  <c r="AG53" i="4"/>
  <c r="AG52" i="4"/>
  <c r="AG45" i="4"/>
  <c r="AG41" i="3" s="1"/>
  <c r="AG56" i="4"/>
  <c r="AK116" i="2"/>
  <c r="AJ3" i="5"/>
  <c r="AI20" i="5"/>
  <c r="AI19" i="5"/>
  <c r="AL124" i="2"/>
  <c r="AL118" i="2"/>
  <c r="AM117" i="2" s="1"/>
  <c r="AL127" i="2"/>
  <c r="AM3" i="2"/>
  <c r="AI18" i="5" l="1"/>
  <c r="AI12" i="2"/>
  <c r="AI11" i="4" s="1"/>
  <c r="AI10" i="2"/>
  <c r="AJ2" i="2"/>
  <c r="AI1" i="2"/>
  <c r="AE137" i="2"/>
  <c r="AE140" i="2"/>
  <c r="AE31" i="2"/>
  <c r="AF143" i="2"/>
  <c r="AF155" i="2"/>
  <c r="AE14" i="5"/>
  <c r="AE119" i="2"/>
  <c r="AG149" i="2"/>
  <c r="AD61" i="2"/>
  <c r="AD102" i="2" s="1"/>
  <c r="AD84" i="2"/>
  <c r="AI10" i="3"/>
  <c r="AJ2" i="3"/>
  <c r="AI1" i="3"/>
  <c r="AL125" i="2"/>
  <c r="AH82" i="3"/>
  <c r="AH67" i="3"/>
  <c r="AK4" i="2"/>
  <c r="AG47" i="4"/>
  <c r="AM118" i="2"/>
  <c r="AN117" i="2" s="1"/>
  <c r="AM30" i="5"/>
  <c r="AM127" i="2"/>
  <c r="AM124" i="2"/>
  <c r="AN3" i="2"/>
  <c r="AJ20" i="5"/>
  <c r="AJ19" i="5"/>
  <c r="AK3" i="5"/>
  <c r="AJ2" i="4"/>
  <c r="AI1" i="4"/>
  <c r="AK10" i="5"/>
  <c r="AK1" i="5"/>
  <c r="AL2" i="5"/>
  <c r="AI31" i="5"/>
  <c r="AL29" i="5"/>
  <c r="AM126" i="2"/>
  <c r="AH142" i="4"/>
  <c r="AH139" i="4"/>
  <c r="AH136" i="4"/>
  <c r="AH144" i="4"/>
  <c r="AH141" i="4"/>
  <c r="AH138" i="4"/>
  <c r="AH135" i="4"/>
  <c r="AH143" i="4"/>
  <c r="AH140" i="4"/>
  <c r="AH130" i="4"/>
  <c r="AH127" i="4"/>
  <c r="AH124" i="4"/>
  <c r="AH121" i="4"/>
  <c r="AH118" i="4"/>
  <c r="AH129" i="4"/>
  <c r="AH126" i="4"/>
  <c r="AH123" i="4"/>
  <c r="AH120" i="4"/>
  <c r="AH117" i="4"/>
  <c r="AH132" i="4"/>
  <c r="AH133" i="4"/>
  <c r="AH137" i="4"/>
  <c r="AH134" i="4"/>
  <c r="AH122" i="4"/>
  <c r="AH131" i="4"/>
  <c r="AH128" i="4"/>
  <c r="AH125" i="4"/>
  <c r="AH119" i="4"/>
  <c r="AH76" i="4"/>
  <c r="AH73" i="4"/>
  <c r="AH70" i="4"/>
  <c r="AH67" i="4"/>
  <c r="AH64" i="4"/>
  <c r="AH61" i="4"/>
  <c r="AH58" i="4"/>
  <c r="AH78" i="4"/>
  <c r="AH75" i="4"/>
  <c r="AH72" i="4"/>
  <c r="AH69" i="4"/>
  <c r="AH66" i="4"/>
  <c r="AH77" i="4"/>
  <c r="AH74" i="4"/>
  <c r="AH71" i="4"/>
  <c r="AH68" i="4"/>
  <c r="AH65" i="4"/>
  <c r="AH62" i="4"/>
  <c r="AH57" i="4"/>
  <c r="AH60" i="4"/>
  <c r="AH53" i="4"/>
  <c r="AH45" i="4"/>
  <c r="AH41" i="3" s="1"/>
  <c r="AH55" i="4"/>
  <c r="AH56" i="4"/>
  <c r="AH63" i="4"/>
  <c r="AH59" i="4"/>
  <c r="AH54" i="4"/>
  <c r="AH52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H145" i="4"/>
  <c r="B146" i="4"/>
  <c r="AL122" i="2"/>
  <c r="AJ10" i="4"/>
  <c r="AK4" i="3"/>
  <c r="AL3" i="4"/>
  <c r="AK3" i="3"/>
  <c r="AL116" i="2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L28" i="5"/>
  <c r="AM123" i="2"/>
  <c r="B80" i="4"/>
  <c r="AH79" i="4"/>
  <c r="AM116" i="2" l="1"/>
  <c r="AM122" i="2"/>
  <c r="AJ18" i="5"/>
  <c r="AF14" i="5"/>
  <c r="AF31" i="2"/>
  <c r="AF137" i="2"/>
  <c r="AF140" i="2"/>
  <c r="AE61" i="2"/>
  <c r="AE102" i="2" s="1"/>
  <c r="AE84" i="2"/>
  <c r="AM125" i="2"/>
  <c r="AG155" i="2"/>
  <c r="AG143" i="2"/>
  <c r="AH143" i="2"/>
  <c r="AH155" i="2"/>
  <c r="AH149" i="2"/>
  <c r="AF119" i="2"/>
  <c r="AJ12" i="2"/>
  <c r="AJ11" i="4" s="1"/>
  <c r="AJ10" i="2"/>
  <c r="AK2" i="2"/>
  <c r="AJ1" i="2"/>
  <c r="AI145" i="4"/>
  <c r="AI142" i="4"/>
  <c r="AI139" i="4"/>
  <c r="AI136" i="4"/>
  <c r="AI133" i="4"/>
  <c r="AI144" i="4"/>
  <c r="AI141" i="4"/>
  <c r="AI138" i="4"/>
  <c r="AI143" i="4"/>
  <c r="AI140" i="4"/>
  <c r="AI129" i="4"/>
  <c r="AI126" i="4"/>
  <c r="AI123" i="4"/>
  <c r="AI120" i="4"/>
  <c r="AI117" i="4"/>
  <c r="AI135" i="4"/>
  <c r="AI132" i="4"/>
  <c r="AI131" i="4"/>
  <c r="AI128" i="4"/>
  <c r="AI125" i="4"/>
  <c r="AI122" i="4"/>
  <c r="AI119" i="4"/>
  <c r="AI137" i="4"/>
  <c r="AI121" i="4"/>
  <c r="AI118" i="4"/>
  <c r="AI134" i="4"/>
  <c r="AI130" i="4"/>
  <c r="AI127" i="4"/>
  <c r="AI124" i="4"/>
  <c r="AI79" i="4"/>
  <c r="AI78" i="4"/>
  <c r="AI75" i="4"/>
  <c r="AI72" i="4"/>
  <c r="AI69" i="4"/>
  <c r="AI66" i="4"/>
  <c r="AI63" i="4"/>
  <c r="AI60" i="4"/>
  <c r="AI57" i="4"/>
  <c r="AI77" i="4"/>
  <c r="AI74" i="4"/>
  <c r="AI71" i="4"/>
  <c r="AI68" i="4"/>
  <c r="AI76" i="4"/>
  <c r="AI65" i="4"/>
  <c r="AI53" i="4"/>
  <c r="AI70" i="4"/>
  <c r="AI67" i="4"/>
  <c r="AI64" i="4"/>
  <c r="AI58" i="4"/>
  <c r="AI52" i="4"/>
  <c r="AI73" i="4"/>
  <c r="AI55" i="4"/>
  <c r="AI62" i="4"/>
  <c r="AI56" i="4"/>
  <c r="AI61" i="4"/>
  <c r="AI59" i="4"/>
  <c r="AI54" i="4"/>
  <c r="AI45" i="4"/>
  <c r="AI41" i="3" s="1"/>
  <c r="AM28" i="5"/>
  <c r="AN123" i="2"/>
  <c r="AH47" i="4"/>
  <c r="AK2" i="4"/>
  <c r="AJ1" i="4"/>
  <c r="AM29" i="5"/>
  <c r="AN126" i="2"/>
  <c r="AN129" i="2"/>
  <c r="AK2" i="3"/>
  <c r="AJ1" i="3"/>
  <c r="AJ10" i="3"/>
  <c r="AI82" i="3"/>
  <c r="AI67" i="3"/>
  <c r="AM3" i="4"/>
  <c r="AL10" i="5"/>
  <c r="AL1" i="5"/>
  <c r="AM2" i="5"/>
  <c r="AI146" i="4"/>
  <c r="B147" i="4"/>
  <c r="AJ31" i="5"/>
  <c r="AL4" i="2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N118" i="2"/>
  <c r="AO117" i="2" s="1"/>
  <c r="AN30" i="5"/>
  <c r="AN127" i="2"/>
  <c r="AN124" i="2"/>
  <c r="AO3" i="2"/>
  <c r="B81" i="4"/>
  <c r="AK20" i="5"/>
  <c r="AK19" i="5"/>
  <c r="AL3" i="5"/>
  <c r="AL3" i="3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K10" i="4"/>
  <c r="AL4" i="3"/>
  <c r="AI47" i="4" l="1"/>
  <c r="AK18" i="5"/>
  <c r="AN125" i="2"/>
  <c r="AH119" i="2"/>
  <c r="AG14" i="5"/>
  <c r="AG140" i="2"/>
  <c r="AG137" i="2"/>
  <c r="AG31" i="2"/>
  <c r="AH14" i="5"/>
  <c r="AL2" i="2"/>
  <c r="AK1" i="2"/>
  <c r="AK10" i="2"/>
  <c r="AK12" i="2"/>
  <c r="AK11" i="4" s="1"/>
  <c r="AH137" i="2"/>
  <c r="AH140" i="2"/>
  <c r="AH31" i="2"/>
  <c r="AN122" i="2"/>
  <c r="AF61" i="2"/>
  <c r="AF102" i="2" s="1"/>
  <c r="AF84" i="2"/>
  <c r="AI149" i="2"/>
  <c r="AG119" i="2"/>
  <c r="AJ144" i="4"/>
  <c r="AJ141" i="4"/>
  <c r="AJ138" i="4"/>
  <c r="AJ135" i="4"/>
  <c r="AJ146" i="4"/>
  <c r="AJ143" i="4"/>
  <c r="AJ145" i="4"/>
  <c r="AJ129" i="4"/>
  <c r="AJ126" i="4"/>
  <c r="AJ123" i="4"/>
  <c r="AJ120" i="4"/>
  <c r="AJ117" i="4"/>
  <c r="AJ132" i="4"/>
  <c r="AJ136" i="4"/>
  <c r="AJ140" i="4"/>
  <c r="AJ133" i="4"/>
  <c r="AJ142" i="4"/>
  <c r="AJ131" i="4"/>
  <c r="AJ128" i="4"/>
  <c r="AJ125" i="4"/>
  <c r="AJ137" i="4"/>
  <c r="AJ134" i="4"/>
  <c r="AJ139" i="4"/>
  <c r="AJ121" i="4"/>
  <c r="AJ122" i="4"/>
  <c r="AJ118" i="4"/>
  <c r="AJ130" i="4"/>
  <c r="AJ127" i="4"/>
  <c r="AJ124" i="4"/>
  <c r="AJ79" i="4"/>
  <c r="AJ119" i="4"/>
  <c r="AJ78" i="4"/>
  <c r="AJ75" i="4"/>
  <c r="AJ72" i="4"/>
  <c r="AJ69" i="4"/>
  <c r="AJ66" i="4"/>
  <c r="AJ63" i="4"/>
  <c r="AJ60" i="4"/>
  <c r="AJ57" i="4"/>
  <c r="AJ80" i="4"/>
  <c r="AJ76" i="4"/>
  <c r="AJ73" i="4"/>
  <c r="AJ70" i="4"/>
  <c r="AJ67" i="4"/>
  <c r="AJ64" i="4"/>
  <c r="AJ61" i="4"/>
  <c r="AJ77" i="4"/>
  <c r="AJ68" i="4"/>
  <c r="AJ53" i="4"/>
  <c r="AJ71" i="4"/>
  <c r="AJ58" i="4"/>
  <c r="AJ52" i="4"/>
  <c r="AJ45" i="4"/>
  <c r="AJ41" i="3" s="1"/>
  <c r="AJ62" i="4"/>
  <c r="AJ56" i="4"/>
  <c r="AJ74" i="4"/>
  <c r="AJ59" i="4"/>
  <c r="AJ54" i="4"/>
  <c r="AJ65" i="4"/>
  <c r="AJ55" i="4"/>
  <c r="AK31" i="5"/>
  <c r="AL2" i="4"/>
  <c r="AK1" i="4"/>
  <c r="B82" i="4"/>
  <c r="AJ81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B148" i="4"/>
  <c r="AJ147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N116" i="2"/>
  <c r="AJ82" i="3"/>
  <c r="AJ67" i="3"/>
  <c r="AM27" i="5"/>
  <c r="AL20" i="5"/>
  <c r="AL19" i="5"/>
  <c r="AM3" i="5"/>
  <c r="AM3" i="3"/>
  <c r="AN28" i="5"/>
  <c r="AO123" i="2"/>
  <c r="AL2" i="3"/>
  <c r="AK1" i="3"/>
  <c r="AK10" i="3"/>
  <c r="AM10" i="5"/>
  <c r="AM1" i="5"/>
  <c r="AN2" i="5"/>
  <c r="AN29" i="5"/>
  <c r="AO126" i="2"/>
  <c r="AN3" i="4"/>
  <c r="AN128" i="2"/>
  <c r="AL10" i="4"/>
  <c r="AM4" i="3"/>
  <c r="AO30" i="5"/>
  <c r="AO127" i="2"/>
  <c r="AO124" i="2"/>
  <c r="AP3" i="2"/>
  <c r="AO118" i="2"/>
  <c r="AP117" i="2" s="1"/>
  <c r="AO129" i="2"/>
  <c r="AM4" i="2"/>
  <c r="AN119" i="2"/>
  <c r="AI80" i="4"/>
  <c r="AJ47" i="4" l="1"/>
  <c r="AI119" i="2"/>
  <c r="AI155" i="2"/>
  <c r="AI143" i="2"/>
  <c r="AL12" i="2"/>
  <c r="AL11" i="4" s="1"/>
  <c r="AL10" i="2"/>
  <c r="AM2" i="2"/>
  <c r="AL1" i="2"/>
  <c r="AG61" i="2"/>
  <c r="AG102" i="2" s="1"/>
  <c r="AG84" i="2"/>
  <c r="AO122" i="2"/>
  <c r="AH84" i="2"/>
  <c r="AH61" i="2"/>
  <c r="AH102" i="2" s="1"/>
  <c r="AJ149" i="2"/>
  <c r="AM19" i="5"/>
  <c r="AM14" i="5"/>
  <c r="AM20" i="5"/>
  <c r="AN3" i="5"/>
  <c r="AM10" i="4"/>
  <c r="AN4" i="3"/>
  <c r="AN115" i="2"/>
  <c r="AN88" i="2" s="1"/>
  <c r="AK82" i="3"/>
  <c r="AK67" i="3"/>
  <c r="AO128" i="2"/>
  <c r="AM2" i="3"/>
  <c r="AL1" i="3"/>
  <c r="AL10" i="3"/>
  <c r="AL18" i="5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B83" i="4"/>
  <c r="AK82" i="4"/>
  <c r="AO116" i="2"/>
  <c r="AN4" i="2"/>
  <c r="AO3" i="4"/>
  <c r="AO125" i="2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K147" i="4"/>
  <c r="AK144" i="4"/>
  <c r="AK141" i="4"/>
  <c r="AK138" i="4"/>
  <c r="AK135" i="4"/>
  <c r="AK146" i="4"/>
  <c r="AK143" i="4"/>
  <c r="AK140" i="4"/>
  <c r="AK145" i="4"/>
  <c r="AK142" i="4"/>
  <c r="AK139" i="4"/>
  <c r="AK129" i="4"/>
  <c r="AK126" i="4"/>
  <c r="AK123" i="4"/>
  <c r="AK120" i="4"/>
  <c r="AK117" i="4"/>
  <c r="AK132" i="4"/>
  <c r="AK136" i="4"/>
  <c r="AK133" i="4"/>
  <c r="AK131" i="4"/>
  <c r="AK128" i="4"/>
  <c r="AK125" i="4"/>
  <c r="AK122" i="4"/>
  <c r="AK119" i="4"/>
  <c r="AK137" i="4"/>
  <c r="AK134" i="4"/>
  <c r="AK130" i="4"/>
  <c r="AK127" i="4"/>
  <c r="AK124" i="4"/>
  <c r="AK121" i="4"/>
  <c r="AK118" i="4"/>
  <c r="AK79" i="4"/>
  <c r="AK78" i="4"/>
  <c r="AK75" i="4"/>
  <c r="AK72" i="4"/>
  <c r="AK69" i="4"/>
  <c r="AK66" i="4"/>
  <c r="AK63" i="4"/>
  <c r="AK60" i="4"/>
  <c r="AK57" i="4"/>
  <c r="AK80" i="4"/>
  <c r="AK81" i="4"/>
  <c r="AK77" i="4"/>
  <c r="AK74" i="4"/>
  <c r="AK71" i="4"/>
  <c r="AK68" i="4"/>
  <c r="AK65" i="4"/>
  <c r="AK62" i="4"/>
  <c r="AK76" i="4"/>
  <c r="AK73" i="4"/>
  <c r="AK70" i="4"/>
  <c r="AK67" i="4"/>
  <c r="AK64" i="4"/>
  <c r="AK61" i="4"/>
  <c r="AK53" i="4"/>
  <c r="AK58" i="4"/>
  <c r="AK52" i="4"/>
  <c r="AK45" i="4"/>
  <c r="AK41" i="3" s="1"/>
  <c r="AK55" i="4"/>
  <c r="AK59" i="4"/>
  <c r="AK54" i="4"/>
  <c r="AK56" i="4"/>
  <c r="AP30" i="5"/>
  <c r="AP127" i="2"/>
  <c r="AP124" i="2"/>
  <c r="AP118" i="2"/>
  <c r="AQ117" i="2" s="1"/>
  <c r="AQ3" i="2"/>
  <c r="AN27" i="5"/>
  <c r="AK148" i="4"/>
  <c r="B149" i="4"/>
  <c r="AM2" i="4"/>
  <c r="AL1" i="4"/>
  <c r="AO28" i="5"/>
  <c r="AP123" i="2"/>
  <c r="AN3" i="3"/>
  <c r="AL31" i="5"/>
  <c r="AO29" i="5"/>
  <c r="AP126" i="2"/>
  <c r="AO119" i="2"/>
  <c r="AP129" i="2"/>
  <c r="AN1" i="5"/>
  <c r="AN10" i="5"/>
  <c r="AO2" i="5"/>
  <c r="AP119" i="2" l="1"/>
  <c r="AO27" i="5"/>
  <c r="AM1" i="2"/>
  <c r="AM12" i="2"/>
  <c r="AM11" i="4" s="1"/>
  <c r="AM10" i="2"/>
  <c r="AN2" i="2"/>
  <c r="AJ143" i="2"/>
  <c r="AJ155" i="2"/>
  <c r="AP116" i="2"/>
  <c r="AK149" i="2"/>
  <c r="AI14" i="5"/>
  <c r="AI137" i="2"/>
  <c r="AI31" i="2"/>
  <c r="AI140" i="2"/>
  <c r="AO4" i="2"/>
  <c r="AL82" i="3"/>
  <c r="AL67" i="3"/>
  <c r="AO115" i="2"/>
  <c r="AO88" i="2" s="1"/>
  <c r="AN2" i="3"/>
  <c r="AM1" i="3"/>
  <c r="AM10" i="3"/>
  <c r="AL149" i="4"/>
  <c r="B150" i="4"/>
  <c r="AM25" i="5"/>
  <c r="AM31" i="5"/>
  <c r="AP28" i="5"/>
  <c r="AQ123" i="2"/>
  <c r="AO1" i="5"/>
  <c r="AO10" i="5"/>
  <c r="AP2" i="5"/>
  <c r="AN2" i="4"/>
  <c r="AM1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M18" i="5"/>
  <c r="AP29" i="5"/>
  <c r="AQ126" i="2"/>
  <c r="AQ129" i="2"/>
  <c r="AP128" i="2"/>
  <c r="AK47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N10" i="4"/>
  <c r="AO4" i="3"/>
  <c r="AL83" i="4"/>
  <c r="B84" i="4"/>
  <c r="AP125" i="2"/>
  <c r="AN88" i="3"/>
  <c r="AN92" i="3" s="1"/>
  <c r="AN73" i="3"/>
  <c r="AN77" i="3" s="1"/>
  <c r="AO3" i="3"/>
  <c r="AN17" i="3"/>
  <c r="AP3" i="4"/>
  <c r="AN23" i="5"/>
  <c r="AN20" i="5"/>
  <c r="AN22" i="5"/>
  <c r="AN14" i="5"/>
  <c r="AO3" i="5"/>
  <c r="AN19" i="5"/>
  <c r="AL147" i="4"/>
  <c r="AL144" i="4"/>
  <c r="AL141" i="4"/>
  <c r="AL138" i="4"/>
  <c r="AL135" i="4"/>
  <c r="AL146" i="4"/>
  <c r="AL143" i="4"/>
  <c r="AL140" i="4"/>
  <c r="AL137" i="4"/>
  <c r="AL148" i="4"/>
  <c r="AL145" i="4"/>
  <c r="AL142" i="4"/>
  <c r="AL129" i="4"/>
  <c r="AL126" i="4"/>
  <c r="AL123" i="4"/>
  <c r="AL120" i="4"/>
  <c r="AL117" i="4"/>
  <c r="AL132" i="4"/>
  <c r="AL136" i="4"/>
  <c r="AL133" i="4"/>
  <c r="AL131" i="4"/>
  <c r="AL128" i="4"/>
  <c r="AL125" i="4"/>
  <c r="AL122" i="4"/>
  <c r="AL119" i="4"/>
  <c r="AL134" i="4"/>
  <c r="AL139" i="4"/>
  <c r="AL121" i="4"/>
  <c r="AL118" i="4"/>
  <c r="AL130" i="4"/>
  <c r="AL127" i="4"/>
  <c r="AL124" i="4"/>
  <c r="AL79" i="4"/>
  <c r="AL78" i="4"/>
  <c r="AL75" i="4"/>
  <c r="AL72" i="4"/>
  <c r="AL69" i="4"/>
  <c r="AL66" i="4"/>
  <c r="AL63" i="4"/>
  <c r="AL60" i="4"/>
  <c r="AL80" i="4"/>
  <c r="AL81" i="4"/>
  <c r="AL77" i="4"/>
  <c r="AL74" i="4"/>
  <c r="AL71" i="4"/>
  <c r="AL68" i="4"/>
  <c r="AL65" i="4"/>
  <c r="AL76" i="4"/>
  <c r="AL73" i="4"/>
  <c r="AL70" i="4"/>
  <c r="AL67" i="4"/>
  <c r="AL64" i="4"/>
  <c r="AL82" i="4"/>
  <c r="AL58" i="4"/>
  <c r="AL52" i="4"/>
  <c r="AL45" i="4"/>
  <c r="AL41" i="3" s="1"/>
  <c r="AL55" i="4"/>
  <c r="AL56" i="4"/>
  <c r="AL61" i="4"/>
  <c r="AL57" i="4"/>
  <c r="AL53" i="4"/>
  <c r="AL59" i="4"/>
  <c r="AL62" i="4"/>
  <c r="AL54" i="4"/>
  <c r="AQ30" i="5"/>
  <c r="AQ127" i="2"/>
  <c r="AQ124" i="2"/>
  <c r="AQ118" i="2"/>
  <c r="AR117" i="2" s="1"/>
  <c r="AR3" i="2"/>
  <c r="AP122" i="2"/>
  <c r="AQ119" i="2" l="1"/>
  <c r="AJ119" i="2"/>
  <c r="AN18" i="5"/>
  <c r="AL149" i="2"/>
  <c r="AP115" i="2"/>
  <c r="AP88" i="2" s="1"/>
  <c r="AJ140" i="2"/>
  <c r="AJ31" i="2"/>
  <c r="AJ137" i="2"/>
  <c r="AL47" i="4"/>
  <c r="AI84" i="2"/>
  <c r="AI61" i="2"/>
  <c r="AI102" i="2" s="1"/>
  <c r="AJ14" i="5"/>
  <c r="AN1" i="2"/>
  <c r="AN10" i="2"/>
  <c r="AO2" i="2"/>
  <c r="AN12" i="2"/>
  <c r="AN11" i="4" s="1"/>
  <c r="AQ122" i="2"/>
  <c r="AK143" i="2"/>
  <c r="AK155" i="2"/>
  <c r="AP27" i="5"/>
  <c r="AO22" i="5"/>
  <c r="AO20" i="5"/>
  <c r="AO19" i="5"/>
  <c r="AO14" i="5"/>
  <c r="AO23" i="5"/>
  <c r="AP3" i="5"/>
  <c r="AN31" i="5"/>
  <c r="AN25" i="5"/>
  <c r="AN93" i="3"/>
  <c r="AP4" i="2"/>
  <c r="AR30" i="5"/>
  <c r="AR127" i="2"/>
  <c r="AR124" i="2"/>
  <c r="AR118" i="2"/>
  <c r="AS117" i="2" s="1"/>
  <c r="AS3" i="2"/>
  <c r="AM82" i="3"/>
  <c r="AM67" i="3"/>
  <c r="B85" i="4"/>
  <c r="AQ125" i="2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M147" i="4"/>
  <c r="AM144" i="4"/>
  <c r="AM141" i="4"/>
  <c r="AM138" i="4"/>
  <c r="AM135" i="4"/>
  <c r="AM132" i="4"/>
  <c r="AM149" i="4"/>
  <c r="AM146" i="4"/>
  <c r="AM143" i="4"/>
  <c r="AM140" i="4"/>
  <c r="AM137" i="4"/>
  <c r="AM148" i="4"/>
  <c r="AM145" i="4"/>
  <c r="AM142" i="4"/>
  <c r="AM139" i="4"/>
  <c r="AM136" i="4"/>
  <c r="AM133" i="4"/>
  <c r="AM131" i="4"/>
  <c r="AM128" i="4"/>
  <c r="AM125" i="4"/>
  <c r="AM122" i="4"/>
  <c r="AM119" i="4"/>
  <c r="AM134" i="4"/>
  <c r="AM130" i="4"/>
  <c r="AM127" i="4"/>
  <c r="AM124" i="4"/>
  <c r="AM121" i="4"/>
  <c r="AM118" i="4"/>
  <c r="AM129" i="4"/>
  <c r="AM126" i="4"/>
  <c r="AM81" i="4"/>
  <c r="AM117" i="4"/>
  <c r="AM123" i="4"/>
  <c r="AM80" i="4"/>
  <c r="AM77" i="4"/>
  <c r="AM74" i="4"/>
  <c r="AM71" i="4"/>
  <c r="AM68" i="4"/>
  <c r="AM65" i="4"/>
  <c r="AM62" i="4"/>
  <c r="AM59" i="4"/>
  <c r="AM82" i="4"/>
  <c r="AM76" i="4"/>
  <c r="AM73" i="4"/>
  <c r="AM70" i="4"/>
  <c r="AM83" i="4"/>
  <c r="AM120" i="4"/>
  <c r="AM78" i="4"/>
  <c r="AM69" i="4"/>
  <c r="AM60" i="4"/>
  <c r="AM58" i="4"/>
  <c r="AM52" i="4"/>
  <c r="AM67" i="4"/>
  <c r="AM64" i="4"/>
  <c r="AM45" i="4"/>
  <c r="AM41" i="3" s="1"/>
  <c r="AM79" i="4"/>
  <c r="AM55" i="4"/>
  <c r="AM56" i="4"/>
  <c r="AM72" i="4"/>
  <c r="AM54" i="4"/>
  <c r="AM61" i="4"/>
  <c r="AM75" i="4"/>
  <c r="AM63" i="4"/>
  <c r="AM57" i="4"/>
  <c r="AM53" i="4"/>
  <c r="AM66" i="4"/>
  <c r="AO2" i="3"/>
  <c r="AN1" i="3"/>
  <c r="AN10" i="3"/>
  <c r="AQ28" i="5"/>
  <c r="AR123" i="2"/>
  <c r="AN21" i="5"/>
  <c r="AQ3" i="4"/>
  <c r="AQ128" i="2"/>
  <c r="AO2" i="4"/>
  <c r="AN1" i="4"/>
  <c r="AO10" i="4"/>
  <c r="AP4" i="3"/>
  <c r="AP10" i="5"/>
  <c r="AQ2" i="5"/>
  <c r="AP1" i="5"/>
  <c r="AO88" i="3"/>
  <c r="AO92" i="3" s="1"/>
  <c r="AO73" i="3"/>
  <c r="AO77" i="3" s="1"/>
  <c r="AP3" i="3"/>
  <c r="AO17" i="3"/>
  <c r="AQ29" i="5"/>
  <c r="AR126" i="2"/>
  <c r="AR129" i="2"/>
  <c r="AQ116" i="2"/>
  <c r="B151" i="4"/>
  <c r="AM150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R125" i="2" l="1"/>
  <c r="AO21" i="5"/>
  <c r="AR122" i="2"/>
  <c r="AR119" i="2"/>
  <c r="AK119" i="2"/>
  <c r="AK14" i="5"/>
  <c r="AK140" i="2"/>
  <c r="AK31" i="2"/>
  <c r="AK137" i="2"/>
  <c r="AM149" i="2"/>
  <c r="AJ61" i="2"/>
  <c r="AJ102" i="2" s="1"/>
  <c r="AJ84" i="2"/>
  <c r="AP2" i="2"/>
  <c r="AO1" i="2"/>
  <c r="AO10" i="2"/>
  <c r="AO12" i="2"/>
  <c r="AO11" i="4" s="1"/>
  <c r="AR116" i="2"/>
  <c r="AL143" i="2"/>
  <c r="AL155" i="2"/>
  <c r="AP2" i="4"/>
  <c r="AO1" i="4"/>
  <c r="AQ4" i="2"/>
  <c r="AM47" i="4"/>
  <c r="AR29" i="5"/>
  <c r="AS126" i="2"/>
  <c r="AN82" i="3"/>
  <c r="AN67" i="3"/>
  <c r="AR3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P2" i="3"/>
  <c r="AO1" i="3"/>
  <c r="AO10" i="3"/>
  <c r="AP23" i="5"/>
  <c r="AP20" i="5"/>
  <c r="AP19" i="5"/>
  <c r="AP22" i="5"/>
  <c r="AP14" i="5"/>
  <c r="AQ3" i="5"/>
  <c r="AS129" i="2"/>
  <c r="AN151" i="4"/>
  <c r="B152" i="4"/>
  <c r="AS30" i="5"/>
  <c r="AS127" i="2"/>
  <c r="AS124" i="2"/>
  <c r="AS118" i="2"/>
  <c r="AT117" i="2" s="1"/>
  <c r="AT3" i="2"/>
  <c r="AO25" i="5"/>
  <c r="AO31" i="5"/>
  <c r="AQ10" i="5"/>
  <c r="AR2" i="5"/>
  <c r="AQ1" i="5"/>
  <c r="AQ27" i="5"/>
  <c r="AO94" i="3"/>
  <c r="AO61" i="3" s="1"/>
  <c r="AO93" i="3"/>
  <c r="AN149" i="4"/>
  <c r="AN146" i="4"/>
  <c r="AN143" i="4"/>
  <c r="AN140" i="4"/>
  <c r="AN137" i="4"/>
  <c r="AN148" i="4"/>
  <c r="AN145" i="4"/>
  <c r="AN142" i="4"/>
  <c r="AN136" i="4"/>
  <c r="AN132" i="4"/>
  <c r="AN133" i="4"/>
  <c r="AN131" i="4"/>
  <c r="AN128" i="4"/>
  <c r="AN125" i="4"/>
  <c r="AN122" i="4"/>
  <c r="AN119" i="4"/>
  <c r="AN147" i="4"/>
  <c r="AN135" i="4"/>
  <c r="AN134" i="4"/>
  <c r="AN138" i="4"/>
  <c r="AN130" i="4"/>
  <c r="AN127" i="4"/>
  <c r="AN124" i="4"/>
  <c r="AN144" i="4"/>
  <c r="AN139" i="4"/>
  <c r="AN121" i="4"/>
  <c r="AN150" i="4"/>
  <c r="AN129" i="4"/>
  <c r="AN126" i="4"/>
  <c r="AN84" i="4"/>
  <c r="AN81" i="4"/>
  <c r="AN117" i="4"/>
  <c r="AN118" i="4"/>
  <c r="AN83" i="4"/>
  <c r="AN123" i="4"/>
  <c r="AN141" i="4"/>
  <c r="AN77" i="4"/>
  <c r="AN74" i="4"/>
  <c r="AN71" i="4"/>
  <c r="AN68" i="4"/>
  <c r="AN65" i="4"/>
  <c r="AN62" i="4"/>
  <c r="AN59" i="4"/>
  <c r="AN82" i="4"/>
  <c r="AN120" i="4"/>
  <c r="AN79" i="4"/>
  <c r="AN78" i="4"/>
  <c r="AN75" i="4"/>
  <c r="AN72" i="4"/>
  <c r="AN69" i="4"/>
  <c r="AN66" i="4"/>
  <c r="AN63" i="4"/>
  <c r="AN60" i="4"/>
  <c r="AN58" i="4"/>
  <c r="AN52" i="4"/>
  <c r="AN67" i="4"/>
  <c r="AN64" i="4"/>
  <c r="AN45" i="4"/>
  <c r="AN41" i="3" s="1"/>
  <c r="AN70" i="4"/>
  <c r="AN55" i="4"/>
  <c r="AN56" i="4"/>
  <c r="AN54" i="4"/>
  <c r="AN80" i="4"/>
  <c r="AN57" i="4"/>
  <c r="AN53" i="4"/>
  <c r="AN76" i="4"/>
  <c r="AN73" i="4"/>
  <c r="AN61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B86" i="4"/>
  <c r="AN85" i="4"/>
  <c r="AP88" i="3"/>
  <c r="AP92" i="3" s="1"/>
  <c r="AP73" i="3"/>
  <c r="AP77" i="3" s="1"/>
  <c r="AQ3" i="3"/>
  <c r="AP17" i="3"/>
  <c r="AQ115" i="2"/>
  <c r="AQ88" i="2" s="1"/>
  <c r="AR128" i="2"/>
  <c r="AP10" i="4"/>
  <c r="AQ4" i="3"/>
  <c r="AM84" i="4"/>
  <c r="AR28" i="5"/>
  <c r="AS123" i="2"/>
  <c r="AO18" i="5"/>
  <c r="AR115" i="2" l="1"/>
  <c r="AR88" i="2" s="1"/>
  <c r="AS122" i="2"/>
  <c r="AR27" i="5"/>
  <c r="AP18" i="5"/>
  <c r="AQ2" i="2"/>
  <c r="AP1" i="2"/>
  <c r="AP10" i="2"/>
  <c r="AP12" i="2"/>
  <c r="AP11" i="4" s="1"/>
  <c r="AL14" i="5"/>
  <c r="AM119" i="2"/>
  <c r="AM155" i="2"/>
  <c r="AM143" i="2"/>
  <c r="AL140" i="2"/>
  <c r="AL31" i="2"/>
  <c r="AL137" i="2"/>
  <c r="AS119" i="2"/>
  <c r="AS128" i="2"/>
  <c r="AK61" i="2"/>
  <c r="AK102" i="2" s="1"/>
  <c r="AK84" i="2"/>
  <c r="AN149" i="2"/>
  <c r="AN11" i="3"/>
  <c r="AN26" i="3" s="1"/>
  <c r="AL119" i="2"/>
  <c r="AO149" i="4"/>
  <c r="AO146" i="4"/>
  <c r="AO143" i="4"/>
  <c r="AO140" i="4"/>
  <c r="AO137" i="4"/>
  <c r="AO134" i="4"/>
  <c r="AO151" i="4"/>
  <c r="AO148" i="4"/>
  <c r="AO145" i="4"/>
  <c r="AO142" i="4"/>
  <c r="AO139" i="4"/>
  <c r="AO150" i="4"/>
  <c r="AO147" i="4"/>
  <c r="AO144" i="4"/>
  <c r="AO141" i="4"/>
  <c r="AO138" i="4"/>
  <c r="AO133" i="4"/>
  <c r="AO131" i="4"/>
  <c r="AO128" i="4"/>
  <c r="AO125" i="4"/>
  <c r="AO122" i="4"/>
  <c r="AO119" i="4"/>
  <c r="AO135" i="4"/>
  <c r="AO130" i="4"/>
  <c r="AO127" i="4"/>
  <c r="AO124" i="4"/>
  <c r="AO121" i="4"/>
  <c r="AO118" i="4"/>
  <c r="AO129" i="4"/>
  <c r="AO126" i="4"/>
  <c r="AO123" i="4"/>
  <c r="AO120" i="4"/>
  <c r="AO117" i="4"/>
  <c r="AO84" i="4"/>
  <c r="AO81" i="4"/>
  <c r="AO136" i="4"/>
  <c r="AO132" i="4"/>
  <c r="AO77" i="4"/>
  <c r="AO74" i="4"/>
  <c r="AO71" i="4"/>
  <c r="AO68" i="4"/>
  <c r="AO65" i="4"/>
  <c r="AO62" i="4"/>
  <c r="AO59" i="4"/>
  <c r="AO56" i="4"/>
  <c r="AO82" i="4"/>
  <c r="AO76" i="4"/>
  <c r="AO73" i="4"/>
  <c r="AO70" i="4"/>
  <c r="AO67" i="4"/>
  <c r="AO64" i="4"/>
  <c r="AO61" i="4"/>
  <c r="AO85" i="4"/>
  <c r="AO83" i="4"/>
  <c r="AO79" i="4"/>
  <c r="AO78" i="4"/>
  <c r="AO75" i="4"/>
  <c r="AO72" i="4"/>
  <c r="AO69" i="4"/>
  <c r="AO66" i="4"/>
  <c r="AO63" i="4"/>
  <c r="AO80" i="4"/>
  <c r="AO60" i="4"/>
  <c r="AO58" i="4"/>
  <c r="AO52" i="4"/>
  <c r="AO45" i="4"/>
  <c r="AO41" i="3" s="1"/>
  <c r="AO55" i="4"/>
  <c r="AO54" i="4"/>
  <c r="AO57" i="4"/>
  <c r="AO53" i="4"/>
  <c r="B87" i="4"/>
  <c r="AT30" i="5"/>
  <c r="AT127" i="2"/>
  <c r="AT124" i="2"/>
  <c r="AT118" i="2"/>
  <c r="AU117" i="2" s="1"/>
  <c r="AU3" i="2"/>
  <c r="AQ2" i="3"/>
  <c r="AP1" i="3"/>
  <c r="AP10" i="3"/>
  <c r="AQ2" i="4"/>
  <c r="AP1" i="4"/>
  <c r="AQ10" i="4"/>
  <c r="AR4" i="3"/>
  <c r="AQ23" i="5"/>
  <c r="AQ19" i="5"/>
  <c r="AQ14" i="5"/>
  <c r="AQ22" i="5"/>
  <c r="AR3" i="5"/>
  <c r="AQ20" i="5"/>
  <c r="AS28" i="5"/>
  <c r="AT123" i="2"/>
  <c r="AP31" i="5"/>
  <c r="AP25" i="5"/>
  <c r="AR10" i="5"/>
  <c r="AS2" i="5"/>
  <c r="AR1" i="5"/>
  <c r="AS29" i="5"/>
  <c r="AT126" i="2"/>
  <c r="AS125" i="2"/>
  <c r="AT129" i="2"/>
  <c r="AP21" i="5"/>
  <c r="AS116" i="2"/>
  <c r="AS3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O82" i="3"/>
  <c r="AO67" i="3"/>
  <c r="AN47" i="4"/>
  <c r="AQ88" i="3"/>
  <c r="AQ92" i="3" s="1"/>
  <c r="AQ73" i="3"/>
  <c r="AQ77" i="3" s="1"/>
  <c r="AR3" i="3"/>
  <c r="AQ17" i="3"/>
  <c r="AP94" i="3"/>
  <c r="AP61" i="3" s="1"/>
  <c r="AP93" i="3"/>
  <c r="B153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R4" i="2"/>
  <c r="AT125" i="2" l="1"/>
  <c r="AO47" i="4"/>
  <c r="AT128" i="2"/>
  <c r="AS115" i="2"/>
  <c r="AS88" i="2" s="1"/>
  <c r="AM140" i="2"/>
  <c r="AM31" i="2"/>
  <c r="AM137" i="2"/>
  <c r="AN64" i="3"/>
  <c r="AN59" i="3"/>
  <c r="AN52" i="3"/>
  <c r="AN47" i="3"/>
  <c r="AN37" i="3"/>
  <c r="AN36" i="3"/>
  <c r="AN43" i="3"/>
  <c r="AL61" i="2"/>
  <c r="AL102" i="2" s="1"/>
  <c r="AL84" i="2"/>
  <c r="AN155" i="2"/>
  <c r="AN143" i="2"/>
  <c r="AO11" i="3"/>
  <c r="AO26" i="3" s="1"/>
  <c r="AO149" i="2"/>
  <c r="AQ21" i="5"/>
  <c r="AT119" i="2"/>
  <c r="AT116" i="2"/>
  <c r="AQ18" i="5"/>
  <c r="AQ1" i="2"/>
  <c r="AQ12" i="2"/>
  <c r="AQ11" i="4" s="1"/>
  <c r="AQ10" i="2"/>
  <c r="AR2" i="2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T29" i="5"/>
  <c r="AU126" i="2"/>
  <c r="AT28" i="5"/>
  <c r="AU123" i="2"/>
  <c r="AS4" i="2"/>
  <c r="AP152" i="4"/>
  <c r="AP149" i="4"/>
  <c r="AP146" i="4"/>
  <c r="AP143" i="4"/>
  <c r="AP140" i="4"/>
  <c r="AP137" i="4"/>
  <c r="AP134" i="4"/>
  <c r="AP151" i="4"/>
  <c r="AP148" i="4"/>
  <c r="AP145" i="4"/>
  <c r="AP142" i="4"/>
  <c r="AP139" i="4"/>
  <c r="AP136" i="4"/>
  <c r="AP150" i="4"/>
  <c r="AP147" i="4"/>
  <c r="AP144" i="4"/>
  <c r="AP141" i="4"/>
  <c r="AP131" i="4"/>
  <c r="AP128" i="4"/>
  <c r="AP125" i="4"/>
  <c r="AP122" i="4"/>
  <c r="AP119" i="4"/>
  <c r="AP135" i="4"/>
  <c r="AP138" i="4"/>
  <c r="AP130" i="4"/>
  <c r="AP127" i="4"/>
  <c r="AP124" i="4"/>
  <c r="AP121" i="4"/>
  <c r="AP118" i="4"/>
  <c r="AP129" i="4"/>
  <c r="AP126" i="4"/>
  <c r="AP132" i="4"/>
  <c r="AP117" i="4"/>
  <c r="AP123" i="4"/>
  <c r="AP120" i="4"/>
  <c r="AP77" i="4"/>
  <c r="AP74" i="4"/>
  <c r="AP71" i="4"/>
  <c r="AP68" i="4"/>
  <c r="AP65" i="4"/>
  <c r="AP62" i="4"/>
  <c r="AP59" i="4"/>
  <c r="AP133" i="4"/>
  <c r="AP82" i="4"/>
  <c r="AP81" i="4"/>
  <c r="AP84" i="4"/>
  <c r="AP76" i="4"/>
  <c r="AP73" i="4"/>
  <c r="AP70" i="4"/>
  <c r="AP67" i="4"/>
  <c r="AP64" i="4"/>
  <c r="AP85" i="4"/>
  <c r="AP83" i="4"/>
  <c r="AP79" i="4"/>
  <c r="AP78" i="4"/>
  <c r="AP75" i="4"/>
  <c r="AP72" i="4"/>
  <c r="AP69" i="4"/>
  <c r="AP66" i="4"/>
  <c r="AP63" i="4"/>
  <c r="AP80" i="4"/>
  <c r="AP86" i="4"/>
  <c r="AP45" i="4"/>
  <c r="AP41" i="3" s="1"/>
  <c r="AP55" i="4"/>
  <c r="AP56" i="4"/>
  <c r="AP54" i="4"/>
  <c r="AP61" i="4"/>
  <c r="AP60" i="4"/>
  <c r="AP58" i="4"/>
  <c r="AP52" i="4"/>
  <c r="AP53" i="4"/>
  <c r="AP57" i="4"/>
  <c r="AU129" i="2"/>
  <c r="AR2" i="4"/>
  <c r="AQ1" i="4"/>
  <c r="AT3" i="4"/>
  <c r="AT122" i="2"/>
  <c r="AR10" i="4"/>
  <c r="AS4" i="3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R88" i="3"/>
  <c r="AR92" i="3" s="1"/>
  <c r="AR73" i="3"/>
  <c r="AR77" i="3" s="1"/>
  <c r="AR17" i="3"/>
  <c r="AS3" i="3"/>
  <c r="AS27" i="5"/>
  <c r="AP82" i="3"/>
  <c r="AP67" i="3"/>
  <c r="AO86" i="4"/>
  <c r="AQ1" i="3"/>
  <c r="AQ10" i="3"/>
  <c r="AR2" i="3"/>
  <c r="AO152" i="4"/>
  <c r="AU30" i="5"/>
  <c r="AU127" i="2"/>
  <c r="AU124" i="2"/>
  <c r="AU118" i="2"/>
  <c r="AV117" i="2" s="1"/>
  <c r="AV3" i="2"/>
  <c r="AS10" i="5"/>
  <c r="AT2" i="5"/>
  <c r="AS1" i="5"/>
  <c r="AQ94" i="3"/>
  <c r="AQ61" i="3" s="1"/>
  <c r="AQ93" i="3"/>
  <c r="B154" i="4"/>
  <c r="AR23" i="5"/>
  <c r="AR22" i="5"/>
  <c r="AR14" i="5"/>
  <c r="AS3" i="5"/>
  <c r="AR19" i="5"/>
  <c r="AR20" i="5"/>
  <c r="AQ31" i="5"/>
  <c r="AQ25" i="5"/>
  <c r="B88" i="4"/>
  <c r="AT115" i="2" l="1"/>
  <c r="AT88" i="2" s="1"/>
  <c r="AU119" i="2"/>
  <c r="AP47" i="4"/>
  <c r="AP11" i="3"/>
  <c r="AP26" i="3" s="1"/>
  <c r="AP149" i="2"/>
  <c r="AO52" i="3"/>
  <c r="AO47" i="3"/>
  <c r="AO37" i="3"/>
  <c r="AO36" i="3"/>
  <c r="AO43" i="3"/>
  <c r="AO64" i="3"/>
  <c r="AO59" i="3"/>
  <c r="AS2" i="2"/>
  <c r="AR1" i="2"/>
  <c r="AR12" i="2"/>
  <c r="AR11" i="4" s="1"/>
  <c r="AR10" i="2"/>
  <c r="AO143" i="2"/>
  <c r="AO155" i="2"/>
  <c r="AR21" i="5"/>
  <c r="AN31" i="2"/>
  <c r="AN137" i="2"/>
  <c r="AN140" i="2"/>
  <c r="AM61" i="2"/>
  <c r="AM102" i="2" s="1"/>
  <c r="AM84" i="2"/>
  <c r="AT4" i="2"/>
  <c r="AV30" i="5"/>
  <c r="AV127" i="2"/>
  <c r="AV124" i="2"/>
  <c r="AV118" i="2"/>
  <c r="AW117" i="2" s="1"/>
  <c r="AW3" i="2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Q152" i="4"/>
  <c r="AQ149" i="4"/>
  <c r="AQ146" i="4"/>
  <c r="AQ143" i="4"/>
  <c r="AQ140" i="4"/>
  <c r="AQ137" i="4"/>
  <c r="AQ134" i="4"/>
  <c r="AQ151" i="4"/>
  <c r="AQ148" i="4"/>
  <c r="AQ145" i="4"/>
  <c r="AQ142" i="4"/>
  <c r="AQ139" i="4"/>
  <c r="AQ153" i="4"/>
  <c r="AQ150" i="4"/>
  <c r="AQ147" i="4"/>
  <c r="AQ144" i="4"/>
  <c r="AQ141" i="4"/>
  <c r="AQ135" i="4"/>
  <c r="AQ138" i="4"/>
  <c r="AQ130" i="4"/>
  <c r="AQ127" i="4"/>
  <c r="AQ124" i="4"/>
  <c r="AQ121" i="4"/>
  <c r="AQ118" i="4"/>
  <c r="AQ129" i="4"/>
  <c r="AQ126" i="4"/>
  <c r="AQ123" i="4"/>
  <c r="AQ120" i="4"/>
  <c r="AQ117" i="4"/>
  <c r="AQ132" i="4"/>
  <c r="AQ136" i="4"/>
  <c r="AQ86" i="4"/>
  <c r="AQ83" i="4"/>
  <c r="AQ122" i="4"/>
  <c r="AQ131" i="4"/>
  <c r="AQ128" i="4"/>
  <c r="AQ125" i="4"/>
  <c r="AQ119" i="4"/>
  <c r="AQ133" i="4"/>
  <c r="AQ82" i="4"/>
  <c r="AQ81" i="4"/>
  <c r="AQ84" i="4"/>
  <c r="AQ76" i="4"/>
  <c r="AQ73" i="4"/>
  <c r="AQ70" i="4"/>
  <c r="AQ67" i="4"/>
  <c r="AQ64" i="4"/>
  <c r="AQ61" i="4"/>
  <c r="AQ58" i="4"/>
  <c r="AQ79" i="4"/>
  <c r="AQ78" i="4"/>
  <c r="AQ75" i="4"/>
  <c r="AQ72" i="4"/>
  <c r="AQ69" i="4"/>
  <c r="AQ80" i="4"/>
  <c r="AQ77" i="4"/>
  <c r="AQ68" i="4"/>
  <c r="AQ55" i="4"/>
  <c r="AQ56" i="4"/>
  <c r="AQ54" i="4"/>
  <c r="AQ71" i="4"/>
  <c r="AQ85" i="4"/>
  <c r="AQ66" i="4"/>
  <c r="AQ62" i="4"/>
  <c r="AQ59" i="4"/>
  <c r="AQ57" i="4"/>
  <c r="AQ53" i="4"/>
  <c r="AQ74" i="4"/>
  <c r="AQ63" i="4"/>
  <c r="AQ65" i="4"/>
  <c r="AQ60" i="4"/>
  <c r="AQ52" i="4"/>
  <c r="AQ45" i="4"/>
  <c r="AQ41" i="3" s="1"/>
  <c r="AQ87" i="4"/>
  <c r="AR1" i="4"/>
  <c r="AS2" i="4"/>
  <c r="AU122" i="2"/>
  <c r="AQ82" i="3"/>
  <c r="AQ67" i="3"/>
  <c r="AT27" i="5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U28" i="5"/>
  <c r="AV123" i="2"/>
  <c r="AU125" i="2"/>
  <c r="AS88" i="3"/>
  <c r="AS92" i="3" s="1"/>
  <c r="AS73" i="3"/>
  <c r="AS77" i="3" s="1"/>
  <c r="AS17" i="3"/>
  <c r="AT3" i="3"/>
  <c r="B89" i="4"/>
  <c r="AQ88" i="4"/>
  <c r="B155" i="4"/>
  <c r="AU29" i="5"/>
  <c r="AV126" i="2"/>
  <c r="AV125" i="2" s="1"/>
  <c r="AR10" i="3"/>
  <c r="AS2" i="3"/>
  <c r="AR1" i="3"/>
  <c r="AU2" i="5"/>
  <c r="AT10" i="5"/>
  <c r="AT1" i="5"/>
  <c r="AS10" i="4"/>
  <c r="AT4" i="3"/>
  <c r="AU128" i="2"/>
  <c r="AR94" i="3"/>
  <c r="AR61" i="3" s="1"/>
  <c r="AR93" i="3"/>
  <c r="AV129" i="2"/>
  <c r="AU116" i="2"/>
  <c r="AR18" i="5"/>
  <c r="AR31" i="5"/>
  <c r="AR25" i="5"/>
  <c r="AP87" i="4"/>
  <c r="AS23" i="5"/>
  <c r="AS22" i="5"/>
  <c r="AS14" i="5"/>
  <c r="AT3" i="5"/>
  <c r="AS20" i="5"/>
  <c r="AS19" i="5"/>
  <c r="AU3" i="4"/>
  <c r="AP153" i="4"/>
  <c r="AV128" i="2" l="1"/>
  <c r="AV122" i="2"/>
  <c r="AQ143" i="2"/>
  <c r="AV116" i="2"/>
  <c r="AV119" i="2"/>
  <c r="AN61" i="2"/>
  <c r="AN102" i="2" s="1"/>
  <c r="AN84" i="2"/>
  <c r="AQ11" i="3"/>
  <c r="AQ26" i="3" s="1"/>
  <c r="AQ149" i="2"/>
  <c r="AS1" i="2"/>
  <c r="AS10" i="2"/>
  <c r="AS12" i="2"/>
  <c r="AS11" i="4" s="1"/>
  <c r="AT2" i="2"/>
  <c r="AQ47" i="4"/>
  <c r="AO31" i="2"/>
  <c r="AO137" i="2"/>
  <c r="AO140" i="2"/>
  <c r="AP155" i="2"/>
  <c r="AP143" i="2"/>
  <c r="AP47" i="3"/>
  <c r="AP43" i="3"/>
  <c r="AP64" i="3"/>
  <c r="AP59" i="3"/>
  <c r="AP52" i="3"/>
  <c r="AP37" i="3"/>
  <c r="AP36" i="3"/>
  <c r="AS31" i="5"/>
  <c r="AS25" i="5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U27" i="5"/>
  <c r="AW127" i="2"/>
  <c r="AW124" i="2"/>
  <c r="AW118" i="2"/>
  <c r="AX117" i="2" s="1"/>
  <c r="AW30" i="5"/>
  <c r="AX3" i="2"/>
  <c r="AS10" i="3"/>
  <c r="AT2" i="3"/>
  <c r="AS1" i="3"/>
  <c r="B90" i="4"/>
  <c r="AR82" i="3"/>
  <c r="AR67" i="3"/>
  <c r="AV3" i="4"/>
  <c r="AU115" i="2"/>
  <c r="AU88" i="2" s="1"/>
  <c r="AT10" i="4"/>
  <c r="AU4" i="3"/>
  <c r="AV28" i="5"/>
  <c r="AW123" i="2"/>
  <c r="AT88" i="3"/>
  <c r="AT92" i="3" s="1"/>
  <c r="AT73" i="3"/>
  <c r="AT77" i="3" s="1"/>
  <c r="AT17" i="3"/>
  <c r="AU3" i="3"/>
  <c r="AS1" i="4"/>
  <c r="AT2" i="4"/>
  <c r="AV29" i="5"/>
  <c r="AW126" i="2"/>
  <c r="AR154" i="4"/>
  <c r="AR151" i="4"/>
  <c r="AR148" i="4"/>
  <c r="AR145" i="4"/>
  <c r="AR142" i="4"/>
  <c r="AR139" i="4"/>
  <c r="AR136" i="4"/>
  <c r="AR153" i="4"/>
  <c r="AR150" i="4"/>
  <c r="AR147" i="4"/>
  <c r="AR144" i="4"/>
  <c r="AR141" i="4"/>
  <c r="AR152" i="4"/>
  <c r="AR143" i="4"/>
  <c r="AR138" i="4"/>
  <c r="AR134" i="4"/>
  <c r="AR130" i="4"/>
  <c r="AR127" i="4"/>
  <c r="AR124" i="4"/>
  <c r="AR121" i="4"/>
  <c r="AR118" i="4"/>
  <c r="AR149" i="4"/>
  <c r="AR140" i="4"/>
  <c r="AR137" i="4"/>
  <c r="AR129" i="4"/>
  <c r="AR126" i="4"/>
  <c r="AR146" i="4"/>
  <c r="AR133" i="4"/>
  <c r="AR132" i="4"/>
  <c r="AR117" i="4"/>
  <c r="AR86" i="4"/>
  <c r="AR83" i="4"/>
  <c r="AR122" i="4"/>
  <c r="AR131" i="4"/>
  <c r="AR128" i="4"/>
  <c r="AR125" i="4"/>
  <c r="AR123" i="4"/>
  <c r="AR88" i="4"/>
  <c r="AR85" i="4"/>
  <c r="AR82" i="4"/>
  <c r="AR119" i="4"/>
  <c r="AR87" i="4"/>
  <c r="AR84" i="4"/>
  <c r="AR81" i="4"/>
  <c r="AR76" i="4"/>
  <c r="AR73" i="4"/>
  <c r="AR70" i="4"/>
  <c r="AR67" i="4"/>
  <c r="AR64" i="4"/>
  <c r="AR61" i="4"/>
  <c r="AR58" i="4"/>
  <c r="AR135" i="4"/>
  <c r="AR80" i="4"/>
  <c r="AR120" i="4"/>
  <c r="AR77" i="4"/>
  <c r="AR74" i="4"/>
  <c r="AR71" i="4"/>
  <c r="AR68" i="4"/>
  <c r="AR65" i="4"/>
  <c r="AR62" i="4"/>
  <c r="AR78" i="4"/>
  <c r="AR69" i="4"/>
  <c r="AR56" i="4"/>
  <c r="AR54" i="4"/>
  <c r="AR79" i="4"/>
  <c r="AR72" i="4"/>
  <c r="AR66" i="4"/>
  <c r="AR59" i="4"/>
  <c r="AR57" i="4"/>
  <c r="AR53" i="4"/>
  <c r="AR63" i="4"/>
  <c r="AR75" i="4"/>
  <c r="AR60" i="4"/>
  <c r="AR52" i="4"/>
  <c r="AR45" i="4"/>
  <c r="AR41" i="3" s="1"/>
  <c r="AR55" i="4"/>
  <c r="AW129" i="2"/>
  <c r="AT23" i="5"/>
  <c r="AT22" i="5"/>
  <c r="AU3" i="5"/>
  <c r="AT19" i="5"/>
  <c r="AT14" i="5"/>
  <c r="AT20" i="5"/>
  <c r="AU4" i="2"/>
  <c r="B156" i="4"/>
  <c r="AS94" i="3"/>
  <c r="AS61" i="3" s="1"/>
  <c r="AS93" i="3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AK154" i="4"/>
  <c r="AL154" i="4"/>
  <c r="AM154" i="4"/>
  <c r="AN154" i="4"/>
  <c r="AO154" i="4"/>
  <c r="AP154" i="4"/>
  <c r="AQ154" i="4"/>
  <c r="AS18" i="5"/>
  <c r="AS21" i="5"/>
  <c r="AU1" i="5"/>
  <c r="AU10" i="5"/>
  <c r="AV2" i="5"/>
  <c r="AV115" i="2" l="1"/>
  <c r="AV88" i="2" s="1"/>
  <c r="AQ31" i="2"/>
  <c r="AQ155" i="2"/>
  <c r="AW125" i="2"/>
  <c r="AT21" i="5"/>
  <c r="AP137" i="2"/>
  <c r="AP140" i="2"/>
  <c r="AP31" i="2"/>
  <c r="AQ36" i="3"/>
  <c r="AQ43" i="3"/>
  <c r="AQ37" i="3"/>
  <c r="AQ47" i="3"/>
  <c r="AQ64" i="3"/>
  <c r="AQ59" i="3"/>
  <c r="AQ52" i="3"/>
  <c r="AR11" i="3"/>
  <c r="AR26" i="3" s="1"/>
  <c r="AR149" i="2"/>
  <c r="AQ140" i="2"/>
  <c r="AW116" i="2"/>
  <c r="AW128" i="2"/>
  <c r="AO61" i="2"/>
  <c r="AO102" i="2" s="1"/>
  <c r="AO84" i="2"/>
  <c r="AW122" i="2"/>
  <c r="AT1" i="2"/>
  <c r="AT12" i="2"/>
  <c r="AT11" i="4" s="1"/>
  <c r="AT10" i="2"/>
  <c r="AU2" i="2"/>
  <c r="B91" i="4"/>
  <c r="AS90" i="4"/>
  <c r="AW28" i="5"/>
  <c r="AX123" i="2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D41" i="3"/>
  <c r="C41" i="3"/>
  <c r="AT10" i="3"/>
  <c r="AU2" i="3"/>
  <c r="AT1" i="3"/>
  <c r="AW29" i="5"/>
  <c r="AX126" i="2"/>
  <c r="B157" i="4"/>
  <c r="AS156" i="4"/>
  <c r="AW119" i="2"/>
  <c r="AS82" i="3"/>
  <c r="AS67" i="3"/>
  <c r="AT31" i="5"/>
  <c r="AT25" i="5"/>
  <c r="AT1" i="4"/>
  <c r="AU2" i="4"/>
  <c r="AR47" i="4"/>
  <c r="AS154" i="4"/>
  <c r="AS151" i="4"/>
  <c r="AS148" i="4"/>
  <c r="AS145" i="4"/>
  <c r="AS142" i="4"/>
  <c r="AS139" i="4"/>
  <c r="AS136" i="4"/>
  <c r="AS153" i="4"/>
  <c r="AS150" i="4"/>
  <c r="AS147" i="4"/>
  <c r="AS144" i="4"/>
  <c r="AS141" i="4"/>
  <c r="AS155" i="4"/>
  <c r="AS152" i="4"/>
  <c r="AS149" i="4"/>
  <c r="AS146" i="4"/>
  <c r="AS143" i="4"/>
  <c r="AS140" i="4"/>
  <c r="AS137" i="4"/>
  <c r="AS138" i="4"/>
  <c r="AS134" i="4"/>
  <c r="AS130" i="4"/>
  <c r="AS127" i="4"/>
  <c r="AS124" i="4"/>
  <c r="AS121" i="4"/>
  <c r="AS118" i="4"/>
  <c r="AS129" i="4"/>
  <c r="AS126" i="4"/>
  <c r="AS123" i="4"/>
  <c r="AS120" i="4"/>
  <c r="AS117" i="4"/>
  <c r="AS132" i="4"/>
  <c r="AS131" i="4"/>
  <c r="AS128" i="4"/>
  <c r="AS125" i="4"/>
  <c r="AS122" i="4"/>
  <c r="AS119" i="4"/>
  <c r="AS89" i="4"/>
  <c r="AS86" i="4"/>
  <c r="AS83" i="4"/>
  <c r="AS80" i="4"/>
  <c r="AS88" i="4"/>
  <c r="AS85" i="4"/>
  <c r="AS133" i="4"/>
  <c r="AS82" i="4"/>
  <c r="AS81" i="4"/>
  <c r="AS76" i="4"/>
  <c r="AS73" i="4"/>
  <c r="AS70" i="4"/>
  <c r="AS67" i="4"/>
  <c r="AS64" i="4"/>
  <c r="AS61" i="4"/>
  <c r="AS58" i="4"/>
  <c r="AS55" i="4"/>
  <c r="AS84" i="4"/>
  <c r="AS87" i="4"/>
  <c r="AS79" i="4"/>
  <c r="AS78" i="4"/>
  <c r="AS75" i="4"/>
  <c r="AS72" i="4"/>
  <c r="AS69" i="4"/>
  <c r="AS66" i="4"/>
  <c r="AS63" i="4"/>
  <c r="AS135" i="4"/>
  <c r="AS77" i="4"/>
  <c r="AS74" i="4"/>
  <c r="AS71" i="4"/>
  <c r="AS68" i="4"/>
  <c r="AS65" i="4"/>
  <c r="AS62" i="4"/>
  <c r="AS56" i="4"/>
  <c r="AS54" i="4"/>
  <c r="AS59" i="4"/>
  <c r="AS57" i="4"/>
  <c r="AS53" i="4"/>
  <c r="AS60" i="4"/>
  <c r="AS52" i="4"/>
  <c r="AS45" i="4"/>
  <c r="AV1" i="5"/>
  <c r="AW2" i="5"/>
  <c r="AV10" i="5"/>
  <c r="AT18" i="5"/>
  <c r="AV4" i="2"/>
  <c r="AU23" i="5"/>
  <c r="AU22" i="5"/>
  <c r="AV3" i="5"/>
  <c r="AU20" i="5"/>
  <c r="AU19" i="5"/>
  <c r="AU14" i="5"/>
  <c r="AU88" i="3"/>
  <c r="AU92" i="3" s="1"/>
  <c r="AU73" i="3"/>
  <c r="AU77" i="3" s="1"/>
  <c r="AU17" i="3"/>
  <c r="AV3" i="3"/>
  <c r="AU10" i="4"/>
  <c r="AV4" i="3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AK155" i="4"/>
  <c r="AL155" i="4"/>
  <c r="AM155" i="4"/>
  <c r="AN155" i="4"/>
  <c r="AO155" i="4"/>
  <c r="AP155" i="4"/>
  <c r="AQ155" i="4"/>
  <c r="AX124" i="2"/>
  <c r="AX118" i="2"/>
  <c r="AY117" i="2" s="1"/>
  <c r="AX30" i="5"/>
  <c r="AX127" i="2"/>
  <c r="AY3" i="2"/>
  <c r="AR89" i="4"/>
  <c r="AR155" i="4"/>
  <c r="AX129" i="2"/>
  <c r="AV27" i="5"/>
  <c r="AT94" i="3"/>
  <c r="AT61" i="3" s="1"/>
  <c r="AT93" i="3"/>
  <c r="AW3" i="4"/>
  <c r="AW115" i="2" l="1"/>
  <c r="AW88" i="2" s="1"/>
  <c r="AQ137" i="2"/>
  <c r="AU21" i="5"/>
  <c r="AX116" i="2"/>
  <c r="AX125" i="2"/>
  <c r="AU12" i="2"/>
  <c r="AU11" i="4" s="1"/>
  <c r="AU1" i="2"/>
  <c r="AU10" i="2"/>
  <c r="AV2" i="2"/>
  <c r="AQ61" i="2"/>
  <c r="AQ102" i="2" s="1"/>
  <c r="AQ84" i="2"/>
  <c r="AP61" i="2"/>
  <c r="AP102" i="2" s="1"/>
  <c r="AP84" i="2"/>
  <c r="AR64" i="3"/>
  <c r="AR59" i="3"/>
  <c r="AR52" i="3"/>
  <c r="AR47" i="3"/>
  <c r="AR37" i="3"/>
  <c r="AR36" i="3"/>
  <c r="AR43" i="3"/>
  <c r="AR143" i="2"/>
  <c r="AR155" i="2"/>
  <c r="AS11" i="3"/>
  <c r="AS26" i="3" s="1"/>
  <c r="AS149" i="2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Y118" i="2"/>
  <c r="AZ117" i="2" s="1"/>
  <c r="AY30" i="5"/>
  <c r="AY127" i="2"/>
  <c r="AZ3" i="2"/>
  <c r="AY124" i="2"/>
  <c r="AV22" i="5"/>
  <c r="AV23" i="5"/>
  <c r="AV20" i="5"/>
  <c r="AV19" i="5"/>
  <c r="AV14" i="5"/>
  <c r="AW3" i="5"/>
  <c r="B92" i="4"/>
  <c r="AX128" i="2"/>
  <c r="AX29" i="5"/>
  <c r="AY126" i="2"/>
  <c r="AV10" i="4"/>
  <c r="AW4" i="3"/>
  <c r="AU10" i="3"/>
  <c r="AV2" i="3"/>
  <c r="AU1" i="3"/>
  <c r="AY129" i="2"/>
  <c r="AT82" i="3"/>
  <c r="AT67" i="3"/>
  <c r="AV88" i="3"/>
  <c r="AV92" i="3" s="1"/>
  <c r="AV73" i="3"/>
  <c r="AV77" i="3" s="1"/>
  <c r="AV17" i="3"/>
  <c r="AW3" i="3"/>
  <c r="AW4" i="2"/>
  <c r="AS47" i="4"/>
  <c r="AX3" i="4"/>
  <c r="AX28" i="5"/>
  <c r="AY123" i="2"/>
  <c r="AV2" i="4"/>
  <c r="AU1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U94" i="3"/>
  <c r="AU61" i="3" s="1"/>
  <c r="AU93" i="3"/>
  <c r="AT154" i="4"/>
  <c r="AT151" i="4"/>
  <c r="AT148" i="4"/>
  <c r="AT145" i="4"/>
  <c r="AT142" i="4"/>
  <c r="AT139" i="4"/>
  <c r="AT136" i="4"/>
  <c r="AT156" i="4"/>
  <c r="AT153" i="4"/>
  <c r="AT150" i="4"/>
  <c r="AT147" i="4"/>
  <c r="AT144" i="4"/>
  <c r="AT141" i="4"/>
  <c r="AT138" i="4"/>
  <c r="AT135" i="4"/>
  <c r="AT155" i="4"/>
  <c r="AT152" i="4"/>
  <c r="AT149" i="4"/>
  <c r="AT146" i="4"/>
  <c r="AT143" i="4"/>
  <c r="AT140" i="4"/>
  <c r="AT134" i="4"/>
  <c r="AT130" i="4"/>
  <c r="AT127" i="4"/>
  <c r="AT124" i="4"/>
  <c r="AT121" i="4"/>
  <c r="AT118" i="4"/>
  <c r="AT137" i="4"/>
  <c r="AT129" i="4"/>
  <c r="AT126" i="4"/>
  <c r="AT123" i="4"/>
  <c r="AT120" i="4"/>
  <c r="AT117" i="4"/>
  <c r="AT132" i="4"/>
  <c r="AT133" i="4"/>
  <c r="AT122" i="4"/>
  <c r="AT131" i="4"/>
  <c r="AT128" i="4"/>
  <c r="AT125" i="4"/>
  <c r="AT119" i="4"/>
  <c r="AT90" i="4"/>
  <c r="AT87" i="4"/>
  <c r="AT89" i="4"/>
  <c r="AT76" i="4"/>
  <c r="AT73" i="4"/>
  <c r="AT70" i="4"/>
  <c r="AT67" i="4"/>
  <c r="AT64" i="4"/>
  <c r="AT61" i="4"/>
  <c r="AT58" i="4"/>
  <c r="AT84" i="4"/>
  <c r="AT88" i="4"/>
  <c r="AT79" i="4"/>
  <c r="AT78" i="4"/>
  <c r="AT75" i="4"/>
  <c r="AT72" i="4"/>
  <c r="AT69" i="4"/>
  <c r="AT66" i="4"/>
  <c r="AT85" i="4"/>
  <c r="AT77" i="4"/>
  <c r="AT74" i="4"/>
  <c r="AT71" i="4"/>
  <c r="AT68" i="4"/>
  <c r="AT65" i="4"/>
  <c r="AT62" i="4"/>
  <c r="AT86" i="4"/>
  <c r="AT82" i="4"/>
  <c r="AT91" i="4"/>
  <c r="AT59" i="4"/>
  <c r="AT57" i="4"/>
  <c r="AT53" i="4"/>
  <c r="AT83" i="4"/>
  <c r="AT80" i="4"/>
  <c r="AT81" i="4"/>
  <c r="AT45" i="4"/>
  <c r="AT55" i="4"/>
  <c r="AT56" i="4"/>
  <c r="AT54" i="4"/>
  <c r="AT63" i="4"/>
  <c r="AT60" i="4"/>
  <c r="AT52" i="4"/>
  <c r="AT157" i="4"/>
  <c r="B158" i="4"/>
  <c r="AX122" i="2"/>
  <c r="AU18" i="5"/>
  <c r="AW27" i="5"/>
  <c r="AU31" i="5"/>
  <c r="AU25" i="5"/>
  <c r="AW10" i="5"/>
  <c r="AW1" i="5"/>
  <c r="AX2" i="5"/>
  <c r="AX119" i="2"/>
  <c r="AX115" i="2" l="1"/>
  <c r="AX88" i="2" s="1"/>
  <c r="AY122" i="2"/>
  <c r="AR31" i="2"/>
  <c r="AR137" i="2"/>
  <c r="AR140" i="2"/>
  <c r="AT11" i="3"/>
  <c r="AT26" i="3" s="1"/>
  <c r="AT149" i="2"/>
  <c r="AV10" i="2"/>
  <c r="AV12" i="2"/>
  <c r="AV11" i="4" s="1"/>
  <c r="AV1" i="2"/>
  <c r="AW2" i="2"/>
  <c r="AY116" i="2"/>
  <c r="AX27" i="5"/>
  <c r="AS143" i="2"/>
  <c r="AS155" i="2"/>
  <c r="AY128" i="2"/>
  <c r="AV21" i="5"/>
  <c r="AS36" i="3"/>
  <c r="AS47" i="3"/>
  <c r="AS43" i="3"/>
  <c r="AS52" i="3"/>
  <c r="AS64" i="3"/>
  <c r="AS37" i="3"/>
  <c r="AS59" i="3"/>
  <c r="AY125" i="2"/>
  <c r="AV18" i="5"/>
  <c r="AW2" i="3"/>
  <c r="AV1" i="3"/>
  <c r="AV10" i="3"/>
  <c r="AW22" i="5"/>
  <c r="AW20" i="5"/>
  <c r="AW19" i="5"/>
  <c r="AX3" i="5"/>
  <c r="AW23" i="5"/>
  <c r="AW14" i="5"/>
  <c r="B159" i="4"/>
  <c r="AX4" i="2"/>
  <c r="AU82" i="3"/>
  <c r="AU67" i="3"/>
  <c r="AY3" i="4"/>
  <c r="AW88" i="3"/>
  <c r="AW92" i="3" s="1"/>
  <c r="AW73" i="3"/>
  <c r="AW77" i="3" s="1"/>
  <c r="AW17" i="3"/>
  <c r="AX3" i="3"/>
  <c r="AW10" i="4"/>
  <c r="AX4" i="3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AK157" i="4"/>
  <c r="AL157" i="4"/>
  <c r="AM157" i="4"/>
  <c r="AN157" i="4"/>
  <c r="AO157" i="4"/>
  <c r="AP157" i="4"/>
  <c r="AQ157" i="4"/>
  <c r="AR157" i="4"/>
  <c r="AS157" i="4"/>
  <c r="AY119" i="2"/>
  <c r="AY28" i="5"/>
  <c r="AZ123" i="2"/>
  <c r="AV94" i="3"/>
  <c r="AV61" i="3" s="1"/>
  <c r="AV93" i="3"/>
  <c r="AZ118" i="2"/>
  <c r="BA117" i="2" s="1"/>
  <c r="AZ30" i="5"/>
  <c r="AZ127" i="2"/>
  <c r="AZ124" i="2"/>
  <c r="BA3" i="2"/>
  <c r="AY29" i="5"/>
  <c r="AZ126" i="2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Z129" i="2"/>
  <c r="AU157" i="4"/>
  <c r="AU154" i="4"/>
  <c r="AU151" i="4"/>
  <c r="AU148" i="4"/>
  <c r="AU145" i="4"/>
  <c r="AU142" i="4"/>
  <c r="AU139" i="4"/>
  <c r="AU136" i="4"/>
  <c r="AU133" i="4"/>
  <c r="AU156" i="4"/>
  <c r="AU153" i="4"/>
  <c r="AU150" i="4"/>
  <c r="AU147" i="4"/>
  <c r="AU144" i="4"/>
  <c r="AU141" i="4"/>
  <c r="AU138" i="4"/>
  <c r="AU158" i="4"/>
  <c r="AU155" i="4"/>
  <c r="AU152" i="4"/>
  <c r="AU149" i="4"/>
  <c r="AU146" i="4"/>
  <c r="AU143" i="4"/>
  <c r="AU140" i="4"/>
  <c r="AU137" i="4"/>
  <c r="AU129" i="4"/>
  <c r="AU126" i="4"/>
  <c r="AU123" i="4"/>
  <c r="AU120" i="4"/>
  <c r="AU117" i="4"/>
  <c r="AU132" i="4"/>
  <c r="AU131" i="4"/>
  <c r="AU128" i="4"/>
  <c r="AU125" i="4"/>
  <c r="AU122" i="4"/>
  <c r="AU119" i="4"/>
  <c r="AU135" i="4"/>
  <c r="AU91" i="4"/>
  <c r="AU88" i="4"/>
  <c r="AU85" i="4"/>
  <c r="AU82" i="4"/>
  <c r="AU118" i="4"/>
  <c r="AU84" i="4"/>
  <c r="AU79" i="4"/>
  <c r="AU78" i="4"/>
  <c r="AU75" i="4"/>
  <c r="AU72" i="4"/>
  <c r="AU69" i="4"/>
  <c r="AU66" i="4"/>
  <c r="AU63" i="4"/>
  <c r="AU60" i="4"/>
  <c r="AU57" i="4"/>
  <c r="AU121" i="4"/>
  <c r="AU87" i="4"/>
  <c r="AU83" i="4"/>
  <c r="AU80" i="4"/>
  <c r="AU77" i="4"/>
  <c r="AU74" i="4"/>
  <c r="AU71" i="4"/>
  <c r="AU68" i="4"/>
  <c r="AU134" i="4"/>
  <c r="AU90" i="4"/>
  <c r="AU86" i="4"/>
  <c r="AU81" i="4"/>
  <c r="AU130" i="4"/>
  <c r="AU67" i="4"/>
  <c r="AU64" i="4"/>
  <c r="AU127" i="4"/>
  <c r="AU70" i="4"/>
  <c r="AU59" i="4"/>
  <c r="AU53" i="4"/>
  <c r="AU124" i="4"/>
  <c r="AU62" i="4"/>
  <c r="AU61" i="4"/>
  <c r="AU73" i="4"/>
  <c r="AU52" i="4"/>
  <c r="AU65" i="4"/>
  <c r="AU55" i="4"/>
  <c r="AU89" i="4"/>
  <c r="AU76" i="4"/>
  <c r="AU58" i="4"/>
  <c r="AU56" i="4"/>
  <c r="AU54" i="4"/>
  <c r="AU45" i="4"/>
  <c r="AU92" i="4"/>
  <c r="B93" i="4"/>
  <c r="AV25" i="5"/>
  <c r="AV31" i="5"/>
  <c r="AX10" i="5"/>
  <c r="AX1" i="5"/>
  <c r="AY2" i="5"/>
  <c r="AW2" i="4"/>
  <c r="AV1" i="4"/>
  <c r="AT47" i="4"/>
  <c r="AW18" i="5" l="1"/>
  <c r="AY115" i="2"/>
  <c r="AY88" i="2" s="1"/>
  <c r="AU47" i="4"/>
  <c r="AZ128" i="2"/>
  <c r="AV149" i="2"/>
  <c r="AS137" i="2"/>
  <c r="AS31" i="2"/>
  <c r="AS140" i="2"/>
  <c r="AT155" i="2"/>
  <c r="AT143" i="2"/>
  <c r="AW21" i="5"/>
  <c r="AT43" i="3"/>
  <c r="AT52" i="3"/>
  <c r="AT64" i="3"/>
  <c r="AT37" i="3"/>
  <c r="AT47" i="3"/>
  <c r="AT59" i="3"/>
  <c r="AT36" i="3"/>
  <c r="AW10" i="2"/>
  <c r="AW12" i="2"/>
  <c r="AW11" i="4" s="1"/>
  <c r="AX2" i="2"/>
  <c r="AW1" i="2"/>
  <c r="AU11" i="3"/>
  <c r="AU26" i="3" s="1"/>
  <c r="AU149" i="2"/>
  <c r="AR61" i="2"/>
  <c r="AR102" i="2" s="1"/>
  <c r="AR84" i="2"/>
  <c r="AX10" i="4"/>
  <c r="AY4" i="3"/>
  <c r="AY4" i="2"/>
  <c r="AZ28" i="5"/>
  <c r="BA123" i="2"/>
  <c r="AZ29" i="5"/>
  <c r="BA126" i="2"/>
  <c r="AV82" i="3"/>
  <c r="AV67" i="3"/>
  <c r="BA30" i="5"/>
  <c r="BA127" i="2"/>
  <c r="BA124" i="2"/>
  <c r="BB3" i="2"/>
  <c r="BA118" i="2"/>
  <c r="BB117" i="2" s="1"/>
  <c r="AY10" i="5"/>
  <c r="AY1" i="5"/>
  <c r="AZ2" i="5"/>
  <c r="AZ119" i="2"/>
  <c r="BA129" i="2"/>
  <c r="AX73" i="3"/>
  <c r="AX77" i="3" s="1"/>
  <c r="AX88" i="3"/>
  <c r="AX92" i="3" s="1"/>
  <c r="AX17" i="3"/>
  <c r="AY3" i="3"/>
  <c r="AZ125" i="2"/>
  <c r="AX2" i="3"/>
  <c r="AW1" i="3"/>
  <c r="AW10" i="3"/>
  <c r="AW94" i="3"/>
  <c r="AW61" i="3" s="1"/>
  <c r="AW93" i="3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AK158" i="4"/>
  <c r="AL158" i="4"/>
  <c r="AM158" i="4"/>
  <c r="AN158" i="4"/>
  <c r="AO158" i="4"/>
  <c r="AP158" i="4"/>
  <c r="AQ158" i="4"/>
  <c r="AR158" i="4"/>
  <c r="AS158" i="4"/>
  <c r="AT158" i="4"/>
  <c r="AX2" i="4"/>
  <c r="AW1" i="4"/>
  <c r="B160" i="4"/>
  <c r="AZ3" i="4"/>
  <c r="AZ122" i="2"/>
  <c r="AZ116" i="2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Y27" i="5"/>
  <c r="AW25" i="5"/>
  <c r="AW31" i="5"/>
  <c r="B94" i="4"/>
  <c r="AV93" i="4"/>
  <c r="AV156" i="4"/>
  <c r="AV153" i="4"/>
  <c r="AV150" i="4"/>
  <c r="AV147" i="4"/>
  <c r="AV144" i="4"/>
  <c r="AV141" i="4"/>
  <c r="AV138" i="4"/>
  <c r="AV135" i="4"/>
  <c r="AV158" i="4"/>
  <c r="AV155" i="4"/>
  <c r="AV152" i="4"/>
  <c r="AV149" i="4"/>
  <c r="AV146" i="4"/>
  <c r="AV143" i="4"/>
  <c r="AV140" i="4"/>
  <c r="AV154" i="4"/>
  <c r="AV145" i="4"/>
  <c r="AV137" i="4"/>
  <c r="AV129" i="4"/>
  <c r="AV126" i="4"/>
  <c r="AV123" i="4"/>
  <c r="AV120" i="4"/>
  <c r="AV117" i="4"/>
  <c r="AV132" i="4"/>
  <c r="AV151" i="4"/>
  <c r="AV142" i="4"/>
  <c r="AV139" i="4"/>
  <c r="AV133" i="4"/>
  <c r="AV131" i="4"/>
  <c r="AV128" i="4"/>
  <c r="AV125" i="4"/>
  <c r="AV157" i="4"/>
  <c r="AV148" i="4"/>
  <c r="AV136" i="4"/>
  <c r="AV122" i="4"/>
  <c r="AV91" i="4"/>
  <c r="AV88" i="4"/>
  <c r="AV85" i="4"/>
  <c r="AV82" i="4"/>
  <c r="AV118" i="4"/>
  <c r="AV119" i="4"/>
  <c r="AV90" i="4"/>
  <c r="AV87" i="4"/>
  <c r="AV84" i="4"/>
  <c r="AV134" i="4"/>
  <c r="AV130" i="4"/>
  <c r="AV127" i="4"/>
  <c r="AV124" i="4"/>
  <c r="AV92" i="4"/>
  <c r="AV89" i="4"/>
  <c r="AV86" i="4"/>
  <c r="AV79" i="4"/>
  <c r="AV78" i="4"/>
  <c r="AV75" i="4"/>
  <c r="AV72" i="4"/>
  <c r="AV69" i="4"/>
  <c r="AV66" i="4"/>
  <c r="AV63" i="4"/>
  <c r="AV60" i="4"/>
  <c r="AV57" i="4"/>
  <c r="AV121" i="4"/>
  <c r="AV83" i="4"/>
  <c r="AV80" i="4"/>
  <c r="AV81" i="4"/>
  <c r="AV76" i="4"/>
  <c r="AV73" i="4"/>
  <c r="AV70" i="4"/>
  <c r="AV67" i="4"/>
  <c r="AV64" i="4"/>
  <c r="AV61" i="4"/>
  <c r="AV59" i="4"/>
  <c r="AV53" i="4"/>
  <c r="AV71" i="4"/>
  <c r="AV62" i="4"/>
  <c r="AV52" i="4"/>
  <c r="AV45" i="4"/>
  <c r="AV65" i="4"/>
  <c r="AV55" i="4"/>
  <c r="AV58" i="4"/>
  <c r="AV56" i="4"/>
  <c r="AV54" i="4"/>
  <c r="AV77" i="4"/>
  <c r="AV68" i="4"/>
  <c r="AV74" i="4"/>
  <c r="AX23" i="5"/>
  <c r="AX22" i="5"/>
  <c r="AX20" i="5"/>
  <c r="AX19" i="5"/>
  <c r="AY3" i="5"/>
  <c r="AX14" i="5"/>
  <c r="AV47" i="4" l="1"/>
  <c r="AX18" i="5"/>
  <c r="BA128" i="2"/>
  <c r="BA116" i="2"/>
  <c r="AZ27" i="5"/>
  <c r="AU155" i="2"/>
  <c r="AU143" i="2"/>
  <c r="AU43" i="3"/>
  <c r="AU64" i="3"/>
  <c r="AU36" i="3"/>
  <c r="AU59" i="3"/>
  <c r="AU52" i="3"/>
  <c r="AU47" i="3"/>
  <c r="AU37" i="3"/>
  <c r="AT137" i="2"/>
  <c r="AT140" i="2"/>
  <c r="AT31" i="2"/>
  <c r="AX10" i="2"/>
  <c r="AX12" i="2"/>
  <c r="AX11" i="4" s="1"/>
  <c r="AX1" i="2"/>
  <c r="AY2" i="2"/>
  <c r="AS61" i="2"/>
  <c r="AS102" i="2" s="1"/>
  <c r="AS84" i="2"/>
  <c r="AV11" i="3"/>
  <c r="AV26" i="3" s="1"/>
  <c r="BA122" i="2"/>
  <c r="AZ115" i="2"/>
  <c r="AZ88" i="2" s="1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BA2" i="5"/>
  <c r="AZ1" i="5"/>
  <c r="AZ10" i="5"/>
  <c r="B161" i="4"/>
  <c r="AY22" i="5"/>
  <c r="AY23" i="5"/>
  <c r="AY19" i="5"/>
  <c r="AY14" i="5"/>
  <c r="AZ3" i="5"/>
  <c r="AY20" i="5"/>
  <c r="AY10" i="4"/>
  <c r="AZ4" i="3"/>
  <c r="AY73" i="3"/>
  <c r="AY77" i="3" s="1"/>
  <c r="AY88" i="3"/>
  <c r="AY92" i="3" s="1"/>
  <c r="AY17" i="3"/>
  <c r="AZ3" i="3"/>
  <c r="AX21" i="5"/>
  <c r="BA119" i="2"/>
  <c r="B95" i="4"/>
  <c r="AW94" i="4"/>
  <c r="AZ4" i="2"/>
  <c r="AW156" i="4"/>
  <c r="AW153" i="4"/>
  <c r="AW150" i="4"/>
  <c r="AW147" i="4"/>
  <c r="AW144" i="4"/>
  <c r="AW141" i="4"/>
  <c r="AW138" i="4"/>
  <c r="AW135" i="4"/>
  <c r="AW159" i="4"/>
  <c r="AW158" i="4"/>
  <c r="AW155" i="4"/>
  <c r="AW152" i="4"/>
  <c r="AW149" i="4"/>
  <c r="AW146" i="4"/>
  <c r="AW143" i="4"/>
  <c r="AW140" i="4"/>
  <c r="AW157" i="4"/>
  <c r="AW154" i="4"/>
  <c r="AW151" i="4"/>
  <c r="AW148" i="4"/>
  <c r="AW145" i="4"/>
  <c r="AW142" i="4"/>
  <c r="AW139" i="4"/>
  <c r="AW137" i="4"/>
  <c r="AW129" i="4"/>
  <c r="AW126" i="4"/>
  <c r="AW123" i="4"/>
  <c r="AW120" i="4"/>
  <c r="AW117" i="4"/>
  <c r="AW132" i="4"/>
  <c r="AW133" i="4"/>
  <c r="AW131" i="4"/>
  <c r="AW128" i="4"/>
  <c r="AW125" i="4"/>
  <c r="AW122" i="4"/>
  <c r="AW119" i="4"/>
  <c r="AW134" i="4"/>
  <c r="AW130" i="4"/>
  <c r="AW127" i="4"/>
  <c r="AW124" i="4"/>
  <c r="AW121" i="4"/>
  <c r="AW118" i="4"/>
  <c r="AW136" i="4"/>
  <c r="AW91" i="4"/>
  <c r="AW88" i="4"/>
  <c r="AW85" i="4"/>
  <c r="AW82" i="4"/>
  <c r="AW79" i="4"/>
  <c r="AW93" i="4"/>
  <c r="AW90" i="4"/>
  <c r="AW87" i="4"/>
  <c r="AW84" i="4"/>
  <c r="AW78" i="4"/>
  <c r="AW75" i="4"/>
  <c r="AW72" i="4"/>
  <c r="AW69" i="4"/>
  <c r="AW66" i="4"/>
  <c r="AW63" i="4"/>
  <c r="AW60" i="4"/>
  <c r="AW57" i="4"/>
  <c r="AW92" i="4"/>
  <c r="AW83" i="4"/>
  <c r="AW80" i="4"/>
  <c r="AW77" i="4"/>
  <c r="AW74" i="4"/>
  <c r="AW71" i="4"/>
  <c r="AW68" i="4"/>
  <c r="AW65" i="4"/>
  <c r="AW62" i="4"/>
  <c r="AW86" i="4"/>
  <c r="AW81" i="4"/>
  <c r="AW76" i="4"/>
  <c r="AW73" i="4"/>
  <c r="AW70" i="4"/>
  <c r="AW67" i="4"/>
  <c r="AW64" i="4"/>
  <c r="AW61" i="4"/>
  <c r="AW89" i="4"/>
  <c r="AW59" i="4"/>
  <c r="AW53" i="4"/>
  <c r="AW52" i="4"/>
  <c r="AW45" i="4"/>
  <c r="AW47" i="4" s="1"/>
  <c r="AW58" i="4"/>
  <c r="AW56" i="4"/>
  <c r="AW54" i="4"/>
  <c r="AW55" i="4"/>
  <c r="AW82" i="3"/>
  <c r="AW67" i="3"/>
  <c r="AX93" i="3"/>
  <c r="AX94" i="3"/>
  <c r="AX61" i="3" s="1"/>
  <c r="BB30" i="5"/>
  <c r="BB127" i="2"/>
  <c r="BB124" i="2"/>
  <c r="BB118" i="2"/>
  <c r="BC117" i="2" s="1"/>
  <c r="BC3" i="2"/>
  <c r="AY2" i="4"/>
  <c r="AX1" i="4"/>
  <c r="AY2" i="3"/>
  <c r="AX1" i="3"/>
  <c r="AX10" i="3"/>
  <c r="BA28" i="5"/>
  <c r="BB123" i="2"/>
  <c r="AX31" i="5"/>
  <c r="AX25" i="5"/>
  <c r="BA3" i="4"/>
  <c r="BA29" i="5"/>
  <c r="BB126" i="2"/>
  <c r="BA125" i="2"/>
  <c r="AV159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BB129" i="2"/>
  <c r="BA27" i="5" l="1"/>
  <c r="AW11" i="3"/>
  <c r="AW26" i="3" s="1"/>
  <c r="AW149" i="2"/>
  <c r="BA115" i="2"/>
  <c r="BA88" i="2" s="1"/>
  <c r="BB116" i="2"/>
  <c r="AY10" i="2"/>
  <c r="AY1" i="2"/>
  <c r="AY12" i="2"/>
  <c r="AY11" i="4" s="1"/>
  <c r="AZ2" i="2"/>
  <c r="AU137" i="2"/>
  <c r="AU31" i="2"/>
  <c r="AU140" i="2"/>
  <c r="AV155" i="2"/>
  <c r="AV143" i="2"/>
  <c r="AT84" i="2"/>
  <c r="AT61" i="2"/>
  <c r="AT102" i="2" s="1"/>
  <c r="AV47" i="3"/>
  <c r="AV37" i="3"/>
  <c r="AV36" i="3"/>
  <c r="AV52" i="3"/>
  <c r="AV43" i="3"/>
  <c r="AV64" i="3"/>
  <c r="AV59" i="3"/>
  <c r="BB125" i="2"/>
  <c r="BB28" i="5"/>
  <c r="BC123" i="2"/>
  <c r="BB29" i="5"/>
  <c r="BC126" i="2"/>
  <c r="AY31" i="5"/>
  <c r="AY25" i="5"/>
  <c r="BC129" i="2"/>
  <c r="BB119" i="2"/>
  <c r="AZ10" i="4"/>
  <c r="BA4" i="3"/>
  <c r="BA1" i="5"/>
  <c r="BB2" i="5"/>
  <c r="BA10" i="5"/>
  <c r="BB122" i="2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Y21" i="5"/>
  <c r="B162" i="4"/>
  <c r="AX161" i="4"/>
  <c r="BB3" i="4"/>
  <c r="AX82" i="3"/>
  <c r="AX67" i="3"/>
  <c r="AX156" i="4"/>
  <c r="AX153" i="4"/>
  <c r="AX150" i="4"/>
  <c r="AX147" i="4"/>
  <c r="AX144" i="4"/>
  <c r="AX141" i="4"/>
  <c r="AX138" i="4"/>
  <c r="AX135" i="4"/>
  <c r="AX159" i="4"/>
  <c r="AX160" i="4"/>
  <c r="AX158" i="4"/>
  <c r="AX155" i="4"/>
  <c r="AX152" i="4"/>
  <c r="AX149" i="4"/>
  <c r="AX146" i="4"/>
  <c r="AX143" i="4"/>
  <c r="AX140" i="4"/>
  <c r="AX137" i="4"/>
  <c r="AX134" i="4"/>
  <c r="AX157" i="4"/>
  <c r="AX154" i="4"/>
  <c r="AX151" i="4"/>
  <c r="AX148" i="4"/>
  <c r="AX145" i="4"/>
  <c r="AX142" i="4"/>
  <c r="AX129" i="4"/>
  <c r="AX126" i="4"/>
  <c r="AX123" i="4"/>
  <c r="AX120" i="4"/>
  <c r="AX117" i="4"/>
  <c r="AX132" i="4"/>
  <c r="AX133" i="4"/>
  <c r="AX131" i="4"/>
  <c r="AX128" i="4"/>
  <c r="AX125" i="4"/>
  <c r="AX122" i="4"/>
  <c r="AX119" i="4"/>
  <c r="AX139" i="4"/>
  <c r="AX136" i="4"/>
  <c r="AX118" i="4"/>
  <c r="AX130" i="4"/>
  <c r="AX127" i="4"/>
  <c r="AX124" i="4"/>
  <c r="AX92" i="4"/>
  <c r="AX89" i="4"/>
  <c r="AX121" i="4"/>
  <c r="AX78" i="4"/>
  <c r="AX75" i="4"/>
  <c r="AX72" i="4"/>
  <c r="AX69" i="4"/>
  <c r="AX66" i="4"/>
  <c r="AX63" i="4"/>
  <c r="AX60" i="4"/>
  <c r="AX57" i="4"/>
  <c r="AX88" i="4"/>
  <c r="AX79" i="4"/>
  <c r="AX83" i="4"/>
  <c r="AX80" i="4"/>
  <c r="AX87" i="4"/>
  <c r="AX85" i="4"/>
  <c r="AX77" i="4"/>
  <c r="AX74" i="4"/>
  <c r="AX71" i="4"/>
  <c r="AX68" i="4"/>
  <c r="AX65" i="4"/>
  <c r="AX91" i="4"/>
  <c r="AX90" i="4"/>
  <c r="AX86" i="4"/>
  <c r="AX81" i="4"/>
  <c r="AX76" i="4"/>
  <c r="AX73" i="4"/>
  <c r="AX70" i="4"/>
  <c r="AX67" i="4"/>
  <c r="AX64" i="4"/>
  <c r="AX94" i="4"/>
  <c r="AX82" i="4"/>
  <c r="AX62" i="4"/>
  <c r="AX52" i="4"/>
  <c r="AX61" i="4"/>
  <c r="AX45" i="4"/>
  <c r="AX47" i="4" s="1"/>
  <c r="AX93" i="4"/>
  <c r="AX55" i="4"/>
  <c r="AX84" i="4"/>
  <c r="AX59" i="4"/>
  <c r="AX53" i="4"/>
  <c r="AX56" i="4"/>
  <c r="AX58" i="4"/>
  <c r="AX54" i="4"/>
  <c r="AZ2" i="4"/>
  <c r="AY1" i="4"/>
  <c r="AW160" i="4"/>
  <c r="AZ23" i="5"/>
  <c r="AZ22" i="5"/>
  <c r="AZ20" i="5"/>
  <c r="AZ14" i="5"/>
  <c r="BA3" i="5"/>
  <c r="AZ19" i="5"/>
  <c r="BB128" i="2"/>
  <c r="AZ2" i="3"/>
  <c r="AY1" i="3"/>
  <c r="AY10" i="3"/>
  <c r="BA4" i="2"/>
  <c r="AZ88" i="3"/>
  <c r="AZ92" i="3" s="1"/>
  <c r="BA3" i="3"/>
  <c r="AZ73" i="3"/>
  <c r="AZ77" i="3" s="1"/>
  <c r="AZ17" i="3"/>
  <c r="BC30" i="5"/>
  <c r="BC127" i="2"/>
  <c r="BC124" i="2"/>
  <c r="BC118" i="2"/>
  <c r="BD117" i="2" s="1"/>
  <c r="BD3" i="2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B96" i="4"/>
  <c r="AY93" i="3"/>
  <c r="AY94" i="3"/>
  <c r="AY61" i="3" s="1"/>
  <c r="AY18" i="5"/>
  <c r="BC119" i="2" l="1"/>
  <c r="BB115" i="2"/>
  <c r="BB88" i="2" s="1"/>
  <c r="BC116" i="2"/>
  <c r="BA2" i="2"/>
  <c r="AZ1" i="2"/>
  <c r="AZ10" i="2"/>
  <c r="AZ12" i="2"/>
  <c r="AZ11" i="4" s="1"/>
  <c r="AV31" i="2"/>
  <c r="AV137" i="2"/>
  <c r="AV140" i="2"/>
  <c r="AZ21" i="5"/>
  <c r="AW155" i="2"/>
  <c r="AW143" i="2"/>
  <c r="AX11" i="3"/>
  <c r="AX26" i="3" s="1"/>
  <c r="AX149" i="2"/>
  <c r="AW59" i="3"/>
  <c r="AW36" i="3"/>
  <c r="AW52" i="3"/>
  <c r="AW47" i="3"/>
  <c r="AW37" i="3"/>
  <c r="AW43" i="3"/>
  <c r="AW64" i="3"/>
  <c r="AU84" i="2"/>
  <c r="AU61" i="2"/>
  <c r="AU102" i="2" s="1"/>
  <c r="BA2" i="3"/>
  <c r="AZ1" i="3"/>
  <c r="AZ10" i="3"/>
  <c r="BA10" i="4"/>
  <c r="BB4" i="3"/>
  <c r="BC3" i="4"/>
  <c r="BC125" i="2"/>
  <c r="AY160" i="4"/>
  <c r="AY156" i="4"/>
  <c r="AY153" i="4"/>
  <c r="AY150" i="4"/>
  <c r="AY147" i="4"/>
  <c r="AY144" i="4"/>
  <c r="AY141" i="4"/>
  <c r="AY138" i="4"/>
  <c r="AY135" i="4"/>
  <c r="AY132" i="4"/>
  <c r="AY159" i="4"/>
  <c r="AY158" i="4"/>
  <c r="AY155" i="4"/>
  <c r="AY152" i="4"/>
  <c r="AY149" i="4"/>
  <c r="AY146" i="4"/>
  <c r="AY143" i="4"/>
  <c r="AY140" i="4"/>
  <c r="AY137" i="4"/>
  <c r="AY161" i="4"/>
  <c r="AY157" i="4"/>
  <c r="AY154" i="4"/>
  <c r="AY151" i="4"/>
  <c r="AY148" i="4"/>
  <c r="AY145" i="4"/>
  <c r="AY142" i="4"/>
  <c r="AY139" i="4"/>
  <c r="AY133" i="4"/>
  <c r="AY131" i="4"/>
  <c r="AY128" i="4"/>
  <c r="AY125" i="4"/>
  <c r="AY122" i="4"/>
  <c r="AY119" i="4"/>
  <c r="AY136" i="4"/>
  <c r="AY130" i="4"/>
  <c r="AY127" i="4"/>
  <c r="AY124" i="4"/>
  <c r="AY121" i="4"/>
  <c r="AY118" i="4"/>
  <c r="AY117" i="4"/>
  <c r="AY93" i="4"/>
  <c r="AY90" i="4"/>
  <c r="AY87" i="4"/>
  <c r="AY84" i="4"/>
  <c r="AY81" i="4"/>
  <c r="AY123" i="4"/>
  <c r="AY134" i="4"/>
  <c r="AY120" i="4"/>
  <c r="AY88" i="4"/>
  <c r="AY79" i="4"/>
  <c r="AY92" i="4"/>
  <c r="AY83" i="4"/>
  <c r="AY80" i="4"/>
  <c r="AY85" i="4"/>
  <c r="AY77" i="4"/>
  <c r="AY74" i="4"/>
  <c r="AY71" i="4"/>
  <c r="AY68" i="4"/>
  <c r="AY65" i="4"/>
  <c r="AY62" i="4"/>
  <c r="AY59" i="4"/>
  <c r="AY129" i="4"/>
  <c r="AY126" i="4"/>
  <c r="AY91" i="4"/>
  <c r="AY95" i="4"/>
  <c r="AY76" i="4"/>
  <c r="AY73" i="4"/>
  <c r="AY70" i="4"/>
  <c r="AY94" i="4"/>
  <c r="AY89" i="4"/>
  <c r="AY82" i="4"/>
  <c r="AY78" i="4"/>
  <c r="AY69" i="4"/>
  <c r="AY67" i="4"/>
  <c r="AY64" i="4"/>
  <c r="AY57" i="4"/>
  <c r="AY52" i="4"/>
  <c r="AY61" i="4"/>
  <c r="AY45" i="4"/>
  <c r="AY47" i="4" s="1"/>
  <c r="AY72" i="4"/>
  <c r="AY66" i="4"/>
  <c r="AY55" i="4"/>
  <c r="AY63" i="4"/>
  <c r="AY60" i="4"/>
  <c r="AY58" i="4"/>
  <c r="AY56" i="4"/>
  <c r="AY54" i="4"/>
  <c r="AY75" i="4"/>
  <c r="AY53" i="4"/>
  <c r="AY86" i="4"/>
  <c r="BA2" i="4"/>
  <c r="AZ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AV161" i="4"/>
  <c r="AW161" i="4"/>
  <c r="BB10" i="5"/>
  <c r="BB1" i="5"/>
  <c r="BC2" i="5"/>
  <c r="BD129" i="2"/>
  <c r="AY162" i="4"/>
  <c r="B163" i="4"/>
  <c r="AZ94" i="3"/>
  <c r="AZ61" i="3" s="1"/>
  <c r="AZ93" i="3"/>
  <c r="BC122" i="2"/>
  <c r="BB4" i="2"/>
  <c r="BB27" i="5"/>
  <c r="BC28" i="5"/>
  <c r="BD123" i="2"/>
  <c r="BC29" i="5"/>
  <c r="BD126" i="2"/>
  <c r="B97" i="4"/>
  <c r="AZ31" i="5"/>
  <c r="AZ25" i="5"/>
  <c r="BC128" i="2"/>
  <c r="BA88" i="3"/>
  <c r="BA92" i="3" s="1"/>
  <c r="BA73" i="3"/>
  <c r="BA77" i="3" s="1"/>
  <c r="BB3" i="3"/>
  <c r="BA17" i="3"/>
  <c r="BD30" i="5"/>
  <c r="BD127" i="2"/>
  <c r="BD124" i="2"/>
  <c r="BD118" i="2"/>
  <c r="BE117" i="2" s="1"/>
  <c r="BE3" i="2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Z18" i="5"/>
  <c r="AY82" i="3"/>
  <c r="AY67" i="3"/>
  <c r="BA22" i="5"/>
  <c r="BA23" i="5"/>
  <c r="BA20" i="5"/>
  <c r="BA19" i="5"/>
  <c r="BA14" i="5"/>
  <c r="BB3" i="5"/>
  <c r="AX95" i="4"/>
  <c r="BA18" i="5" l="1"/>
  <c r="BA21" i="5"/>
  <c r="AY11" i="3"/>
  <c r="AY26" i="3" s="1"/>
  <c r="AY149" i="2"/>
  <c r="AX143" i="2"/>
  <c r="AX155" i="2"/>
  <c r="AV61" i="2"/>
  <c r="AV102" i="2" s="1"/>
  <c r="AV84" i="2"/>
  <c r="BD125" i="2"/>
  <c r="AX47" i="3"/>
  <c r="AX37" i="3"/>
  <c r="AX43" i="3"/>
  <c r="AX36" i="3"/>
  <c r="AX64" i="3"/>
  <c r="AX59" i="3"/>
  <c r="AX52" i="3"/>
  <c r="AW137" i="2"/>
  <c r="AW140" i="2"/>
  <c r="AW31" i="2"/>
  <c r="BC115" i="2"/>
  <c r="BC88" i="2" s="1"/>
  <c r="BA12" i="2"/>
  <c r="BA11" i="4" s="1"/>
  <c r="BB2" i="2"/>
  <c r="BA1" i="2"/>
  <c r="BA10" i="2"/>
  <c r="BA94" i="3"/>
  <c r="BA61" i="3" s="1"/>
  <c r="BA93" i="3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B98" i="4"/>
  <c r="AZ97" i="4"/>
  <c r="AZ67" i="3"/>
  <c r="AZ82" i="3"/>
  <c r="BE30" i="5"/>
  <c r="BE127" i="2"/>
  <c r="BE124" i="2"/>
  <c r="BE118" i="2"/>
  <c r="BF117" i="2" s="1"/>
  <c r="BF3" i="2"/>
  <c r="BB23" i="5"/>
  <c r="BB20" i="5"/>
  <c r="BB19" i="5"/>
  <c r="BB22" i="5"/>
  <c r="BC3" i="5"/>
  <c r="BB14" i="5"/>
  <c r="BB2" i="3"/>
  <c r="BA1" i="3"/>
  <c r="BA10" i="3"/>
  <c r="AZ163" i="4"/>
  <c r="B164" i="4"/>
  <c r="AZ160" i="4"/>
  <c r="AZ161" i="4"/>
  <c r="AZ159" i="4"/>
  <c r="AZ158" i="4"/>
  <c r="AZ155" i="4"/>
  <c r="AZ152" i="4"/>
  <c r="AZ149" i="4"/>
  <c r="AZ146" i="4"/>
  <c r="AZ143" i="4"/>
  <c r="AZ140" i="4"/>
  <c r="AZ137" i="4"/>
  <c r="AZ134" i="4"/>
  <c r="AZ162" i="4"/>
  <c r="AZ157" i="4"/>
  <c r="AZ154" i="4"/>
  <c r="AZ151" i="4"/>
  <c r="AZ148" i="4"/>
  <c r="AZ145" i="4"/>
  <c r="AZ142" i="4"/>
  <c r="AZ132" i="4"/>
  <c r="AZ156" i="4"/>
  <c r="AZ147" i="4"/>
  <c r="AZ133" i="4"/>
  <c r="AZ131" i="4"/>
  <c r="AZ128" i="4"/>
  <c r="AZ125" i="4"/>
  <c r="AZ122" i="4"/>
  <c r="AZ119" i="4"/>
  <c r="AZ139" i="4"/>
  <c r="AZ136" i="4"/>
  <c r="AZ153" i="4"/>
  <c r="AZ144" i="4"/>
  <c r="AZ130" i="4"/>
  <c r="AZ127" i="4"/>
  <c r="AZ124" i="4"/>
  <c r="AZ150" i="4"/>
  <c r="AZ118" i="4"/>
  <c r="AZ96" i="4"/>
  <c r="AZ93" i="4"/>
  <c r="AZ90" i="4"/>
  <c r="AZ87" i="4"/>
  <c r="AZ84" i="4"/>
  <c r="AZ81" i="4"/>
  <c r="AZ123" i="4"/>
  <c r="AZ138" i="4"/>
  <c r="AZ95" i="4"/>
  <c r="AZ92" i="4"/>
  <c r="AZ89" i="4"/>
  <c r="AZ86" i="4"/>
  <c r="AZ83" i="4"/>
  <c r="AZ120" i="4"/>
  <c r="AZ135" i="4"/>
  <c r="AZ94" i="4"/>
  <c r="AZ91" i="4"/>
  <c r="AZ88" i="4"/>
  <c r="AZ85" i="4"/>
  <c r="AZ80" i="4"/>
  <c r="AZ141" i="4"/>
  <c r="AZ121" i="4"/>
  <c r="AZ77" i="4"/>
  <c r="AZ74" i="4"/>
  <c r="AZ71" i="4"/>
  <c r="AZ68" i="4"/>
  <c r="AZ65" i="4"/>
  <c r="AZ62" i="4"/>
  <c r="AZ59" i="4"/>
  <c r="AZ129" i="4"/>
  <c r="AZ126" i="4"/>
  <c r="AZ117" i="4"/>
  <c r="AZ82" i="4"/>
  <c r="AZ78" i="4"/>
  <c r="AZ75" i="4"/>
  <c r="AZ72" i="4"/>
  <c r="AZ69" i="4"/>
  <c r="AZ66" i="4"/>
  <c r="AZ63" i="4"/>
  <c r="AZ60" i="4"/>
  <c r="AZ70" i="4"/>
  <c r="AZ57" i="4"/>
  <c r="AZ52" i="4"/>
  <c r="AZ79" i="4"/>
  <c r="AZ61" i="4"/>
  <c r="AZ45" i="4"/>
  <c r="AZ47" i="4" s="1"/>
  <c r="AZ55" i="4"/>
  <c r="AZ73" i="4"/>
  <c r="AZ58" i="4"/>
  <c r="AZ56" i="4"/>
  <c r="AZ54" i="4"/>
  <c r="AZ76" i="4"/>
  <c r="AZ53" i="4"/>
  <c r="AZ67" i="4"/>
  <c r="AZ64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AK162" i="4"/>
  <c r="AL162" i="4"/>
  <c r="AM162" i="4"/>
  <c r="AN162" i="4"/>
  <c r="AO162" i="4"/>
  <c r="AP162" i="4"/>
  <c r="AQ162" i="4"/>
  <c r="AR162" i="4"/>
  <c r="AS162" i="4"/>
  <c r="AT162" i="4"/>
  <c r="AU162" i="4"/>
  <c r="AV162" i="4"/>
  <c r="AW162" i="4"/>
  <c r="AX162" i="4"/>
  <c r="BB2" i="4"/>
  <c r="BA1" i="4"/>
  <c r="BD3" i="4"/>
  <c r="BD28" i="5"/>
  <c r="BE123" i="2"/>
  <c r="BD128" i="2"/>
  <c r="BD29" i="5"/>
  <c r="BE126" i="2"/>
  <c r="BD122" i="2"/>
  <c r="BE129" i="2"/>
  <c r="BC27" i="5"/>
  <c r="BB10" i="4"/>
  <c r="BC4" i="3"/>
  <c r="BD119" i="2"/>
  <c r="BA31" i="5"/>
  <c r="BA25" i="5"/>
  <c r="BD116" i="2"/>
  <c r="BC4" i="2"/>
  <c r="BD2" i="5"/>
  <c r="BC10" i="5"/>
  <c r="BC1" i="5"/>
  <c r="AY96" i="4"/>
  <c r="BB88" i="3"/>
  <c r="BB92" i="3" s="1"/>
  <c r="BB73" i="3"/>
  <c r="BB77" i="3" s="1"/>
  <c r="BC3" i="3"/>
  <c r="BB17" i="3"/>
  <c r="BE128" i="2" l="1"/>
  <c r="BE125" i="2"/>
  <c r="BE119" i="2"/>
  <c r="BB21" i="5"/>
  <c r="BE116" i="2"/>
  <c r="BE122" i="2"/>
  <c r="AZ149" i="2"/>
  <c r="BB18" i="5"/>
  <c r="AW84" i="2"/>
  <c r="AW61" i="2"/>
  <c r="AW102" i="2" s="1"/>
  <c r="AX31" i="2"/>
  <c r="AX137" i="2"/>
  <c r="AX140" i="2"/>
  <c r="AZ11" i="3"/>
  <c r="AZ26" i="3" s="1"/>
  <c r="AY155" i="2"/>
  <c r="AY143" i="2"/>
  <c r="BC2" i="2"/>
  <c r="BB10" i="2"/>
  <c r="BB1" i="2"/>
  <c r="BB12" i="2"/>
  <c r="BB11" i="4" s="1"/>
  <c r="AY52" i="3"/>
  <c r="AY36" i="3"/>
  <c r="AY47" i="3"/>
  <c r="AY37" i="3"/>
  <c r="AY43" i="3"/>
  <c r="AY64" i="3"/>
  <c r="AY59" i="3"/>
  <c r="BD115" i="2"/>
  <c r="BD88" i="2" s="1"/>
  <c r="BB31" i="5"/>
  <c r="BB25" i="5"/>
  <c r="BE28" i="5"/>
  <c r="BF123" i="2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BF30" i="5"/>
  <c r="BF127" i="2"/>
  <c r="BF124" i="2"/>
  <c r="BF118" i="2"/>
  <c r="BG117" i="2" s="1"/>
  <c r="BG3" i="2"/>
  <c r="BD27" i="5"/>
  <c r="BE29" i="5"/>
  <c r="BF126" i="2"/>
  <c r="BA98" i="4"/>
  <c r="B99" i="4"/>
  <c r="BE3" i="4"/>
  <c r="BF129" i="2"/>
  <c r="BC10" i="4"/>
  <c r="BD4" i="3"/>
  <c r="BA163" i="4"/>
  <c r="BA160" i="4"/>
  <c r="BA162" i="4"/>
  <c r="BA159" i="4"/>
  <c r="BA158" i="4"/>
  <c r="BA155" i="4"/>
  <c r="BA152" i="4"/>
  <c r="BA149" i="4"/>
  <c r="BA146" i="4"/>
  <c r="BA143" i="4"/>
  <c r="BA140" i="4"/>
  <c r="BA137" i="4"/>
  <c r="BA134" i="4"/>
  <c r="BA161" i="4"/>
  <c r="BA157" i="4"/>
  <c r="BA154" i="4"/>
  <c r="BA151" i="4"/>
  <c r="BA148" i="4"/>
  <c r="BA145" i="4"/>
  <c r="BA142" i="4"/>
  <c r="BA139" i="4"/>
  <c r="BA156" i="4"/>
  <c r="BA153" i="4"/>
  <c r="BA150" i="4"/>
  <c r="BA147" i="4"/>
  <c r="BA144" i="4"/>
  <c r="BA141" i="4"/>
  <c r="BA138" i="4"/>
  <c r="BA132" i="4"/>
  <c r="BA133" i="4"/>
  <c r="BA131" i="4"/>
  <c r="BA128" i="4"/>
  <c r="BA125" i="4"/>
  <c r="BA122" i="4"/>
  <c r="BA119" i="4"/>
  <c r="BA136" i="4"/>
  <c r="BA130" i="4"/>
  <c r="BA127" i="4"/>
  <c r="BA124" i="4"/>
  <c r="BA121" i="4"/>
  <c r="BA118" i="4"/>
  <c r="BA135" i="4"/>
  <c r="BA129" i="4"/>
  <c r="BA126" i="4"/>
  <c r="BA123" i="4"/>
  <c r="BA120" i="4"/>
  <c r="BA117" i="4"/>
  <c r="BA96" i="4"/>
  <c r="BA93" i="4"/>
  <c r="BA90" i="4"/>
  <c r="BA87" i="4"/>
  <c r="BA84" i="4"/>
  <c r="BA81" i="4"/>
  <c r="BA95" i="4"/>
  <c r="BA92" i="4"/>
  <c r="BA89" i="4"/>
  <c r="BA86" i="4"/>
  <c r="BA83" i="4"/>
  <c r="BA77" i="4"/>
  <c r="BA74" i="4"/>
  <c r="BA71" i="4"/>
  <c r="BA68" i="4"/>
  <c r="BA65" i="4"/>
  <c r="BA62" i="4"/>
  <c r="BA59" i="4"/>
  <c r="BA56" i="4"/>
  <c r="BA85" i="4"/>
  <c r="BA91" i="4"/>
  <c r="BA97" i="4"/>
  <c r="BA76" i="4"/>
  <c r="BA73" i="4"/>
  <c r="BA70" i="4"/>
  <c r="BA67" i="4"/>
  <c r="BA64" i="4"/>
  <c r="BA61" i="4"/>
  <c r="BA94" i="4"/>
  <c r="BA82" i="4"/>
  <c r="BA78" i="4"/>
  <c r="BA75" i="4"/>
  <c r="BA72" i="4"/>
  <c r="BA69" i="4"/>
  <c r="BA66" i="4"/>
  <c r="BA63" i="4"/>
  <c r="BA60" i="4"/>
  <c r="BA79" i="4"/>
  <c r="BA57" i="4"/>
  <c r="BA52" i="4"/>
  <c r="BA45" i="4"/>
  <c r="BA47" i="4" s="1"/>
  <c r="BA88" i="4"/>
  <c r="BA55" i="4"/>
  <c r="BA80" i="4"/>
  <c r="BA58" i="4"/>
  <c r="BA54" i="4"/>
  <c r="BA53" i="4"/>
  <c r="B165" i="4"/>
  <c r="BA164" i="4"/>
  <c r="BC2" i="4"/>
  <c r="BB1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BA82" i="3"/>
  <c r="BA67" i="3"/>
  <c r="BC88" i="3"/>
  <c r="BC92" i="3" s="1"/>
  <c r="BC73" i="3"/>
  <c r="BC77" i="3" s="1"/>
  <c r="BD3" i="3"/>
  <c r="BC17" i="3"/>
  <c r="BE2" i="5"/>
  <c r="BD10" i="5"/>
  <c r="BD1" i="5"/>
  <c r="BC2" i="3"/>
  <c r="BB1" i="3"/>
  <c r="BB10" i="3"/>
  <c r="BD4" i="2"/>
  <c r="BB94" i="3"/>
  <c r="BB61" i="3" s="1"/>
  <c r="BB93" i="3"/>
  <c r="BC23" i="5"/>
  <c r="BC19" i="5"/>
  <c r="BC14" i="5"/>
  <c r="BC22" i="5"/>
  <c r="BC20" i="5"/>
  <c r="BD3" i="5"/>
  <c r="BF125" i="2" l="1"/>
  <c r="BE115" i="2"/>
  <c r="BE88" i="2" s="1"/>
  <c r="BC21" i="5"/>
  <c r="BF128" i="2"/>
  <c r="BE27" i="5"/>
  <c r="BA11" i="3"/>
  <c r="BA26" i="3" s="1"/>
  <c r="BA149" i="2"/>
  <c r="AZ155" i="2"/>
  <c r="AZ143" i="2"/>
  <c r="AZ36" i="3"/>
  <c r="AZ43" i="3"/>
  <c r="AZ47" i="3"/>
  <c r="AZ64" i="3"/>
  <c r="AZ59" i="3"/>
  <c r="AZ52" i="3"/>
  <c r="AZ37" i="3"/>
  <c r="BC10" i="2"/>
  <c r="BC12" i="2"/>
  <c r="BC11" i="4" s="1"/>
  <c r="BD2" i="2"/>
  <c r="BC1" i="2"/>
  <c r="AX61" i="2"/>
  <c r="AX102" i="2" s="1"/>
  <c r="AX84" i="2"/>
  <c r="AY137" i="2"/>
  <c r="AY140" i="2"/>
  <c r="AY31" i="2"/>
  <c r="BC31" i="5"/>
  <c r="BC25" i="5"/>
  <c r="BB82" i="3"/>
  <c r="BB67" i="3"/>
  <c r="BF122" i="2"/>
  <c r="BB163" i="4"/>
  <c r="BB160" i="4"/>
  <c r="BB162" i="4"/>
  <c r="BB158" i="4"/>
  <c r="BB155" i="4"/>
  <c r="BB152" i="4"/>
  <c r="BB149" i="4"/>
  <c r="BB146" i="4"/>
  <c r="BB143" i="4"/>
  <c r="BB140" i="4"/>
  <c r="BB137" i="4"/>
  <c r="BB134" i="4"/>
  <c r="BB161" i="4"/>
  <c r="BB157" i="4"/>
  <c r="BB154" i="4"/>
  <c r="BB151" i="4"/>
  <c r="BB148" i="4"/>
  <c r="BB145" i="4"/>
  <c r="BB142" i="4"/>
  <c r="BB139" i="4"/>
  <c r="BB136" i="4"/>
  <c r="BB156" i="4"/>
  <c r="BB153" i="4"/>
  <c r="BB150" i="4"/>
  <c r="BB147" i="4"/>
  <c r="BB144" i="4"/>
  <c r="BB141" i="4"/>
  <c r="BB133" i="4"/>
  <c r="BB131" i="4"/>
  <c r="BB128" i="4"/>
  <c r="BB125" i="4"/>
  <c r="BB122" i="4"/>
  <c r="BB119" i="4"/>
  <c r="BB130" i="4"/>
  <c r="BB127" i="4"/>
  <c r="BB124" i="4"/>
  <c r="BB121" i="4"/>
  <c r="BB118" i="4"/>
  <c r="BB135" i="4"/>
  <c r="BB164" i="4"/>
  <c r="BB123" i="4"/>
  <c r="BB138" i="4"/>
  <c r="BB98" i="4"/>
  <c r="BB159" i="4"/>
  <c r="BB120" i="4"/>
  <c r="BB97" i="4"/>
  <c r="BB94" i="4"/>
  <c r="BB91" i="4"/>
  <c r="BB88" i="4"/>
  <c r="BB129" i="4"/>
  <c r="BB126" i="4"/>
  <c r="BB92" i="4"/>
  <c r="BB77" i="4"/>
  <c r="BB74" i="4"/>
  <c r="BB71" i="4"/>
  <c r="BB68" i="4"/>
  <c r="BB65" i="4"/>
  <c r="BB62" i="4"/>
  <c r="BB59" i="4"/>
  <c r="BB85" i="4"/>
  <c r="BB117" i="4"/>
  <c r="BB87" i="4"/>
  <c r="BB132" i="4"/>
  <c r="BB95" i="4"/>
  <c r="BB76" i="4"/>
  <c r="BB73" i="4"/>
  <c r="BB70" i="4"/>
  <c r="BB67" i="4"/>
  <c r="BB64" i="4"/>
  <c r="BB86" i="4"/>
  <c r="BB89" i="4"/>
  <c r="BB78" i="4"/>
  <c r="BB75" i="4"/>
  <c r="BB72" i="4"/>
  <c r="BB69" i="4"/>
  <c r="BB66" i="4"/>
  <c r="BB63" i="4"/>
  <c r="BB96" i="4"/>
  <c r="BB79" i="4"/>
  <c r="BB93" i="4"/>
  <c r="BB84" i="4"/>
  <c r="BB80" i="4"/>
  <c r="BB45" i="4"/>
  <c r="BB47" i="4" s="1"/>
  <c r="BB61" i="4"/>
  <c r="BB55" i="4"/>
  <c r="BB58" i="4"/>
  <c r="BB54" i="4"/>
  <c r="BB83" i="4"/>
  <c r="BB56" i="4"/>
  <c r="BB90" i="4"/>
  <c r="BB60" i="4"/>
  <c r="BB82" i="4"/>
  <c r="BB57" i="4"/>
  <c r="BB52" i="4"/>
  <c r="BB53" i="4"/>
  <c r="BB81" i="4"/>
  <c r="B100" i="4"/>
  <c r="BB99" i="4"/>
  <c r="BC1" i="3"/>
  <c r="BC10" i="3"/>
  <c r="BD2" i="3"/>
  <c r="BC94" i="3"/>
  <c r="BC61" i="3" s="1"/>
  <c r="BC93" i="3"/>
  <c r="BD2" i="4"/>
  <c r="BC1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F28" i="5"/>
  <c r="BG123" i="2"/>
  <c r="BF29" i="5"/>
  <c r="BG126" i="2"/>
  <c r="BF119" i="2"/>
  <c r="BG129" i="2"/>
  <c r="BD88" i="3"/>
  <c r="BD92" i="3" s="1"/>
  <c r="BD73" i="3"/>
  <c r="BD77" i="3" s="1"/>
  <c r="BD17" i="3"/>
  <c r="BE3" i="3"/>
  <c r="BF116" i="2"/>
  <c r="BE4" i="2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I164" i="4"/>
  <c r="AJ164" i="4"/>
  <c r="AK164" i="4"/>
  <c r="AL164" i="4"/>
  <c r="AM164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F3" i="4"/>
  <c r="BC18" i="5"/>
  <c r="BD23" i="5"/>
  <c r="BD22" i="5"/>
  <c r="BD14" i="5"/>
  <c r="BD19" i="5"/>
  <c r="BD20" i="5"/>
  <c r="BE3" i="5"/>
  <c r="BF2" i="5"/>
  <c r="BE10" i="5"/>
  <c r="BE1" i="5"/>
  <c r="BB165" i="4"/>
  <c r="B166" i="4"/>
  <c r="BD10" i="4"/>
  <c r="BE4" i="3"/>
  <c r="BG30" i="5"/>
  <c r="BG127" i="2"/>
  <c r="BG124" i="2"/>
  <c r="BG118" i="2"/>
  <c r="BH117" i="2" s="1"/>
  <c r="BH3" i="2"/>
  <c r="BG128" i="2" l="1"/>
  <c r="AZ137" i="2"/>
  <c r="AZ31" i="2"/>
  <c r="AZ140" i="2"/>
  <c r="BE2" i="2"/>
  <c r="BD1" i="2"/>
  <c r="BD10" i="2"/>
  <c r="BD12" i="2"/>
  <c r="BD11" i="4" s="1"/>
  <c r="BB149" i="2"/>
  <c r="BB11" i="3"/>
  <c r="BB26" i="3" s="1"/>
  <c r="AY84" i="2"/>
  <c r="AY61" i="2"/>
  <c r="AY102" i="2" s="1"/>
  <c r="BA36" i="3"/>
  <c r="BA43" i="3"/>
  <c r="BA47" i="3"/>
  <c r="BA64" i="3"/>
  <c r="BA59" i="3"/>
  <c r="BA52" i="3"/>
  <c r="BA37" i="3"/>
  <c r="BF115" i="2"/>
  <c r="BF88" i="2" s="1"/>
  <c r="BA155" i="2"/>
  <c r="BA143" i="2"/>
  <c r="BD21" i="5"/>
  <c r="BD31" i="5"/>
  <c r="BD25" i="5"/>
  <c r="BD18" i="5"/>
  <c r="BG116" i="2"/>
  <c r="B167" i="4"/>
  <c r="BC166" i="4"/>
  <c r="BG119" i="2"/>
  <c r="BC82" i="3"/>
  <c r="BC67" i="3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I165" i="4"/>
  <c r="AJ165" i="4"/>
  <c r="AK165" i="4"/>
  <c r="AL165" i="4"/>
  <c r="AM165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BG125" i="2"/>
  <c r="BH129" i="2"/>
  <c r="BF4" i="2"/>
  <c r="BC165" i="4"/>
  <c r="BC162" i="4"/>
  <c r="BC159" i="4"/>
  <c r="BC164" i="4"/>
  <c r="BC158" i="4"/>
  <c r="BC155" i="4"/>
  <c r="BC152" i="4"/>
  <c r="BC149" i="4"/>
  <c r="BC146" i="4"/>
  <c r="BC143" i="4"/>
  <c r="BC140" i="4"/>
  <c r="BC137" i="4"/>
  <c r="BC134" i="4"/>
  <c r="BC161" i="4"/>
  <c r="BC160" i="4"/>
  <c r="BC157" i="4"/>
  <c r="BC154" i="4"/>
  <c r="BC151" i="4"/>
  <c r="BC148" i="4"/>
  <c r="BC145" i="4"/>
  <c r="BC142" i="4"/>
  <c r="BC139" i="4"/>
  <c r="BC163" i="4"/>
  <c r="BC156" i="4"/>
  <c r="BC153" i="4"/>
  <c r="BC150" i="4"/>
  <c r="BC147" i="4"/>
  <c r="BC144" i="4"/>
  <c r="BC141" i="4"/>
  <c r="BC138" i="4"/>
  <c r="BC136" i="4"/>
  <c r="BC130" i="4"/>
  <c r="BC127" i="4"/>
  <c r="BC124" i="4"/>
  <c r="BC121" i="4"/>
  <c r="BC118" i="4"/>
  <c r="BC135" i="4"/>
  <c r="BC129" i="4"/>
  <c r="BC126" i="4"/>
  <c r="BC123" i="4"/>
  <c r="BC120" i="4"/>
  <c r="BC117" i="4"/>
  <c r="BC131" i="4"/>
  <c r="BC128" i="4"/>
  <c r="BC125" i="4"/>
  <c r="BC98" i="4"/>
  <c r="BC95" i="4"/>
  <c r="BC92" i="4"/>
  <c r="BC89" i="4"/>
  <c r="BC86" i="4"/>
  <c r="BC83" i="4"/>
  <c r="BC119" i="4"/>
  <c r="BC97" i="4"/>
  <c r="BC85" i="4"/>
  <c r="BC87" i="4"/>
  <c r="BC91" i="4"/>
  <c r="BC132" i="4"/>
  <c r="BC76" i="4"/>
  <c r="BC73" i="4"/>
  <c r="BC70" i="4"/>
  <c r="BC67" i="4"/>
  <c r="BC64" i="4"/>
  <c r="BC61" i="4"/>
  <c r="BC58" i="4"/>
  <c r="BC90" i="4"/>
  <c r="BC82" i="4"/>
  <c r="BC81" i="4"/>
  <c r="BC94" i="4"/>
  <c r="BC78" i="4"/>
  <c r="BC75" i="4"/>
  <c r="BC72" i="4"/>
  <c r="BC69" i="4"/>
  <c r="BC99" i="4"/>
  <c r="BC96" i="4"/>
  <c r="BC79" i="4"/>
  <c r="BC93" i="4"/>
  <c r="BC84" i="4"/>
  <c r="BC80" i="4"/>
  <c r="BC122" i="4"/>
  <c r="BC88" i="4"/>
  <c r="BC133" i="4"/>
  <c r="BC55" i="4"/>
  <c r="BC71" i="4"/>
  <c r="BC62" i="4"/>
  <c r="BC54" i="4"/>
  <c r="BC66" i="4"/>
  <c r="BC56" i="4"/>
  <c r="BC60" i="4"/>
  <c r="BC63" i="4"/>
  <c r="BC74" i="4"/>
  <c r="BC53" i="4"/>
  <c r="BC77" i="4"/>
  <c r="BC68" i="4"/>
  <c r="BC59" i="4"/>
  <c r="BC57" i="4"/>
  <c r="BC52" i="4"/>
  <c r="BC45" i="4"/>
  <c r="BC47" i="4" s="1"/>
  <c r="BC65" i="4"/>
  <c r="BG29" i="5"/>
  <c r="BH126" i="2"/>
  <c r="BH30" i="5"/>
  <c r="BH127" i="2"/>
  <c r="BH124" i="2"/>
  <c r="BH118" i="2"/>
  <c r="BI117" i="2" s="1"/>
  <c r="BI3" i="2"/>
  <c r="BD1" i="4"/>
  <c r="BE2" i="4"/>
  <c r="BD94" i="3"/>
  <c r="BD61" i="3" s="1"/>
  <c r="BD93" i="3"/>
  <c r="BG2" i="5"/>
  <c r="BF10" i="5"/>
  <c r="BF1" i="5"/>
  <c r="BG122" i="2"/>
  <c r="BE10" i="4"/>
  <c r="BF4" i="3"/>
  <c r="BG3" i="4"/>
  <c r="BE88" i="3"/>
  <c r="BE92" i="3" s="1"/>
  <c r="BE73" i="3"/>
  <c r="BE77" i="3" s="1"/>
  <c r="BE17" i="3"/>
  <c r="BF3" i="3"/>
  <c r="BF27" i="5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E23" i="5"/>
  <c r="BE22" i="5"/>
  <c r="BE14" i="5"/>
  <c r="BF3" i="5"/>
  <c r="BE20" i="5"/>
  <c r="BE19" i="5"/>
  <c r="B101" i="4"/>
  <c r="BG28" i="5"/>
  <c r="BH123" i="2"/>
  <c r="BD10" i="3"/>
  <c r="BE2" i="3"/>
  <c r="BD1" i="3"/>
  <c r="BH122" i="2" l="1"/>
  <c r="BG27" i="5"/>
  <c r="BH116" i="2"/>
  <c r="BE18" i="5"/>
  <c r="BE21" i="5"/>
  <c r="BF2" i="2"/>
  <c r="BE1" i="2"/>
  <c r="BE10" i="2"/>
  <c r="BE12" i="2"/>
  <c r="BE11" i="4" s="1"/>
  <c r="BB155" i="2"/>
  <c r="BB143" i="2"/>
  <c r="AZ84" i="2"/>
  <c r="AZ61" i="2"/>
  <c r="AZ102" i="2" s="1"/>
  <c r="BH119" i="2"/>
  <c r="BH125" i="2"/>
  <c r="BC155" i="2"/>
  <c r="BC143" i="2"/>
  <c r="BA31" i="2"/>
  <c r="BA137" i="2"/>
  <c r="BA140" i="2"/>
  <c r="BC11" i="3"/>
  <c r="BC26" i="3" s="1"/>
  <c r="BC149" i="2"/>
  <c r="BB64" i="3"/>
  <c r="BB59" i="3"/>
  <c r="BB52" i="3"/>
  <c r="BB47" i="3"/>
  <c r="BB37" i="3"/>
  <c r="BB43" i="3"/>
  <c r="BB36" i="3"/>
  <c r="BD82" i="3"/>
  <c r="BD67" i="3"/>
  <c r="BI127" i="2"/>
  <c r="BI124" i="2"/>
  <c r="BI118" i="2"/>
  <c r="BJ117" i="2" s="1"/>
  <c r="BI30" i="5"/>
  <c r="BJ3" i="2"/>
  <c r="BF23" i="5"/>
  <c r="BF22" i="5"/>
  <c r="BG3" i="5"/>
  <c r="BF19" i="5"/>
  <c r="BF20" i="5"/>
  <c r="BF14" i="5"/>
  <c r="BF10" i="4"/>
  <c r="BG4" i="3"/>
  <c r="BG1" i="5"/>
  <c r="BG10" i="5"/>
  <c r="BH2" i="5"/>
  <c r="BF88" i="3"/>
  <c r="BF92" i="3" s="1"/>
  <c r="BF73" i="3"/>
  <c r="BF77" i="3" s="1"/>
  <c r="BF17" i="3"/>
  <c r="BG3" i="3"/>
  <c r="BH28" i="5"/>
  <c r="BI123" i="2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H29" i="5"/>
  <c r="BI126" i="2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I166" i="4"/>
  <c r="AJ166" i="4"/>
  <c r="AK166" i="4"/>
  <c r="AL166" i="4"/>
  <c r="AM166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E31" i="5"/>
  <c r="BE25" i="5"/>
  <c r="BD101" i="4"/>
  <c r="B102" i="4"/>
  <c r="BI129" i="2"/>
  <c r="BC100" i="4"/>
  <c r="B168" i="4"/>
  <c r="BE94" i="3"/>
  <c r="BE61" i="3" s="1"/>
  <c r="BE93" i="3"/>
  <c r="BE1" i="4"/>
  <c r="BF2" i="4"/>
  <c r="BG4" i="2"/>
  <c r="BG115" i="2"/>
  <c r="BG88" i="2" s="1"/>
  <c r="BD165" i="4"/>
  <c r="BD162" i="4"/>
  <c r="BD166" i="4"/>
  <c r="BD163" i="4"/>
  <c r="BD161" i="4"/>
  <c r="BD160" i="4"/>
  <c r="BD157" i="4"/>
  <c r="BD154" i="4"/>
  <c r="BD151" i="4"/>
  <c r="BD148" i="4"/>
  <c r="BD145" i="4"/>
  <c r="BD142" i="4"/>
  <c r="BD139" i="4"/>
  <c r="BD136" i="4"/>
  <c r="BD156" i="4"/>
  <c r="BD153" i="4"/>
  <c r="BD150" i="4"/>
  <c r="BD147" i="4"/>
  <c r="BD144" i="4"/>
  <c r="BD141" i="4"/>
  <c r="BD164" i="4"/>
  <c r="BD159" i="4"/>
  <c r="BD137" i="4"/>
  <c r="BD130" i="4"/>
  <c r="BD127" i="4"/>
  <c r="BD124" i="4"/>
  <c r="BD121" i="4"/>
  <c r="BD118" i="4"/>
  <c r="BD158" i="4"/>
  <c r="BD149" i="4"/>
  <c r="BD140" i="4"/>
  <c r="BD135" i="4"/>
  <c r="BD129" i="4"/>
  <c r="BD126" i="4"/>
  <c r="BD155" i="4"/>
  <c r="BD146" i="4"/>
  <c r="BD134" i="4"/>
  <c r="BD138" i="4"/>
  <c r="BD132" i="4"/>
  <c r="BD123" i="4"/>
  <c r="BD131" i="4"/>
  <c r="BD128" i="4"/>
  <c r="BD125" i="4"/>
  <c r="BD98" i="4"/>
  <c r="BD95" i="4"/>
  <c r="BD92" i="4"/>
  <c r="BD89" i="4"/>
  <c r="BD86" i="4"/>
  <c r="BD83" i="4"/>
  <c r="BD119" i="4"/>
  <c r="BD120" i="4"/>
  <c r="BD100" i="4"/>
  <c r="BD97" i="4"/>
  <c r="BD94" i="4"/>
  <c r="BD91" i="4"/>
  <c r="BD88" i="4"/>
  <c r="BD85" i="4"/>
  <c r="BD82" i="4"/>
  <c r="BD143" i="4"/>
  <c r="BD133" i="4"/>
  <c r="BD117" i="4"/>
  <c r="BD99" i="4"/>
  <c r="BD96" i="4"/>
  <c r="BD93" i="4"/>
  <c r="BD90" i="4"/>
  <c r="BD87" i="4"/>
  <c r="BD84" i="4"/>
  <c r="BD152" i="4"/>
  <c r="BD76" i="4"/>
  <c r="BD73" i="4"/>
  <c r="BD70" i="4"/>
  <c r="BD67" i="4"/>
  <c r="BD64" i="4"/>
  <c r="BD61" i="4"/>
  <c r="BD58" i="4"/>
  <c r="BD81" i="4"/>
  <c r="BD79" i="4"/>
  <c r="BD80" i="4"/>
  <c r="BD122" i="4"/>
  <c r="BD77" i="4"/>
  <c r="BD74" i="4"/>
  <c r="BD71" i="4"/>
  <c r="BD68" i="4"/>
  <c r="BD65" i="4"/>
  <c r="BD62" i="4"/>
  <c r="BD55" i="4"/>
  <c r="BD54" i="4"/>
  <c r="BD66" i="4"/>
  <c r="BD56" i="4"/>
  <c r="BD72" i="4"/>
  <c r="BD60" i="4"/>
  <c r="BD63" i="4"/>
  <c r="BD53" i="4"/>
  <c r="BD59" i="4"/>
  <c r="BD57" i="4"/>
  <c r="BD52" i="4"/>
  <c r="BD45" i="4"/>
  <c r="BD47" i="4" s="1"/>
  <c r="BD78" i="4"/>
  <c r="BD69" i="4"/>
  <c r="BD75" i="4"/>
  <c r="BH128" i="2"/>
  <c r="BE10" i="3"/>
  <c r="BF2" i="3"/>
  <c r="BE1" i="3"/>
  <c r="BH3" i="4"/>
  <c r="BI128" i="2" l="1"/>
  <c r="BD149" i="2"/>
  <c r="BH115" i="2"/>
  <c r="BH88" i="2" s="1"/>
  <c r="BH27" i="5"/>
  <c r="BB137" i="2"/>
  <c r="BB140" i="2"/>
  <c r="BB31" i="2"/>
  <c r="BC36" i="3"/>
  <c r="BC43" i="3"/>
  <c r="BC37" i="3"/>
  <c r="BC64" i="3"/>
  <c r="BC59" i="3"/>
  <c r="BC52" i="3"/>
  <c r="BC47" i="3"/>
  <c r="BA84" i="2"/>
  <c r="BA61" i="2"/>
  <c r="BA102" i="2" s="1"/>
  <c r="BC137" i="2"/>
  <c r="BC140" i="2"/>
  <c r="BC31" i="2"/>
  <c r="BF1" i="2"/>
  <c r="BF10" i="2"/>
  <c r="BF12" i="2"/>
  <c r="BF11" i="4" s="1"/>
  <c r="BG2" i="2"/>
  <c r="BI122" i="2"/>
  <c r="BI119" i="2"/>
  <c r="BD11" i="3"/>
  <c r="BD26" i="3" s="1"/>
  <c r="BF94" i="3"/>
  <c r="BF61" i="3" s="1"/>
  <c r="BF93" i="3"/>
  <c r="BF31" i="5"/>
  <c r="BF25" i="5"/>
  <c r="BE82" i="3"/>
  <c r="BE67" i="3"/>
  <c r="BH4" i="2"/>
  <c r="BF10" i="3"/>
  <c r="BG2" i="3"/>
  <c r="BF1" i="3"/>
  <c r="BI29" i="5"/>
  <c r="BJ126" i="2"/>
  <c r="B103" i="4"/>
  <c r="BE102" i="4"/>
  <c r="BF18" i="5"/>
  <c r="BF1" i="4"/>
  <c r="BG2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I116" i="2"/>
  <c r="BG23" i="5"/>
  <c r="BG22" i="5"/>
  <c r="BH3" i="5"/>
  <c r="BG20" i="5"/>
  <c r="BG19" i="5"/>
  <c r="BG14" i="5"/>
  <c r="BI2" i="5"/>
  <c r="BH10" i="5"/>
  <c r="BH1" i="5"/>
  <c r="BJ124" i="2"/>
  <c r="BJ118" i="2"/>
  <c r="BK117" i="2" s="1"/>
  <c r="BJ30" i="5"/>
  <c r="BJ127" i="2"/>
  <c r="BK3" i="2"/>
  <c r="BE165" i="4"/>
  <c r="BE162" i="4"/>
  <c r="BE167" i="4"/>
  <c r="BE164" i="4"/>
  <c r="BE166" i="4"/>
  <c r="BE163" i="4"/>
  <c r="BE161" i="4"/>
  <c r="BE160" i="4"/>
  <c r="BE157" i="4"/>
  <c r="BE154" i="4"/>
  <c r="BE151" i="4"/>
  <c r="BE148" i="4"/>
  <c r="BE145" i="4"/>
  <c r="BE142" i="4"/>
  <c r="BE139" i="4"/>
  <c r="BE136" i="4"/>
  <c r="BE156" i="4"/>
  <c r="BE153" i="4"/>
  <c r="BE150" i="4"/>
  <c r="BE147" i="4"/>
  <c r="BE144" i="4"/>
  <c r="BE141" i="4"/>
  <c r="BE159" i="4"/>
  <c r="BE158" i="4"/>
  <c r="BE155" i="4"/>
  <c r="BE152" i="4"/>
  <c r="BE149" i="4"/>
  <c r="BE146" i="4"/>
  <c r="BE143" i="4"/>
  <c r="BE140" i="4"/>
  <c r="BE137" i="4"/>
  <c r="BE130" i="4"/>
  <c r="BE127" i="4"/>
  <c r="BE124" i="4"/>
  <c r="BE121" i="4"/>
  <c r="BE118" i="4"/>
  <c r="BE135" i="4"/>
  <c r="BE129" i="4"/>
  <c r="BE126" i="4"/>
  <c r="BE123" i="4"/>
  <c r="BE120" i="4"/>
  <c r="BE117" i="4"/>
  <c r="BE134" i="4"/>
  <c r="BE138" i="4"/>
  <c r="BE133" i="4"/>
  <c r="BE131" i="4"/>
  <c r="BE128" i="4"/>
  <c r="BE125" i="4"/>
  <c r="BE122" i="4"/>
  <c r="BE119" i="4"/>
  <c r="BE101" i="4"/>
  <c r="BE98" i="4"/>
  <c r="BE95" i="4"/>
  <c r="BE92" i="4"/>
  <c r="BE89" i="4"/>
  <c r="BE86" i="4"/>
  <c r="BE83" i="4"/>
  <c r="BE80" i="4"/>
  <c r="BE100" i="4"/>
  <c r="BE97" i="4"/>
  <c r="BE94" i="4"/>
  <c r="BE91" i="4"/>
  <c r="BE88" i="4"/>
  <c r="BE85" i="4"/>
  <c r="BE132" i="4"/>
  <c r="BE87" i="4"/>
  <c r="BE76" i="4"/>
  <c r="BE73" i="4"/>
  <c r="BE70" i="4"/>
  <c r="BE67" i="4"/>
  <c r="BE64" i="4"/>
  <c r="BE61" i="4"/>
  <c r="BE58" i="4"/>
  <c r="BE55" i="4"/>
  <c r="BE81" i="4"/>
  <c r="BE90" i="4"/>
  <c r="BE82" i="4"/>
  <c r="BE78" i="4"/>
  <c r="BE75" i="4"/>
  <c r="BE72" i="4"/>
  <c r="BE69" i="4"/>
  <c r="BE66" i="4"/>
  <c r="BE63" i="4"/>
  <c r="BE60" i="4"/>
  <c r="BE99" i="4"/>
  <c r="BE96" i="4"/>
  <c r="BE93" i="4"/>
  <c r="BE84" i="4"/>
  <c r="BE77" i="4"/>
  <c r="BE74" i="4"/>
  <c r="BE71" i="4"/>
  <c r="BE68" i="4"/>
  <c r="BE65" i="4"/>
  <c r="BE62" i="4"/>
  <c r="BE54" i="4"/>
  <c r="BE79" i="4"/>
  <c r="BE56" i="4"/>
  <c r="BE53" i="4"/>
  <c r="BE59" i="4"/>
  <c r="BE57" i="4"/>
  <c r="BE52" i="4"/>
  <c r="BE45" i="4"/>
  <c r="BE47" i="4" s="1"/>
  <c r="BJ129" i="2"/>
  <c r="BI3" i="4"/>
  <c r="BG10" i="4"/>
  <c r="BH4" i="3"/>
  <c r="B169" i="4"/>
  <c r="BI125" i="2"/>
  <c r="BG88" i="3"/>
  <c r="BG92" i="3" s="1"/>
  <c r="BG73" i="3"/>
  <c r="BG77" i="3" s="1"/>
  <c r="BG17" i="3"/>
  <c r="BH3" i="3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AD167" i="4"/>
  <c r="AE167" i="4"/>
  <c r="AF167" i="4"/>
  <c r="AG167" i="4"/>
  <c r="AH167" i="4"/>
  <c r="AI167" i="4"/>
  <c r="AJ167" i="4"/>
  <c r="AK167" i="4"/>
  <c r="AL167" i="4"/>
  <c r="AM167" i="4"/>
  <c r="AN167" i="4"/>
  <c r="AO167" i="4"/>
  <c r="AP167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BC167" i="4"/>
  <c r="BD167" i="4"/>
  <c r="BF21" i="5"/>
  <c r="BI28" i="5"/>
  <c r="BJ123" i="2"/>
  <c r="BJ119" i="2" l="1"/>
  <c r="BG21" i="5"/>
  <c r="BJ128" i="2"/>
  <c r="BG18" i="5"/>
  <c r="BG12" i="2"/>
  <c r="BG11" i="4" s="1"/>
  <c r="BG1" i="2"/>
  <c r="BG10" i="2"/>
  <c r="BH2" i="2"/>
  <c r="BJ116" i="2"/>
  <c r="BE149" i="2"/>
  <c r="BE11" i="3"/>
  <c r="BE26" i="3" s="1"/>
  <c r="BJ122" i="2"/>
  <c r="BC61" i="2"/>
  <c r="BC102" i="2" s="1"/>
  <c r="BC84" i="2"/>
  <c r="BB61" i="2"/>
  <c r="BB102" i="2" s="1"/>
  <c r="BB84" i="2"/>
  <c r="BI27" i="5"/>
  <c r="BD143" i="2"/>
  <c r="BD155" i="2"/>
  <c r="BD64" i="3"/>
  <c r="BD59" i="3"/>
  <c r="BD37" i="3"/>
  <c r="BD52" i="3"/>
  <c r="BD47" i="3"/>
  <c r="BD36" i="3"/>
  <c r="BD43" i="3"/>
  <c r="BK118" i="2"/>
  <c r="BL117" i="2" s="1"/>
  <c r="BK30" i="5"/>
  <c r="BK127" i="2"/>
  <c r="BL3" i="2"/>
  <c r="BK124" i="2"/>
  <c r="BH22" i="5"/>
  <c r="BH23" i="5"/>
  <c r="BH20" i="5"/>
  <c r="BH19" i="5"/>
  <c r="BH14" i="5"/>
  <c r="BI3" i="5"/>
  <c r="BJ29" i="5"/>
  <c r="BK126" i="2"/>
  <c r="BJ125" i="2"/>
  <c r="B170" i="4"/>
  <c r="BI115" i="2"/>
  <c r="BI88" i="2" s="1"/>
  <c r="BI4" i="2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AG168" i="4"/>
  <c r="AH168" i="4"/>
  <c r="AI168" i="4"/>
  <c r="AJ168" i="4"/>
  <c r="AK168" i="4"/>
  <c r="AL168" i="4"/>
  <c r="AM168" i="4"/>
  <c r="AN168" i="4"/>
  <c r="AO168" i="4"/>
  <c r="AP168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BC168" i="4"/>
  <c r="BD168" i="4"/>
  <c r="BK129" i="2"/>
  <c r="BH2" i="4"/>
  <c r="BG1" i="4"/>
  <c r="BF168" i="4"/>
  <c r="BF165" i="4"/>
  <c r="BF162" i="4"/>
  <c r="BF167" i="4"/>
  <c r="BF164" i="4"/>
  <c r="BF161" i="4"/>
  <c r="BF160" i="4"/>
  <c r="BF157" i="4"/>
  <c r="BF154" i="4"/>
  <c r="BF151" i="4"/>
  <c r="BF148" i="4"/>
  <c r="BF145" i="4"/>
  <c r="BF142" i="4"/>
  <c r="BF139" i="4"/>
  <c r="BF136" i="4"/>
  <c r="BF166" i="4"/>
  <c r="BF163" i="4"/>
  <c r="BF156" i="4"/>
  <c r="BF153" i="4"/>
  <c r="BF150" i="4"/>
  <c r="BF147" i="4"/>
  <c r="BF144" i="4"/>
  <c r="BF141" i="4"/>
  <c r="BF138" i="4"/>
  <c r="BF135" i="4"/>
  <c r="BF159" i="4"/>
  <c r="BF158" i="4"/>
  <c r="BF155" i="4"/>
  <c r="BF152" i="4"/>
  <c r="BF149" i="4"/>
  <c r="BF146" i="4"/>
  <c r="BF143" i="4"/>
  <c r="BF140" i="4"/>
  <c r="BF130" i="4"/>
  <c r="BF127" i="4"/>
  <c r="BF124" i="4"/>
  <c r="BF121" i="4"/>
  <c r="BF118" i="4"/>
  <c r="BF129" i="4"/>
  <c r="BF126" i="4"/>
  <c r="BF123" i="4"/>
  <c r="BF120" i="4"/>
  <c r="BF117" i="4"/>
  <c r="BF134" i="4"/>
  <c r="BF132" i="4"/>
  <c r="BF131" i="4"/>
  <c r="BF128" i="4"/>
  <c r="BF125" i="4"/>
  <c r="BF119" i="4"/>
  <c r="BF100" i="4"/>
  <c r="BF97" i="4"/>
  <c r="BF133" i="4"/>
  <c r="BF137" i="4"/>
  <c r="BF102" i="4"/>
  <c r="BF99" i="4"/>
  <c r="BF96" i="4"/>
  <c r="BF93" i="4"/>
  <c r="BF90" i="4"/>
  <c r="BF87" i="4"/>
  <c r="BF122" i="4"/>
  <c r="BF101" i="4"/>
  <c r="BF98" i="4"/>
  <c r="BF76" i="4"/>
  <c r="BF73" i="4"/>
  <c r="BF70" i="4"/>
  <c r="BF67" i="4"/>
  <c r="BF64" i="4"/>
  <c r="BF61" i="4"/>
  <c r="BF58" i="4"/>
  <c r="BF91" i="4"/>
  <c r="BF81" i="4"/>
  <c r="BF95" i="4"/>
  <c r="BF82" i="4"/>
  <c r="BF86" i="4"/>
  <c r="BF78" i="4"/>
  <c r="BF75" i="4"/>
  <c r="BF72" i="4"/>
  <c r="BF69" i="4"/>
  <c r="BF66" i="4"/>
  <c r="BF94" i="4"/>
  <c r="BF79" i="4"/>
  <c r="BF89" i="4"/>
  <c r="BF84" i="4"/>
  <c r="BF80" i="4"/>
  <c r="BF77" i="4"/>
  <c r="BF74" i="4"/>
  <c r="BF71" i="4"/>
  <c r="BF68" i="4"/>
  <c r="BF65" i="4"/>
  <c r="BF62" i="4"/>
  <c r="BF88" i="4"/>
  <c r="BF83" i="4"/>
  <c r="BF56" i="4"/>
  <c r="BF60" i="4"/>
  <c r="BF63" i="4"/>
  <c r="BF53" i="4"/>
  <c r="BF85" i="4"/>
  <c r="BF92" i="4"/>
  <c r="BF45" i="4"/>
  <c r="BF47" i="4" s="1"/>
  <c r="BF55" i="4"/>
  <c r="BF54" i="4"/>
  <c r="BF59" i="4"/>
  <c r="BF57" i="4"/>
  <c r="BF52" i="4"/>
  <c r="BG10" i="3"/>
  <c r="BH2" i="3"/>
  <c r="BG1" i="3"/>
  <c r="BH88" i="3"/>
  <c r="BH92" i="3" s="1"/>
  <c r="BH73" i="3"/>
  <c r="BH77" i="3" s="1"/>
  <c r="BH17" i="3"/>
  <c r="BI3" i="3"/>
  <c r="BJ28" i="5"/>
  <c r="BK123" i="2"/>
  <c r="BF82" i="3"/>
  <c r="BF67" i="3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J3" i="4"/>
  <c r="BG94" i="3"/>
  <c r="BG61" i="3" s="1"/>
  <c r="BG93" i="3"/>
  <c r="BH10" i="4"/>
  <c r="BI4" i="3"/>
  <c r="BE168" i="4"/>
  <c r="BI10" i="5"/>
  <c r="BJ2" i="5"/>
  <c r="BI1" i="5"/>
  <c r="BG31" i="5"/>
  <c r="BG25" i="5"/>
  <c r="B104" i="4"/>
  <c r="BF103" i="4"/>
  <c r="BK122" i="2" l="1"/>
  <c r="BK119" i="2"/>
  <c r="BK116" i="2"/>
  <c r="BJ115" i="2"/>
  <c r="BJ88" i="2" s="1"/>
  <c r="BJ27" i="5"/>
  <c r="BE64" i="3"/>
  <c r="BE37" i="3"/>
  <c r="BE47" i="3"/>
  <c r="BE59" i="3"/>
  <c r="BE52" i="3"/>
  <c r="BE36" i="3"/>
  <c r="BE43" i="3"/>
  <c r="BD31" i="2"/>
  <c r="BD137" i="2"/>
  <c r="BD140" i="2"/>
  <c r="BF149" i="2"/>
  <c r="BF11" i="3"/>
  <c r="BF26" i="3" s="1"/>
  <c r="BH10" i="2"/>
  <c r="BH12" i="2"/>
  <c r="BH11" i="4" s="1"/>
  <c r="BI2" i="2"/>
  <c r="BH1" i="2"/>
  <c r="BK128" i="2"/>
  <c r="BH18" i="5"/>
  <c r="BE143" i="2"/>
  <c r="BE155" i="2"/>
  <c r="BL118" i="2"/>
  <c r="BM117" i="2" s="1"/>
  <c r="BL30" i="5"/>
  <c r="BL127" i="2"/>
  <c r="BL124" i="2"/>
  <c r="BM3" i="2"/>
  <c r="BI88" i="3"/>
  <c r="BI92" i="3" s="1"/>
  <c r="BI73" i="3"/>
  <c r="BI77" i="3" s="1"/>
  <c r="BI17" i="3"/>
  <c r="BJ3" i="3"/>
  <c r="BH31" i="5"/>
  <c r="BH25" i="5"/>
  <c r="BL129" i="2"/>
  <c r="BH94" i="3"/>
  <c r="BH61" i="3" s="1"/>
  <c r="BH93" i="3"/>
  <c r="BI20" i="5"/>
  <c r="BI19" i="5"/>
  <c r="BI22" i="5"/>
  <c r="BI23" i="5"/>
  <c r="BI14" i="5"/>
  <c r="BJ3" i="5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G169" i="4"/>
  <c r="AH169" i="4"/>
  <c r="AI169" i="4"/>
  <c r="AJ169" i="4"/>
  <c r="AK169" i="4"/>
  <c r="AL169" i="4"/>
  <c r="AM169" i="4"/>
  <c r="AN169" i="4"/>
  <c r="AO169" i="4"/>
  <c r="AP169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BC169" i="4"/>
  <c r="BD169" i="4"/>
  <c r="BE169" i="4"/>
  <c r="BK3" i="4"/>
  <c r="BI10" i="4"/>
  <c r="BJ4" i="3"/>
  <c r="BI2" i="4"/>
  <c r="BH1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J4" i="2"/>
  <c r="BK125" i="2"/>
  <c r="BJ10" i="5"/>
  <c r="BJ1" i="5"/>
  <c r="BK2" i="5"/>
  <c r="B105" i="4"/>
  <c r="BG104" i="4"/>
  <c r="BI2" i="3"/>
  <c r="BH1" i="3"/>
  <c r="BH10" i="3"/>
  <c r="B171" i="4"/>
  <c r="BG82" i="3"/>
  <c r="BG67" i="3"/>
  <c r="BH21" i="5"/>
  <c r="BK29" i="5"/>
  <c r="BL126" i="2"/>
  <c r="BF169" i="4"/>
  <c r="BG167" i="4"/>
  <c r="BG164" i="4"/>
  <c r="BG161" i="4"/>
  <c r="BG169" i="4"/>
  <c r="BG166" i="4"/>
  <c r="BG157" i="4"/>
  <c r="BG154" i="4"/>
  <c r="BG151" i="4"/>
  <c r="BG148" i="4"/>
  <c r="BG145" i="4"/>
  <c r="BG142" i="4"/>
  <c r="BG139" i="4"/>
  <c r="BG136" i="4"/>
  <c r="BG133" i="4"/>
  <c r="BG163" i="4"/>
  <c r="BG156" i="4"/>
  <c r="BG153" i="4"/>
  <c r="BG150" i="4"/>
  <c r="BG147" i="4"/>
  <c r="BG144" i="4"/>
  <c r="BG141" i="4"/>
  <c r="BG138" i="4"/>
  <c r="BG165" i="4"/>
  <c r="BG162" i="4"/>
  <c r="BG159" i="4"/>
  <c r="BG168" i="4"/>
  <c r="BG158" i="4"/>
  <c r="BG155" i="4"/>
  <c r="BG152" i="4"/>
  <c r="BG149" i="4"/>
  <c r="BG146" i="4"/>
  <c r="BG143" i="4"/>
  <c r="BG140" i="4"/>
  <c r="BG135" i="4"/>
  <c r="BG129" i="4"/>
  <c r="BG126" i="4"/>
  <c r="BG123" i="4"/>
  <c r="BG120" i="4"/>
  <c r="BG117" i="4"/>
  <c r="BG134" i="4"/>
  <c r="BG160" i="4"/>
  <c r="BG132" i="4"/>
  <c r="BG131" i="4"/>
  <c r="BG128" i="4"/>
  <c r="BG125" i="4"/>
  <c r="BG122" i="4"/>
  <c r="BG119" i="4"/>
  <c r="BG103" i="4"/>
  <c r="BG100" i="4"/>
  <c r="BG97" i="4"/>
  <c r="BG94" i="4"/>
  <c r="BG91" i="4"/>
  <c r="BG88" i="4"/>
  <c r="BG85" i="4"/>
  <c r="BG82" i="4"/>
  <c r="BG130" i="4"/>
  <c r="BG127" i="4"/>
  <c r="BG124" i="4"/>
  <c r="BG137" i="4"/>
  <c r="BG102" i="4"/>
  <c r="BG99" i="4"/>
  <c r="BG96" i="4"/>
  <c r="BG121" i="4"/>
  <c r="BG81" i="4"/>
  <c r="BG95" i="4"/>
  <c r="BG90" i="4"/>
  <c r="BG86" i="4"/>
  <c r="BG78" i="4"/>
  <c r="BG75" i="4"/>
  <c r="BG72" i="4"/>
  <c r="BG69" i="4"/>
  <c r="BG66" i="4"/>
  <c r="BG63" i="4"/>
  <c r="BG60" i="4"/>
  <c r="BG57" i="4"/>
  <c r="BG79" i="4"/>
  <c r="BG93" i="4"/>
  <c r="BG77" i="4"/>
  <c r="BG74" i="4"/>
  <c r="BG71" i="4"/>
  <c r="BG68" i="4"/>
  <c r="BG118" i="4"/>
  <c r="BG83" i="4"/>
  <c r="BG92" i="4"/>
  <c r="BG70" i="4"/>
  <c r="BG61" i="4"/>
  <c r="BG62" i="4"/>
  <c r="BG58" i="4"/>
  <c r="BG53" i="4"/>
  <c r="BG80" i="4"/>
  <c r="BG101" i="4"/>
  <c r="BG73" i="4"/>
  <c r="BG87" i="4"/>
  <c r="BG65" i="4"/>
  <c r="BG59" i="4"/>
  <c r="BG52" i="4"/>
  <c r="BG98" i="4"/>
  <c r="BG76" i="4"/>
  <c r="BG89" i="4"/>
  <c r="BG84" i="4"/>
  <c r="BG67" i="4"/>
  <c r="BG64" i="4"/>
  <c r="BG55" i="4"/>
  <c r="BG54" i="4"/>
  <c r="BG56" i="4"/>
  <c r="BG45" i="4"/>
  <c r="BG47" i="4" s="1"/>
  <c r="BK28" i="5"/>
  <c r="BL123" i="2"/>
  <c r="BL122" i="2" l="1"/>
  <c r="BL119" i="2"/>
  <c r="BL128" i="2"/>
  <c r="BL116" i="2"/>
  <c r="BI18" i="5"/>
  <c r="BK115" i="2"/>
  <c r="BK88" i="2" s="1"/>
  <c r="BK27" i="5"/>
  <c r="BD61" i="2"/>
  <c r="BD102" i="2" s="1"/>
  <c r="BD84" i="2"/>
  <c r="BG149" i="2"/>
  <c r="BG11" i="3"/>
  <c r="BG26" i="3" s="1"/>
  <c r="BI10" i="2"/>
  <c r="BI1" i="2"/>
  <c r="BI12" i="2"/>
  <c r="BI11" i="4" s="1"/>
  <c r="BJ2" i="2"/>
  <c r="BE137" i="2"/>
  <c r="BE140" i="2"/>
  <c r="BE31" i="2"/>
  <c r="BF155" i="2"/>
  <c r="BF143" i="2"/>
  <c r="BF52" i="3"/>
  <c r="BF37" i="3"/>
  <c r="BF36" i="3"/>
  <c r="BF43" i="3"/>
  <c r="BF59" i="3"/>
  <c r="BF47" i="3"/>
  <c r="BF64" i="3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AG170" i="4"/>
  <c r="AH170" i="4"/>
  <c r="AI170" i="4"/>
  <c r="AJ170" i="4"/>
  <c r="AK170" i="4"/>
  <c r="AL170" i="4"/>
  <c r="AM170" i="4"/>
  <c r="AN170" i="4"/>
  <c r="AO170" i="4"/>
  <c r="AP170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BC170" i="4"/>
  <c r="BD170" i="4"/>
  <c r="BE170" i="4"/>
  <c r="BF170" i="4"/>
  <c r="B106" i="4"/>
  <c r="BJ2" i="4"/>
  <c r="BI1" i="4"/>
  <c r="BL28" i="5"/>
  <c r="BM123" i="2"/>
  <c r="BM129" i="2"/>
  <c r="BH82" i="3"/>
  <c r="BH67" i="3"/>
  <c r="BK10" i="5"/>
  <c r="BK1" i="5"/>
  <c r="BL2" i="5"/>
  <c r="BJ23" i="5"/>
  <c r="BJ20" i="5"/>
  <c r="BJ19" i="5"/>
  <c r="BJ22" i="5"/>
  <c r="BJ14" i="5"/>
  <c r="BK3" i="5"/>
  <c r="BJ73" i="3"/>
  <c r="BJ77" i="3" s="1"/>
  <c r="BJ88" i="3"/>
  <c r="BJ92" i="3" s="1"/>
  <c r="BJ17" i="3"/>
  <c r="BK3" i="3"/>
  <c r="BJ2" i="3"/>
  <c r="BI1" i="3"/>
  <c r="BI10" i="3"/>
  <c r="BJ10" i="4"/>
  <c r="BK4" i="3"/>
  <c r="BL29" i="5"/>
  <c r="BM126" i="2"/>
  <c r="BI94" i="3"/>
  <c r="BI61" i="3" s="1"/>
  <c r="BI93" i="3"/>
  <c r="BI31" i="5"/>
  <c r="BI25" i="5"/>
  <c r="BL125" i="2"/>
  <c r="BH171" i="4"/>
  <c r="B172" i="4"/>
  <c r="BK4" i="2"/>
  <c r="BL3" i="4"/>
  <c r="BG170" i="4"/>
  <c r="BI21" i="5"/>
  <c r="BM30" i="5"/>
  <c r="BM127" i="2"/>
  <c r="BM124" i="2"/>
  <c r="BM118" i="2"/>
  <c r="BN117" i="2" s="1"/>
  <c r="BN3" i="2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H170" i="4"/>
  <c r="BH167" i="4"/>
  <c r="BH164" i="4"/>
  <c r="BH161" i="4"/>
  <c r="BH169" i="4"/>
  <c r="BH166" i="4"/>
  <c r="BH168" i="4"/>
  <c r="BH165" i="4"/>
  <c r="BH162" i="4"/>
  <c r="BH163" i="4"/>
  <c r="BH156" i="4"/>
  <c r="BH153" i="4"/>
  <c r="BH150" i="4"/>
  <c r="BH147" i="4"/>
  <c r="BH144" i="4"/>
  <c r="BH141" i="4"/>
  <c r="BH138" i="4"/>
  <c r="BH135" i="4"/>
  <c r="BH159" i="4"/>
  <c r="BH158" i="4"/>
  <c r="BH155" i="4"/>
  <c r="BH152" i="4"/>
  <c r="BH149" i="4"/>
  <c r="BH146" i="4"/>
  <c r="BH143" i="4"/>
  <c r="BH140" i="4"/>
  <c r="BH160" i="4"/>
  <c r="BH154" i="4"/>
  <c r="BH145" i="4"/>
  <c r="BH105" i="4"/>
  <c r="BH136" i="4"/>
  <c r="BH129" i="4"/>
  <c r="BH126" i="4"/>
  <c r="BH123" i="4"/>
  <c r="BH120" i="4"/>
  <c r="BH117" i="4"/>
  <c r="BH139" i="4"/>
  <c r="BH134" i="4"/>
  <c r="BH151" i="4"/>
  <c r="BH142" i="4"/>
  <c r="BH132" i="4"/>
  <c r="BH131" i="4"/>
  <c r="BH128" i="4"/>
  <c r="BH125" i="4"/>
  <c r="BH133" i="4"/>
  <c r="BH157" i="4"/>
  <c r="BH148" i="4"/>
  <c r="BH137" i="4"/>
  <c r="BH119" i="4"/>
  <c r="BH103" i="4"/>
  <c r="BH100" i="4"/>
  <c r="BH97" i="4"/>
  <c r="BH94" i="4"/>
  <c r="BH91" i="4"/>
  <c r="BH88" i="4"/>
  <c r="BH85" i="4"/>
  <c r="BH82" i="4"/>
  <c r="BH130" i="4"/>
  <c r="BH127" i="4"/>
  <c r="BH124" i="4"/>
  <c r="BH102" i="4"/>
  <c r="BH99" i="4"/>
  <c r="BH96" i="4"/>
  <c r="BH93" i="4"/>
  <c r="BH90" i="4"/>
  <c r="BH87" i="4"/>
  <c r="BH84" i="4"/>
  <c r="BH121" i="4"/>
  <c r="BH101" i="4"/>
  <c r="BH98" i="4"/>
  <c r="BH95" i="4"/>
  <c r="BH92" i="4"/>
  <c r="BH89" i="4"/>
  <c r="BH86" i="4"/>
  <c r="BH81" i="4"/>
  <c r="BH78" i="4"/>
  <c r="BH75" i="4"/>
  <c r="BH72" i="4"/>
  <c r="BH69" i="4"/>
  <c r="BH66" i="4"/>
  <c r="BH63" i="4"/>
  <c r="BH60" i="4"/>
  <c r="BH57" i="4"/>
  <c r="BH79" i="4"/>
  <c r="BH80" i="4"/>
  <c r="BH118" i="4"/>
  <c r="BH122" i="4"/>
  <c r="BH83" i="4"/>
  <c r="BH104" i="4"/>
  <c r="BH76" i="4"/>
  <c r="BH73" i="4"/>
  <c r="BH70" i="4"/>
  <c r="BH67" i="4"/>
  <c r="BH64" i="4"/>
  <c r="BH61" i="4"/>
  <c r="BH62" i="4"/>
  <c r="BH71" i="4"/>
  <c r="BH58" i="4"/>
  <c r="BH53" i="4"/>
  <c r="BH74" i="4"/>
  <c r="BH65" i="4"/>
  <c r="BH59" i="4"/>
  <c r="BH52" i="4"/>
  <c r="BH45" i="4"/>
  <c r="BH47" i="4" s="1"/>
  <c r="BH77" i="4"/>
  <c r="BH68" i="4"/>
  <c r="BH55" i="4"/>
  <c r="BH54" i="4"/>
  <c r="BH56" i="4"/>
  <c r="BM119" i="2"/>
  <c r="BL115" i="2" l="1"/>
  <c r="BL88" i="2" s="1"/>
  <c r="BJ21" i="5"/>
  <c r="BF137" i="2"/>
  <c r="BF140" i="2"/>
  <c r="BF31" i="2"/>
  <c r="BJ10" i="2"/>
  <c r="BJ12" i="2"/>
  <c r="BJ11" i="4" s="1"/>
  <c r="BJ1" i="2"/>
  <c r="BK2" i="2"/>
  <c r="BG59" i="3"/>
  <c r="BG64" i="3"/>
  <c r="BG52" i="3"/>
  <c r="BG47" i="3"/>
  <c r="BG37" i="3"/>
  <c r="BG36" i="3"/>
  <c r="BG43" i="3"/>
  <c r="BJ18" i="5"/>
  <c r="BL27" i="5"/>
  <c r="BH11" i="3"/>
  <c r="BH26" i="3" s="1"/>
  <c r="BH149" i="2"/>
  <c r="BG143" i="2"/>
  <c r="BG155" i="2"/>
  <c r="BE84" i="2"/>
  <c r="BE61" i="2"/>
  <c r="BE102" i="2" s="1"/>
  <c r="BM28" i="5"/>
  <c r="BN123" i="2"/>
  <c r="BJ93" i="3"/>
  <c r="BJ94" i="3"/>
  <c r="BJ61" i="3" s="1"/>
  <c r="BM122" i="2"/>
  <c r="BK2" i="4"/>
  <c r="BJ1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K10" i="4"/>
  <c r="BL4" i="3"/>
  <c r="B107" i="4"/>
  <c r="BK22" i="5"/>
  <c r="BK19" i="5"/>
  <c r="BK14" i="5"/>
  <c r="BK20" i="5"/>
  <c r="BL3" i="5"/>
  <c r="BK23" i="5"/>
  <c r="B173" i="4"/>
  <c r="BM125" i="2"/>
  <c r="BM2" i="5"/>
  <c r="BL1" i="5"/>
  <c r="BL10" i="5"/>
  <c r="BN129" i="2"/>
  <c r="BN30" i="5"/>
  <c r="BN127" i="2"/>
  <c r="BN124" i="2"/>
  <c r="BN118" i="2"/>
  <c r="BO117" i="2" s="1"/>
  <c r="BO3" i="2"/>
  <c r="BM3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G171" i="4"/>
  <c r="AH171" i="4"/>
  <c r="AI171" i="4"/>
  <c r="AJ171" i="4"/>
  <c r="AK171" i="4"/>
  <c r="AL171" i="4"/>
  <c r="AM171" i="4"/>
  <c r="AN171" i="4"/>
  <c r="AO171" i="4"/>
  <c r="AP171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BC171" i="4"/>
  <c r="BD171" i="4"/>
  <c r="BE171" i="4"/>
  <c r="BF171" i="4"/>
  <c r="BG171" i="4"/>
  <c r="BI82" i="3"/>
  <c r="BI67" i="3"/>
  <c r="BM29" i="5"/>
  <c r="BN126" i="2"/>
  <c r="BM116" i="2"/>
  <c r="BM128" i="2"/>
  <c r="BK2" i="3"/>
  <c r="BJ1" i="3"/>
  <c r="BJ10" i="3"/>
  <c r="BK88" i="3"/>
  <c r="BK92" i="3" s="1"/>
  <c r="BK73" i="3"/>
  <c r="BK77" i="3" s="1"/>
  <c r="BK17" i="3"/>
  <c r="BL3" i="3"/>
  <c r="BJ31" i="5"/>
  <c r="BJ25" i="5"/>
  <c r="BI170" i="4"/>
  <c r="BI167" i="4"/>
  <c r="BI164" i="4"/>
  <c r="BI161" i="4"/>
  <c r="BI169" i="4"/>
  <c r="BI166" i="4"/>
  <c r="BI163" i="4"/>
  <c r="BI171" i="4"/>
  <c r="BI168" i="4"/>
  <c r="BI165" i="4"/>
  <c r="BI156" i="4"/>
  <c r="BI153" i="4"/>
  <c r="BI150" i="4"/>
  <c r="BI147" i="4"/>
  <c r="BI144" i="4"/>
  <c r="BI141" i="4"/>
  <c r="BI138" i="4"/>
  <c r="BI135" i="4"/>
  <c r="BI162" i="4"/>
  <c r="BI159" i="4"/>
  <c r="BI158" i="4"/>
  <c r="BI155" i="4"/>
  <c r="BI152" i="4"/>
  <c r="BI149" i="4"/>
  <c r="BI146" i="4"/>
  <c r="BI143" i="4"/>
  <c r="BI140" i="4"/>
  <c r="BI160" i="4"/>
  <c r="BI157" i="4"/>
  <c r="BI154" i="4"/>
  <c r="BI151" i="4"/>
  <c r="BI148" i="4"/>
  <c r="BI145" i="4"/>
  <c r="BI142" i="4"/>
  <c r="BI139" i="4"/>
  <c r="BI136" i="4"/>
  <c r="BI105" i="4"/>
  <c r="BI129" i="4"/>
  <c r="BI126" i="4"/>
  <c r="BI123" i="4"/>
  <c r="BI120" i="4"/>
  <c r="BI117" i="4"/>
  <c r="BI134" i="4"/>
  <c r="BI132" i="4"/>
  <c r="BI104" i="4"/>
  <c r="BI131" i="4"/>
  <c r="BI128" i="4"/>
  <c r="BI125" i="4"/>
  <c r="BI122" i="4"/>
  <c r="BI119" i="4"/>
  <c r="BI133" i="4"/>
  <c r="BI137" i="4"/>
  <c r="BI130" i="4"/>
  <c r="BI127" i="4"/>
  <c r="BI124" i="4"/>
  <c r="BI121" i="4"/>
  <c r="BI118" i="4"/>
  <c r="BI103" i="4"/>
  <c r="BI100" i="4"/>
  <c r="BI97" i="4"/>
  <c r="BI94" i="4"/>
  <c r="BI91" i="4"/>
  <c r="BI88" i="4"/>
  <c r="BI85" i="4"/>
  <c r="BI82" i="4"/>
  <c r="BI79" i="4"/>
  <c r="BI106" i="4"/>
  <c r="BI102" i="4"/>
  <c r="BI99" i="4"/>
  <c r="BI96" i="4"/>
  <c r="BI93" i="4"/>
  <c r="BI90" i="4"/>
  <c r="BI87" i="4"/>
  <c r="BI84" i="4"/>
  <c r="BI95" i="4"/>
  <c r="BI78" i="4"/>
  <c r="BI75" i="4"/>
  <c r="BI72" i="4"/>
  <c r="BI69" i="4"/>
  <c r="BI66" i="4"/>
  <c r="BI63" i="4"/>
  <c r="BI60" i="4"/>
  <c r="BI57" i="4"/>
  <c r="BI86" i="4"/>
  <c r="BI80" i="4"/>
  <c r="BI89" i="4"/>
  <c r="BI77" i="4"/>
  <c r="BI74" i="4"/>
  <c r="BI71" i="4"/>
  <c r="BI68" i="4"/>
  <c r="BI65" i="4"/>
  <c r="BI62" i="4"/>
  <c r="BI83" i="4"/>
  <c r="BI92" i="4"/>
  <c r="BI76" i="4"/>
  <c r="BI73" i="4"/>
  <c r="BI70" i="4"/>
  <c r="BI67" i="4"/>
  <c r="BI64" i="4"/>
  <c r="BI61" i="4"/>
  <c r="BI101" i="4"/>
  <c r="BI98" i="4"/>
  <c r="BI58" i="4"/>
  <c r="BI53" i="4"/>
  <c r="BI59" i="4"/>
  <c r="BI52" i="4"/>
  <c r="BI45" i="4"/>
  <c r="BI47" i="4" s="1"/>
  <c r="BI81" i="4"/>
  <c r="BI55" i="4"/>
  <c r="BI54" i="4"/>
  <c r="BI56" i="4"/>
  <c r="BN119" i="2"/>
  <c r="BL4" i="2"/>
  <c r="BN116" i="2" l="1"/>
  <c r="BK18" i="5"/>
  <c r="BK12" i="2"/>
  <c r="BK11" i="4" s="1"/>
  <c r="BL2" i="2"/>
  <c r="BK1" i="2"/>
  <c r="BK10" i="2"/>
  <c r="BH155" i="2"/>
  <c r="BH143" i="2"/>
  <c r="BH43" i="3"/>
  <c r="BH64" i="3"/>
  <c r="BH59" i="3"/>
  <c r="BH52" i="3"/>
  <c r="BH47" i="3"/>
  <c r="BH37" i="3"/>
  <c r="BH36" i="3"/>
  <c r="BI155" i="2"/>
  <c r="BI143" i="2"/>
  <c r="BI11" i="3"/>
  <c r="BI26" i="3" s="1"/>
  <c r="BI149" i="2"/>
  <c r="BF84" i="2"/>
  <c r="BF61" i="2"/>
  <c r="BF102" i="2" s="1"/>
  <c r="BN128" i="2"/>
  <c r="BG140" i="2"/>
  <c r="BG31" i="2"/>
  <c r="BG137" i="2"/>
  <c r="BM4" i="2"/>
  <c r="BN125" i="2"/>
  <c r="BN122" i="2"/>
  <c r="BN28" i="5"/>
  <c r="BO123" i="2"/>
  <c r="B108" i="4"/>
  <c r="BM27" i="5"/>
  <c r="BN29" i="5"/>
  <c r="BO126" i="2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BC172" i="4"/>
  <c r="BD172" i="4"/>
  <c r="BE172" i="4"/>
  <c r="BF172" i="4"/>
  <c r="BG172" i="4"/>
  <c r="BH172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O129" i="2"/>
  <c r="B174" i="4"/>
  <c r="BL88" i="3"/>
  <c r="BL92" i="3" s="1"/>
  <c r="BL73" i="3"/>
  <c r="BL77" i="3" s="1"/>
  <c r="BM3" i="3"/>
  <c r="BL17" i="3"/>
  <c r="BL10" i="4"/>
  <c r="BM4" i="3"/>
  <c r="BK93" i="3"/>
  <c r="BK94" i="3"/>
  <c r="BK61" i="3" s="1"/>
  <c r="BK21" i="5"/>
  <c r="BJ82" i="3"/>
  <c r="BJ67" i="3"/>
  <c r="BN3" i="4"/>
  <c r="BL23" i="5"/>
  <c r="BL20" i="5"/>
  <c r="BL14" i="5"/>
  <c r="BL22" i="5"/>
  <c r="BL19" i="5"/>
  <c r="BM3" i="5"/>
  <c r="BJ170" i="4"/>
  <c r="BJ167" i="4"/>
  <c r="BJ164" i="4"/>
  <c r="BJ161" i="4"/>
  <c r="BJ172" i="4"/>
  <c r="BJ169" i="4"/>
  <c r="BJ166" i="4"/>
  <c r="BJ163" i="4"/>
  <c r="BJ156" i="4"/>
  <c r="BJ153" i="4"/>
  <c r="BJ150" i="4"/>
  <c r="BJ147" i="4"/>
  <c r="BJ144" i="4"/>
  <c r="BJ141" i="4"/>
  <c r="BJ138" i="4"/>
  <c r="BJ135" i="4"/>
  <c r="BJ162" i="4"/>
  <c r="BJ159" i="4"/>
  <c r="BJ165" i="4"/>
  <c r="BJ158" i="4"/>
  <c r="BJ155" i="4"/>
  <c r="BJ152" i="4"/>
  <c r="BJ149" i="4"/>
  <c r="BJ146" i="4"/>
  <c r="BJ143" i="4"/>
  <c r="BJ140" i="4"/>
  <c r="BJ137" i="4"/>
  <c r="BJ134" i="4"/>
  <c r="BJ168" i="4"/>
  <c r="BJ160" i="4"/>
  <c r="BJ157" i="4"/>
  <c r="BJ154" i="4"/>
  <c r="BJ151" i="4"/>
  <c r="BJ148" i="4"/>
  <c r="BJ145" i="4"/>
  <c r="BJ142" i="4"/>
  <c r="BJ129" i="4"/>
  <c r="BJ126" i="4"/>
  <c r="BJ123" i="4"/>
  <c r="BJ120" i="4"/>
  <c r="BJ117" i="4"/>
  <c r="BJ171" i="4"/>
  <c r="BJ136" i="4"/>
  <c r="BJ139" i="4"/>
  <c r="BJ132" i="4"/>
  <c r="BJ104" i="4"/>
  <c r="BJ131" i="4"/>
  <c r="BJ128" i="4"/>
  <c r="BJ125" i="4"/>
  <c r="BJ122" i="4"/>
  <c r="BJ119" i="4"/>
  <c r="BJ133" i="4"/>
  <c r="BJ106" i="4"/>
  <c r="BJ130" i="4"/>
  <c r="BJ127" i="4"/>
  <c r="BJ124" i="4"/>
  <c r="BJ102" i="4"/>
  <c r="BJ99" i="4"/>
  <c r="BJ96" i="4"/>
  <c r="BJ121" i="4"/>
  <c r="BJ105" i="4"/>
  <c r="BJ101" i="4"/>
  <c r="BJ98" i="4"/>
  <c r="BJ95" i="4"/>
  <c r="BJ92" i="4"/>
  <c r="BJ89" i="4"/>
  <c r="BJ118" i="4"/>
  <c r="BJ91" i="4"/>
  <c r="BJ78" i="4"/>
  <c r="BJ75" i="4"/>
  <c r="BJ72" i="4"/>
  <c r="BJ69" i="4"/>
  <c r="BJ66" i="4"/>
  <c r="BJ63" i="4"/>
  <c r="BJ60" i="4"/>
  <c r="BJ57" i="4"/>
  <c r="BJ86" i="4"/>
  <c r="BJ90" i="4"/>
  <c r="BJ82" i="4"/>
  <c r="BJ79" i="4"/>
  <c r="BJ100" i="4"/>
  <c r="BJ97" i="4"/>
  <c r="BJ80" i="4"/>
  <c r="BJ94" i="4"/>
  <c r="BJ77" i="4"/>
  <c r="BJ74" i="4"/>
  <c r="BJ71" i="4"/>
  <c r="BJ68" i="4"/>
  <c r="BJ65" i="4"/>
  <c r="BJ84" i="4"/>
  <c r="BJ103" i="4"/>
  <c r="BJ93" i="4"/>
  <c r="BJ88" i="4"/>
  <c r="BJ76" i="4"/>
  <c r="BJ73" i="4"/>
  <c r="BJ70" i="4"/>
  <c r="BJ67" i="4"/>
  <c r="BJ64" i="4"/>
  <c r="BJ87" i="4"/>
  <c r="BJ85" i="4"/>
  <c r="BJ81" i="4"/>
  <c r="BJ83" i="4"/>
  <c r="BJ59" i="4"/>
  <c r="BJ52" i="4"/>
  <c r="BJ45" i="4"/>
  <c r="BJ47" i="4" s="1"/>
  <c r="BJ56" i="4"/>
  <c r="BJ62" i="4"/>
  <c r="BJ61" i="4"/>
  <c r="BJ58" i="4"/>
  <c r="BJ53" i="4"/>
  <c r="BJ55" i="4"/>
  <c r="BJ54" i="4"/>
  <c r="BI172" i="4"/>
  <c r="BL2" i="3"/>
  <c r="BK1" i="3"/>
  <c r="BK10" i="3"/>
  <c r="BO30" i="5"/>
  <c r="BO127" i="2"/>
  <c r="BO124" i="2"/>
  <c r="BO118" i="2"/>
  <c r="BP117" i="2" s="1"/>
  <c r="BP3" i="2"/>
  <c r="BM1" i="5"/>
  <c r="BM10" i="5"/>
  <c r="BN2" i="5"/>
  <c r="BK25" i="5"/>
  <c r="BK31" i="5"/>
  <c r="BL2" i="4"/>
  <c r="BK1" i="4"/>
  <c r="BM115" i="2"/>
  <c r="BM88" i="2" s="1"/>
  <c r="BL18" i="5" l="1"/>
  <c r="BN115" i="2"/>
  <c r="BN88" i="2" s="1"/>
  <c r="BH140" i="2"/>
  <c r="BH31" i="2"/>
  <c r="BH137" i="2"/>
  <c r="BG84" i="2"/>
  <c r="BG61" i="2"/>
  <c r="BG102" i="2" s="1"/>
  <c r="BL21" i="5"/>
  <c r="BJ149" i="2"/>
  <c r="BJ11" i="3"/>
  <c r="BJ26" i="3" s="1"/>
  <c r="BO116" i="2"/>
  <c r="BL1" i="2"/>
  <c r="BL12" i="2"/>
  <c r="BL11" i="4" s="1"/>
  <c r="BL10" i="2"/>
  <c r="BM2" i="2"/>
  <c r="BI137" i="2"/>
  <c r="BI31" i="2"/>
  <c r="BI140" i="2"/>
  <c r="BI43" i="3"/>
  <c r="BI36" i="3"/>
  <c r="BI64" i="3"/>
  <c r="BI59" i="3"/>
  <c r="BI52" i="3"/>
  <c r="BI47" i="3"/>
  <c r="BI37" i="3"/>
  <c r="B109" i="4"/>
  <c r="BK108" i="4"/>
  <c r="BO119" i="2"/>
  <c r="BO125" i="2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O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AQ173" i="4"/>
  <c r="AR173" i="4"/>
  <c r="AS173" i="4"/>
  <c r="AT173" i="4"/>
  <c r="AU173" i="4"/>
  <c r="AV173" i="4"/>
  <c r="AW173" i="4"/>
  <c r="AX173" i="4"/>
  <c r="AY173" i="4"/>
  <c r="AZ173" i="4"/>
  <c r="BA173" i="4"/>
  <c r="BB173" i="4"/>
  <c r="BC173" i="4"/>
  <c r="BD173" i="4"/>
  <c r="BE173" i="4"/>
  <c r="BF173" i="4"/>
  <c r="BG173" i="4"/>
  <c r="BH173" i="4"/>
  <c r="BI173" i="4"/>
  <c r="BJ107" i="4"/>
  <c r="BK174" i="4"/>
  <c r="B175" i="4"/>
  <c r="BO122" i="2"/>
  <c r="BN4" i="2"/>
  <c r="BM10" i="4"/>
  <c r="BN4" i="3"/>
  <c r="BM88" i="3"/>
  <c r="BM92" i="3" s="1"/>
  <c r="BM73" i="3"/>
  <c r="BM77" i="3" s="1"/>
  <c r="BN3" i="3"/>
  <c r="BM17" i="3"/>
  <c r="BO128" i="2"/>
  <c r="BN27" i="5"/>
  <c r="BK172" i="4"/>
  <c r="BK169" i="4"/>
  <c r="BK166" i="4"/>
  <c r="BK163" i="4"/>
  <c r="BK160" i="4"/>
  <c r="BK171" i="4"/>
  <c r="BK168" i="4"/>
  <c r="BK165" i="4"/>
  <c r="BK156" i="4"/>
  <c r="BK153" i="4"/>
  <c r="BK150" i="4"/>
  <c r="BK147" i="4"/>
  <c r="BK144" i="4"/>
  <c r="BK141" i="4"/>
  <c r="BK138" i="4"/>
  <c r="BK135" i="4"/>
  <c r="BK132" i="4"/>
  <c r="BK173" i="4"/>
  <c r="BK162" i="4"/>
  <c r="BK159" i="4"/>
  <c r="BK158" i="4"/>
  <c r="BK155" i="4"/>
  <c r="BK152" i="4"/>
  <c r="BK149" i="4"/>
  <c r="BK146" i="4"/>
  <c r="BK143" i="4"/>
  <c r="BK140" i="4"/>
  <c r="BK137" i="4"/>
  <c r="BK167" i="4"/>
  <c r="BK157" i="4"/>
  <c r="BK154" i="4"/>
  <c r="BK151" i="4"/>
  <c r="BK148" i="4"/>
  <c r="BK145" i="4"/>
  <c r="BK142" i="4"/>
  <c r="BK139" i="4"/>
  <c r="BK164" i="4"/>
  <c r="BK170" i="4"/>
  <c r="BK136" i="4"/>
  <c r="BK134" i="4"/>
  <c r="BK161" i="4"/>
  <c r="BK107" i="4"/>
  <c r="BK104" i="4"/>
  <c r="BK131" i="4"/>
  <c r="BK128" i="4"/>
  <c r="BK125" i="4"/>
  <c r="BK122" i="4"/>
  <c r="BK119" i="4"/>
  <c r="BK133" i="4"/>
  <c r="BK130" i="4"/>
  <c r="BK127" i="4"/>
  <c r="BK124" i="4"/>
  <c r="BK121" i="4"/>
  <c r="BK118" i="4"/>
  <c r="BK106" i="4"/>
  <c r="BK102" i="4"/>
  <c r="BK99" i="4"/>
  <c r="BK96" i="4"/>
  <c r="BK93" i="4"/>
  <c r="BK90" i="4"/>
  <c r="BK87" i="4"/>
  <c r="BK84" i="4"/>
  <c r="BK81" i="4"/>
  <c r="BK120" i="4"/>
  <c r="BK105" i="4"/>
  <c r="BK101" i="4"/>
  <c r="BK98" i="4"/>
  <c r="BK95" i="4"/>
  <c r="BK86" i="4"/>
  <c r="BK117" i="4"/>
  <c r="BK82" i="4"/>
  <c r="BK79" i="4"/>
  <c r="BK129" i="4"/>
  <c r="BK126" i="4"/>
  <c r="BK100" i="4"/>
  <c r="BK97" i="4"/>
  <c r="BK80" i="4"/>
  <c r="BK94" i="4"/>
  <c r="BK77" i="4"/>
  <c r="BK74" i="4"/>
  <c r="BK71" i="4"/>
  <c r="BK68" i="4"/>
  <c r="BK65" i="4"/>
  <c r="BK62" i="4"/>
  <c r="BK59" i="4"/>
  <c r="BK123" i="4"/>
  <c r="BK89" i="4"/>
  <c r="BK103" i="4"/>
  <c r="BK83" i="4"/>
  <c r="BK88" i="4"/>
  <c r="BK76" i="4"/>
  <c r="BK73" i="4"/>
  <c r="BK70" i="4"/>
  <c r="BK92" i="4"/>
  <c r="BK85" i="4"/>
  <c r="BK91" i="4"/>
  <c r="BK66" i="4"/>
  <c r="BK60" i="4"/>
  <c r="BK72" i="4"/>
  <c r="BK63" i="4"/>
  <c r="BK52" i="4"/>
  <c r="BK45" i="4"/>
  <c r="BK47" i="4" s="1"/>
  <c r="BK75" i="4"/>
  <c r="BK57" i="4"/>
  <c r="BK55" i="4"/>
  <c r="BK54" i="4"/>
  <c r="BK67" i="4"/>
  <c r="BK64" i="4"/>
  <c r="BK78" i="4"/>
  <c r="BK69" i="4"/>
  <c r="BK61" i="4"/>
  <c r="BK58" i="4"/>
  <c r="BK53" i="4"/>
  <c r="BK56" i="4"/>
  <c r="BO28" i="5"/>
  <c r="BP123" i="2"/>
  <c r="BJ173" i="4"/>
  <c r="BO29" i="5"/>
  <c r="BP126" i="2"/>
  <c r="BL94" i="3"/>
  <c r="BL61" i="3" s="1"/>
  <c r="BL93" i="3"/>
  <c r="BP129" i="2"/>
  <c r="BK67" i="3"/>
  <c r="BK82" i="3"/>
  <c r="BL31" i="5"/>
  <c r="BL25" i="5"/>
  <c r="BP30" i="5"/>
  <c r="BP127" i="2"/>
  <c r="BP124" i="2"/>
  <c r="BP118" i="2"/>
  <c r="BQ117" i="2" s="1"/>
  <c r="BQ3" i="2"/>
  <c r="BM2" i="4"/>
  <c r="BL1" i="4"/>
  <c r="BM22" i="5"/>
  <c r="BM20" i="5"/>
  <c r="BM19" i="5"/>
  <c r="BM14" i="5"/>
  <c r="BN3" i="5"/>
  <c r="BM23" i="5"/>
  <c r="BN10" i="5"/>
  <c r="BN1" i="5"/>
  <c r="BO2" i="5"/>
  <c r="BM2" i="3"/>
  <c r="BL1" i="3"/>
  <c r="BL10" i="3"/>
  <c r="BM18" i="5" l="1"/>
  <c r="BK11" i="3"/>
  <c r="BK26" i="3" s="1"/>
  <c r="BK149" i="2"/>
  <c r="BP128" i="2"/>
  <c r="BJ155" i="2"/>
  <c r="BJ143" i="2"/>
  <c r="BJ64" i="3"/>
  <c r="BJ59" i="3"/>
  <c r="BJ52" i="3"/>
  <c r="BJ47" i="3"/>
  <c r="BJ37" i="3"/>
  <c r="BJ36" i="3"/>
  <c r="BJ43" i="3"/>
  <c r="BI61" i="2"/>
  <c r="BI102" i="2" s="1"/>
  <c r="BI84" i="2"/>
  <c r="BO115" i="2"/>
  <c r="BO88" i="2" s="1"/>
  <c r="BN2" i="2"/>
  <c r="BM10" i="2"/>
  <c r="BM1" i="2"/>
  <c r="BM12" i="2"/>
  <c r="BM11" i="4" s="1"/>
  <c r="BH61" i="2"/>
  <c r="BH102" i="2" s="1"/>
  <c r="BH84" i="2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AQ174" i="4"/>
  <c r="AR174" i="4"/>
  <c r="AS174" i="4"/>
  <c r="AT174" i="4"/>
  <c r="AU174" i="4"/>
  <c r="AV174" i="4"/>
  <c r="AW174" i="4"/>
  <c r="AX174" i="4"/>
  <c r="AY174" i="4"/>
  <c r="AZ174" i="4"/>
  <c r="BA174" i="4"/>
  <c r="BB174" i="4"/>
  <c r="BC174" i="4"/>
  <c r="BD174" i="4"/>
  <c r="BE174" i="4"/>
  <c r="BF174" i="4"/>
  <c r="BG174" i="4"/>
  <c r="BH174" i="4"/>
  <c r="BI174" i="4"/>
  <c r="BJ174" i="4"/>
  <c r="B176" i="4"/>
  <c r="BL172" i="4"/>
  <c r="BL169" i="4"/>
  <c r="BL166" i="4"/>
  <c r="BL163" i="4"/>
  <c r="BL160" i="4"/>
  <c r="BL174" i="4"/>
  <c r="BL171" i="4"/>
  <c r="BL168" i="4"/>
  <c r="BL173" i="4"/>
  <c r="BL170" i="4"/>
  <c r="BL167" i="4"/>
  <c r="BL164" i="4"/>
  <c r="BL161" i="4"/>
  <c r="BL162" i="4"/>
  <c r="BL159" i="4"/>
  <c r="BL158" i="4"/>
  <c r="BL155" i="4"/>
  <c r="BL152" i="4"/>
  <c r="BL149" i="4"/>
  <c r="BL146" i="4"/>
  <c r="BL143" i="4"/>
  <c r="BL140" i="4"/>
  <c r="BL137" i="4"/>
  <c r="BL134" i="4"/>
  <c r="BL165" i="4"/>
  <c r="BL157" i="4"/>
  <c r="BL154" i="4"/>
  <c r="BL151" i="4"/>
  <c r="BL148" i="4"/>
  <c r="BL145" i="4"/>
  <c r="BL142" i="4"/>
  <c r="BL156" i="4"/>
  <c r="BL147" i="4"/>
  <c r="BL139" i="4"/>
  <c r="BL135" i="4"/>
  <c r="BL107" i="4"/>
  <c r="BL104" i="4"/>
  <c r="BL132" i="4"/>
  <c r="BL131" i="4"/>
  <c r="BL128" i="4"/>
  <c r="BL125" i="4"/>
  <c r="BL122" i="4"/>
  <c r="BL119" i="4"/>
  <c r="BL133" i="4"/>
  <c r="BL153" i="4"/>
  <c r="BL144" i="4"/>
  <c r="BL106" i="4"/>
  <c r="BL130" i="4"/>
  <c r="BL127" i="4"/>
  <c r="BL124" i="4"/>
  <c r="BL138" i="4"/>
  <c r="BL150" i="4"/>
  <c r="BL141" i="4"/>
  <c r="BL108" i="4"/>
  <c r="BL105" i="4"/>
  <c r="BL102" i="4"/>
  <c r="BL99" i="4"/>
  <c r="BL96" i="4"/>
  <c r="BL93" i="4"/>
  <c r="BL90" i="4"/>
  <c r="BL87" i="4"/>
  <c r="BL84" i="4"/>
  <c r="BL81" i="4"/>
  <c r="BL120" i="4"/>
  <c r="BL121" i="4"/>
  <c r="BL101" i="4"/>
  <c r="BL98" i="4"/>
  <c r="BL95" i="4"/>
  <c r="BL92" i="4"/>
  <c r="BL89" i="4"/>
  <c r="BL86" i="4"/>
  <c r="BL83" i="4"/>
  <c r="BL129" i="4"/>
  <c r="BL126" i="4"/>
  <c r="BL117" i="4"/>
  <c r="BL103" i="4"/>
  <c r="BL100" i="4"/>
  <c r="BL97" i="4"/>
  <c r="BL94" i="4"/>
  <c r="BL91" i="4"/>
  <c r="BL88" i="4"/>
  <c r="BL85" i="4"/>
  <c r="BL136" i="4"/>
  <c r="BL82" i="4"/>
  <c r="BL79" i="4"/>
  <c r="BL80" i="4"/>
  <c r="BL77" i="4"/>
  <c r="BL74" i="4"/>
  <c r="BL71" i="4"/>
  <c r="BL68" i="4"/>
  <c r="BL65" i="4"/>
  <c r="BL62" i="4"/>
  <c r="BL59" i="4"/>
  <c r="BL123" i="4"/>
  <c r="BL118" i="4"/>
  <c r="BL78" i="4"/>
  <c r="BL75" i="4"/>
  <c r="BL72" i="4"/>
  <c r="BL69" i="4"/>
  <c r="BL66" i="4"/>
  <c r="BL63" i="4"/>
  <c r="BL60" i="4"/>
  <c r="BL52" i="4"/>
  <c r="BL45" i="4"/>
  <c r="BL47" i="4" s="1"/>
  <c r="BL73" i="4"/>
  <c r="BL57" i="4"/>
  <c r="BL55" i="4"/>
  <c r="BL54" i="4"/>
  <c r="BL56" i="4"/>
  <c r="BL67" i="4"/>
  <c r="BL64" i="4"/>
  <c r="BL61" i="4"/>
  <c r="BL58" i="4"/>
  <c r="BL53" i="4"/>
  <c r="BL70" i="4"/>
  <c r="BL76" i="4"/>
  <c r="BN2" i="4"/>
  <c r="BM1" i="4"/>
  <c r="BN88" i="3"/>
  <c r="BN92" i="3" s="1"/>
  <c r="BN73" i="3"/>
  <c r="BN77" i="3" s="1"/>
  <c r="BO3" i="3"/>
  <c r="BN17" i="3"/>
  <c r="BP116" i="2"/>
  <c r="BQ30" i="5"/>
  <c r="BQ127" i="2"/>
  <c r="BQ29" i="5" s="1"/>
  <c r="BQ124" i="2"/>
  <c r="BQ28" i="5" s="1"/>
  <c r="BQ119" i="2"/>
  <c r="BQ118" i="2"/>
  <c r="BQ116" i="2" s="1"/>
  <c r="BO1" i="5"/>
  <c r="BO10" i="5"/>
  <c r="BP2" i="5"/>
  <c r="BM94" i="3"/>
  <c r="BM61" i="3" s="1"/>
  <c r="BM93" i="3"/>
  <c r="BN23" i="5"/>
  <c r="BN20" i="5"/>
  <c r="BN19" i="5"/>
  <c r="BN22" i="5"/>
  <c r="BN14" i="5"/>
  <c r="BO3" i="5"/>
  <c r="BN2" i="3"/>
  <c r="BM1" i="3"/>
  <c r="BM10" i="3"/>
  <c r="BP122" i="2"/>
  <c r="BN10" i="4"/>
  <c r="BO4" i="3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M21" i="5"/>
  <c r="BO27" i="5"/>
  <c r="B110" i="4"/>
  <c r="BL67" i="3"/>
  <c r="BL82" i="3"/>
  <c r="BP28" i="5"/>
  <c r="BQ123" i="2"/>
  <c r="BP29" i="5"/>
  <c r="BQ126" i="2"/>
  <c r="BP125" i="2"/>
  <c r="BP119" i="2"/>
  <c r="BO4" i="2"/>
  <c r="BM31" i="5"/>
  <c r="BM25" i="5"/>
  <c r="BQ129" i="2"/>
  <c r="BP3" i="4"/>
  <c r="BQ122" i="2" l="1"/>
  <c r="BQ125" i="2"/>
  <c r="BN18" i="5"/>
  <c r="BQ128" i="2"/>
  <c r="BQ115" i="2" s="1"/>
  <c r="BQ88" i="2" s="1"/>
  <c r="BQ27" i="5"/>
  <c r="BL149" i="2"/>
  <c r="BL11" i="3"/>
  <c r="BL26" i="3" s="1"/>
  <c r="BJ137" i="2"/>
  <c r="BJ31" i="2"/>
  <c r="BJ140" i="2"/>
  <c r="BO2" i="2"/>
  <c r="BN10" i="2"/>
  <c r="BN1" i="2"/>
  <c r="BN12" i="2"/>
  <c r="BN11" i="4" s="1"/>
  <c r="BP115" i="2"/>
  <c r="BP88" i="2" s="1"/>
  <c r="BK155" i="2"/>
  <c r="BK143" i="2"/>
  <c r="BK47" i="3"/>
  <c r="BK37" i="3"/>
  <c r="BK36" i="3"/>
  <c r="BK43" i="3"/>
  <c r="BK59" i="3"/>
  <c r="BK64" i="3"/>
  <c r="BK52" i="3"/>
  <c r="BM82" i="3"/>
  <c r="BM67" i="3"/>
  <c r="BO88" i="3"/>
  <c r="BO92" i="3" s="1"/>
  <c r="BO73" i="3"/>
  <c r="BO77" i="3" s="1"/>
  <c r="BP3" i="3"/>
  <c r="BO17" i="3"/>
  <c r="BO2" i="3"/>
  <c r="BN1" i="3"/>
  <c r="BN10" i="3"/>
  <c r="BN94" i="3"/>
  <c r="BN61" i="3" s="1"/>
  <c r="BN93" i="3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BC175" i="4"/>
  <c r="BD175" i="4"/>
  <c r="BE175" i="4"/>
  <c r="BF175" i="4"/>
  <c r="BG175" i="4"/>
  <c r="BH175" i="4"/>
  <c r="BI175" i="4"/>
  <c r="BJ175" i="4"/>
  <c r="BK175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M175" i="4"/>
  <c r="BM172" i="4"/>
  <c r="BM169" i="4"/>
  <c r="BM166" i="4"/>
  <c r="BM163" i="4"/>
  <c r="BM160" i="4"/>
  <c r="BM174" i="4"/>
  <c r="BM171" i="4"/>
  <c r="BM168" i="4"/>
  <c r="BM165" i="4"/>
  <c r="BM162" i="4"/>
  <c r="BM173" i="4"/>
  <c r="BM170" i="4"/>
  <c r="BM167" i="4"/>
  <c r="BM164" i="4"/>
  <c r="BM176" i="4"/>
  <c r="BM159" i="4"/>
  <c r="BM158" i="4"/>
  <c r="BM155" i="4"/>
  <c r="BM152" i="4"/>
  <c r="BM149" i="4"/>
  <c r="BM146" i="4"/>
  <c r="BM143" i="4"/>
  <c r="BM140" i="4"/>
  <c r="BM137" i="4"/>
  <c r="BM134" i="4"/>
  <c r="BM157" i="4"/>
  <c r="BM154" i="4"/>
  <c r="BM151" i="4"/>
  <c r="BM148" i="4"/>
  <c r="BM145" i="4"/>
  <c r="BM142" i="4"/>
  <c r="BM139" i="4"/>
  <c r="BM161" i="4"/>
  <c r="BM156" i="4"/>
  <c r="BM153" i="4"/>
  <c r="BM150" i="4"/>
  <c r="BM147" i="4"/>
  <c r="BM144" i="4"/>
  <c r="BM141" i="4"/>
  <c r="BM138" i="4"/>
  <c r="BM135" i="4"/>
  <c r="BM107" i="4"/>
  <c r="BM104" i="4"/>
  <c r="BM132" i="4"/>
  <c r="BM131" i="4"/>
  <c r="BM128" i="4"/>
  <c r="BM125" i="4"/>
  <c r="BM122" i="4"/>
  <c r="BM119" i="4"/>
  <c r="BM133" i="4"/>
  <c r="BM109" i="4"/>
  <c r="BM106" i="4"/>
  <c r="BM130" i="4"/>
  <c r="BM127" i="4"/>
  <c r="BM124" i="4"/>
  <c r="BM121" i="4"/>
  <c r="BM118" i="4"/>
  <c r="BM129" i="4"/>
  <c r="BM126" i="4"/>
  <c r="BM123" i="4"/>
  <c r="BM120" i="4"/>
  <c r="BM117" i="4"/>
  <c r="BM102" i="4"/>
  <c r="BM99" i="4"/>
  <c r="BM96" i="4"/>
  <c r="BM93" i="4"/>
  <c r="BM90" i="4"/>
  <c r="BM87" i="4"/>
  <c r="BM84" i="4"/>
  <c r="BM81" i="4"/>
  <c r="BM78" i="4"/>
  <c r="BM105" i="4"/>
  <c r="BM101" i="4"/>
  <c r="BM98" i="4"/>
  <c r="BM95" i="4"/>
  <c r="BM92" i="4"/>
  <c r="BM89" i="4"/>
  <c r="BM86" i="4"/>
  <c r="BM108" i="4"/>
  <c r="BM80" i="4"/>
  <c r="BM100" i="4"/>
  <c r="BM97" i="4"/>
  <c r="BM77" i="4"/>
  <c r="BM74" i="4"/>
  <c r="BM71" i="4"/>
  <c r="BM68" i="4"/>
  <c r="BM65" i="4"/>
  <c r="BM62" i="4"/>
  <c r="BM59" i="4"/>
  <c r="BM56" i="4"/>
  <c r="BM94" i="4"/>
  <c r="BM136" i="4"/>
  <c r="BM103" i="4"/>
  <c r="BM83" i="4"/>
  <c r="BM76" i="4"/>
  <c r="BM73" i="4"/>
  <c r="BM70" i="4"/>
  <c r="BM67" i="4"/>
  <c r="BM64" i="4"/>
  <c r="BM61" i="4"/>
  <c r="BM85" i="4"/>
  <c r="BM75" i="4"/>
  <c r="BM72" i="4"/>
  <c r="BM69" i="4"/>
  <c r="BM66" i="4"/>
  <c r="BM63" i="4"/>
  <c r="BM60" i="4"/>
  <c r="BM91" i="4"/>
  <c r="BM79" i="4"/>
  <c r="BM52" i="4"/>
  <c r="BM88" i="4"/>
  <c r="BM45" i="4"/>
  <c r="BM47" i="4" s="1"/>
  <c r="BM57" i="4"/>
  <c r="BM55" i="4"/>
  <c r="BM54" i="4"/>
  <c r="BM58" i="4"/>
  <c r="BM53" i="4"/>
  <c r="BM82" i="4"/>
  <c r="J176" i="4"/>
  <c r="K176" i="4"/>
  <c r="L176" i="4"/>
  <c r="M176" i="4"/>
  <c r="N176" i="4"/>
  <c r="O176" i="4"/>
  <c r="O116" i="4" s="1"/>
  <c r="O27" i="4" s="1"/>
  <c r="O39" i="3" s="1"/>
  <c r="P176" i="4"/>
  <c r="Q176" i="4"/>
  <c r="R176" i="4"/>
  <c r="S176" i="4"/>
  <c r="T176" i="4"/>
  <c r="U176" i="4"/>
  <c r="V176" i="4"/>
  <c r="W176" i="4"/>
  <c r="X176" i="4"/>
  <c r="Y176" i="4"/>
  <c r="Z176" i="4"/>
  <c r="AA176" i="4"/>
  <c r="AA116" i="4" s="1"/>
  <c r="AA27" i="4" s="1"/>
  <c r="AA39" i="3" s="1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M116" i="4" s="1"/>
  <c r="AM27" i="4" s="1"/>
  <c r="AM39" i="3" s="1"/>
  <c r="AN176" i="4"/>
  <c r="AO176" i="4"/>
  <c r="AP176" i="4"/>
  <c r="AQ176" i="4"/>
  <c r="AR176" i="4"/>
  <c r="AS176" i="4"/>
  <c r="AT176" i="4"/>
  <c r="AU176" i="4"/>
  <c r="AV176" i="4"/>
  <c r="AW176" i="4"/>
  <c r="AX176" i="4"/>
  <c r="AY176" i="4"/>
  <c r="AY116" i="4" s="1"/>
  <c r="AY27" i="4" s="1"/>
  <c r="AY39" i="3" s="1"/>
  <c r="AZ176" i="4"/>
  <c r="BA176" i="4"/>
  <c r="BB176" i="4"/>
  <c r="BC176" i="4"/>
  <c r="BD176" i="4"/>
  <c r="BE176" i="4"/>
  <c r="BF176" i="4"/>
  <c r="BG176" i="4"/>
  <c r="BH176" i="4"/>
  <c r="BI176" i="4"/>
  <c r="BJ176" i="4"/>
  <c r="BK176" i="4"/>
  <c r="BP4" i="2"/>
  <c r="B111" i="4"/>
  <c r="BM111" i="4" s="1"/>
  <c r="BO2" i="4"/>
  <c r="BN1" i="4"/>
  <c r="BO23" i="5"/>
  <c r="BO19" i="5"/>
  <c r="BO14" i="5"/>
  <c r="BO22" i="5"/>
  <c r="BO20" i="5"/>
  <c r="BP3" i="5"/>
  <c r="BQ2" i="5"/>
  <c r="BP10" i="5"/>
  <c r="BP1" i="5"/>
  <c r="BP27" i="5"/>
  <c r="BN31" i="5"/>
  <c r="BN25" i="5"/>
  <c r="BL176" i="4"/>
  <c r="BO10" i="4"/>
  <c r="BP4" i="3"/>
  <c r="BL109" i="4"/>
  <c r="BQ3" i="4"/>
  <c r="BN21" i="5"/>
  <c r="BL175" i="4"/>
  <c r="AO116" i="4" l="1"/>
  <c r="AO27" i="4" s="1"/>
  <c r="AO39" i="3" s="1"/>
  <c r="Q116" i="4"/>
  <c r="Q27" i="4" s="1"/>
  <c r="Q39" i="3" s="1"/>
  <c r="BA116" i="4"/>
  <c r="BA27" i="4" s="1"/>
  <c r="BA39" i="3" s="1"/>
  <c r="AC116" i="4"/>
  <c r="AC27" i="4" s="1"/>
  <c r="AC39" i="3" s="1"/>
  <c r="AK116" i="4"/>
  <c r="AK27" i="4" s="1"/>
  <c r="AK39" i="3" s="1"/>
  <c r="BI116" i="4"/>
  <c r="BI27" i="4" s="1"/>
  <c r="BI39" i="3" s="1"/>
  <c r="M116" i="4"/>
  <c r="M27" i="4" s="1"/>
  <c r="M39" i="3" s="1"/>
  <c r="AW116" i="4"/>
  <c r="AW27" i="4" s="1"/>
  <c r="AW39" i="3" s="1"/>
  <c r="Y116" i="4"/>
  <c r="Y27" i="4" s="1"/>
  <c r="Y39" i="3" s="1"/>
  <c r="BE116" i="4"/>
  <c r="BE27" i="4" s="1"/>
  <c r="BE39" i="3" s="1"/>
  <c r="AG116" i="4"/>
  <c r="AG27" i="4" s="1"/>
  <c r="AG39" i="3" s="1"/>
  <c r="U116" i="4"/>
  <c r="U27" i="4" s="1"/>
  <c r="U39" i="3" s="1"/>
  <c r="AS116" i="4"/>
  <c r="AS27" i="4" s="1"/>
  <c r="AS39" i="3" s="1"/>
  <c r="BF116" i="4"/>
  <c r="BF27" i="4" s="1"/>
  <c r="BF39" i="3" s="1"/>
  <c r="AH116" i="4"/>
  <c r="AH27" i="4" s="1"/>
  <c r="AH39" i="3" s="1"/>
  <c r="V116" i="4"/>
  <c r="V27" i="4" s="1"/>
  <c r="V39" i="3" s="1"/>
  <c r="AT116" i="4"/>
  <c r="AT27" i="4" s="1"/>
  <c r="AT39" i="3" s="1"/>
  <c r="BJ116" i="4"/>
  <c r="BJ27" i="4" s="1"/>
  <c r="BJ39" i="3" s="1"/>
  <c r="AX116" i="4"/>
  <c r="AX27" i="4" s="1"/>
  <c r="AX39" i="3" s="1"/>
  <c r="AL116" i="4"/>
  <c r="AL27" i="4" s="1"/>
  <c r="AL39" i="3" s="1"/>
  <c r="Z116" i="4"/>
  <c r="Z27" i="4" s="1"/>
  <c r="Z39" i="3" s="1"/>
  <c r="N116" i="4"/>
  <c r="N27" i="4" s="1"/>
  <c r="N39" i="3" s="1"/>
  <c r="BG116" i="4"/>
  <c r="BG27" i="4" s="1"/>
  <c r="BG39" i="3" s="1"/>
  <c r="AU116" i="4"/>
  <c r="AU27" i="4" s="1"/>
  <c r="AU39" i="3" s="1"/>
  <c r="AI116" i="4"/>
  <c r="AI27" i="4" s="1"/>
  <c r="AI39" i="3" s="1"/>
  <c r="W116" i="4"/>
  <c r="W27" i="4" s="1"/>
  <c r="W39" i="3" s="1"/>
  <c r="BL116" i="4"/>
  <c r="BL27" i="4" s="1"/>
  <c r="BL39" i="3" s="1"/>
  <c r="BO18" i="5"/>
  <c r="BB116" i="4"/>
  <c r="BB27" i="4" s="1"/>
  <c r="BB39" i="3" s="1"/>
  <c r="AP116" i="4"/>
  <c r="AP27" i="4" s="1"/>
  <c r="AP39" i="3" s="1"/>
  <c r="AD116" i="4"/>
  <c r="AD27" i="4" s="1"/>
  <c r="AD39" i="3" s="1"/>
  <c r="R116" i="4"/>
  <c r="R27" i="4" s="1"/>
  <c r="R39" i="3" s="1"/>
  <c r="AZ116" i="4"/>
  <c r="AZ27" i="4" s="1"/>
  <c r="AZ39" i="3" s="1"/>
  <c r="AN116" i="4"/>
  <c r="AN27" i="4" s="1"/>
  <c r="AN39" i="3" s="1"/>
  <c r="AB116" i="4"/>
  <c r="AB27" i="4" s="1"/>
  <c r="AB39" i="3" s="1"/>
  <c r="P116" i="4"/>
  <c r="P27" i="4" s="1"/>
  <c r="P39" i="3" s="1"/>
  <c r="AR116" i="4"/>
  <c r="AR27" i="4" s="1"/>
  <c r="AR39" i="3" s="1"/>
  <c r="BO21" i="5"/>
  <c r="BC116" i="4"/>
  <c r="BC27" i="4" s="1"/>
  <c r="BC39" i="3" s="1"/>
  <c r="AQ116" i="4"/>
  <c r="AQ27" i="4" s="1"/>
  <c r="AQ39" i="3" s="1"/>
  <c r="AE116" i="4"/>
  <c r="AE27" i="4" s="1"/>
  <c r="AE39" i="3" s="1"/>
  <c r="S116" i="4"/>
  <c r="S27" i="4" s="1"/>
  <c r="S39" i="3" s="1"/>
  <c r="BP2" i="2"/>
  <c r="BO1" i="2"/>
  <c r="BO12" i="2"/>
  <c r="BO11" i="4" s="1"/>
  <c r="BO10" i="2"/>
  <c r="BK140" i="2"/>
  <c r="BK31" i="2"/>
  <c r="BK137" i="2"/>
  <c r="BJ61" i="2"/>
  <c r="BJ102" i="2" s="1"/>
  <c r="BJ84" i="2"/>
  <c r="BD116" i="4"/>
  <c r="BD27" i="4" s="1"/>
  <c r="BD39" i="3" s="1"/>
  <c r="AF116" i="4"/>
  <c r="AF27" i="4" s="1"/>
  <c r="AF39" i="3" s="1"/>
  <c r="T116" i="4"/>
  <c r="T27" i="4" s="1"/>
  <c r="T39" i="3" s="1"/>
  <c r="BH116" i="4"/>
  <c r="BH27" i="4" s="1"/>
  <c r="BH39" i="3" s="1"/>
  <c r="BM11" i="3"/>
  <c r="BM26" i="3" s="1"/>
  <c r="BM149" i="2"/>
  <c r="BL43" i="3"/>
  <c r="BL64" i="3"/>
  <c r="BL59" i="3"/>
  <c r="BL52" i="3"/>
  <c r="BL47" i="3"/>
  <c r="BL37" i="3"/>
  <c r="BL36" i="3"/>
  <c r="BL155" i="2"/>
  <c r="BL143" i="2"/>
  <c r="J116" i="4"/>
  <c r="J27" i="4" s="1"/>
  <c r="BK116" i="4"/>
  <c r="BK27" i="4" s="1"/>
  <c r="BK39" i="3" s="1"/>
  <c r="BN175" i="4"/>
  <c r="BN172" i="4"/>
  <c r="BN169" i="4"/>
  <c r="BN166" i="4"/>
  <c r="BN163" i="4"/>
  <c r="BN160" i="4"/>
  <c r="BN174" i="4"/>
  <c r="BN171" i="4"/>
  <c r="BN168" i="4"/>
  <c r="BN165" i="4"/>
  <c r="BN162" i="4"/>
  <c r="BN176" i="4"/>
  <c r="BN159" i="4"/>
  <c r="BN173" i="4"/>
  <c r="BN158" i="4"/>
  <c r="BN155" i="4"/>
  <c r="BN152" i="4"/>
  <c r="BN149" i="4"/>
  <c r="BN146" i="4"/>
  <c r="BN143" i="4"/>
  <c r="BN140" i="4"/>
  <c r="BN137" i="4"/>
  <c r="BN134" i="4"/>
  <c r="BN167" i="4"/>
  <c r="BN157" i="4"/>
  <c r="BN154" i="4"/>
  <c r="BN151" i="4"/>
  <c r="BN148" i="4"/>
  <c r="BN145" i="4"/>
  <c r="BN142" i="4"/>
  <c r="BN139" i="4"/>
  <c r="BN136" i="4"/>
  <c r="BN164" i="4"/>
  <c r="BN170" i="4"/>
  <c r="BN161" i="4"/>
  <c r="BN156" i="4"/>
  <c r="BN153" i="4"/>
  <c r="BN150" i="4"/>
  <c r="BN147" i="4"/>
  <c r="BN144" i="4"/>
  <c r="BN141" i="4"/>
  <c r="BN132" i="4"/>
  <c r="BN131" i="4"/>
  <c r="BN128" i="4"/>
  <c r="BN125" i="4"/>
  <c r="BN122" i="4"/>
  <c r="BN119" i="4"/>
  <c r="BN133" i="4"/>
  <c r="BN109" i="4"/>
  <c r="BN106" i="4"/>
  <c r="BN103" i="4"/>
  <c r="BN130" i="4"/>
  <c r="BN127" i="4"/>
  <c r="BN124" i="4"/>
  <c r="BN121" i="4"/>
  <c r="BN118" i="4"/>
  <c r="BN138" i="4"/>
  <c r="BN111" i="4"/>
  <c r="BN110" i="4"/>
  <c r="BN120" i="4"/>
  <c r="BN105" i="4"/>
  <c r="BN101" i="4"/>
  <c r="BN98" i="4"/>
  <c r="BN129" i="4"/>
  <c r="BN126" i="4"/>
  <c r="BN117" i="4"/>
  <c r="BN108" i="4"/>
  <c r="BN100" i="4"/>
  <c r="BN97" i="4"/>
  <c r="BN94" i="4"/>
  <c r="BN91" i="4"/>
  <c r="BN88" i="4"/>
  <c r="BN123" i="4"/>
  <c r="BN95" i="4"/>
  <c r="BN77" i="4"/>
  <c r="BN74" i="4"/>
  <c r="BN71" i="4"/>
  <c r="BN68" i="4"/>
  <c r="BN65" i="4"/>
  <c r="BN62" i="4"/>
  <c r="BN59" i="4"/>
  <c r="BN90" i="4"/>
  <c r="BN89" i="4"/>
  <c r="BN83" i="4"/>
  <c r="BN84" i="4"/>
  <c r="BN76" i="4"/>
  <c r="BN73" i="4"/>
  <c r="BN70" i="4"/>
  <c r="BN67" i="4"/>
  <c r="BN64" i="4"/>
  <c r="BN135" i="4"/>
  <c r="BN93" i="4"/>
  <c r="BN102" i="4"/>
  <c r="BN99" i="4"/>
  <c r="BN96" i="4"/>
  <c r="BN92" i="4"/>
  <c r="BN85" i="4"/>
  <c r="BN104" i="4"/>
  <c r="BN75" i="4"/>
  <c r="BN72" i="4"/>
  <c r="BN69" i="4"/>
  <c r="BN66" i="4"/>
  <c r="BN63" i="4"/>
  <c r="BN87" i="4"/>
  <c r="BN81" i="4"/>
  <c r="BN78" i="4"/>
  <c r="BN82" i="4"/>
  <c r="BN79" i="4"/>
  <c r="BN60" i="4"/>
  <c r="BN45" i="4"/>
  <c r="BN47" i="4" s="1"/>
  <c r="BN80" i="4"/>
  <c r="BN57" i="4"/>
  <c r="BN55" i="4"/>
  <c r="BN54" i="4"/>
  <c r="BN56" i="4"/>
  <c r="BN61" i="4"/>
  <c r="BN86" i="4"/>
  <c r="BN107" i="4"/>
  <c r="BN52" i="4"/>
  <c r="BN53" i="4"/>
  <c r="BN58" i="4"/>
  <c r="BP2" i="4"/>
  <c r="BO1" i="4"/>
  <c r="BP88" i="3"/>
  <c r="BP92" i="3" s="1"/>
  <c r="BP73" i="3"/>
  <c r="BP77" i="3" s="1"/>
  <c r="BP17" i="3"/>
  <c r="BQ3" i="3"/>
  <c r="BO94" i="3"/>
  <c r="BO61" i="3" s="1"/>
  <c r="BO93" i="3"/>
  <c r="BQ10" i="5"/>
  <c r="BQ1" i="5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P10" i="4"/>
  <c r="BQ4" i="3"/>
  <c r="BQ10" i="4" s="1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0" i="4"/>
  <c r="BM51" i="4" s="1"/>
  <c r="BM17" i="4" s="1"/>
  <c r="BQ4" i="2"/>
  <c r="BO31" i="5"/>
  <c r="BO25" i="5"/>
  <c r="BN82" i="3"/>
  <c r="BN67" i="3"/>
  <c r="AV116" i="4"/>
  <c r="AV27" i="4" s="1"/>
  <c r="AV39" i="3" s="1"/>
  <c r="AJ116" i="4"/>
  <c r="AJ27" i="4" s="1"/>
  <c r="AJ39" i="3" s="1"/>
  <c r="X116" i="4"/>
  <c r="X27" i="4" s="1"/>
  <c r="X39" i="3" s="1"/>
  <c r="L116" i="4"/>
  <c r="L27" i="4" s="1"/>
  <c r="L39" i="3" s="1"/>
  <c r="BM116" i="4"/>
  <c r="BM27" i="4" s="1"/>
  <c r="BM39" i="3" s="1"/>
  <c r="BP23" i="5"/>
  <c r="BP22" i="5"/>
  <c r="BP14" i="5"/>
  <c r="BP20" i="5"/>
  <c r="BQ3" i="5"/>
  <c r="BP19" i="5"/>
  <c r="K116" i="4"/>
  <c r="K27" i="4" s="1"/>
  <c r="K39" i="3" s="1"/>
  <c r="BO1" i="3"/>
  <c r="BO10" i="3"/>
  <c r="BP2" i="3"/>
  <c r="AX51" i="4" l="1"/>
  <c r="AX17" i="4" s="1"/>
  <c r="AX38" i="3" s="1"/>
  <c r="AL51" i="4"/>
  <c r="AL17" i="4" s="1"/>
  <c r="AL38" i="3" s="1"/>
  <c r="AY51" i="4"/>
  <c r="AY17" i="4" s="1"/>
  <c r="F116" i="4"/>
  <c r="BB51" i="4"/>
  <c r="BB17" i="4" s="1"/>
  <c r="AM51" i="4"/>
  <c r="AM17" i="4" s="1"/>
  <c r="AA51" i="4"/>
  <c r="AA17" i="4" s="1"/>
  <c r="AA38" i="3" s="1"/>
  <c r="BG51" i="4"/>
  <c r="BG17" i="4" s="1"/>
  <c r="BG38" i="3" s="1"/>
  <c r="AU51" i="4"/>
  <c r="AU17" i="4" s="1"/>
  <c r="AU38" i="3" s="1"/>
  <c r="AI51" i="4"/>
  <c r="AI17" i="4" s="1"/>
  <c r="AI38" i="3" s="1"/>
  <c r="W51" i="4"/>
  <c r="W17" i="4" s="1"/>
  <c r="W18" i="4" s="1"/>
  <c r="K51" i="4"/>
  <c r="K17" i="4" s="1"/>
  <c r="K38" i="3" s="1"/>
  <c r="O51" i="4"/>
  <c r="O17" i="4" s="1"/>
  <c r="AZ51" i="4"/>
  <c r="AZ17" i="4" s="1"/>
  <c r="AZ18" i="4" s="1"/>
  <c r="Z51" i="4"/>
  <c r="Z17" i="4" s="1"/>
  <c r="Z38" i="3" s="1"/>
  <c r="N51" i="4"/>
  <c r="N17" i="4" s="1"/>
  <c r="N18" i="4" s="1"/>
  <c r="AW51" i="4"/>
  <c r="AW17" i="4" s="1"/>
  <c r="AW18" i="4" s="1"/>
  <c r="BI51" i="4"/>
  <c r="BI17" i="4" s="1"/>
  <c r="BI38" i="3" s="1"/>
  <c r="AK51" i="4"/>
  <c r="AK17" i="4" s="1"/>
  <c r="AK38" i="3" s="1"/>
  <c r="Y51" i="4"/>
  <c r="Y17" i="4" s="1"/>
  <c r="Y18" i="4" s="1"/>
  <c r="M51" i="4"/>
  <c r="M17" i="4" s="1"/>
  <c r="M38" i="3" s="1"/>
  <c r="BH51" i="4"/>
  <c r="BH17" i="4" s="1"/>
  <c r="BH18" i="4" s="1"/>
  <c r="AV51" i="4"/>
  <c r="AV17" i="4" s="1"/>
  <c r="AV18" i="4" s="1"/>
  <c r="AJ51" i="4"/>
  <c r="AJ17" i="4" s="1"/>
  <c r="AJ38" i="3" s="1"/>
  <c r="X51" i="4"/>
  <c r="X17" i="4" s="1"/>
  <c r="X18" i="4" s="1"/>
  <c r="L51" i="4"/>
  <c r="L17" i="4" s="1"/>
  <c r="L18" i="4" s="1"/>
  <c r="BD51" i="4"/>
  <c r="BD17" i="4" s="1"/>
  <c r="BD38" i="3" s="1"/>
  <c r="AR51" i="4"/>
  <c r="F51" i="4" s="1"/>
  <c r="BK51" i="4"/>
  <c r="BK17" i="4" s="1"/>
  <c r="BK38" i="3" s="1"/>
  <c r="BA51" i="4"/>
  <c r="BA17" i="4" s="1"/>
  <c r="BA38" i="3" s="1"/>
  <c r="AO51" i="4"/>
  <c r="AO17" i="4" s="1"/>
  <c r="AO38" i="3" s="1"/>
  <c r="AC51" i="4"/>
  <c r="AC17" i="4" s="1"/>
  <c r="AC38" i="3" s="1"/>
  <c r="BL140" i="2"/>
  <c r="BL137" i="2"/>
  <c r="BL31" i="2"/>
  <c r="BM64" i="3"/>
  <c r="BM59" i="3"/>
  <c r="BM52" i="3"/>
  <c r="BM47" i="3"/>
  <c r="BM37" i="3"/>
  <c r="BM36" i="3"/>
  <c r="BM43" i="3"/>
  <c r="BE51" i="4"/>
  <c r="BE17" i="4" s="1"/>
  <c r="BE18" i="4" s="1"/>
  <c r="AS51" i="4"/>
  <c r="AS17" i="4" s="1"/>
  <c r="AS38" i="3" s="1"/>
  <c r="AG51" i="4"/>
  <c r="AG17" i="4" s="1"/>
  <c r="AG38" i="3" s="1"/>
  <c r="BP12" i="2"/>
  <c r="BP11" i="4" s="1"/>
  <c r="BP10" i="2"/>
  <c r="BQ2" i="2"/>
  <c r="BP1" i="2"/>
  <c r="BC51" i="4"/>
  <c r="BC17" i="4" s="1"/>
  <c r="BC38" i="3" s="1"/>
  <c r="AQ51" i="4"/>
  <c r="AQ17" i="4" s="1"/>
  <c r="AQ38" i="3" s="1"/>
  <c r="AE51" i="4"/>
  <c r="AE17" i="4" s="1"/>
  <c r="AE38" i="3" s="1"/>
  <c r="S51" i="4"/>
  <c r="S17" i="4" s="1"/>
  <c r="S38" i="3" s="1"/>
  <c r="BL51" i="4"/>
  <c r="BL17" i="4" s="1"/>
  <c r="BL38" i="3" s="1"/>
  <c r="AP51" i="4"/>
  <c r="AP17" i="4" s="1"/>
  <c r="AP38" i="3" s="1"/>
  <c r="AD51" i="4"/>
  <c r="AD17" i="4" s="1"/>
  <c r="AD18" i="4" s="1"/>
  <c r="R51" i="4"/>
  <c r="R17" i="4" s="1"/>
  <c r="R18" i="4" s="1"/>
  <c r="Q51" i="4"/>
  <c r="Q17" i="4" s="1"/>
  <c r="Q38" i="3" s="1"/>
  <c r="AN51" i="4"/>
  <c r="AN17" i="4" s="1"/>
  <c r="AN18" i="4" s="1"/>
  <c r="BM155" i="2"/>
  <c r="BM143" i="2"/>
  <c r="BK84" i="2"/>
  <c r="BK61" i="2"/>
  <c r="BK102" i="2" s="1"/>
  <c r="BN11" i="3"/>
  <c r="BN26" i="3" s="1"/>
  <c r="BN149" i="2"/>
  <c r="BP10" i="3"/>
  <c r="BQ2" i="3"/>
  <c r="BP1" i="3"/>
  <c r="BQ23" i="5"/>
  <c r="BQ22" i="5"/>
  <c r="BQ14" i="5"/>
  <c r="BQ20" i="5"/>
  <c r="C20" i="5" s="1"/>
  <c r="BQ19" i="5"/>
  <c r="BP31" i="5"/>
  <c r="BP25" i="5"/>
  <c r="AX18" i="4"/>
  <c r="Z18" i="4"/>
  <c r="N38" i="3"/>
  <c r="BO82" i="3"/>
  <c r="BO67" i="3"/>
  <c r="X38" i="3"/>
  <c r="BN51" i="4"/>
  <c r="BN17" i="4" s="1"/>
  <c r="BP94" i="3"/>
  <c r="BP61" i="3" s="1"/>
  <c r="BP93" i="3"/>
  <c r="BG18" i="4"/>
  <c r="BF51" i="4"/>
  <c r="BF17" i="4" s="1"/>
  <c r="AT51" i="4"/>
  <c r="AT17" i="4" s="1"/>
  <c r="AH51" i="4"/>
  <c r="AH17" i="4" s="1"/>
  <c r="V51" i="4"/>
  <c r="V17" i="4" s="1"/>
  <c r="J51" i="4"/>
  <c r="J17" i="4" s="1"/>
  <c r="U51" i="4"/>
  <c r="U17" i="4" s="1"/>
  <c r="J28" i="4"/>
  <c r="K28" i="4" s="1"/>
  <c r="L28" i="4" s="1"/>
  <c r="M28" i="4" s="1"/>
  <c r="N28" i="4" s="1"/>
  <c r="O28" i="4" s="1"/>
  <c r="P28" i="4" s="1"/>
  <c r="Q28" i="4" s="1"/>
  <c r="R28" i="4" s="1"/>
  <c r="S28" i="4" s="1"/>
  <c r="T28" i="4" s="1"/>
  <c r="U28" i="4" s="1"/>
  <c r="V28" i="4" s="1"/>
  <c r="W28" i="4" s="1"/>
  <c r="X28" i="4" s="1"/>
  <c r="Y28" i="4" s="1"/>
  <c r="Z28" i="4" s="1"/>
  <c r="AA28" i="4" s="1"/>
  <c r="AB28" i="4" s="1"/>
  <c r="AC28" i="4" s="1"/>
  <c r="AD28" i="4" s="1"/>
  <c r="AE28" i="4" s="1"/>
  <c r="AF28" i="4" s="1"/>
  <c r="AG28" i="4" s="1"/>
  <c r="AH28" i="4" s="1"/>
  <c r="AI28" i="4" s="1"/>
  <c r="AJ28" i="4" s="1"/>
  <c r="AK28" i="4" s="1"/>
  <c r="AL28" i="4" s="1"/>
  <c r="AM28" i="4" s="1"/>
  <c r="AN28" i="4" s="1"/>
  <c r="AO28" i="4" s="1"/>
  <c r="AP28" i="4" s="1"/>
  <c r="AQ28" i="4" s="1"/>
  <c r="AR28" i="4" s="1"/>
  <c r="AS28" i="4" s="1"/>
  <c r="AT28" i="4" s="1"/>
  <c r="AU28" i="4" s="1"/>
  <c r="AV28" i="4" s="1"/>
  <c r="AW28" i="4" s="1"/>
  <c r="AX28" i="4" s="1"/>
  <c r="AY28" i="4" s="1"/>
  <c r="AZ28" i="4" s="1"/>
  <c r="BA28" i="4" s="1"/>
  <c r="BB28" i="4" s="1"/>
  <c r="BC28" i="4" s="1"/>
  <c r="BD28" i="4" s="1"/>
  <c r="BE28" i="4" s="1"/>
  <c r="BF28" i="4" s="1"/>
  <c r="BG28" i="4" s="1"/>
  <c r="BH28" i="4" s="1"/>
  <c r="BI28" i="4" s="1"/>
  <c r="BJ28" i="4" s="1"/>
  <c r="BK28" i="4" s="1"/>
  <c r="BL28" i="4" s="1"/>
  <c r="BM28" i="4" s="1"/>
  <c r="J39" i="3"/>
  <c r="AF51" i="4"/>
  <c r="AF17" i="4" s="1"/>
  <c r="T51" i="4"/>
  <c r="T17" i="4" s="1"/>
  <c r="BO174" i="4"/>
  <c r="BO171" i="4"/>
  <c r="BO168" i="4"/>
  <c r="BO165" i="4"/>
  <c r="BO162" i="4"/>
  <c r="BO159" i="4"/>
  <c r="BO173" i="4"/>
  <c r="BO170" i="4"/>
  <c r="BO167" i="4"/>
  <c r="BO164" i="4"/>
  <c r="BO172" i="4"/>
  <c r="BO158" i="4"/>
  <c r="BO155" i="4"/>
  <c r="BO152" i="4"/>
  <c r="BO149" i="4"/>
  <c r="BO146" i="4"/>
  <c r="BO143" i="4"/>
  <c r="BO140" i="4"/>
  <c r="BO137" i="4"/>
  <c r="BO134" i="4"/>
  <c r="BO163" i="4"/>
  <c r="BO175" i="4"/>
  <c r="BO166" i="4"/>
  <c r="BO157" i="4"/>
  <c r="BO154" i="4"/>
  <c r="BO151" i="4"/>
  <c r="BO148" i="4"/>
  <c r="BO145" i="4"/>
  <c r="BO142" i="4"/>
  <c r="BO139" i="4"/>
  <c r="BO176" i="4"/>
  <c r="BO160" i="4"/>
  <c r="BO169" i="4"/>
  <c r="BO161" i="4"/>
  <c r="BO156" i="4"/>
  <c r="BO153" i="4"/>
  <c r="BO150" i="4"/>
  <c r="BO147" i="4"/>
  <c r="BO144" i="4"/>
  <c r="BO141" i="4"/>
  <c r="BO138" i="4"/>
  <c r="BO133" i="4"/>
  <c r="BO109" i="4"/>
  <c r="BO106" i="4"/>
  <c r="BO103" i="4"/>
  <c r="BO130" i="4"/>
  <c r="BO127" i="4"/>
  <c r="BO124" i="4"/>
  <c r="BO121" i="4"/>
  <c r="BO118" i="4"/>
  <c r="BO129" i="4"/>
  <c r="BO126" i="4"/>
  <c r="BO123" i="4"/>
  <c r="BO120" i="4"/>
  <c r="BO117" i="4"/>
  <c r="BO136" i="4"/>
  <c r="BO111" i="4"/>
  <c r="BO105" i="4"/>
  <c r="BO101" i="4"/>
  <c r="BO98" i="4"/>
  <c r="BO95" i="4"/>
  <c r="BO92" i="4"/>
  <c r="BO89" i="4"/>
  <c r="BO86" i="4"/>
  <c r="BO83" i="4"/>
  <c r="BO108" i="4"/>
  <c r="BO100" i="4"/>
  <c r="BO97" i="4"/>
  <c r="BO135" i="4"/>
  <c r="BO122" i="4"/>
  <c r="BO107" i="4"/>
  <c r="BO104" i="4"/>
  <c r="BO90" i="4"/>
  <c r="BO119" i="4"/>
  <c r="BO94" i="4"/>
  <c r="BO132" i="4"/>
  <c r="BO84" i="4"/>
  <c r="BO76" i="4"/>
  <c r="BO73" i="4"/>
  <c r="BO70" i="4"/>
  <c r="BO67" i="4"/>
  <c r="BO64" i="4"/>
  <c r="BO61" i="4"/>
  <c r="BO58" i="4"/>
  <c r="BO93" i="4"/>
  <c r="BO102" i="4"/>
  <c r="BO99" i="4"/>
  <c r="BO96" i="4"/>
  <c r="BO88" i="4"/>
  <c r="BO110" i="4"/>
  <c r="BO131" i="4"/>
  <c r="BO128" i="4"/>
  <c r="BO125" i="4"/>
  <c r="BO75" i="4"/>
  <c r="BO72" i="4"/>
  <c r="BO69" i="4"/>
  <c r="BO87" i="4"/>
  <c r="BO81" i="4"/>
  <c r="BO78" i="4"/>
  <c r="BO91" i="4"/>
  <c r="BO82" i="4"/>
  <c r="BO79" i="4"/>
  <c r="BO80" i="4"/>
  <c r="BO71" i="4"/>
  <c r="BO66" i="4"/>
  <c r="BO63" i="4"/>
  <c r="BO59" i="4"/>
  <c r="BO57" i="4"/>
  <c r="BO55" i="4"/>
  <c r="BO54" i="4"/>
  <c r="BO85" i="4"/>
  <c r="BO74" i="4"/>
  <c r="BO65" i="4"/>
  <c r="BO56" i="4"/>
  <c r="BO53" i="4"/>
  <c r="BO77" i="4"/>
  <c r="BO68" i="4"/>
  <c r="BO62" i="4"/>
  <c r="BO52" i="4"/>
  <c r="BO60" i="4"/>
  <c r="BO45" i="4"/>
  <c r="BO47" i="4" s="1"/>
  <c r="BN116" i="4"/>
  <c r="BN27" i="4" s="1"/>
  <c r="BN39" i="3" s="1"/>
  <c r="BB38" i="3"/>
  <c r="BB18" i="4"/>
  <c r="BP1" i="4"/>
  <c r="BQ2" i="4"/>
  <c r="BQ1" i="4" s="1"/>
  <c r="AC18" i="4"/>
  <c r="BJ51" i="4"/>
  <c r="BJ17" i="4" s="1"/>
  <c r="BP18" i="5"/>
  <c r="BP21" i="5"/>
  <c r="AB51" i="4"/>
  <c r="AB17" i="4" s="1"/>
  <c r="P51" i="4"/>
  <c r="P17" i="4" s="1"/>
  <c r="BQ88" i="3"/>
  <c r="BQ92" i="3" s="1"/>
  <c r="BQ73" i="3"/>
  <c r="BQ77" i="3" s="1"/>
  <c r="BQ17" i="3"/>
  <c r="BM38" i="3"/>
  <c r="BM18" i="4"/>
  <c r="AY38" i="3"/>
  <c r="AY18" i="4"/>
  <c r="AM38" i="3"/>
  <c r="AM18" i="4"/>
  <c r="O38" i="3"/>
  <c r="O18" i="4"/>
  <c r="R38" i="3" l="1"/>
  <c r="AL18" i="4"/>
  <c r="AI18" i="4"/>
  <c r="AA18" i="4"/>
  <c r="AO18" i="4"/>
  <c r="Y38" i="3"/>
  <c r="AP18" i="4"/>
  <c r="W38" i="3"/>
  <c r="AD38" i="3"/>
  <c r="M18" i="4"/>
  <c r="AV38" i="3"/>
  <c r="AV42" i="3" s="1"/>
  <c r="K18" i="4"/>
  <c r="BH38" i="3"/>
  <c r="BH42" i="3" s="1"/>
  <c r="AS18" i="4"/>
  <c r="AU18" i="4"/>
  <c r="L38" i="3"/>
  <c r="AZ38" i="3"/>
  <c r="AZ42" i="3" s="1"/>
  <c r="AW38" i="3"/>
  <c r="AW42" i="3" s="1"/>
  <c r="AR17" i="4"/>
  <c r="AR38" i="3" s="1"/>
  <c r="AK18" i="4"/>
  <c r="BA18" i="4"/>
  <c r="S18" i="4"/>
  <c r="BI18" i="4"/>
  <c r="BK18" i="4"/>
  <c r="AG18" i="4"/>
  <c r="AJ18" i="4"/>
  <c r="BD18" i="4"/>
  <c r="BC18" i="4"/>
  <c r="Q18" i="4"/>
  <c r="AQ18" i="4"/>
  <c r="AN38" i="3"/>
  <c r="BQ21" i="5"/>
  <c r="BE38" i="3"/>
  <c r="BO11" i="3"/>
  <c r="BO26" i="3" s="1"/>
  <c r="BO149" i="2"/>
  <c r="BM31" i="2"/>
  <c r="BM137" i="2"/>
  <c r="BM140" i="2"/>
  <c r="AE18" i="4"/>
  <c r="BL18" i="4"/>
  <c r="BN155" i="2"/>
  <c r="BN143" i="2"/>
  <c r="BQ1" i="2"/>
  <c r="BQ10" i="2"/>
  <c r="BQ12" i="2"/>
  <c r="BQ11" i="4" s="1"/>
  <c r="BN64" i="3"/>
  <c r="BN59" i="3"/>
  <c r="BN52" i="3"/>
  <c r="BN47" i="3"/>
  <c r="BN37" i="3"/>
  <c r="BN36" i="3"/>
  <c r="BN43" i="3"/>
  <c r="BP149" i="2"/>
  <c r="BL61" i="2"/>
  <c r="BL102" i="2" s="1"/>
  <c r="BL84" i="2"/>
  <c r="BQ94" i="3"/>
  <c r="BQ61" i="3" s="1"/>
  <c r="BQ93" i="3"/>
  <c r="AY42" i="3"/>
  <c r="U38" i="3"/>
  <c r="U18" i="4"/>
  <c r="AH38" i="3"/>
  <c r="AH18" i="4"/>
  <c r="AO42" i="3"/>
  <c r="BO116" i="4"/>
  <c r="BO27" i="4" s="1"/>
  <c r="BO39" i="3" s="1"/>
  <c r="BF38" i="3"/>
  <c r="BF18" i="4"/>
  <c r="T38" i="3"/>
  <c r="T18" i="4"/>
  <c r="BG42" i="3"/>
  <c r="BA42" i="3"/>
  <c r="AF38" i="3"/>
  <c r="AF18" i="4"/>
  <c r="AS42" i="3"/>
  <c r="AX42" i="3"/>
  <c r="BQ10" i="3"/>
  <c r="BQ1" i="3"/>
  <c r="AT38" i="3"/>
  <c r="AT18" i="4"/>
  <c r="AP42" i="3"/>
  <c r="BP82" i="3"/>
  <c r="BP67" i="3"/>
  <c r="AQ42" i="3"/>
  <c r="K42" i="3"/>
  <c r="BN38" i="3"/>
  <c r="BN18" i="4"/>
  <c r="AB38" i="3"/>
  <c r="AB18" i="4"/>
  <c r="BK42" i="3"/>
  <c r="BB42" i="3"/>
  <c r="BD42" i="3"/>
  <c r="BL42" i="3"/>
  <c r="P38" i="3"/>
  <c r="P18" i="4"/>
  <c r="BJ38" i="3"/>
  <c r="BJ18" i="4"/>
  <c r="BI42" i="3"/>
  <c r="BC42" i="3"/>
  <c r="J23" i="5"/>
  <c r="J38" i="3"/>
  <c r="J18" i="4"/>
  <c r="J19" i="4" s="1"/>
  <c r="K14" i="4" s="1"/>
  <c r="AU42" i="3"/>
  <c r="BM42" i="3"/>
  <c r="BQ174" i="4"/>
  <c r="BQ171" i="4"/>
  <c r="BQ168" i="4"/>
  <c r="BQ165" i="4"/>
  <c r="BQ162" i="4"/>
  <c r="BQ173" i="4"/>
  <c r="BQ170" i="4"/>
  <c r="BQ167" i="4"/>
  <c r="BQ164" i="4"/>
  <c r="BQ176" i="4"/>
  <c r="BQ175" i="4"/>
  <c r="BQ172" i="4"/>
  <c r="BQ169" i="4"/>
  <c r="BQ166" i="4"/>
  <c r="BQ163" i="4"/>
  <c r="BQ157" i="4"/>
  <c r="BQ154" i="4"/>
  <c r="BQ151" i="4"/>
  <c r="BQ148" i="4"/>
  <c r="BQ145" i="4"/>
  <c r="BQ142" i="4"/>
  <c r="BQ139" i="4"/>
  <c r="BQ136" i="4"/>
  <c r="BQ160" i="4"/>
  <c r="BQ161" i="4"/>
  <c r="BQ156" i="4"/>
  <c r="BQ153" i="4"/>
  <c r="BQ150" i="4"/>
  <c r="BQ147" i="4"/>
  <c r="BQ144" i="4"/>
  <c r="BQ141" i="4"/>
  <c r="BQ159" i="4"/>
  <c r="BQ158" i="4"/>
  <c r="BQ155" i="4"/>
  <c r="BQ152" i="4"/>
  <c r="BQ149" i="4"/>
  <c r="BQ146" i="4"/>
  <c r="BQ143" i="4"/>
  <c r="BQ140" i="4"/>
  <c r="BQ137" i="4"/>
  <c r="BQ109" i="4"/>
  <c r="BQ106" i="4"/>
  <c r="BQ103" i="4"/>
  <c r="BQ130" i="4"/>
  <c r="BQ127" i="4"/>
  <c r="BQ124" i="4"/>
  <c r="BQ121" i="4"/>
  <c r="BQ118" i="4"/>
  <c r="BQ138" i="4"/>
  <c r="BQ111" i="4"/>
  <c r="BQ108" i="4"/>
  <c r="BQ105" i="4"/>
  <c r="BQ129" i="4"/>
  <c r="BQ126" i="4"/>
  <c r="BQ123" i="4"/>
  <c r="BQ120" i="4"/>
  <c r="BQ117" i="4"/>
  <c r="BQ132" i="4"/>
  <c r="BQ131" i="4"/>
  <c r="BQ128" i="4"/>
  <c r="BQ125" i="4"/>
  <c r="BQ122" i="4"/>
  <c r="BQ119" i="4"/>
  <c r="BQ101" i="4"/>
  <c r="BQ98" i="4"/>
  <c r="BQ95" i="4"/>
  <c r="BQ92" i="4"/>
  <c r="BQ89" i="4"/>
  <c r="BQ86" i="4"/>
  <c r="BQ83" i="4"/>
  <c r="BQ80" i="4"/>
  <c r="BQ133" i="4"/>
  <c r="BQ100" i="4"/>
  <c r="BQ97" i="4"/>
  <c r="BQ94" i="4"/>
  <c r="BQ91" i="4"/>
  <c r="BQ88" i="4"/>
  <c r="BQ85" i="4"/>
  <c r="BQ134" i="4"/>
  <c r="BQ135" i="4"/>
  <c r="BQ76" i="4"/>
  <c r="BQ73" i="4"/>
  <c r="BQ70" i="4"/>
  <c r="BQ67" i="4"/>
  <c r="BQ64" i="4"/>
  <c r="BQ61" i="4"/>
  <c r="BQ58" i="4"/>
  <c r="BQ55" i="4"/>
  <c r="BQ84" i="4"/>
  <c r="BQ93" i="4"/>
  <c r="BQ102" i="4"/>
  <c r="BQ99" i="4"/>
  <c r="BQ96" i="4"/>
  <c r="BQ110" i="4"/>
  <c r="BQ75" i="4"/>
  <c r="BQ72" i="4"/>
  <c r="BQ69" i="4"/>
  <c r="BQ66" i="4"/>
  <c r="BQ63" i="4"/>
  <c r="BQ60" i="4"/>
  <c r="BQ104" i="4"/>
  <c r="BQ87" i="4"/>
  <c r="BQ79" i="4"/>
  <c r="BQ82" i="4"/>
  <c r="BQ77" i="4"/>
  <c r="BQ74" i="4"/>
  <c r="BQ71" i="4"/>
  <c r="BQ68" i="4"/>
  <c r="BQ65" i="4"/>
  <c r="BQ62" i="4"/>
  <c r="BQ107" i="4"/>
  <c r="BQ59" i="4"/>
  <c r="BQ57" i="4"/>
  <c r="BQ54" i="4"/>
  <c r="BQ56" i="4"/>
  <c r="BQ90" i="4"/>
  <c r="BQ53" i="4"/>
  <c r="BQ81" i="4"/>
  <c r="BQ52" i="4"/>
  <c r="BQ78" i="4"/>
  <c r="BQ45" i="4"/>
  <c r="BO51" i="4"/>
  <c r="BO17" i="4" s="1"/>
  <c r="BN28" i="4"/>
  <c r="BQ18" i="5"/>
  <c r="C18" i="5" s="1"/>
  <c r="C19" i="5"/>
  <c r="BP174" i="4"/>
  <c r="BP171" i="4"/>
  <c r="BP168" i="4"/>
  <c r="BP165" i="4"/>
  <c r="BP162" i="4"/>
  <c r="BP173" i="4"/>
  <c r="BP170" i="4"/>
  <c r="BP167" i="4"/>
  <c r="BP176" i="4"/>
  <c r="BP175" i="4"/>
  <c r="BP172" i="4"/>
  <c r="BP169" i="4"/>
  <c r="BP166" i="4"/>
  <c r="BP163" i="4"/>
  <c r="BP157" i="4"/>
  <c r="BP154" i="4"/>
  <c r="BP151" i="4"/>
  <c r="BP148" i="4"/>
  <c r="BP145" i="4"/>
  <c r="BP142" i="4"/>
  <c r="BP139" i="4"/>
  <c r="BP136" i="4"/>
  <c r="BP160" i="4"/>
  <c r="BP164" i="4"/>
  <c r="BP161" i="4"/>
  <c r="BP156" i="4"/>
  <c r="BP153" i="4"/>
  <c r="BP150" i="4"/>
  <c r="BP147" i="4"/>
  <c r="BP144" i="4"/>
  <c r="BP141" i="4"/>
  <c r="BP134" i="4"/>
  <c r="BP109" i="4"/>
  <c r="BP106" i="4"/>
  <c r="BP103" i="4"/>
  <c r="BP158" i="4"/>
  <c r="BP149" i="4"/>
  <c r="BP140" i="4"/>
  <c r="BP130" i="4"/>
  <c r="BP127" i="4"/>
  <c r="BP124" i="4"/>
  <c r="BP121" i="4"/>
  <c r="BP118" i="4"/>
  <c r="BP138" i="4"/>
  <c r="BP111" i="4"/>
  <c r="BP108" i="4"/>
  <c r="BP105" i="4"/>
  <c r="BP155" i="4"/>
  <c r="BP146" i="4"/>
  <c r="BP129" i="4"/>
  <c r="BP126" i="4"/>
  <c r="BP137" i="4"/>
  <c r="BP159" i="4"/>
  <c r="BP135" i="4"/>
  <c r="BP110" i="4"/>
  <c r="BP107" i="4"/>
  <c r="BP104" i="4"/>
  <c r="BP120" i="4"/>
  <c r="BP101" i="4"/>
  <c r="BP98" i="4"/>
  <c r="BP95" i="4"/>
  <c r="BP92" i="4"/>
  <c r="BP89" i="4"/>
  <c r="BP86" i="4"/>
  <c r="BP83" i="4"/>
  <c r="BP133" i="4"/>
  <c r="BP117" i="4"/>
  <c r="BP100" i="4"/>
  <c r="BP97" i="4"/>
  <c r="BP94" i="4"/>
  <c r="BP91" i="4"/>
  <c r="BP88" i="4"/>
  <c r="BP85" i="4"/>
  <c r="BP82" i="4"/>
  <c r="BP143" i="4"/>
  <c r="BP122" i="4"/>
  <c r="BP132" i="4"/>
  <c r="BP102" i="4"/>
  <c r="BP99" i="4"/>
  <c r="BP96" i="4"/>
  <c r="BP93" i="4"/>
  <c r="BP90" i="4"/>
  <c r="BP87" i="4"/>
  <c r="BP84" i="4"/>
  <c r="BP152" i="4"/>
  <c r="BP119" i="4"/>
  <c r="BP123" i="4"/>
  <c r="BP76" i="4"/>
  <c r="BP73" i="4"/>
  <c r="BP70" i="4"/>
  <c r="BP67" i="4"/>
  <c r="BP64" i="4"/>
  <c r="BP61" i="4"/>
  <c r="BP58" i="4"/>
  <c r="BP131" i="4"/>
  <c r="BP128" i="4"/>
  <c r="BP125" i="4"/>
  <c r="BP81" i="4"/>
  <c r="BP78" i="4"/>
  <c r="BP79" i="4"/>
  <c r="BP80" i="4"/>
  <c r="BP77" i="4"/>
  <c r="BP74" i="4"/>
  <c r="BP71" i="4"/>
  <c r="BP68" i="4"/>
  <c r="BP65" i="4"/>
  <c r="BP62" i="4"/>
  <c r="BP63" i="4"/>
  <c r="BP72" i="4"/>
  <c r="BP59" i="4"/>
  <c r="BP57" i="4"/>
  <c r="BP55" i="4"/>
  <c r="BP54" i="4"/>
  <c r="BP56" i="4"/>
  <c r="BP75" i="4"/>
  <c r="BP53" i="4"/>
  <c r="BP69" i="4"/>
  <c r="BP52" i="4"/>
  <c r="BP60" i="4"/>
  <c r="BP45" i="4"/>
  <c r="BP47" i="4" s="1"/>
  <c r="BP66" i="4"/>
  <c r="V38" i="3"/>
  <c r="V18" i="4"/>
  <c r="BQ31" i="5"/>
  <c r="BQ25" i="5"/>
  <c r="K19" i="4" l="1"/>
  <c r="L16" i="4" s="1"/>
  <c r="BO28" i="4"/>
  <c r="BR109" i="4"/>
  <c r="D109" i="4" s="1"/>
  <c r="BR174" i="4"/>
  <c r="D174" i="4" s="1"/>
  <c r="AN42" i="3"/>
  <c r="AN46" i="3" s="1"/>
  <c r="AR18" i="4"/>
  <c r="BR175" i="4"/>
  <c r="D175" i="4" s="1"/>
  <c r="BQ47" i="4"/>
  <c r="F47" i="4" s="1"/>
  <c r="BR111" i="4"/>
  <c r="D111" i="4" s="1"/>
  <c r="BE42" i="3"/>
  <c r="BE58" i="3" s="1"/>
  <c r="BR134" i="4"/>
  <c r="D134" i="4" s="1"/>
  <c r="BR73" i="4"/>
  <c r="D73" i="4" s="1"/>
  <c r="BR83" i="4"/>
  <c r="D83" i="4" s="1"/>
  <c r="BR132" i="4"/>
  <c r="D132" i="4" s="1"/>
  <c r="BR124" i="4"/>
  <c r="D124" i="4" s="1"/>
  <c r="BR176" i="4"/>
  <c r="D176" i="4" s="1"/>
  <c r="BR53" i="4"/>
  <c r="D53" i="4" s="1"/>
  <c r="BR96" i="4"/>
  <c r="D96" i="4" s="1"/>
  <c r="BR63" i="4"/>
  <c r="D63" i="4" s="1"/>
  <c r="BR108" i="4"/>
  <c r="D108" i="4" s="1"/>
  <c r="BR110" i="4"/>
  <c r="D110" i="4" s="1"/>
  <c r="BR107" i="4"/>
  <c r="D107" i="4" s="1"/>
  <c r="BR62" i="4"/>
  <c r="D62" i="4" s="1"/>
  <c r="BR66" i="4"/>
  <c r="D66" i="4" s="1"/>
  <c r="BR166" i="4"/>
  <c r="D166" i="4" s="1"/>
  <c r="BR81" i="4"/>
  <c r="D81" i="4" s="1"/>
  <c r="BR155" i="4"/>
  <c r="D155" i="4" s="1"/>
  <c r="BR74" i="4"/>
  <c r="D74" i="4" s="1"/>
  <c r="BR77" i="4"/>
  <c r="D77" i="4" s="1"/>
  <c r="BR76" i="4"/>
  <c r="D76" i="4" s="1"/>
  <c r="BR86" i="4"/>
  <c r="D86" i="4" s="1"/>
  <c r="BR127" i="4"/>
  <c r="D127" i="4" s="1"/>
  <c r="BR158" i="4"/>
  <c r="D158" i="4" s="1"/>
  <c r="BR142" i="4"/>
  <c r="D142" i="4" s="1"/>
  <c r="BR164" i="4"/>
  <c r="D164" i="4" s="1"/>
  <c r="BM61" i="2"/>
  <c r="BM102" i="2" s="1"/>
  <c r="BM84" i="2"/>
  <c r="BR56" i="4"/>
  <c r="D56" i="4" s="1"/>
  <c r="BR79" i="4"/>
  <c r="D79" i="4" s="1"/>
  <c r="BR102" i="4"/>
  <c r="D102" i="4" s="1"/>
  <c r="BR103" i="4"/>
  <c r="D103" i="4" s="1"/>
  <c r="BR173" i="4"/>
  <c r="D173" i="4" s="1"/>
  <c r="BO143" i="2"/>
  <c r="BO155" i="2"/>
  <c r="BR84" i="4"/>
  <c r="D84" i="4" s="1"/>
  <c r="BR88" i="4"/>
  <c r="D88" i="4" s="1"/>
  <c r="BR98" i="4"/>
  <c r="D98" i="4" s="1"/>
  <c r="BN140" i="2"/>
  <c r="BN137" i="2"/>
  <c r="BN31" i="2"/>
  <c r="BO64" i="3"/>
  <c r="BO59" i="3"/>
  <c r="BO52" i="3"/>
  <c r="BO47" i="3"/>
  <c r="BO37" i="3"/>
  <c r="BO36" i="3"/>
  <c r="BO43" i="3"/>
  <c r="BR139" i="4"/>
  <c r="D139" i="4" s="1"/>
  <c r="L14" i="4"/>
  <c r="BI58" i="3"/>
  <c r="BI46" i="3"/>
  <c r="BN42" i="3"/>
  <c r="AR42" i="3"/>
  <c r="BF42" i="3"/>
  <c r="BQ116" i="4"/>
  <c r="BQ27" i="4" s="1"/>
  <c r="BQ39" i="3" s="1"/>
  <c r="BR117" i="4"/>
  <c r="BR90" i="4"/>
  <c r="D90" i="4" s="1"/>
  <c r="BR82" i="4"/>
  <c r="D82" i="4" s="1"/>
  <c r="BR99" i="4"/>
  <c r="D99" i="4" s="1"/>
  <c r="BR135" i="4"/>
  <c r="D135" i="4" s="1"/>
  <c r="BR89" i="4"/>
  <c r="D89" i="4" s="1"/>
  <c r="BR120" i="4"/>
  <c r="D120" i="4" s="1"/>
  <c r="BR130" i="4"/>
  <c r="D130" i="4" s="1"/>
  <c r="BR159" i="4"/>
  <c r="D159" i="4" s="1"/>
  <c r="BR145" i="4"/>
  <c r="D145" i="4" s="1"/>
  <c r="BR167" i="4"/>
  <c r="D167" i="4" s="1"/>
  <c r="BM58" i="3"/>
  <c r="BM46" i="3"/>
  <c r="J22" i="5"/>
  <c r="J42" i="3"/>
  <c r="AT42" i="3"/>
  <c r="BP116" i="4"/>
  <c r="BP27" i="4" s="1"/>
  <c r="BP28" i="4" s="1"/>
  <c r="BR92" i="4"/>
  <c r="D92" i="4" s="1"/>
  <c r="BR123" i="4"/>
  <c r="D123" i="4" s="1"/>
  <c r="BR141" i="4"/>
  <c r="D141" i="4" s="1"/>
  <c r="BR148" i="4"/>
  <c r="D148" i="4" s="1"/>
  <c r="BR170" i="4"/>
  <c r="D170" i="4" s="1"/>
  <c r="BJ42" i="3"/>
  <c r="AY58" i="3"/>
  <c r="AY46" i="3"/>
  <c r="K46" i="3"/>
  <c r="K58" i="3"/>
  <c r="K43" i="3"/>
  <c r="BR54" i="4"/>
  <c r="D54" i="4" s="1"/>
  <c r="BR87" i="4"/>
  <c r="D87" i="4" s="1"/>
  <c r="BR93" i="4"/>
  <c r="D93" i="4" s="1"/>
  <c r="BR85" i="4"/>
  <c r="D85" i="4" s="1"/>
  <c r="BR95" i="4"/>
  <c r="D95" i="4" s="1"/>
  <c r="BR126" i="4"/>
  <c r="D126" i="4" s="1"/>
  <c r="BR106" i="4"/>
  <c r="D106" i="4" s="1"/>
  <c r="BR144" i="4"/>
  <c r="D144" i="4" s="1"/>
  <c r="BR151" i="4"/>
  <c r="D151" i="4" s="1"/>
  <c r="AU46" i="3"/>
  <c r="AU58" i="3"/>
  <c r="BQ82" i="3"/>
  <c r="BQ67" i="3"/>
  <c r="BA58" i="3"/>
  <c r="BA46" i="3"/>
  <c r="BR57" i="4"/>
  <c r="D57" i="4" s="1"/>
  <c r="BR104" i="4"/>
  <c r="D104" i="4" s="1"/>
  <c r="BR129" i="4"/>
  <c r="D129" i="4" s="1"/>
  <c r="BR147" i="4"/>
  <c r="D147" i="4" s="1"/>
  <c r="BR154" i="4"/>
  <c r="D154" i="4" s="1"/>
  <c r="BR162" i="4"/>
  <c r="D162" i="4" s="1"/>
  <c r="AZ58" i="3"/>
  <c r="AZ46" i="3"/>
  <c r="BK58" i="3"/>
  <c r="BK46" i="3"/>
  <c r="AX58" i="3"/>
  <c r="AX46" i="3"/>
  <c r="BD58" i="3"/>
  <c r="BD46" i="3"/>
  <c r="BR59" i="4"/>
  <c r="D59" i="4" s="1"/>
  <c r="BR60" i="4"/>
  <c r="D60" i="4" s="1"/>
  <c r="BR55" i="4"/>
  <c r="D55" i="4" s="1"/>
  <c r="BR91" i="4"/>
  <c r="D91" i="4" s="1"/>
  <c r="BR101" i="4"/>
  <c r="D101" i="4" s="1"/>
  <c r="BR105" i="4"/>
  <c r="D105" i="4" s="1"/>
  <c r="BR137" i="4"/>
  <c r="D137" i="4" s="1"/>
  <c r="BR150" i="4"/>
  <c r="D150" i="4" s="1"/>
  <c r="BR157" i="4"/>
  <c r="D157" i="4" s="1"/>
  <c r="BR165" i="4"/>
  <c r="D165" i="4" s="1"/>
  <c r="AQ58" i="3"/>
  <c r="AQ46" i="3"/>
  <c r="AS58" i="3"/>
  <c r="AS46" i="3"/>
  <c r="AO58" i="3"/>
  <c r="AO46" i="3"/>
  <c r="BO38" i="3"/>
  <c r="BO18" i="4"/>
  <c r="BR58" i="4"/>
  <c r="D58" i="4" s="1"/>
  <c r="BR94" i="4"/>
  <c r="D94" i="4" s="1"/>
  <c r="BR119" i="4"/>
  <c r="D119" i="4" s="1"/>
  <c r="BR140" i="4"/>
  <c r="D140" i="4" s="1"/>
  <c r="BR153" i="4"/>
  <c r="D153" i="4" s="1"/>
  <c r="BR163" i="4"/>
  <c r="D163" i="4" s="1"/>
  <c r="BR168" i="4"/>
  <c r="D168" i="4" s="1"/>
  <c r="BB58" i="3"/>
  <c r="BB46" i="3"/>
  <c r="AN58" i="3"/>
  <c r="BH46" i="3"/>
  <c r="BH58" i="3"/>
  <c r="AV46" i="3"/>
  <c r="AV58" i="3"/>
  <c r="AW58" i="3"/>
  <c r="AW46" i="3"/>
  <c r="BR97" i="4"/>
  <c r="D97" i="4" s="1"/>
  <c r="BR171" i="4"/>
  <c r="D171" i="4" s="1"/>
  <c r="K23" i="5"/>
  <c r="L23" i="5" s="1"/>
  <c r="M23" i="5" s="1"/>
  <c r="N23" i="5" s="1"/>
  <c r="O23" i="5" s="1"/>
  <c r="P23" i="5" s="1"/>
  <c r="Q23" i="5" s="1"/>
  <c r="R23" i="5" s="1"/>
  <c r="S23" i="5" s="1"/>
  <c r="T23" i="5" s="1"/>
  <c r="U23" i="5" s="1"/>
  <c r="V23" i="5" s="1"/>
  <c r="W23" i="5" s="1"/>
  <c r="X23" i="5" s="1"/>
  <c r="Y23" i="5" s="1"/>
  <c r="Z23" i="5" s="1"/>
  <c r="AA23" i="5" s="1"/>
  <c r="AB23" i="5" s="1"/>
  <c r="AC23" i="5" s="1"/>
  <c r="AD23" i="5" s="1"/>
  <c r="AE23" i="5" s="1"/>
  <c r="AF23" i="5" s="1"/>
  <c r="AG23" i="5" s="1"/>
  <c r="AH23" i="5" s="1"/>
  <c r="AI23" i="5" s="1"/>
  <c r="AJ23" i="5" s="1"/>
  <c r="AK23" i="5" s="1"/>
  <c r="AL23" i="5" s="1"/>
  <c r="AM23" i="5" s="1"/>
  <c r="BR122" i="4"/>
  <c r="D122" i="4" s="1"/>
  <c r="BR143" i="4"/>
  <c r="D143" i="4" s="1"/>
  <c r="D45" i="4"/>
  <c r="F45" i="4"/>
  <c r="C45" i="4"/>
  <c r="BR65" i="4"/>
  <c r="D65" i="4" s="1"/>
  <c r="BR69" i="4"/>
  <c r="D69" i="4" s="1"/>
  <c r="BR64" i="4"/>
  <c r="D64" i="4" s="1"/>
  <c r="BR100" i="4"/>
  <c r="D100" i="4" s="1"/>
  <c r="BR125" i="4"/>
  <c r="D125" i="4" s="1"/>
  <c r="BR138" i="4"/>
  <c r="D138" i="4" s="1"/>
  <c r="BR146" i="4"/>
  <c r="D146" i="4" s="1"/>
  <c r="BR161" i="4"/>
  <c r="D161" i="4" s="1"/>
  <c r="BR169" i="4"/>
  <c r="D169" i="4" s="1"/>
  <c r="BC58" i="3"/>
  <c r="BC46" i="3"/>
  <c r="BG46" i="3"/>
  <c r="BG58" i="3"/>
  <c r="BR61" i="4"/>
  <c r="D61" i="4" s="1"/>
  <c r="BR156" i="4"/>
  <c r="D156" i="4" s="1"/>
  <c r="BR78" i="4"/>
  <c r="D78" i="4" s="1"/>
  <c r="BR68" i="4"/>
  <c r="D68" i="4" s="1"/>
  <c r="BR72" i="4"/>
  <c r="D72" i="4" s="1"/>
  <c r="BR67" i="4"/>
  <c r="D67" i="4" s="1"/>
  <c r="BR133" i="4"/>
  <c r="D133" i="4" s="1"/>
  <c r="BR128" i="4"/>
  <c r="D128" i="4" s="1"/>
  <c r="BR118" i="4"/>
  <c r="D118" i="4" s="1"/>
  <c r="BR149" i="4"/>
  <c r="D149" i="4" s="1"/>
  <c r="BR160" i="4"/>
  <c r="D160" i="4" s="1"/>
  <c r="BR172" i="4"/>
  <c r="D172" i="4" s="1"/>
  <c r="BL58" i="3"/>
  <c r="BL46" i="3"/>
  <c r="BP51" i="4"/>
  <c r="BP17" i="4" s="1"/>
  <c r="BQ51" i="4"/>
  <c r="BQ17" i="4" s="1"/>
  <c r="BR52" i="4"/>
  <c r="BR71" i="4"/>
  <c r="D71" i="4" s="1"/>
  <c r="BR75" i="4"/>
  <c r="D75" i="4" s="1"/>
  <c r="BR70" i="4"/>
  <c r="D70" i="4" s="1"/>
  <c r="BR80" i="4"/>
  <c r="D80" i="4" s="1"/>
  <c r="BR131" i="4"/>
  <c r="D131" i="4" s="1"/>
  <c r="BR121" i="4"/>
  <c r="D121" i="4" s="1"/>
  <c r="BR152" i="4"/>
  <c r="D152" i="4" s="1"/>
  <c r="BR136" i="4"/>
  <c r="D136" i="4" s="1"/>
  <c r="AP58" i="3"/>
  <c r="AP46" i="3"/>
  <c r="BE46" i="3" l="1"/>
  <c r="BE68" i="3" s="1"/>
  <c r="BE72" i="3" s="1"/>
  <c r="BE74" i="3" s="1"/>
  <c r="C23" i="5"/>
  <c r="BQ28" i="4"/>
  <c r="F28" i="4" s="1"/>
  <c r="BN61" i="2"/>
  <c r="BN102" i="2" s="1"/>
  <c r="BN84" i="2"/>
  <c r="BQ11" i="3"/>
  <c r="BQ26" i="3" s="1"/>
  <c r="BQ149" i="2"/>
  <c r="BP143" i="2"/>
  <c r="BP155" i="2"/>
  <c r="BP11" i="3"/>
  <c r="BP26" i="3" s="1"/>
  <c r="BO137" i="2"/>
  <c r="BO31" i="2"/>
  <c r="BO140" i="2"/>
  <c r="C17" i="4"/>
  <c r="K83" i="3"/>
  <c r="K59" i="3"/>
  <c r="BR51" i="4"/>
  <c r="D51" i="4" s="1"/>
  <c r="D52" i="4"/>
  <c r="AQ68" i="3"/>
  <c r="AQ72" i="3" s="1"/>
  <c r="AQ74" i="3" s="1"/>
  <c r="AT58" i="3"/>
  <c r="AT46" i="3"/>
  <c r="AQ83" i="3"/>
  <c r="AQ87" i="3" s="1"/>
  <c r="AQ89" i="3" s="1"/>
  <c r="BK68" i="3"/>
  <c r="BK72" i="3" s="1"/>
  <c r="BK74" i="3" s="1"/>
  <c r="BA68" i="3"/>
  <c r="BA72" i="3" s="1"/>
  <c r="BA74" i="3" s="1"/>
  <c r="AU83" i="3"/>
  <c r="AU87" i="3" s="1"/>
  <c r="AU89" i="3" s="1"/>
  <c r="BP39" i="3"/>
  <c r="C27" i="4"/>
  <c r="C30" i="4" s="1"/>
  <c r="D27" i="4"/>
  <c r="BM68" i="3"/>
  <c r="BM72" i="3" s="1"/>
  <c r="BM74" i="3" s="1"/>
  <c r="BL83" i="3"/>
  <c r="BL87" i="3" s="1"/>
  <c r="BL89" i="3" s="1"/>
  <c r="AV68" i="3"/>
  <c r="AV72" i="3" s="1"/>
  <c r="AV74" i="3" s="1"/>
  <c r="AS68" i="3"/>
  <c r="AS72" i="3" s="1"/>
  <c r="AS74" i="3" s="1"/>
  <c r="BK83" i="3"/>
  <c r="BK87" i="3" s="1"/>
  <c r="BK89" i="3" s="1"/>
  <c r="BA83" i="3"/>
  <c r="BA87" i="3" s="1"/>
  <c r="BA89" i="3" s="1"/>
  <c r="AU68" i="3"/>
  <c r="AU72" i="3" s="1"/>
  <c r="AU74" i="3" s="1"/>
  <c r="BM83" i="3"/>
  <c r="BM87" i="3" s="1"/>
  <c r="BM89" i="3" s="1"/>
  <c r="BN58" i="3"/>
  <c r="BN46" i="3"/>
  <c r="AZ68" i="3"/>
  <c r="AZ72" i="3" s="1"/>
  <c r="AZ74" i="3" s="1"/>
  <c r="AZ83" i="3"/>
  <c r="AZ87" i="3" s="1"/>
  <c r="AZ89" i="3" s="1"/>
  <c r="K68" i="3"/>
  <c r="K47" i="3"/>
  <c r="BJ58" i="3"/>
  <c r="BJ46" i="3"/>
  <c r="BC83" i="3"/>
  <c r="BC87" i="3" s="1"/>
  <c r="BC89" i="3" s="1"/>
  <c r="BH68" i="3"/>
  <c r="BH72" i="3" s="1"/>
  <c r="BH74" i="3" s="1"/>
  <c r="BD68" i="3"/>
  <c r="BD72" i="3" s="1"/>
  <c r="BD74" i="3" s="1"/>
  <c r="AY68" i="3"/>
  <c r="AY72" i="3" s="1"/>
  <c r="AY74" i="3" s="1"/>
  <c r="BQ38" i="3"/>
  <c r="BQ18" i="4"/>
  <c r="BR116" i="4"/>
  <c r="D116" i="4" s="1"/>
  <c r="D117" i="4"/>
  <c r="AN68" i="3"/>
  <c r="AN72" i="3" s="1"/>
  <c r="AN74" i="3" s="1"/>
  <c r="BD83" i="3"/>
  <c r="BD87" i="3" s="1"/>
  <c r="BD89" i="3" s="1"/>
  <c r="AY83" i="3"/>
  <c r="AY87" i="3" s="1"/>
  <c r="AY89" i="3" s="1"/>
  <c r="BI68" i="3"/>
  <c r="BI72" i="3" s="1"/>
  <c r="BI74" i="3" s="1"/>
  <c r="AV83" i="3"/>
  <c r="AV87" i="3" s="1"/>
  <c r="AV89" i="3" s="1"/>
  <c r="AN83" i="3"/>
  <c r="AN87" i="3" s="1"/>
  <c r="AN89" i="3" s="1"/>
  <c r="BO42" i="3"/>
  <c r="J58" i="3"/>
  <c r="J46" i="3"/>
  <c r="J43" i="3"/>
  <c r="BF58" i="3"/>
  <c r="BF46" i="3"/>
  <c r="BI83" i="3"/>
  <c r="BI87" i="3" s="1"/>
  <c r="BI89" i="3" s="1"/>
  <c r="L17" i="3"/>
  <c r="AS83" i="3"/>
  <c r="AS87" i="3" s="1"/>
  <c r="AS89" i="3" s="1"/>
  <c r="BE83" i="3"/>
  <c r="BE87" i="3" s="1"/>
  <c r="BE89" i="3" s="1"/>
  <c r="BC68" i="3"/>
  <c r="BC72" i="3" s="1"/>
  <c r="BC74" i="3" s="1"/>
  <c r="BB68" i="3"/>
  <c r="BB72" i="3" s="1"/>
  <c r="BB74" i="3" s="1"/>
  <c r="L19" i="4"/>
  <c r="BL68" i="3"/>
  <c r="BL72" i="3" s="1"/>
  <c r="BL74" i="3" s="1"/>
  <c r="BH83" i="3"/>
  <c r="BH87" i="3" s="1"/>
  <c r="BH89" i="3" s="1"/>
  <c r="BP38" i="3"/>
  <c r="D38" i="3" s="1"/>
  <c r="BP18" i="4"/>
  <c r="D17" i="4"/>
  <c r="AP68" i="3"/>
  <c r="AP72" i="3" s="1"/>
  <c r="AP74" i="3" s="1"/>
  <c r="BG83" i="3"/>
  <c r="BG87" i="3" s="1"/>
  <c r="BG89" i="3" s="1"/>
  <c r="AW68" i="3"/>
  <c r="AW72" i="3" s="1"/>
  <c r="AW74" i="3" s="1"/>
  <c r="BB83" i="3"/>
  <c r="BB87" i="3" s="1"/>
  <c r="BB89" i="3" s="1"/>
  <c r="AO68" i="3"/>
  <c r="AO72" i="3" s="1"/>
  <c r="AO74" i="3" s="1"/>
  <c r="AX68" i="3"/>
  <c r="AX72" i="3" s="1"/>
  <c r="AX74" i="3" s="1"/>
  <c r="AP83" i="3"/>
  <c r="AP87" i="3" s="1"/>
  <c r="AP89" i="3" s="1"/>
  <c r="BG68" i="3"/>
  <c r="BG72" i="3" s="1"/>
  <c r="BG74" i="3" s="1"/>
  <c r="AW83" i="3"/>
  <c r="AW87" i="3" s="1"/>
  <c r="AW89" i="3" s="1"/>
  <c r="AO83" i="3"/>
  <c r="AO87" i="3" s="1"/>
  <c r="AO89" i="3" s="1"/>
  <c r="AX83" i="3"/>
  <c r="AX87" i="3" s="1"/>
  <c r="AX89" i="3" s="1"/>
  <c r="J21" i="5"/>
  <c r="K22" i="5"/>
  <c r="AR58" i="3"/>
  <c r="AR46" i="3"/>
  <c r="F17" i="4"/>
  <c r="E17" i="4" s="1"/>
  <c r="C38" i="3" l="1"/>
  <c r="F38" i="3" s="1"/>
  <c r="D149" i="2"/>
  <c r="E149" i="2"/>
  <c r="BO61" i="2"/>
  <c r="BO102" i="2" s="1"/>
  <c r="BO84" i="2"/>
  <c r="BQ143" i="2"/>
  <c r="E143" i="2" s="1"/>
  <c r="BQ155" i="2"/>
  <c r="D155" i="2" s="1"/>
  <c r="D13" i="2"/>
  <c r="BQ36" i="3"/>
  <c r="BQ43" i="3"/>
  <c r="BQ52" i="3"/>
  <c r="BQ37" i="3"/>
  <c r="BQ64" i="3"/>
  <c r="BQ47" i="3"/>
  <c r="BQ59" i="3"/>
  <c r="BP52" i="3"/>
  <c r="BP37" i="3"/>
  <c r="BP47" i="3"/>
  <c r="BP64" i="3"/>
  <c r="BP36" i="3"/>
  <c r="BP43" i="3"/>
  <c r="BP59" i="3"/>
  <c r="E17" i="3"/>
  <c r="BP31" i="2"/>
  <c r="BP137" i="2"/>
  <c r="BP140" i="2"/>
  <c r="AW75" i="3"/>
  <c r="AX76" i="3" s="1"/>
  <c r="AX50" i="3" s="1"/>
  <c r="AX87" i="2" s="1"/>
  <c r="M14" i="4"/>
  <c r="M16" i="4"/>
  <c r="L11" i="3"/>
  <c r="BJ68" i="3"/>
  <c r="BJ72" i="3" s="1"/>
  <c r="BJ74" i="3" s="1"/>
  <c r="AS75" i="3"/>
  <c r="AT68" i="3"/>
  <c r="AT72" i="3" s="1"/>
  <c r="AT74" i="3" s="1"/>
  <c r="BE75" i="3"/>
  <c r="AT83" i="3"/>
  <c r="AT87" i="3" s="1"/>
  <c r="AT89" i="3" s="1"/>
  <c r="AR68" i="3"/>
  <c r="AR72" i="3" s="1"/>
  <c r="AR74" i="3" s="1"/>
  <c r="J68" i="3"/>
  <c r="J47" i="3"/>
  <c r="AQ75" i="3"/>
  <c r="BB75" i="3"/>
  <c r="BC76" i="3" s="1"/>
  <c r="BC50" i="3" s="1"/>
  <c r="BC87" i="2" s="1"/>
  <c r="J83" i="3"/>
  <c r="J59" i="3"/>
  <c r="AV75" i="3"/>
  <c r="AW76" i="3" s="1"/>
  <c r="AW50" i="3" s="1"/>
  <c r="AW87" i="2" s="1"/>
  <c r="BA75" i="3"/>
  <c r="BB76" i="3" s="1"/>
  <c r="BB50" i="3" s="1"/>
  <c r="BB87" i="2" s="1"/>
  <c r="BD75" i="3"/>
  <c r="BE76" i="3" s="1"/>
  <c r="BE50" i="3" s="1"/>
  <c r="BE87" i="2" s="1"/>
  <c r="BH75" i="3"/>
  <c r="BI76" i="3" s="1"/>
  <c r="BI50" i="3" s="1"/>
  <c r="BI87" i="2" s="1"/>
  <c r="K72" i="3"/>
  <c r="K74" i="3" s="1"/>
  <c r="K73" i="3"/>
  <c r="K77" i="3" s="1"/>
  <c r="BL90" i="3"/>
  <c r="BL15" i="5" s="1"/>
  <c r="BL12" i="5" s="1"/>
  <c r="BC90" i="3"/>
  <c r="BC15" i="5" s="1"/>
  <c r="BC12" i="5" s="1"/>
  <c r="AZ90" i="3"/>
  <c r="AZ15" i="5" s="1"/>
  <c r="AZ12" i="5" s="1"/>
  <c r="BK75" i="3"/>
  <c r="BL76" i="3" s="1"/>
  <c r="BL50" i="3" s="1"/>
  <c r="BL87" i="2" s="1"/>
  <c r="AW90" i="3"/>
  <c r="AW15" i="5" s="1"/>
  <c r="AW12" i="5" s="1"/>
  <c r="BG90" i="3"/>
  <c r="BG15" i="5" s="1"/>
  <c r="BG12" i="5" s="1"/>
  <c r="AU90" i="3"/>
  <c r="AU15" i="5" s="1"/>
  <c r="AU12" i="5" s="1"/>
  <c r="AP90" i="3"/>
  <c r="AP15" i="5" s="1"/>
  <c r="AP12" i="5" s="1"/>
  <c r="BC75" i="3"/>
  <c r="BD76" i="3" s="1"/>
  <c r="BD50" i="3" s="1"/>
  <c r="BD87" i="2" s="1"/>
  <c r="AY90" i="3"/>
  <c r="AY15" i="5" s="1"/>
  <c r="AY12" i="5" s="1"/>
  <c r="BM75" i="3"/>
  <c r="BJ83" i="3"/>
  <c r="BJ87" i="3" s="1"/>
  <c r="BJ89" i="3" s="1"/>
  <c r="K21" i="5"/>
  <c r="L22" i="5"/>
  <c r="F18" i="4"/>
  <c r="E18" i="4" s="1"/>
  <c r="D18" i="4"/>
  <c r="AX90" i="3"/>
  <c r="AX15" i="5" s="1"/>
  <c r="AX12" i="5" s="1"/>
  <c r="AO75" i="3"/>
  <c r="AP76" i="3" s="1"/>
  <c r="AP50" i="3" s="1"/>
  <c r="AP87" i="2" s="1"/>
  <c r="BE90" i="3"/>
  <c r="BE15" i="5" s="1"/>
  <c r="BE12" i="5" s="1"/>
  <c r="BI90" i="3"/>
  <c r="BI15" i="5" s="1"/>
  <c r="BI12" i="5" s="1"/>
  <c r="AZ75" i="3"/>
  <c r="BA76" i="3" s="1"/>
  <c r="BA50" i="3" s="1"/>
  <c r="BA87" i="2" s="1"/>
  <c r="AU75" i="3"/>
  <c r="AV76" i="3" s="1"/>
  <c r="AV50" i="3" s="1"/>
  <c r="AV87" i="2" s="1"/>
  <c r="AQ90" i="3"/>
  <c r="AQ15" i="5" s="1"/>
  <c r="AQ12" i="5" s="1"/>
  <c r="K87" i="3"/>
  <c r="K89" i="3" s="1"/>
  <c r="K88" i="3"/>
  <c r="K92" i="3" s="1"/>
  <c r="AN90" i="3"/>
  <c r="AN15" i="5" s="1"/>
  <c r="AN12" i="5" s="1"/>
  <c r="BH90" i="3"/>
  <c r="BH15" i="5" s="1"/>
  <c r="BH12" i="5" s="1"/>
  <c r="BA90" i="3"/>
  <c r="BA15" i="5" s="1"/>
  <c r="BA12" i="5" s="1"/>
  <c r="BG75" i="3"/>
  <c r="BH76" i="3" s="1"/>
  <c r="BH50" i="3" s="1"/>
  <c r="BH87" i="2" s="1"/>
  <c r="AX75" i="3"/>
  <c r="AY76" i="3" s="1"/>
  <c r="AY50" i="3" s="1"/>
  <c r="AY87" i="2" s="1"/>
  <c r="BB90" i="3"/>
  <c r="BB15" i="5" s="1"/>
  <c r="BB12" i="5" s="1"/>
  <c r="AS90" i="3"/>
  <c r="AS15" i="5" s="1"/>
  <c r="AS12" i="5" s="1"/>
  <c r="BF68" i="3"/>
  <c r="BF72" i="3" s="1"/>
  <c r="BF74" i="3" s="1"/>
  <c r="BD90" i="3"/>
  <c r="BD15" i="5" s="1"/>
  <c r="BD12" i="5" s="1"/>
  <c r="BN68" i="3"/>
  <c r="BN72" i="3" s="1"/>
  <c r="BN74" i="3" s="1"/>
  <c r="AR83" i="3"/>
  <c r="AR87" i="3" s="1"/>
  <c r="AR89" i="3" s="1"/>
  <c r="AP75" i="3"/>
  <c r="AQ76" i="3" s="1"/>
  <c r="AQ50" i="3" s="1"/>
  <c r="AQ87" i="2" s="1"/>
  <c r="BO58" i="3"/>
  <c r="BO46" i="3"/>
  <c r="BL75" i="3"/>
  <c r="BM76" i="3" s="1"/>
  <c r="BM50" i="3" s="1"/>
  <c r="BM87" i="2" s="1"/>
  <c r="BF83" i="3"/>
  <c r="BF87" i="3" s="1"/>
  <c r="BF89" i="3" s="1"/>
  <c r="AV90" i="3"/>
  <c r="AV15" i="5" s="1"/>
  <c r="AV12" i="5" s="1"/>
  <c r="BN83" i="3"/>
  <c r="BN87" i="3" s="1"/>
  <c r="BN89" i="3" s="1"/>
  <c r="BK90" i="3"/>
  <c r="BK15" i="5" s="1"/>
  <c r="BK12" i="5" s="1"/>
  <c r="AO90" i="3"/>
  <c r="AO15" i="5" s="1"/>
  <c r="AO12" i="5" s="1"/>
  <c r="BI75" i="3"/>
  <c r="AN75" i="3"/>
  <c r="AO76" i="3" s="1"/>
  <c r="AO50" i="3" s="1"/>
  <c r="AO87" i="2" s="1"/>
  <c r="AY75" i="3"/>
  <c r="AZ76" i="3" s="1"/>
  <c r="AZ50" i="3" s="1"/>
  <c r="AZ87" i="2" s="1"/>
  <c r="BM90" i="3"/>
  <c r="BM15" i="5" s="1"/>
  <c r="BM12" i="5" s="1"/>
  <c r="C39" i="3"/>
  <c r="F39" i="3" s="1"/>
  <c r="D39" i="3"/>
  <c r="C18" i="4"/>
  <c r="E13" i="2" l="1"/>
  <c r="AV91" i="3"/>
  <c r="AV62" i="3" s="1"/>
  <c r="BP42" i="3"/>
  <c r="BP58" i="3" s="1"/>
  <c r="AQ91" i="3"/>
  <c r="AQ62" i="3" s="1"/>
  <c r="AQ60" i="3" s="1"/>
  <c r="AQ63" i="3" s="1"/>
  <c r="AO91" i="3"/>
  <c r="AO62" i="3" s="1"/>
  <c r="AO60" i="3" s="1"/>
  <c r="AO63" i="3" s="1"/>
  <c r="BM91" i="3"/>
  <c r="BM62" i="3" s="1"/>
  <c r="E11" i="3"/>
  <c r="E155" i="2"/>
  <c r="BA91" i="3"/>
  <c r="BA62" i="3" s="1"/>
  <c r="BD91" i="3"/>
  <c r="BD62" i="3" s="1"/>
  <c r="BQ42" i="3"/>
  <c r="D143" i="2"/>
  <c r="BP61" i="2"/>
  <c r="BP84" i="2"/>
  <c r="BQ137" i="2"/>
  <c r="E137" i="2" s="1"/>
  <c r="BQ140" i="2"/>
  <c r="E140" i="2" s="1"/>
  <c r="BQ31" i="2"/>
  <c r="AR90" i="3"/>
  <c r="AR91" i="3"/>
  <c r="AR62" i="3" s="1"/>
  <c r="BJ91" i="3"/>
  <c r="BJ62" i="3" s="1"/>
  <c r="BJ90" i="3"/>
  <c r="BC91" i="3"/>
  <c r="BC62" i="3" s="1"/>
  <c r="BN76" i="3"/>
  <c r="BN50" i="3" s="1"/>
  <c r="BN87" i="2" s="1"/>
  <c r="BN75" i="3"/>
  <c r="K90" i="3"/>
  <c r="BJ76" i="3"/>
  <c r="BJ50" i="3" s="1"/>
  <c r="BJ87" i="2" s="1"/>
  <c r="BJ75" i="3"/>
  <c r="BK76" i="3" s="1"/>
  <c r="BK50" i="3" s="1"/>
  <c r="BK87" i="2" s="1"/>
  <c r="BL91" i="3"/>
  <c r="BL62" i="3" s="1"/>
  <c r="AR76" i="3"/>
  <c r="AR50" i="3" s="1"/>
  <c r="AR87" i="2" s="1"/>
  <c r="AR75" i="3"/>
  <c r="AS76" i="3" s="1"/>
  <c r="AS50" i="3" s="1"/>
  <c r="AS87" i="2" s="1"/>
  <c r="J73" i="3"/>
  <c r="J72" i="3"/>
  <c r="AV60" i="3"/>
  <c r="AV63" i="3" s="1"/>
  <c r="AW91" i="3"/>
  <c r="AW62" i="3" s="1"/>
  <c r="K75" i="3"/>
  <c r="L26" i="3"/>
  <c r="BF91" i="3"/>
  <c r="BF62" i="3" s="1"/>
  <c r="BF90" i="3"/>
  <c r="BF75" i="3"/>
  <c r="BG76" i="3" s="1"/>
  <c r="BG50" i="3" s="1"/>
  <c r="BG87" i="2" s="1"/>
  <c r="BF76" i="3"/>
  <c r="BF50" i="3" s="1"/>
  <c r="BF87" i="2" s="1"/>
  <c r="AX91" i="3"/>
  <c r="AX62" i="3" s="1"/>
  <c r="AY91" i="3"/>
  <c r="AY62" i="3" s="1"/>
  <c r="J88" i="3"/>
  <c r="J87" i="3"/>
  <c r="K93" i="3"/>
  <c r="AT91" i="3"/>
  <c r="AT62" i="3" s="1"/>
  <c r="AT90" i="3"/>
  <c r="M17" i="3"/>
  <c r="BN91" i="3"/>
  <c r="BN62" i="3" s="1"/>
  <c r="BN90" i="3"/>
  <c r="BN15" i="5" s="1"/>
  <c r="BN12" i="5" s="1"/>
  <c r="BO83" i="3"/>
  <c r="BO87" i="3" s="1"/>
  <c r="BO89" i="3" s="1"/>
  <c r="BH91" i="3"/>
  <c r="BH62" i="3" s="1"/>
  <c r="M19" i="4"/>
  <c r="BO68" i="3"/>
  <c r="BO72" i="3" s="1"/>
  <c r="BO74" i="3" s="1"/>
  <c r="BI91" i="3"/>
  <c r="BI62" i="3" s="1"/>
  <c r="L21" i="5"/>
  <c r="M22" i="5"/>
  <c r="AZ91" i="3"/>
  <c r="AZ62" i="3" s="1"/>
  <c r="AT75" i="3"/>
  <c r="AU76" i="3" s="1"/>
  <c r="AU50" i="3" s="1"/>
  <c r="AU87" i="2" s="1"/>
  <c r="AT76" i="3"/>
  <c r="AT50" i="3" s="1"/>
  <c r="AT87" i="2" s="1"/>
  <c r="BB91" i="3"/>
  <c r="BB62" i="3" s="1"/>
  <c r="BE91" i="3"/>
  <c r="BE62" i="3" s="1"/>
  <c r="AP91" i="3"/>
  <c r="AP62" i="3" s="1"/>
  <c r="BP46" i="3" l="1"/>
  <c r="BM60" i="3"/>
  <c r="BM63" i="3" s="1"/>
  <c r="BA60" i="3"/>
  <c r="BA63" i="3" s="1"/>
  <c r="BD60" i="3"/>
  <c r="BD63" i="3" s="1"/>
  <c r="BQ61" i="2"/>
  <c r="BQ102" i="2" s="1"/>
  <c r="BQ84" i="2"/>
  <c r="D84" i="2" s="1"/>
  <c r="E42" i="3" s="1"/>
  <c r="BQ58" i="3"/>
  <c r="BQ83" i="3" s="1"/>
  <c r="BQ87" i="3" s="1"/>
  <c r="BQ89" i="3" s="1"/>
  <c r="BQ90" i="3" s="1"/>
  <c r="BQ15" i="5" s="1"/>
  <c r="BQ12" i="5" s="1"/>
  <c r="BQ46" i="3"/>
  <c r="BQ68" i="3" s="1"/>
  <c r="BQ72" i="3" s="1"/>
  <c r="BQ74" i="3" s="1"/>
  <c r="BQ75" i="3" s="1"/>
  <c r="E31" i="2"/>
  <c r="D31" i="2"/>
  <c r="E26" i="3" s="1"/>
  <c r="BP102" i="2"/>
  <c r="D140" i="2"/>
  <c r="D137" i="2"/>
  <c r="BC60" i="3"/>
  <c r="BC63" i="3" s="1"/>
  <c r="AP60" i="3"/>
  <c r="AP63" i="3" s="1"/>
  <c r="BF15" i="5"/>
  <c r="BF12" i="5" s="1"/>
  <c r="BG91" i="3"/>
  <c r="BG62" i="3" s="1"/>
  <c r="BJ15" i="5"/>
  <c r="BJ12" i="5" s="1"/>
  <c r="BK91" i="3"/>
  <c r="BK62" i="3" s="1"/>
  <c r="BJ60" i="3"/>
  <c r="BJ63" i="3" s="1"/>
  <c r="J74" i="3"/>
  <c r="N14" i="4"/>
  <c r="N16" i="4"/>
  <c r="AT15" i="5"/>
  <c r="AT12" i="5" s="1"/>
  <c r="AU91" i="3"/>
  <c r="AU62" i="3" s="1"/>
  <c r="BO91" i="3"/>
  <c r="BO62" i="3" s="1"/>
  <c r="BO90" i="3"/>
  <c r="BO15" i="5" s="1"/>
  <c r="BO12" i="5" s="1"/>
  <c r="BP68" i="3"/>
  <c r="BP72" i="3" s="1"/>
  <c r="BP74" i="3" s="1"/>
  <c r="BP83" i="3"/>
  <c r="BP87" i="3" s="1"/>
  <c r="BP89" i="3" s="1"/>
  <c r="J89" i="3"/>
  <c r="J77" i="3"/>
  <c r="K15" i="5"/>
  <c r="AZ60" i="3"/>
  <c r="AZ63" i="3" s="1"/>
  <c r="L36" i="3"/>
  <c r="L37" i="3" s="1"/>
  <c r="M21" i="5"/>
  <c r="N22" i="5"/>
  <c r="BN60" i="3"/>
  <c r="BN63" i="3" s="1"/>
  <c r="AW60" i="3"/>
  <c r="AW63" i="3" s="1"/>
  <c r="BE60" i="3"/>
  <c r="BE63" i="3" s="1"/>
  <c r="BF60" i="3"/>
  <c r="BF63" i="3" s="1"/>
  <c r="J92" i="3"/>
  <c r="BL60" i="3"/>
  <c r="BL63" i="3" s="1"/>
  <c r="AT60" i="3"/>
  <c r="AT63" i="3" s="1"/>
  <c r="BB60" i="3"/>
  <c r="BB63" i="3" s="1"/>
  <c r="AY60" i="3"/>
  <c r="AY63" i="3" s="1"/>
  <c r="AR60" i="3"/>
  <c r="AR63" i="3" s="1"/>
  <c r="BO76" i="3"/>
  <c r="BO50" i="3" s="1"/>
  <c r="BO87" i="2" s="1"/>
  <c r="BO75" i="3"/>
  <c r="BI60" i="3"/>
  <c r="BI63" i="3" s="1"/>
  <c r="BH60" i="3"/>
  <c r="BH63" i="3" s="1"/>
  <c r="M11" i="3"/>
  <c r="AX60" i="3"/>
  <c r="AX63" i="3" s="1"/>
  <c r="AR15" i="5"/>
  <c r="AR12" i="5" s="1"/>
  <c r="AS91" i="3"/>
  <c r="AS62" i="3" s="1"/>
  <c r="E61" i="2" l="1"/>
  <c r="D61" i="2"/>
  <c r="F61" i="2" s="1"/>
  <c r="M10" i="1" s="1"/>
  <c r="D102" i="2"/>
  <c r="E102" i="2"/>
  <c r="E84" i="2"/>
  <c r="BK60" i="3"/>
  <c r="BK63" i="3" s="1"/>
  <c r="AS60" i="3"/>
  <c r="AS63" i="3" s="1"/>
  <c r="BO60" i="3"/>
  <c r="BO63" i="3" s="1"/>
  <c r="N17" i="3"/>
  <c r="J79" i="3"/>
  <c r="J78" i="3"/>
  <c r="K79" i="3" s="1"/>
  <c r="K49" i="3" s="1"/>
  <c r="N19" i="4"/>
  <c r="BG60" i="3"/>
  <c r="BG63" i="3" s="1"/>
  <c r="L42" i="3"/>
  <c r="J91" i="3"/>
  <c r="J90" i="3"/>
  <c r="K91" i="3" s="1"/>
  <c r="K62" i="3" s="1"/>
  <c r="J94" i="3"/>
  <c r="J93" i="3"/>
  <c r="K94" i="3" s="1"/>
  <c r="K61" i="3" s="1"/>
  <c r="AU60" i="3"/>
  <c r="AU63" i="3" s="1"/>
  <c r="M26" i="3"/>
  <c r="BP90" i="3"/>
  <c r="BP91" i="3"/>
  <c r="BP62" i="3" s="1"/>
  <c r="J75" i="3"/>
  <c r="K76" i="3" s="1"/>
  <c r="K50" i="3" s="1"/>
  <c r="K87" i="2" s="1"/>
  <c r="J76" i="3"/>
  <c r="N21" i="5"/>
  <c r="O22" i="5"/>
  <c r="BP76" i="3"/>
  <c r="BP50" i="3" s="1"/>
  <c r="BP87" i="2" s="1"/>
  <c r="BP75" i="3"/>
  <c r="BQ76" i="3" s="1"/>
  <c r="BQ50" i="3" s="1"/>
  <c r="BQ87" i="2" s="1"/>
  <c r="E36" i="3" l="1"/>
  <c r="K86" i="2"/>
  <c r="K48" i="3"/>
  <c r="K97" i="2"/>
  <c r="K17" i="5" s="1"/>
  <c r="K60" i="3"/>
  <c r="K63" i="3" s="1"/>
  <c r="K64" i="3" s="1"/>
  <c r="O14" i="4"/>
  <c r="O16" i="4"/>
  <c r="J61" i="3"/>
  <c r="N11" i="3"/>
  <c r="K78" i="3"/>
  <c r="J62" i="3"/>
  <c r="J49" i="3"/>
  <c r="O21" i="5"/>
  <c r="P22" i="5"/>
  <c r="M36" i="3"/>
  <c r="M37" i="3" s="1"/>
  <c r="BP15" i="5"/>
  <c r="BP12" i="5" s="1"/>
  <c r="BQ91" i="3"/>
  <c r="BQ62" i="3" s="1"/>
  <c r="J50" i="3"/>
  <c r="BP60" i="3"/>
  <c r="BP63" i="3" s="1"/>
  <c r="J15" i="5"/>
  <c r="L58" i="3"/>
  <c r="L46" i="3"/>
  <c r="L43" i="3"/>
  <c r="K16" i="5" l="1"/>
  <c r="K96" i="3"/>
  <c r="K51" i="3"/>
  <c r="K52" i="3" s="1"/>
  <c r="K103" i="2"/>
  <c r="K85" i="2"/>
  <c r="J48" i="3"/>
  <c r="J86" i="2"/>
  <c r="J97" i="2"/>
  <c r="N26" i="3"/>
  <c r="J60" i="3"/>
  <c r="O17" i="3"/>
  <c r="O19" i="4"/>
  <c r="L83" i="3"/>
  <c r="L59" i="3"/>
  <c r="J87" i="2"/>
  <c r="P21" i="5"/>
  <c r="Q22" i="5"/>
  <c r="M42" i="3"/>
  <c r="BQ60" i="3"/>
  <c r="BQ63" i="3" s="1"/>
  <c r="L68" i="3"/>
  <c r="L47" i="3"/>
  <c r="K30" i="5" l="1"/>
  <c r="L87" i="3"/>
  <c r="L88" i="3"/>
  <c r="Q21" i="5"/>
  <c r="R22" i="5"/>
  <c r="P14" i="4"/>
  <c r="P16" i="4"/>
  <c r="P17" i="3" s="1"/>
  <c r="O11" i="3"/>
  <c r="N36" i="3"/>
  <c r="L72" i="3"/>
  <c r="L73" i="3"/>
  <c r="J17" i="5"/>
  <c r="J63" i="3"/>
  <c r="J85" i="2"/>
  <c r="J103" i="2"/>
  <c r="M58" i="3"/>
  <c r="M46" i="3"/>
  <c r="M43" i="3"/>
  <c r="J96" i="3"/>
  <c r="J51" i="3"/>
  <c r="K27" i="5" l="1"/>
  <c r="K25" i="5" s="1"/>
  <c r="L129" i="2"/>
  <c r="M83" i="3"/>
  <c r="M59" i="3"/>
  <c r="O26" i="3"/>
  <c r="J52" i="3"/>
  <c r="R21" i="5"/>
  <c r="S22" i="5"/>
  <c r="L74" i="3"/>
  <c r="P19" i="4"/>
  <c r="N42" i="3"/>
  <c r="N37" i="3"/>
  <c r="J16" i="5"/>
  <c r="L77" i="3"/>
  <c r="J64" i="3"/>
  <c r="L92" i="3"/>
  <c r="M68" i="3"/>
  <c r="M47" i="3"/>
  <c r="P11" i="3"/>
  <c r="P26" i="3" s="1"/>
  <c r="J30" i="5"/>
  <c r="L89" i="3"/>
  <c r="L91" i="3" l="1"/>
  <c r="L90" i="3"/>
  <c r="Q14" i="4"/>
  <c r="Q16" i="4"/>
  <c r="Q17" i="3" s="1"/>
  <c r="M72" i="3"/>
  <c r="M73" i="3"/>
  <c r="O36" i="3"/>
  <c r="L76" i="3"/>
  <c r="L75" i="3"/>
  <c r="L79" i="3"/>
  <c r="L78" i="3"/>
  <c r="J27" i="5"/>
  <c r="K129" i="2"/>
  <c r="K128" i="2" s="1"/>
  <c r="K115" i="2" s="1"/>
  <c r="K88" i="2" s="1"/>
  <c r="J128" i="2"/>
  <c r="J115" i="2" s="1"/>
  <c r="J88" i="2" s="1"/>
  <c r="S21" i="5"/>
  <c r="T22" i="5"/>
  <c r="P36" i="3"/>
  <c r="P42" i="3" s="1"/>
  <c r="P43" i="3" s="1"/>
  <c r="N58" i="3"/>
  <c r="N46" i="3"/>
  <c r="N43" i="3"/>
  <c r="L94" i="3"/>
  <c r="L93" i="3"/>
  <c r="M87" i="3"/>
  <c r="M88" i="3"/>
  <c r="L50" i="3" l="1"/>
  <c r="K89" i="2"/>
  <c r="K98" i="2" s="1"/>
  <c r="K138" i="2"/>
  <c r="K139" i="2" s="1"/>
  <c r="K141" i="2"/>
  <c r="K142" i="2" s="1"/>
  <c r="M77" i="3"/>
  <c r="M92" i="3"/>
  <c r="T21" i="5"/>
  <c r="U22" i="5"/>
  <c r="M74" i="3"/>
  <c r="M89" i="3"/>
  <c r="N83" i="3"/>
  <c r="N59" i="3"/>
  <c r="Q11" i="3"/>
  <c r="Q26" i="3" s="1"/>
  <c r="Q19" i="4"/>
  <c r="J25" i="5"/>
  <c r="O42" i="3"/>
  <c r="N68" i="3"/>
  <c r="N47" i="3"/>
  <c r="L61" i="3"/>
  <c r="L49" i="3"/>
  <c r="O37" i="3"/>
  <c r="J141" i="2"/>
  <c r="J138" i="2"/>
  <c r="J89" i="2"/>
  <c r="P58" i="3"/>
  <c r="P46" i="3"/>
  <c r="L15" i="5"/>
  <c r="P37" i="3"/>
  <c r="L62" i="3"/>
  <c r="M79" i="3" l="1"/>
  <c r="M78" i="3"/>
  <c r="J98" i="2"/>
  <c r="J90" i="2"/>
  <c r="R14" i="4"/>
  <c r="R16" i="4"/>
  <c r="R17" i="3" s="1"/>
  <c r="N72" i="3"/>
  <c r="N73" i="3"/>
  <c r="M76" i="3"/>
  <c r="M75" i="3"/>
  <c r="M91" i="3"/>
  <c r="M90" i="3"/>
  <c r="U21" i="5"/>
  <c r="V22" i="5"/>
  <c r="J139" i="2"/>
  <c r="L87" i="2"/>
  <c r="J142" i="2"/>
  <c r="P83" i="3"/>
  <c r="P59" i="3"/>
  <c r="L60" i="3"/>
  <c r="Q36" i="3"/>
  <c r="Q42" i="3" s="1"/>
  <c r="Q43" i="3" s="1"/>
  <c r="O58" i="3"/>
  <c r="O46" i="3"/>
  <c r="O43" i="3"/>
  <c r="L48" i="3"/>
  <c r="L86" i="2"/>
  <c r="L97" i="2"/>
  <c r="P68" i="3"/>
  <c r="P47" i="3"/>
  <c r="N87" i="3"/>
  <c r="N88" i="3"/>
  <c r="M94" i="3"/>
  <c r="M93" i="3"/>
  <c r="Q37" i="3" l="1"/>
  <c r="O83" i="3"/>
  <c r="O59" i="3"/>
  <c r="P72" i="3"/>
  <c r="P74" i="3" s="1"/>
  <c r="P73" i="3"/>
  <c r="P77" i="3" s="1"/>
  <c r="L63" i="3"/>
  <c r="M15" i="5"/>
  <c r="N77" i="3"/>
  <c r="N89" i="3"/>
  <c r="R19" i="4"/>
  <c r="M62" i="3"/>
  <c r="N74" i="3"/>
  <c r="Q58" i="3"/>
  <c r="Q46" i="3"/>
  <c r="M50" i="3"/>
  <c r="K90" i="2"/>
  <c r="L17" i="5"/>
  <c r="L85" i="2"/>
  <c r="L103" i="2"/>
  <c r="M61" i="3"/>
  <c r="R11" i="3"/>
  <c r="R26" i="3" s="1"/>
  <c r="P87" i="3"/>
  <c r="P89" i="3" s="1"/>
  <c r="P88" i="3"/>
  <c r="P92" i="3" s="1"/>
  <c r="V21" i="5"/>
  <c r="W22" i="5"/>
  <c r="L96" i="3"/>
  <c r="L51" i="3"/>
  <c r="N92" i="3"/>
  <c r="O68" i="3"/>
  <c r="O47" i="3"/>
  <c r="M49" i="3"/>
  <c r="R36" i="3" l="1"/>
  <c r="R42" i="3" s="1"/>
  <c r="R43" i="3" s="1"/>
  <c r="P93" i="3"/>
  <c r="M87" i="2"/>
  <c r="S14" i="4"/>
  <c r="S16" i="4"/>
  <c r="S17" i="3" s="1"/>
  <c r="O72" i="3"/>
  <c r="O73" i="3"/>
  <c r="Q68" i="3"/>
  <c r="Q47" i="3"/>
  <c r="L64" i="3"/>
  <c r="L16" i="5"/>
  <c r="Q83" i="3"/>
  <c r="Q59" i="3"/>
  <c r="N76" i="3"/>
  <c r="N75" i="3"/>
  <c r="L30" i="5"/>
  <c r="N91" i="3"/>
  <c r="N90" i="3"/>
  <c r="P75" i="3"/>
  <c r="P90" i="3"/>
  <c r="N79" i="3"/>
  <c r="N78" i="3"/>
  <c r="O87" i="3"/>
  <c r="O88" i="3"/>
  <c r="N93" i="3"/>
  <c r="N94" i="3"/>
  <c r="W21" i="5"/>
  <c r="X22" i="5"/>
  <c r="M48" i="3"/>
  <c r="M86" i="2"/>
  <c r="M97" i="2"/>
  <c r="L52" i="3"/>
  <c r="M60" i="3"/>
  <c r="O74" i="3" l="1"/>
  <c r="S11" i="3"/>
  <c r="S26" i="3" s="1"/>
  <c r="R58" i="3"/>
  <c r="R46" i="3"/>
  <c r="O89" i="3"/>
  <c r="O77" i="3"/>
  <c r="N49" i="3"/>
  <c r="N61" i="3"/>
  <c r="S19" i="4"/>
  <c r="R37" i="3"/>
  <c r="N15" i="5"/>
  <c r="M96" i="3"/>
  <c r="M51" i="3"/>
  <c r="M63" i="3"/>
  <c r="P15" i="5"/>
  <c r="N62" i="3"/>
  <c r="N50" i="3"/>
  <c r="Q87" i="3"/>
  <c r="Q89" i="3" s="1"/>
  <c r="Q88" i="3"/>
  <c r="Q92" i="3" s="1"/>
  <c r="X21" i="5"/>
  <c r="Y22" i="5"/>
  <c r="L27" i="5"/>
  <c r="L25" i="5" s="1"/>
  <c r="M129" i="2"/>
  <c r="L128" i="2"/>
  <c r="L115" i="2" s="1"/>
  <c r="L88" i="2" s="1"/>
  <c r="M17" i="5"/>
  <c r="M85" i="2"/>
  <c r="M103" i="2"/>
  <c r="O92" i="3"/>
  <c r="Q72" i="3"/>
  <c r="Q74" i="3" s="1"/>
  <c r="Q73" i="3"/>
  <c r="Q77" i="3" s="1"/>
  <c r="L89" i="2" l="1"/>
  <c r="L138" i="2"/>
  <c r="L141" i="2"/>
  <c r="R68" i="3"/>
  <c r="R47" i="3"/>
  <c r="R83" i="3"/>
  <c r="R59" i="3"/>
  <c r="T14" i="4"/>
  <c r="T16" i="4"/>
  <c r="T17" i="3" s="1"/>
  <c r="Y21" i="5"/>
  <c r="Z22" i="5"/>
  <c r="S36" i="3"/>
  <c r="S42" i="3" s="1"/>
  <c r="S43" i="3" s="1"/>
  <c r="Q94" i="3"/>
  <c r="Q61" i="3" s="1"/>
  <c r="Q93" i="3"/>
  <c r="M64" i="3"/>
  <c r="N60" i="3"/>
  <c r="O93" i="3"/>
  <c r="O94" i="3"/>
  <c r="O76" i="3"/>
  <c r="O75" i="3"/>
  <c r="Q91" i="3"/>
  <c r="Q62" i="3" s="1"/>
  <c r="Q90" i="3"/>
  <c r="N48" i="3"/>
  <c r="N86" i="2"/>
  <c r="N97" i="2"/>
  <c r="M52" i="3"/>
  <c r="M16" i="5"/>
  <c r="N87" i="2"/>
  <c r="Q76" i="3"/>
  <c r="Q50" i="3" s="1"/>
  <c r="Q87" i="2" s="1"/>
  <c r="Q75" i="3"/>
  <c r="O91" i="3"/>
  <c r="O90" i="3"/>
  <c r="O78" i="3"/>
  <c r="O79" i="3"/>
  <c r="M128" i="2" l="1"/>
  <c r="M115" i="2" s="1"/>
  <c r="M88" i="2" s="1"/>
  <c r="M141" i="2" s="1"/>
  <c r="M142" i="2" s="1"/>
  <c r="M30" i="5"/>
  <c r="M27" i="5" s="1"/>
  <c r="M25" i="5" s="1"/>
  <c r="Q15" i="5"/>
  <c r="T19" i="4"/>
  <c r="U14" i="4" s="1"/>
  <c r="R72" i="3"/>
  <c r="R74" i="3" s="1"/>
  <c r="R73" i="3"/>
  <c r="R77" i="3" s="1"/>
  <c r="Z21" i="5"/>
  <c r="AA22" i="5"/>
  <c r="O61" i="3"/>
  <c r="P94" i="3"/>
  <c r="P61" i="3" s="1"/>
  <c r="O15" i="5"/>
  <c r="P91" i="3"/>
  <c r="P62" i="3" s="1"/>
  <c r="Q60" i="3"/>
  <c r="N129" i="2"/>
  <c r="T11" i="3"/>
  <c r="T26" i="3" s="1"/>
  <c r="L142" i="2"/>
  <c r="U16" i="4"/>
  <c r="U17" i="3" s="1"/>
  <c r="L139" i="2"/>
  <c r="O62" i="3"/>
  <c r="P76" i="3"/>
  <c r="P50" i="3" s="1"/>
  <c r="P87" i="2" s="1"/>
  <c r="S58" i="3"/>
  <c r="S46" i="3"/>
  <c r="L98" i="2"/>
  <c r="L90" i="2"/>
  <c r="N17" i="5"/>
  <c r="O50" i="3"/>
  <c r="S37" i="3"/>
  <c r="R87" i="3"/>
  <c r="R89" i="3" s="1"/>
  <c r="R88" i="3"/>
  <c r="R92" i="3" s="1"/>
  <c r="N63" i="3"/>
  <c r="P78" i="3"/>
  <c r="P79" i="3"/>
  <c r="P49" i="3" s="1"/>
  <c r="N85" i="2"/>
  <c r="N103" i="2"/>
  <c r="O49" i="3"/>
  <c r="N96" i="3"/>
  <c r="N51" i="3"/>
  <c r="M138" i="2" l="1"/>
  <c r="M139" i="2" s="1"/>
  <c r="M89" i="2"/>
  <c r="M98" i="2" s="1"/>
  <c r="AA21" i="5"/>
  <c r="AB22" i="5"/>
  <c r="O48" i="3"/>
  <c r="O86" i="2"/>
  <c r="O97" i="2"/>
  <c r="P48" i="3"/>
  <c r="P86" i="2"/>
  <c r="P97" i="2"/>
  <c r="P17" i="5" s="1"/>
  <c r="Q78" i="3"/>
  <c r="R78" i="3" s="1"/>
  <c r="Q79" i="3"/>
  <c r="Q49" i="3" s="1"/>
  <c r="O87" i="2"/>
  <c r="R76" i="3"/>
  <c r="R50" i="3" s="1"/>
  <c r="R87" i="2" s="1"/>
  <c r="R75" i="3"/>
  <c r="P60" i="3"/>
  <c r="S68" i="3"/>
  <c r="S47" i="3"/>
  <c r="T36" i="3"/>
  <c r="T42" i="3" s="1"/>
  <c r="T43" i="3" s="1"/>
  <c r="O60" i="3"/>
  <c r="U19" i="4"/>
  <c r="N64" i="3"/>
  <c r="U11" i="3"/>
  <c r="U26" i="3" s="1"/>
  <c r="N30" i="5"/>
  <c r="N16" i="5"/>
  <c r="S83" i="3"/>
  <c r="S59" i="3"/>
  <c r="N52" i="3"/>
  <c r="R94" i="3"/>
  <c r="R61" i="3" s="1"/>
  <c r="R93" i="3"/>
  <c r="R91" i="3"/>
  <c r="R62" i="3" s="1"/>
  <c r="R90" i="3"/>
  <c r="Q63" i="3"/>
  <c r="Q64" i="3" s="1"/>
  <c r="M90" i="2" l="1"/>
  <c r="R15" i="5"/>
  <c r="R79" i="3"/>
  <c r="R49" i="3" s="1"/>
  <c r="R48" i="3" s="1"/>
  <c r="T37" i="3"/>
  <c r="P16" i="5"/>
  <c r="P85" i="2"/>
  <c r="P103" i="2"/>
  <c r="N27" i="5"/>
  <c r="N25" i="5" s="1"/>
  <c r="O129" i="2"/>
  <c r="P96" i="3"/>
  <c r="P51" i="3"/>
  <c r="P52" i="3" s="1"/>
  <c r="O63" i="3"/>
  <c r="O17" i="5"/>
  <c r="Q48" i="3"/>
  <c r="Q86" i="2"/>
  <c r="Q97" i="2"/>
  <c r="Q17" i="5" s="1"/>
  <c r="O85" i="2"/>
  <c r="O103" i="2"/>
  <c r="P63" i="3"/>
  <c r="P64" i="3" s="1"/>
  <c r="N128" i="2"/>
  <c r="N115" i="2" s="1"/>
  <c r="N88" i="2" s="1"/>
  <c r="S72" i="3"/>
  <c r="S74" i="3" s="1"/>
  <c r="S73" i="3"/>
  <c r="S77" i="3" s="1"/>
  <c r="O96" i="3"/>
  <c r="O51" i="3"/>
  <c r="V14" i="4"/>
  <c r="V16" i="4"/>
  <c r="V17" i="3" s="1"/>
  <c r="AB21" i="5"/>
  <c r="AC22" i="5"/>
  <c r="R60" i="3"/>
  <c r="S87" i="3"/>
  <c r="S89" i="3" s="1"/>
  <c r="S88" i="3"/>
  <c r="S92" i="3" s="1"/>
  <c r="U36" i="3"/>
  <c r="U42" i="3" s="1"/>
  <c r="U43" i="3" s="1"/>
  <c r="T58" i="3"/>
  <c r="T46" i="3"/>
  <c r="R86" i="2" l="1"/>
  <c r="R97" i="2"/>
  <c r="R17" i="5" s="1"/>
  <c r="R16" i="5" s="1"/>
  <c r="Q16" i="5"/>
  <c r="V19" i="4"/>
  <c r="R96" i="3"/>
  <c r="R51" i="3"/>
  <c r="R52" i="3" s="1"/>
  <c r="Q96" i="3"/>
  <c r="Q51" i="3"/>
  <c r="Q52" i="3" s="1"/>
  <c r="T68" i="3"/>
  <c r="T47" i="3"/>
  <c r="P30" i="5"/>
  <c r="N141" i="2"/>
  <c r="N138" i="2"/>
  <c r="N89" i="2"/>
  <c r="S94" i="3"/>
  <c r="S61" i="3" s="1"/>
  <c r="S93" i="3"/>
  <c r="R85" i="2"/>
  <c r="R103" i="2"/>
  <c r="Q85" i="2"/>
  <c r="Q103" i="2"/>
  <c r="AC21" i="5"/>
  <c r="AD22" i="5"/>
  <c r="O16" i="5"/>
  <c r="S91" i="3"/>
  <c r="S62" i="3" s="1"/>
  <c r="S90" i="3"/>
  <c r="O52" i="3"/>
  <c r="V11" i="3"/>
  <c r="V26" i="3" s="1"/>
  <c r="T83" i="3"/>
  <c r="T59" i="3"/>
  <c r="U58" i="3"/>
  <c r="U46" i="3"/>
  <c r="U37" i="3"/>
  <c r="R63" i="3"/>
  <c r="R64" i="3" s="1"/>
  <c r="O64" i="3"/>
  <c r="S76" i="3"/>
  <c r="S50" i="3" s="1"/>
  <c r="S87" i="2" s="1"/>
  <c r="S75" i="3"/>
  <c r="S79" i="3"/>
  <c r="S49" i="3" s="1"/>
  <c r="S78" i="3"/>
  <c r="O128" i="2" l="1"/>
  <c r="O115" i="2" s="1"/>
  <c r="O88" i="2" s="1"/>
  <c r="O30" i="5"/>
  <c r="S15" i="5"/>
  <c r="R30" i="5"/>
  <c r="P27" i="5"/>
  <c r="P25" i="5" s="1"/>
  <c r="Q129" i="2"/>
  <c r="W14" i="4"/>
  <c r="W16" i="4"/>
  <c r="W17" i="3" s="1"/>
  <c r="Q30" i="5"/>
  <c r="O138" i="2"/>
  <c r="O139" i="2" s="1"/>
  <c r="O89" i="2"/>
  <c r="O98" i="2" s="1"/>
  <c r="O141" i="2"/>
  <c r="O142" i="2" s="1"/>
  <c r="U83" i="3"/>
  <c r="U59" i="3"/>
  <c r="U68" i="3"/>
  <c r="U47" i="3"/>
  <c r="T72" i="3"/>
  <c r="T74" i="3" s="1"/>
  <c r="T73" i="3"/>
  <c r="T77" i="3" s="1"/>
  <c r="T87" i="3"/>
  <c r="T89" i="3" s="1"/>
  <c r="T88" i="3"/>
  <c r="T92" i="3" s="1"/>
  <c r="S60" i="3"/>
  <c r="N98" i="2"/>
  <c r="N90" i="2"/>
  <c r="N139" i="2"/>
  <c r="N142" i="2"/>
  <c r="S48" i="3"/>
  <c r="S97" i="2"/>
  <c r="S17" i="5" s="1"/>
  <c r="S86" i="2"/>
  <c r="AD21" i="5"/>
  <c r="AE22" i="5"/>
  <c r="V36" i="3"/>
  <c r="V42" i="3" s="1"/>
  <c r="V43" i="3" s="1"/>
  <c r="O27" i="5"/>
  <c r="O25" i="5" s="1"/>
  <c r="P129" i="2"/>
  <c r="P128" i="2" s="1"/>
  <c r="P115" i="2" s="1"/>
  <c r="P88" i="2" s="1"/>
  <c r="V37" i="3" l="1"/>
  <c r="Q128" i="2"/>
  <c r="Q115" i="2" s="1"/>
  <c r="Q88" i="2" s="1"/>
  <c r="Q89" i="2" s="1"/>
  <c r="Q98" i="2" s="1"/>
  <c r="AE21" i="5"/>
  <c r="AF22" i="5"/>
  <c r="T79" i="3"/>
  <c r="T49" i="3" s="1"/>
  <c r="T78" i="3"/>
  <c r="S85" i="2"/>
  <c r="S103" i="2"/>
  <c r="S63" i="3"/>
  <c r="W11" i="3"/>
  <c r="W26" i="3" s="1"/>
  <c r="S96" i="3"/>
  <c r="S51" i="3"/>
  <c r="S52" i="3" s="1"/>
  <c r="U72" i="3"/>
  <c r="U74" i="3" s="1"/>
  <c r="U73" i="3"/>
  <c r="U77" i="3" s="1"/>
  <c r="W19" i="4"/>
  <c r="O90" i="2"/>
  <c r="T76" i="3"/>
  <c r="T50" i="3" s="1"/>
  <c r="T87" i="2" s="1"/>
  <c r="T75" i="3"/>
  <c r="T94" i="3"/>
  <c r="T61" i="3" s="1"/>
  <c r="T93" i="3"/>
  <c r="T90" i="3"/>
  <c r="T91" i="3"/>
  <c r="T62" i="3" s="1"/>
  <c r="U87" i="3"/>
  <c r="U89" i="3" s="1"/>
  <c r="U88" i="3"/>
  <c r="U92" i="3" s="1"/>
  <c r="R27" i="5"/>
  <c r="R25" i="5" s="1"/>
  <c r="S129" i="2"/>
  <c r="P138" i="2"/>
  <c r="P141" i="2"/>
  <c r="P89" i="2"/>
  <c r="S16" i="5"/>
  <c r="V58" i="3"/>
  <c r="V46" i="3"/>
  <c r="Q27" i="5"/>
  <c r="Q25" i="5" s="1"/>
  <c r="R129" i="2"/>
  <c r="R128" i="2" s="1"/>
  <c r="R115" i="2" s="1"/>
  <c r="R88" i="2" s="1"/>
  <c r="Q138" i="2" l="1"/>
  <c r="Q139" i="2" s="1"/>
  <c r="Q141" i="2"/>
  <c r="Q142" i="2" s="1"/>
  <c r="T15" i="5"/>
  <c r="P142" i="2"/>
  <c r="P98" i="2"/>
  <c r="AF21" i="5"/>
  <c r="AG22" i="5"/>
  <c r="T60" i="3"/>
  <c r="U75" i="3"/>
  <c r="U76" i="3"/>
  <c r="U50" i="3" s="1"/>
  <c r="U87" i="2" s="1"/>
  <c r="P139" i="2"/>
  <c r="U90" i="3"/>
  <c r="U91" i="3"/>
  <c r="U62" i="3" s="1"/>
  <c r="P90" i="2"/>
  <c r="S30" i="5"/>
  <c r="S64" i="3"/>
  <c r="V68" i="3"/>
  <c r="V47" i="3"/>
  <c r="W36" i="3"/>
  <c r="W42" i="3" s="1"/>
  <c r="W43" i="3" s="1"/>
  <c r="T48" i="3"/>
  <c r="T86" i="2"/>
  <c r="T97" i="2"/>
  <c r="T17" i="5" s="1"/>
  <c r="R141" i="2"/>
  <c r="R142" i="2" s="1"/>
  <c r="R89" i="2"/>
  <c r="R98" i="2" s="1"/>
  <c r="R138" i="2"/>
  <c r="R139" i="2" s="1"/>
  <c r="U79" i="3"/>
  <c r="U49" i="3" s="1"/>
  <c r="U78" i="3"/>
  <c r="U94" i="3"/>
  <c r="U61" i="3" s="1"/>
  <c r="U93" i="3"/>
  <c r="V83" i="3"/>
  <c r="V59" i="3"/>
  <c r="X14" i="4"/>
  <c r="X16" i="4"/>
  <c r="X17" i="3" s="1"/>
  <c r="U15" i="5" l="1"/>
  <c r="Q90" i="2"/>
  <c r="R90" i="2" s="1"/>
  <c r="S27" i="5"/>
  <c r="S25" i="5" s="1"/>
  <c r="T129" i="2"/>
  <c r="AG21" i="5"/>
  <c r="AH22" i="5"/>
  <c r="T16" i="5"/>
  <c r="V87" i="3"/>
  <c r="V89" i="3" s="1"/>
  <c r="V88" i="3"/>
  <c r="V92" i="3" s="1"/>
  <c r="V72" i="3"/>
  <c r="V74" i="3" s="1"/>
  <c r="V73" i="3"/>
  <c r="V77" i="3" s="1"/>
  <c r="W46" i="3"/>
  <c r="W58" i="3"/>
  <c r="X11" i="3"/>
  <c r="X26" i="3" s="1"/>
  <c r="X19" i="4"/>
  <c r="S128" i="2"/>
  <c r="S115" i="2" s="1"/>
  <c r="S88" i="2" s="1"/>
  <c r="T85" i="2"/>
  <c r="T103" i="2"/>
  <c r="U48" i="3"/>
  <c r="U86" i="2"/>
  <c r="U97" i="2"/>
  <c r="U17" i="5" s="1"/>
  <c r="T96" i="3"/>
  <c r="T51" i="3"/>
  <c r="T52" i="3" s="1"/>
  <c r="U60" i="3"/>
  <c r="W37" i="3"/>
  <c r="T63" i="3"/>
  <c r="T64" i="3" s="1"/>
  <c r="X36" i="3" l="1"/>
  <c r="X42" i="3" s="1"/>
  <c r="U63" i="3"/>
  <c r="U64" i="3" s="1"/>
  <c r="AH21" i="5"/>
  <c r="AI22" i="5"/>
  <c r="W68" i="3"/>
  <c r="W47" i="3"/>
  <c r="V94" i="3"/>
  <c r="V61" i="3" s="1"/>
  <c r="V93" i="3"/>
  <c r="U85" i="2"/>
  <c r="U103" i="2"/>
  <c r="U16" i="5"/>
  <c r="V91" i="3"/>
  <c r="V62" i="3" s="1"/>
  <c r="V90" i="3"/>
  <c r="Y14" i="4"/>
  <c r="Y16" i="4"/>
  <c r="Y17" i="3" s="1"/>
  <c r="U96" i="3"/>
  <c r="U51" i="3"/>
  <c r="U52" i="3" s="1"/>
  <c r="W83" i="3"/>
  <c r="W59" i="3"/>
  <c r="V79" i="3"/>
  <c r="V49" i="3" s="1"/>
  <c r="V78" i="3"/>
  <c r="V75" i="3"/>
  <c r="V76" i="3"/>
  <c r="V50" i="3" s="1"/>
  <c r="V87" i="2" s="1"/>
  <c r="T30" i="5"/>
  <c r="S138" i="2"/>
  <c r="S139" i="2" s="1"/>
  <c r="S141" i="2"/>
  <c r="S142" i="2" s="1"/>
  <c r="S89" i="2"/>
  <c r="W87" i="3" l="1"/>
  <c r="W89" i="3" s="1"/>
  <c r="W88" i="3"/>
  <c r="W92" i="3" s="1"/>
  <c r="AI21" i="5"/>
  <c r="AJ22" i="5"/>
  <c r="S98" i="2"/>
  <c r="T27" i="5"/>
  <c r="T25" i="5" s="1"/>
  <c r="U129" i="2"/>
  <c r="S90" i="2"/>
  <c r="X46" i="3"/>
  <c r="X58" i="3"/>
  <c r="W72" i="3"/>
  <c r="W74" i="3" s="1"/>
  <c r="W73" i="3"/>
  <c r="W77" i="3" s="1"/>
  <c r="X37" i="3"/>
  <c r="T128" i="2"/>
  <c r="T115" i="2" s="1"/>
  <c r="T88" i="2" s="1"/>
  <c r="U30" i="5"/>
  <c r="V48" i="3"/>
  <c r="V86" i="2"/>
  <c r="V97" i="2"/>
  <c r="V17" i="5" s="1"/>
  <c r="Y11" i="3"/>
  <c r="Y26" i="3" s="1"/>
  <c r="Y19" i="4"/>
  <c r="V60" i="3"/>
  <c r="V15" i="5"/>
  <c r="X43" i="3"/>
  <c r="U27" i="5" l="1"/>
  <c r="U25" i="5" s="1"/>
  <c r="V129" i="2"/>
  <c r="U128" i="2"/>
  <c r="U115" i="2" s="1"/>
  <c r="U88" i="2" s="1"/>
  <c r="Y36" i="3"/>
  <c r="Y42" i="3" s="1"/>
  <c r="Y43" i="3" s="1"/>
  <c r="AJ21" i="5"/>
  <c r="AK22" i="5"/>
  <c r="T138" i="2"/>
  <c r="T139" i="2" s="1"/>
  <c r="T89" i="2"/>
  <c r="T98" i="2" s="1"/>
  <c r="T141" i="2"/>
  <c r="T142" i="2" s="1"/>
  <c r="Z14" i="4"/>
  <c r="Z16" i="4"/>
  <c r="Z17" i="3" s="1"/>
  <c r="W94" i="3"/>
  <c r="W61" i="3" s="1"/>
  <c r="W93" i="3"/>
  <c r="W91" i="3"/>
  <c r="W62" i="3" s="1"/>
  <c r="W90" i="3"/>
  <c r="W76" i="3"/>
  <c r="W50" i="3" s="1"/>
  <c r="W87" i="2" s="1"/>
  <c r="W75" i="3"/>
  <c r="V85" i="2"/>
  <c r="V103" i="2"/>
  <c r="V63" i="3"/>
  <c r="X83" i="3"/>
  <c r="X59" i="3"/>
  <c r="V16" i="5"/>
  <c r="W79" i="3"/>
  <c r="W49" i="3" s="1"/>
  <c r="W78" i="3"/>
  <c r="V96" i="3"/>
  <c r="V51" i="3"/>
  <c r="V52" i="3" s="1"/>
  <c r="X68" i="3"/>
  <c r="X47" i="3"/>
  <c r="W15" i="5" l="1"/>
  <c r="T90" i="2"/>
  <c r="Z19" i="4"/>
  <c r="AA14" i="4" s="1"/>
  <c r="U141" i="2"/>
  <c r="U142" i="2" s="1"/>
  <c r="U138" i="2"/>
  <c r="U139" i="2" s="1"/>
  <c r="U89" i="2"/>
  <c r="U98" i="2" s="1"/>
  <c r="W48" i="3"/>
  <c r="W86" i="2"/>
  <c r="W97" i="2"/>
  <c r="W17" i="5" s="1"/>
  <c r="Z11" i="3"/>
  <c r="Z26" i="3" s="1"/>
  <c r="V64" i="3"/>
  <c r="W60" i="3"/>
  <c r="AK21" i="5"/>
  <c r="AL22" i="5"/>
  <c r="X87" i="3"/>
  <c r="X89" i="3" s="1"/>
  <c r="X88" i="3"/>
  <c r="X92" i="3" s="1"/>
  <c r="Y58" i="3"/>
  <c r="Y46" i="3"/>
  <c r="X72" i="3"/>
  <c r="X74" i="3" s="1"/>
  <c r="X73" i="3"/>
  <c r="X77" i="3" s="1"/>
  <c r="Y37" i="3"/>
  <c r="AA16" i="4" l="1"/>
  <c r="AA17" i="3" s="1"/>
  <c r="V128" i="2"/>
  <c r="V115" i="2" s="1"/>
  <c r="V88" i="2" s="1"/>
  <c r="V138" i="2" s="1"/>
  <c r="V139" i="2" s="1"/>
  <c r="V30" i="5"/>
  <c r="W16" i="5"/>
  <c r="W85" i="2"/>
  <c r="W103" i="2"/>
  <c r="X79" i="3"/>
  <c r="X49" i="3" s="1"/>
  <c r="X78" i="3"/>
  <c r="W96" i="3"/>
  <c r="W51" i="3"/>
  <c r="W52" i="3" s="1"/>
  <c r="X76" i="3"/>
  <c r="X50" i="3" s="1"/>
  <c r="X87" i="2" s="1"/>
  <c r="X75" i="3"/>
  <c r="AA19" i="4"/>
  <c r="AL21" i="5"/>
  <c r="AM22" i="5"/>
  <c r="U90" i="2"/>
  <c r="X94" i="3"/>
  <c r="X61" i="3" s="1"/>
  <c r="X93" i="3"/>
  <c r="Z36" i="3"/>
  <c r="Z42" i="3" s="1"/>
  <c r="Z43" i="3" s="1"/>
  <c r="V27" i="5"/>
  <c r="V25" i="5" s="1"/>
  <c r="W129" i="2"/>
  <c r="Y68" i="3"/>
  <c r="Y47" i="3"/>
  <c r="Y83" i="3"/>
  <c r="Y59" i="3"/>
  <c r="X91" i="3"/>
  <c r="X62" i="3" s="1"/>
  <c r="X90" i="3"/>
  <c r="W63" i="3"/>
  <c r="W64" i="3" s="1"/>
  <c r="AA11" i="3"/>
  <c r="AA26" i="3" s="1"/>
  <c r="V89" i="2" l="1"/>
  <c r="V98" i="2" s="1"/>
  <c r="V141" i="2"/>
  <c r="V142" i="2" s="1"/>
  <c r="Y72" i="3"/>
  <c r="Y74" i="3" s="1"/>
  <c r="Y73" i="3"/>
  <c r="Y77" i="3" s="1"/>
  <c r="X60" i="3"/>
  <c r="X48" i="3"/>
  <c r="X86" i="2"/>
  <c r="X97" i="2"/>
  <c r="X17" i="5" s="1"/>
  <c r="AA36" i="3"/>
  <c r="AA42" i="3" s="1"/>
  <c r="AA43" i="3" s="1"/>
  <c r="X15" i="5"/>
  <c r="AB14" i="4"/>
  <c r="AB16" i="4"/>
  <c r="AB17" i="3" s="1"/>
  <c r="AM21" i="5"/>
  <c r="C21" i="5" s="1"/>
  <c r="C22" i="5"/>
  <c r="Z58" i="3"/>
  <c r="Z46" i="3"/>
  <c r="Z37" i="3"/>
  <c r="Y87" i="3"/>
  <c r="Y89" i="3" s="1"/>
  <c r="Y88" i="3"/>
  <c r="Y92" i="3" s="1"/>
  <c r="W30" i="5"/>
  <c r="V90" i="2" l="1"/>
  <c r="X63" i="3"/>
  <c r="X64" i="3" s="1"/>
  <c r="Y94" i="3"/>
  <c r="Y61" i="3" s="1"/>
  <c r="Y93" i="3"/>
  <c r="Y91" i="3"/>
  <c r="Y62" i="3" s="1"/>
  <c r="Y90" i="3"/>
  <c r="AB11" i="3"/>
  <c r="AB26" i="3" s="1"/>
  <c r="Z83" i="3"/>
  <c r="Z59" i="3"/>
  <c r="X85" i="2"/>
  <c r="X103" i="2"/>
  <c r="Z68" i="3"/>
  <c r="Z47" i="3"/>
  <c r="AB19" i="4"/>
  <c r="X96" i="3"/>
  <c r="X51" i="3"/>
  <c r="X52" i="3" s="1"/>
  <c r="AA37" i="3"/>
  <c r="Y79" i="3"/>
  <c r="Y49" i="3" s="1"/>
  <c r="Y78" i="3"/>
  <c r="X16" i="5"/>
  <c r="AA58" i="3"/>
  <c r="AA46" i="3"/>
  <c r="W27" i="5"/>
  <c r="W25" i="5" s="1"/>
  <c r="X129" i="2"/>
  <c r="W128" i="2"/>
  <c r="W115" i="2" s="1"/>
  <c r="W88" i="2" s="1"/>
  <c r="Y76" i="3"/>
  <c r="Y50" i="3" s="1"/>
  <c r="Y87" i="2" s="1"/>
  <c r="Y75" i="3"/>
  <c r="Y15" i="5" l="1"/>
  <c r="AA68" i="3"/>
  <c r="AA47" i="3"/>
  <c r="AB36" i="3"/>
  <c r="AB42" i="3" s="1"/>
  <c r="AB43" i="3" s="1"/>
  <c r="Y60" i="3"/>
  <c r="W141" i="2"/>
  <c r="W142" i="2" s="1"/>
  <c r="W138" i="2"/>
  <c r="W139" i="2" s="1"/>
  <c r="W89" i="2"/>
  <c r="AA83" i="3"/>
  <c r="AA59" i="3"/>
  <c r="Z87" i="3"/>
  <c r="Z89" i="3" s="1"/>
  <c r="Z88" i="3"/>
  <c r="Z92" i="3" s="1"/>
  <c r="Y48" i="3"/>
  <c r="Y86" i="2"/>
  <c r="Y97" i="2"/>
  <c r="Y17" i="5" s="1"/>
  <c r="AC14" i="4"/>
  <c r="AC16" i="4"/>
  <c r="AC17" i="3" s="1"/>
  <c r="Z72" i="3"/>
  <c r="Z74" i="3" s="1"/>
  <c r="Z73" i="3"/>
  <c r="Z77" i="3" s="1"/>
  <c r="X128" i="2" l="1"/>
  <c r="X115" i="2" s="1"/>
  <c r="X88" i="2" s="1"/>
  <c r="X30" i="5"/>
  <c r="Y63" i="3"/>
  <c r="Z93" i="3"/>
  <c r="Z94" i="3"/>
  <c r="Z61" i="3" s="1"/>
  <c r="Z91" i="3"/>
  <c r="Z62" i="3" s="1"/>
  <c r="Z90" i="3"/>
  <c r="AA72" i="3"/>
  <c r="AA74" i="3" s="1"/>
  <c r="AA73" i="3"/>
  <c r="AA77" i="3" s="1"/>
  <c r="Y96" i="3"/>
  <c r="Y51" i="3"/>
  <c r="Y52" i="3" s="1"/>
  <c r="AA87" i="3"/>
  <c r="AA89" i="3" s="1"/>
  <c r="AA88" i="3"/>
  <c r="AA92" i="3" s="1"/>
  <c r="Z79" i="3"/>
  <c r="Z49" i="3" s="1"/>
  <c r="Z78" i="3"/>
  <c r="Z76" i="3"/>
  <c r="Z50" i="3" s="1"/>
  <c r="Z87" i="2" s="1"/>
  <c r="Z75" i="3"/>
  <c r="W98" i="2"/>
  <c r="W90" i="2"/>
  <c r="Y85" i="2"/>
  <c r="Y103" i="2"/>
  <c r="AB58" i="3"/>
  <c r="AB46" i="3"/>
  <c r="X141" i="2"/>
  <c r="X142" i="2" s="1"/>
  <c r="X89" i="2"/>
  <c r="X98" i="2" s="1"/>
  <c r="X138" i="2"/>
  <c r="X139" i="2" s="1"/>
  <c r="AB37" i="3"/>
  <c r="X27" i="5"/>
  <c r="X25" i="5" s="1"/>
  <c r="Y129" i="2"/>
  <c r="AC11" i="3"/>
  <c r="AC26" i="3" s="1"/>
  <c r="AC19" i="4"/>
  <c r="Y16" i="5"/>
  <c r="Z15" i="5" l="1"/>
  <c r="AA78" i="3"/>
  <c r="AA79" i="3"/>
  <c r="AA49" i="3" s="1"/>
  <c r="AC36" i="3"/>
  <c r="AC42" i="3" s="1"/>
  <c r="AC43" i="3" s="1"/>
  <c r="AA76" i="3"/>
  <c r="AA50" i="3" s="1"/>
  <c r="AA87" i="2" s="1"/>
  <c r="AA75" i="3"/>
  <c r="AB68" i="3"/>
  <c r="AB47" i="3"/>
  <c r="Z48" i="3"/>
  <c r="Z86" i="2"/>
  <c r="Z97" i="2"/>
  <c r="Z17" i="5" s="1"/>
  <c r="AA91" i="3"/>
  <c r="AA62" i="3" s="1"/>
  <c r="AA90" i="3"/>
  <c r="Z60" i="3"/>
  <c r="AB83" i="3"/>
  <c r="AB59" i="3"/>
  <c r="AD14" i="4"/>
  <c r="AD16" i="4"/>
  <c r="AD17" i="3" s="1"/>
  <c r="AA93" i="3"/>
  <c r="AA94" i="3"/>
  <c r="AA61" i="3" s="1"/>
  <c r="X90" i="2"/>
  <c r="Y64" i="3"/>
  <c r="Y128" i="2" l="1"/>
  <c r="Y115" i="2" s="1"/>
  <c r="Y88" i="2" s="1"/>
  <c r="Y89" i="2" s="1"/>
  <c r="Y98" i="2" s="1"/>
  <c r="Y30" i="5"/>
  <c r="AD19" i="4"/>
  <c r="AE14" i="4" s="1"/>
  <c r="AB72" i="3"/>
  <c r="AB74" i="3" s="1"/>
  <c r="AB73" i="3"/>
  <c r="AB77" i="3" s="1"/>
  <c r="AA48" i="3"/>
  <c r="AA86" i="2"/>
  <c r="AA97" i="2"/>
  <c r="AA17" i="5" s="1"/>
  <c r="Z63" i="3"/>
  <c r="Z64" i="3" s="1"/>
  <c r="Z96" i="3"/>
  <c r="Z51" i="3"/>
  <c r="Z52" i="3" s="1"/>
  <c r="AA60" i="3"/>
  <c r="AB87" i="3"/>
  <c r="AB89" i="3" s="1"/>
  <c r="AB88" i="3"/>
  <c r="AB92" i="3" s="1"/>
  <c r="AD11" i="3"/>
  <c r="AD26" i="3" s="1"/>
  <c r="AA15" i="5"/>
  <c r="AE16" i="4"/>
  <c r="AE17" i="3" s="1"/>
  <c r="AC58" i="3"/>
  <c r="AC46" i="3"/>
  <c r="Y27" i="5"/>
  <c r="Y25" i="5" s="1"/>
  <c r="Z129" i="2"/>
  <c r="Z16" i="5"/>
  <c r="AC37" i="3"/>
  <c r="Z85" i="2"/>
  <c r="Z103" i="2"/>
  <c r="Y138" i="2" l="1"/>
  <c r="Y139" i="2" s="1"/>
  <c r="Y141" i="2"/>
  <c r="Y142" i="2" s="1"/>
  <c r="Y90" i="2"/>
  <c r="AA16" i="5"/>
  <c r="AA85" i="2"/>
  <c r="AA103" i="2"/>
  <c r="AE11" i="3"/>
  <c r="AE26" i="3" s="1"/>
  <c r="AB94" i="3"/>
  <c r="AB61" i="3" s="1"/>
  <c r="AB93" i="3"/>
  <c r="AA96" i="3"/>
  <c r="AA51" i="3"/>
  <c r="AA52" i="3" s="1"/>
  <c r="AB78" i="3"/>
  <c r="AB79" i="3"/>
  <c r="AB49" i="3" s="1"/>
  <c r="AB76" i="3"/>
  <c r="AB50" i="3" s="1"/>
  <c r="AB87" i="2" s="1"/>
  <c r="AB75" i="3"/>
  <c r="AD36" i="3"/>
  <c r="AD42" i="3" s="1"/>
  <c r="AD43" i="3" s="1"/>
  <c r="Z30" i="5"/>
  <c r="AE19" i="4"/>
  <c r="AA63" i="3"/>
  <c r="AA64" i="3" s="1"/>
  <c r="AC68" i="3"/>
  <c r="AC47" i="3"/>
  <c r="AC83" i="3"/>
  <c r="AC59" i="3"/>
  <c r="AB91" i="3"/>
  <c r="AB62" i="3" s="1"/>
  <c r="AB90" i="3"/>
  <c r="Z27" i="5" l="1"/>
  <c r="Z25" i="5" s="1"/>
  <c r="AA129" i="2"/>
  <c r="AE36" i="3"/>
  <c r="AE42" i="3" s="1"/>
  <c r="AC72" i="3"/>
  <c r="AC74" i="3" s="1"/>
  <c r="AC73" i="3"/>
  <c r="AC77" i="3" s="1"/>
  <c r="AD58" i="3"/>
  <c r="AD46" i="3"/>
  <c r="AB15" i="5"/>
  <c r="AD37" i="3"/>
  <c r="AB48" i="3"/>
  <c r="AB86" i="2"/>
  <c r="AB97" i="2"/>
  <c r="AB17" i="5" s="1"/>
  <c r="AB60" i="3"/>
  <c r="AA30" i="5"/>
  <c r="AC87" i="3"/>
  <c r="AC89" i="3" s="1"/>
  <c r="AC88" i="3"/>
  <c r="AC92" i="3" s="1"/>
  <c r="AF14" i="4"/>
  <c r="AF16" i="4"/>
  <c r="AF17" i="3" s="1"/>
  <c r="Z128" i="2"/>
  <c r="Z115" i="2" s="1"/>
  <c r="Z88" i="2" s="1"/>
  <c r="AE58" i="3" l="1"/>
  <c r="AE46" i="3"/>
  <c r="Z89" i="2"/>
  <c r="Z141" i="2"/>
  <c r="Z142" i="2" s="1"/>
  <c r="Z138" i="2"/>
  <c r="Z139" i="2" s="1"/>
  <c r="AC79" i="3"/>
  <c r="AC49" i="3" s="1"/>
  <c r="AC78" i="3"/>
  <c r="AE37" i="3"/>
  <c r="AF11" i="3"/>
  <c r="AF26" i="3" s="1"/>
  <c r="AC76" i="3"/>
  <c r="AC50" i="3" s="1"/>
  <c r="AC87" i="2" s="1"/>
  <c r="AC75" i="3"/>
  <c r="AB16" i="5"/>
  <c r="AF19" i="4"/>
  <c r="AE43" i="3"/>
  <c r="AC91" i="3"/>
  <c r="AC62" i="3" s="1"/>
  <c r="AC90" i="3"/>
  <c r="AB85" i="2"/>
  <c r="AB103" i="2"/>
  <c r="AB96" i="3"/>
  <c r="AB51" i="3"/>
  <c r="AB52" i="3" s="1"/>
  <c r="AB63" i="3"/>
  <c r="AC94" i="3"/>
  <c r="AC61" i="3" s="1"/>
  <c r="AC93" i="3"/>
  <c r="AA128" i="2"/>
  <c r="AA115" i="2" s="1"/>
  <c r="AA88" i="2" s="1"/>
  <c r="AD68" i="3"/>
  <c r="AD47" i="3"/>
  <c r="AD83" i="3"/>
  <c r="AD59" i="3"/>
  <c r="AA27" i="5"/>
  <c r="AA25" i="5" s="1"/>
  <c r="AB129" i="2"/>
  <c r="AC15" i="5" l="1"/>
  <c r="AE83" i="3"/>
  <c r="AE59" i="3"/>
  <c r="AA141" i="2"/>
  <c r="AA142" i="2" s="1"/>
  <c r="AA138" i="2"/>
  <c r="AA139" i="2" s="1"/>
  <c r="AA89" i="2"/>
  <c r="AA98" i="2" s="1"/>
  <c r="AE68" i="3"/>
  <c r="AE47" i="3"/>
  <c r="AF36" i="3"/>
  <c r="AF42" i="3" s="1"/>
  <c r="AF43" i="3" s="1"/>
  <c r="AD87" i="3"/>
  <c r="AD89" i="3" s="1"/>
  <c r="AD88" i="3"/>
  <c r="AD92" i="3" s="1"/>
  <c r="AG14" i="4"/>
  <c r="AG16" i="4"/>
  <c r="AG17" i="3" s="1"/>
  <c r="AD72" i="3"/>
  <c r="AD74" i="3" s="1"/>
  <c r="AD73" i="3"/>
  <c r="AD77" i="3" s="1"/>
  <c r="AC60" i="3"/>
  <c r="AB64" i="3"/>
  <c r="AC48" i="3"/>
  <c r="AC86" i="2"/>
  <c r="AC97" i="2"/>
  <c r="AC17" i="5" s="1"/>
  <c r="Z98" i="2"/>
  <c r="Z90" i="2"/>
  <c r="AB128" i="2" l="1"/>
  <c r="AB115" i="2" s="1"/>
  <c r="AB88" i="2" s="1"/>
  <c r="AB30" i="5"/>
  <c r="AA90" i="2"/>
  <c r="AF37" i="3"/>
  <c r="AC85" i="2"/>
  <c r="AC103" i="2"/>
  <c r="AC96" i="3"/>
  <c r="AC51" i="3"/>
  <c r="AC52" i="3" s="1"/>
  <c r="AD79" i="3"/>
  <c r="AD49" i="3" s="1"/>
  <c r="AD78" i="3"/>
  <c r="AF58" i="3"/>
  <c r="AF46" i="3"/>
  <c r="AD91" i="3"/>
  <c r="AD62" i="3" s="1"/>
  <c r="AD90" i="3"/>
  <c r="AB138" i="2"/>
  <c r="AB139" i="2" s="1"/>
  <c r="AB141" i="2"/>
  <c r="AB142" i="2" s="1"/>
  <c r="AB89" i="2"/>
  <c r="AB98" i="2" s="1"/>
  <c r="AB27" i="5"/>
  <c r="AB25" i="5" s="1"/>
  <c r="AC129" i="2"/>
  <c r="AD76" i="3"/>
  <c r="AD50" i="3" s="1"/>
  <c r="AD87" i="2" s="1"/>
  <c r="AD75" i="3"/>
  <c r="AG19" i="4"/>
  <c r="AE72" i="3"/>
  <c r="AE74" i="3" s="1"/>
  <c r="AE73" i="3"/>
  <c r="AE77" i="3" s="1"/>
  <c r="AE87" i="3"/>
  <c r="AE89" i="3" s="1"/>
  <c r="AE88" i="3"/>
  <c r="AE92" i="3" s="1"/>
  <c r="AG11" i="3"/>
  <c r="AG26" i="3" s="1"/>
  <c r="AC16" i="5"/>
  <c r="AC63" i="3"/>
  <c r="AC64" i="3" s="1"/>
  <c r="AD94" i="3"/>
  <c r="AD61" i="3" s="1"/>
  <c r="AD93" i="3"/>
  <c r="AF83" i="3" l="1"/>
  <c r="AF59" i="3"/>
  <c r="AD48" i="3"/>
  <c r="AD97" i="2"/>
  <c r="AD17" i="5" s="1"/>
  <c r="AD86" i="2"/>
  <c r="AG36" i="3"/>
  <c r="AG42" i="3" s="1"/>
  <c r="AG43" i="3" s="1"/>
  <c r="AH14" i="4"/>
  <c r="AH16" i="4"/>
  <c r="AH17" i="3" s="1"/>
  <c r="AE94" i="3"/>
  <c r="AE61" i="3" s="1"/>
  <c r="AE93" i="3"/>
  <c r="AC30" i="5"/>
  <c r="AE76" i="3"/>
  <c r="AE50" i="3" s="1"/>
  <c r="AE87" i="2" s="1"/>
  <c r="AE75" i="3"/>
  <c r="AE91" i="3"/>
  <c r="AE62" i="3" s="1"/>
  <c r="AE90" i="3"/>
  <c r="AD60" i="3"/>
  <c r="AD15" i="5"/>
  <c r="AB90" i="2"/>
  <c r="AE79" i="3"/>
  <c r="AE49" i="3" s="1"/>
  <c r="AE78" i="3"/>
  <c r="AF68" i="3"/>
  <c r="AF47" i="3"/>
  <c r="AG37" i="3" l="1"/>
  <c r="AE15" i="5"/>
  <c r="AG58" i="3"/>
  <c r="AG46" i="3"/>
  <c r="AD85" i="2"/>
  <c r="AD103" i="2"/>
  <c r="AD63" i="3"/>
  <c r="AD64" i="3" s="1"/>
  <c r="AD16" i="5"/>
  <c r="AD96" i="3"/>
  <c r="AD51" i="3"/>
  <c r="AD52" i="3" s="1"/>
  <c r="AE60" i="3"/>
  <c r="AH19" i="4"/>
  <c r="AE48" i="3"/>
  <c r="AE97" i="2"/>
  <c r="AE17" i="5" s="1"/>
  <c r="AE86" i="2"/>
  <c r="AC27" i="5"/>
  <c r="AC25" i="5" s="1"/>
  <c r="AD129" i="2"/>
  <c r="AF87" i="3"/>
  <c r="AF89" i="3" s="1"/>
  <c r="AF88" i="3"/>
  <c r="AF92" i="3" s="1"/>
  <c r="AH11" i="3"/>
  <c r="AH26" i="3" s="1"/>
  <c r="AF72" i="3"/>
  <c r="AF74" i="3" s="1"/>
  <c r="AF73" i="3"/>
  <c r="AF77" i="3" s="1"/>
  <c r="AC128" i="2"/>
  <c r="AC115" i="2" s="1"/>
  <c r="AC88" i="2" s="1"/>
  <c r="AF79" i="3" l="1"/>
  <c r="AF49" i="3" s="1"/>
  <c r="AF78" i="3"/>
  <c r="AH36" i="3"/>
  <c r="AH42" i="3" s="1"/>
  <c r="AH43" i="3" s="1"/>
  <c r="AF76" i="3"/>
  <c r="AF50" i="3" s="1"/>
  <c r="AF87" i="2" s="1"/>
  <c r="AF75" i="3"/>
  <c r="AG68" i="3"/>
  <c r="AG47" i="3"/>
  <c r="AG83" i="3"/>
  <c r="AG59" i="3"/>
  <c r="AF94" i="3"/>
  <c r="AF61" i="3" s="1"/>
  <c r="AF93" i="3"/>
  <c r="AI14" i="4"/>
  <c r="AI16" i="4"/>
  <c r="AI17" i="3" s="1"/>
  <c r="AE85" i="2"/>
  <c r="AE103" i="2"/>
  <c r="AF90" i="3"/>
  <c r="AF91" i="3"/>
  <c r="AF62" i="3" s="1"/>
  <c r="AE63" i="3"/>
  <c r="AE64" i="3" s="1"/>
  <c r="AE16" i="5"/>
  <c r="AE96" i="3"/>
  <c r="AE51" i="3"/>
  <c r="AE52" i="3" s="1"/>
  <c r="AC138" i="2"/>
  <c r="AC139" i="2" s="1"/>
  <c r="AC141" i="2"/>
  <c r="AC142" i="2" s="1"/>
  <c r="AC89" i="2"/>
  <c r="AD128" i="2" l="1"/>
  <c r="AD115" i="2" s="1"/>
  <c r="AD88" i="2" s="1"/>
  <c r="AD30" i="5"/>
  <c r="AH37" i="3"/>
  <c r="AI19" i="4"/>
  <c r="AJ14" i="4" s="1"/>
  <c r="AE30" i="5"/>
  <c r="AG72" i="3"/>
  <c r="AG74" i="3" s="1"/>
  <c r="AG73" i="3"/>
  <c r="AG77" i="3" s="1"/>
  <c r="AD138" i="2"/>
  <c r="AD139" i="2" s="1"/>
  <c r="AD141" i="2"/>
  <c r="AD142" i="2" s="1"/>
  <c r="AD89" i="2"/>
  <c r="AD98" i="2" s="1"/>
  <c r="AH58" i="3"/>
  <c r="AH46" i="3"/>
  <c r="AG87" i="3"/>
  <c r="AG89" i="3" s="1"/>
  <c r="AG88" i="3"/>
  <c r="AG92" i="3" s="1"/>
  <c r="AI11" i="3"/>
  <c r="AI26" i="3" s="1"/>
  <c r="AF60" i="3"/>
  <c r="AF48" i="3"/>
  <c r="AF86" i="2"/>
  <c r="AF97" i="2"/>
  <c r="AF17" i="5" s="1"/>
  <c r="AC98" i="2"/>
  <c r="AC90" i="2"/>
  <c r="AD27" i="5"/>
  <c r="AD25" i="5" s="1"/>
  <c r="AE129" i="2"/>
  <c r="AF15" i="5"/>
  <c r="AJ16" i="4" l="1"/>
  <c r="AJ17" i="3" s="1"/>
  <c r="AE128" i="2"/>
  <c r="AE115" i="2" s="1"/>
  <c r="AE88" i="2" s="1"/>
  <c r="AE141" i="2" s="1"/>
  <c r="AE142" i="2" s="1"/>
  <c r="AG90" i="3"/>
  <c r="AG91" i="3"/>
  <c r="AG62" i="3" s="1"/>
  <c r="AH68" i="3"/>
  <c r="AH47" i="3"/>
  <c r="AD90" i="2"/>
  <c r="AF16" i="5"/>
  <c r="AG79" i="3"/>
  <c r="AG49" i="3" s="1"/>
  <c r="AG78" i="3"/>
  <c r="AH83" i="3"/>
  <c r="AH59" i="3"/>
  <c r="AF85" i="2"/>
  <c r="AF103" i="2"/>
  <c r="AG75" i="3"/>
  <c r="AG76" i="3"/>
  <c r="AG50" i="3" s="1"/>
  <c r="AG87" i="2" s="1"/>
  <c r="AF63" i="3"/>
  <c r="AF96" i="3"/>
  <c r="AF51" i="3"/>
  <c r="AF52" i="3" s="1"/>
  <c r="AE27" i="5"/>
  <c r="AE25" i="5" s="1"/>
  <c r="AF129" i="2"/>
  <c r="AG94" i="3"/>
  <c r="AG61" i="3" s="1"/>
  <c r="AG93" i="3"/>
  <c r="AJ11" i="3"/>
  <c r="AJ26" i="3" s="1"/>
  <c r="AJ19" i="4"/>
  <c r="AI36" i="3"/>
  <c r="AI42" i="3" s="1"/>
  <c r="AI43" i="3" s="1"/>
  <c r="AE138" i="2" l="1"/>
  <c r="AE139" i="2" s="1"/>
  <c r="AE89" i="2"/>
  <c r="AE98" i="2" s="1"/>
  <c r="AG60" i="3"/>
  <c r="AH72" i="3"/>
  <c r="AH74" i="3" s="1"/>
  <c r="AH73" i="3"/>
  <c r="AH77" i="3" s="1"/>
  <c r="AI37" i="3"/>
  <c r="AG48" i="3"/>
  <c r="AG86" i="2"/>
  <c r="AG97" i="2"/>
  <c r="AG17" i="5" s="1"/>
  <c r="AJ36" i="3"/>
  <c r="AJ42" i="3" s="1"/>
  <c r="AJ43" i="3" s="1"/>
  <c r="AK14" i="4"/>
  <c r="AK16" i="4"/>
  <c r="AK17" i="3" s="1"/>
  <c r="AF64" i="3"/>
  <c r="AH87" i="3"/>
  <c r="AH89" i="3" s="1"/>
  <c r="AH88" i="3"/>
  <c r="AH92" i="3" s="1"/>
  <c r="AI46" i="3"/>
  <c r="AI58" i="3"/>
  <c r="AG15" i="5"/>
  <c r="AE90" i="2" l="1"/>
  <c r="AF128" i="2"/>
  <c r="AF115" i="2" s="1"/>
  <c r="AF88" i="2" s="1"/>
  <c r="AF30" i="5"/>
  <c r="AF27" i="5" s="1"/>
  <c r="AF25" i="5" s="1"/>
  <c r="AH79" i="3"/>
  <c r="AH49" i="3" s="1"/>
  <c r="AH78" i="3"/>
  <c r="AG129" i="2"/>
  <c r="AH75" i="3"/>
  <c r="AH76" i="3"/>
  <c r="AH50" i="3" s="1"/>
  <c r="AH87" i="2" s="1"/>
  <c r="AF138" i="2"/>
  <c r="AF139" i="2" s="1"/>
  <c r="AF89" i="2"/>
  <c r="AF141" i="2"/>
  <c r="AF142" i="2" s="1"/>
  <c r="AI83" i="3"/>
  <c r="AI59" i="3"/>
  <c r="AG85" i="2"/>
  <c r="AG103" i="2"/>
  <c r="AG16" i="5"/>
  <c r="AG63" i="3"/>
  <c r="AG64" i="3" s="1"/>
  <c r="AJ46" i="3"/>
  <c r="AJ58" i="3"/>
  <c r="AK11" i="3"/>
  <c r="AK26" i="3" s="1"/>
  <c r="AG96" i="3"/>
  <c r="AG51" i="3"/>
  <c r="AG52" i="3" s="1"/>
  <c r="AH91" i="3"/>
  <c r="AH62" i="3" s="1"/>
  <c r="AH90" i="3"/>
  <c r="AK19" i="4"/>
  <c r="AI68" i="3"/>
  <c r="AI47" i="3"/>
  <c r="AH94" i="3"/>
  <c r="AH61" i="3" s="1"/>
  <c r="AH93" i="3"/>
  <c r="AJ37" i="3"/>
  <c r="AH15" i="5" l="1"/>
  <c r="AJ68" i="3"/>
  <c r="AJ47" i="3"/>
  <c r="AF98" i="2"/>
  <c r="AF90" i="2"/>
  <c r="AH60" i="3"/>
  <c r="AG30" i="5"/>
  <c r="AI72" i="3"/>
  <c r="AI74" i="3" s="1"/>
  <c r="AI73" i="3"/>
  <c r="AI77" i="3" s="1"/>
  <c r="AI87" i="3"/>
  <c r="AI89" i="3" s="1"/>
  <c r="AI88" i="3"/>
  <c r="AI92" i="3" s="1"/>
  <c r="AL14" i="4"/>
  <c r="AL16" i="4"/>
  <c r="AL17" i="3" s="1"/>
  <c r="AK36" i="3"/>
  <c r="AK42" i="3" s="1"/>
  <c r="AK43" i="3" s="1"/>
  <c r="AJ83" i="3"/>
  <c r="AJ59" i="3"/>
  <c r="AH48" i="3"/>
  <c r="AH86" i="2"/>
  <c r="AH97" i="2"/>
  <c r="AH17" i="5" s="1"/>
  <c r="AI76" i="3" l="1"/>
  <c r="AI50" i="3" s="1"/>
  <c r="AI87" i="2" s="1"/>
  <c r="AI75" i="3"/>
  <c r="AG27" i="5"/>
  <c r="AG25" i="5" s="1"/>
  <c r="AH129" i="2"/>
  <c r="AH63" i="3"/>
  <c r="AJ87" i="3"/>
  <c r="AJ89" i="3" s="1"/>
  <c r="AJ88" i="3"/>
  <c r="AJ92" i="3" s="1"/>
  <c r="AI94" i="3"/>
  <c r="AI61" i="3" s="1"/>
  <c r="AI93" i="3"/>
  <c r="AL11" i="3"/>
  <c r="AL26" i="3" s="1"/>
  <c r="AI91" i="3"/>
  <c r="AI62" i="3" s="1"/>
  <c r="AI90" i="3"/>
  <c r="AL19" i="4"/>
  <c r="AH96" i="3"/>
  <c r="AH51" i="3"/>
  <c r="AH52" i="3" s="1"/>
  <c r="AK58" i="3"/>
  <c r="AK46" i="3"/>
  <c r="AK37" i="3"/>
  <c r="AG128" i="2"/>
  <c r="AG115" i="2" s="1"/>
  <c r="AG88" i="2" s="1"/>
  <c r="AH16" i="5"/>
  <c r="AH85" i="2"/>
  <c r="AH103" i="2"/>
  <c r="AI79" i="3"/>
  <c r="AI49" i="3" s="1"/>
  <c r="AI78" i="3"/>
  <c r="AJ72" i="3"/>
  <c r="AJ74" i="3" s="1"/>
  <c r="AJ73" i="3"/>
  <c r="AJ77" i="3" s="1"/>
  <c r="AI15" i="5" l="1"/>
  <c r="AJ94" i="3"/>
  <c r="AJ61" i="3" s="1"/>
  <c r="AJ93" i="3"/>
  <c r="AJ91" i="3"/>
  <c r="AJ62" i="3" s="1"/>
  <c r="AJ90" i="3"/>
  <c r="AK68" i="3"/>
  <c r="AK47" i="3"/>
  <c r="AH64" i="3"/>
  <c r="AJ79" i="3"/>
  <c r="AJ49" i="3" s="1"/>
  <c r="AJ78" i="3"/>
  <c r="AJ76" i="3"/>
  <c r="AJ50" i="3" s="1"/>
  <c r="AJ87" i="2" s="1"/>
  <c r="AJ75" i="3"/>
  <c r="AL36" i="3"/>
  <c r="AL42" i="3" s="1"/>
  <c r="AL43" i="3" s="1"/>
  <c r="AI48" i="3"/>
  <c r="AI86" i="2"/>
  <c r="AI97" i="2"/>
  <c r="AI17" i="5" s="1"/>
  <c r="AG138" i="2"/>
  <c r="AG139" i="2" s="1"/>
  <c r="AG141" i="2"/>
  <c r="AG142" i="2" s="1"/>
  <c r="AG89" i="2"/>
  <c r="AK83" i="3"/>
  <c r="AK59" i="3"/>
  <c r="AM14" i="4"/>
  <c r="AM16" i="4"/>
  <c r="AM17" i="3" s="1"/>
  <c r="AI60" i="3"/>
  <c r="AJ15" i="5" l="1"/>
  <c r="AH128" i="2"/>
  <c r="AH115" i="2" s="1"/>
  <c r="AH88" i="2" s="1"/>
  <c r="AH138" i="2" s="1"/>
  <c r="AH139" i="2" s="1"/>
  <c r="AH30" i="5"/>
  <c r="AH27" i="5" s="1"/>
  <c r="AK72" i="3"/>
  <c r="AK74" i="3" s="1"/>
  <c r="AK73" i="3"/>
  <c r="AK77" i="3" s="1"/>
  <c r="AK87" i="3"/>
  <c r="AK89" i="3" s="1"/>
  <c r="AK88" i="3"/>
  <c r="AK92" i="3" s="1"/>
  <c r="AG98" i="2"/>
  <c r="AG90" i="2"/>
  <c r="AJ48" i="3"/>
  <c r="AJ86" i="2"/>
  <c r="AJ97" i="2"/>
  <c r="AJ17" i="5" s="1"/>
  <c r="AL58" i="3"/>
  <c r="AL46" i="3"/>
  <c r="AM11" i="3"/>
  <c r="D17" i="3"/>
  <c r="C17" i="3"/>
  <c r="F17" i="3" s="1"/>
  <c r="AI16" i="5"/>
  <c r="AL37" i="3"/>
  <c r="AJ60" i="3"/>
  <c r="AI96" i="3"/>
  <c r="AI51" i="3"/>
  <c r="AI52" i="3" s="1"/>
  <c r="AI129" i="2"/>
  <c r="AI63" i="3"/>
  <c r="AI64" i="3" s="1"/>
  <c r="AM19" i="4"/>
  <c r="AI85" i="2"/>
  <c r="AI103" i="2"/>
  <c r="AH141" i="2" l="1"/>
  <c r="AH142" i="2" s="1"/>
  <c r="AH89" i="2"/>
  <c r="AH98" i="2" s="1"/>
  <c r="AI30" i="5"/>
  <c r="AK91" i="3"/>
  <c r="AK62" i="3" s="1"/>
  <c r="AK90" i="3"/>
  <c r="AJ16" i="5"/>
  <c r="AK79" i="3"/>
  <c r="AK49" i="3" s="1"/>
  <c r="AK78" i="3"/>
  <c r="AK94" i="3"/>
  <c r="AK61" i="3" s="1"/>
  <c r="AK93" i="3"/>
  <c r="AJ85" i="2"/>
  <c r="AJ103" i="2"/>
  <c r="AK76" i="3"/>
  <c r="AK50" i="3" s="1"/>
  <c r="AK87" i="2" s="1"/>
  <c r="AK75" i="3"/>
  <c r="AM26" i="3"/>
  <c r="D11" i="3"/>
  <c r="C11" i="3"/>
  <c r="F11" i="3" s="1"/>
  <c r="AJ96" i="3"/>
  <c r="AJ51" i="3"/>
  <c r="AJ52" i="3" s="1"/>
  <c r="AH25" i="5"/>
  <c r="AJ63" i="3"/>
  <c r="AJ64" i="3" s="1"/>
  <c r="AL83" i="3"/>
  <c r="AL59" i="3"/>
  <c r="AH90" i="2"/>
  <c r="AN14" i="4"/>
  <c r="AN16" i="4"/>
  <c r="AL68" i="3"/>
  <c r="AL47" i="3"/>
  <c r="AI128" i="2" l="1"/>
  <c r="AI115" i="2" s="1"/>
  <c r="AI88" i="2" s="1"/>
  <c r="AL72" i="3"/>
  <c r="AL74" i="3" s="1"/>
  <c r="AL73" i="3"/>
  <c r="AL77" i="3" s="1"/>
  <c r="AK60" i="3"/>
  <c r="AK48" i="3"/>
  <c r="AK86" i="2"/>
  <c r="AK97" i="2"/>
  <c r="AK17" i="5" s="1"/>
  <c r="AI89" i="2"/>
  <c r="AI98" i="2" s="1"/>
  <c r="AI138" i="2"/>
  <c r="AI139" i="2" s="1"/>
  <c r="AI141" i="2"/>
  <c r="AI142" i="2" s="1"/>
  <c r="AN19" i="4"/>
  <c r="AK15" i="5"/>
  <c r="AM36" i="3"/>
  <c r="AM37" i="3" s="1"/>
  <c r="D26" i="3"/>
  <c r="C26" i="3"/>
  <c r="AI27" i="5"/>
  <c r="AI25" i="5" s="1"/>
  <c r="AJ129" i="2"/>
  <c r="AL87" i="3"/>
  <c r="AL89" i="3" s="1"/>
  <c r="AL88" i="3"/>
  <c r="AL92" i="3" s="1"/>
  <c r="AJ30" i="5"/>
  <c r="AL93" i="3" l="1"/>
  <c r="AL94" i="3"/>
  <c r="AL61" i="3" s="1"/>
  <c r="AK16" i="5"/>
  <c r="AK85" i="2"/>
  <c r="AK103" i="2"/>
  <c r="AJ128" i="2"/>
  <c r="AJ115" i="2" s="1"/>
  <c r="AJ88" i="2" s="1"/>
  <c r="AK96" i="3"/>
  <c r="AK51" i="3"/>
  <c r="AK52" i="3" s="1"/>
  <c r="AL91" i="3"/>
  <c r="AL62" i="3" s="1"/>
  <c r="AL90" i="3"/>
  <c r="AL15" i="5" s="1"/>
  <c r="AK63" i="3"/>
  <c r="AK64" i="3" s="1"/>
  <c r="AJ27" i="5"/>
  <c r="AJ25" i="5" s="1"/>
  <c r="AK129" i="2"/>
  <c r="AM42" i="3"/>
  <c r="D36" i="3"/>
  <c r="D37" i="3" s="1"/>
  <c r="C36" i="3"/>
  <c r="F36" i="3" s="1"/>
  <c r="AI90" i="2"/>
  <c r="AL79" i="3"/>
  <c r="AL49" i="3" s="1"/>
  <c r="AL78" i="3"/>
  <c r="F26" i="3"/>
  <c r="AO14" i="4"/>
  <c r="AO16" i="4"/>
  <c r="AL76" i="3"/>
  <c r="AL50" i="3" s="1"/>
  <c r="AL87" i="2" s="1"/>
  <c r="AL75" i="3"/>
  <c r="AK30" i="5" l="1"/>
  <c r="AJ138" i="2"/>
  <c r="AJ139" i="2" s="1"/>
  <c r="AJ141" i="2"/>
  <c r="AJ142" i="2" s="1"/>
  <c r="AJ89" i="2"/>
  <c r="AJ98" i="2" s="1"/>
  <c r="AL48" i="3"/>
  <c r="AL86" i="2"/>
  <c r="AL97" i="2"/>
  <c r="AL17" i="5" s="1"/>
  <c r="AM58" i="3"/>
  <c r="AM46" i="3"/>
  <c r="D42" i="3"/>
  <c r="D43" i="3" s="1"/>
  <c r="C42" i="3"/>
  <c r="AM43" i="3"/>
  <c r="AL60" i="3"/>
  <c r="AO19" i="4"/>
  <c r="C37" i="3"/>
  <c r="AJ90" i="2" l="1"/>
  <c r="AL85" i="2"/>
  <c r="AL103" i="2"/>
  <c r="AL16" i="5"/>
  <c r="AL96" i="3"/>
  <c r="AL51" i="3"/>
  <c r="AL52" i="3" s="1"/>
  <c r="F42" i="3"/>
  <c r="C43" i="3"/>
  <c r="AM68" i="3"/>
  <c r="D46" i="3"/>
  <c r="D47" i="3" s="1"/>
  <c r="C46" i="3"/>
  <c r="C47" i="3" s="1"/>
  <c r="AM47" i="3"/>
  <c r="AK27" i="5"/>
  <c r="AK25" i="5" s="1"/>
  <c r="AL129" i="2"/>
  <c r="AM83" i="3"/>
  <c r="D58" i="3"/>
  <c r="D59" i="3" s="1"/>
  <c r="C58" i="3"/>
  <c r="C59" i="3" s="1"/>
  <c r="AM59" i="3"/>
  <c r="AP14" i="4"/>
  <c r="AP16" i="4"/>
  <c r="AL63" i="3"/>
  <c r="AL64" i="3" s="1"/>
  <c r="AK128" i="2"/>
  <c r="AK115" i="2" s="1"/>
  <c r="AK88" i="2" s="1"/>
  <c r="AM87" i="3" l="1"/>
  <c r="AM88" i="3"/>
  <c r="D83" i="3"/>
  <c r="C83" i="3"/>
  <c r="AK141" i="2"/>
  <c r="AK142" i="2" s="1"/>
  <c r="AK138" i="2"/>
  <c r="AK139" i="2" s="1"/>
  <c r="AK89" i="2"/>
  <c r="AP19" i="4"/>
  <c r="AM72" i="3"/>
  <c r="AM73" i="3"/>
  <c r="D68" i="3"/>
  <c r="C68" i="3"/>
  <c r="AL128" i="2" l="1"/>
  <c r="AL115" i="2" s="1"/>
  <c r="AL88" i="2" s="1"/>
  <c r="AL89" i="2" s="1"/>
  <c r="AL98" i="2" s="1"/>
  <c r="AL30" i="5"/>
  <c r="AQ14" i="4"/>
  <c r="AQ16" i="4"/>
  <c r="AM92" i="3"/>
  <c r="D88" i="3"/>
  <c r="C88" i="3"/>
  <c r="AM89" i="3"/>
  <c r="D87" i="3"/>
  <c r="C87" i="3"/>
  <c r="AK98" i="2"/>
  <c r="AK90" i="2"/>
  <c r="AM74" i="3"/>
  <c r="D72" i="3"/>
  <c r="C72" i="3"/>
  <c r="AL27" i="5"/>
  <c r="AL25" i="5" s="1"/>
  <c r="AM129" i="2"/>
  <c r="AM128" i="2" s="1"/>
  <c r="AM115" i="2" s="1"/>
  <c r="AM88" i="2" s="1"/>
  <c r="AM77" i="3"/>
  <c r="D73" i="3"/>
  <c r="C73" i="3"/>
  <c r="AL138" i="2" l="1"/>
  <c r="AL139" i="2" s="1"/>
  <c r="AL141" i="2"/>
  <c r="AL142" i="2" s="1"/>
  <c r="AL90" i="2"/>
  <c r="AQ19" i="4"/>
  <c r="AM91" i="3"/>
  <c r="AM62" i="3" s="1"/>
  <c r="AM90" i="3"/>
  <c r="D89" i="3"/>
  <c r="C89" i="3"/>
  <c r="AM93" i="3"/>
  <c r="AM94" i="3"/>
  <c r="AM61" i="3" s="1"/>
  <c r="D92" i="3"/>
  <c r="C92" i="3"/>
  <c r="AM78" i="3"/>
  <c r="AM79" i="3"/>
  <c r="AM49" i="3" s="1"/>
  <c r="D77" i="3"/>
  <c r="C77" i="3"/>
  <c r="AM76" i="3"/>
  <c r="AM50" i="3" s="1"/>
  <c r="AM87" i="2" s="1"/>
  <c r="AM75" i="3"/>
  <c r="D74" i="3"/>
  <c r="C74" i="3"/>
  <c r="D88" i="2"/>
  <c r="E88" i="2"/>
  <c r="AM15" i="5" l="1"/>
  <c r="AN91" i="3"/>
  <c r="D90" i="3"/>
  <c r="C90" i="3"/>
  <c r="AM48" i="3"/>
  <c r="AM86" i="2"/>
  <c r="AM97" i="2"/>
  <c r="AM17" i="5" s="1"/>
  <c r="AN78" i="3"/>
  <c r="AN79" i="3"/>
  <c r="AN49" i="3" s="1"/>
  <c r="AM60" i="3"/>
  <c r="AN94" i="3"/>
  <c r="D93" i="3"/>
  <c r="C93" i="3"/>
  <c r="AR14" i="4"/>
  <c r="AR16" i="4"/>
  <c r="AN76" i="3"/>
  <c r="D75" i="3"/>
  <c r="C75" i="3"/>
  <c r="AN50" i="3" l="1"/>
  <c r="D76" i="3"/>
  <c r="C76" i="3"/>
  <c r="AN48" i="3"/>
  <c r="AN86" i="2"/>
  <c r="AM16" i="5"/>
  <c r="AO79" i="3"/>
  <c r="AO49" i="3" s="1"/>
  <c r="AO78" i="3"/>
  <c r="AM63" i="3"/>
  <c r="AN62" i="3"/>
  <c r="D91" i="3"/>
  <c r="C91" i="3"/>
  <c r="AR19" i="4"/>
  <c r="AM85" i="2"/>
  <c r="AM141" i="2"/>
  <c r="AM142" i="2" s="1"/>
  <c r="AM138" i="2"/>
  <c r="AM139" i="2" s="1"/>
  <c r="AM89" i="2"/>
  <c r="AM103" i="2"/>
  <c r="AM96" i="3"/>
  <c r="AM51" i="3"/>
  <c r="AM52" i="3" s="1"/>
  <c r="AN61" i="3"/>
  <c r="D94" i="3"/>
  <c r="C94" i="3"/>
  <c r="AN97" i="2" l="1"/>
  <c r="AN17" i="5" s="1"/>
  <c r="AP79" i="3"/>
  <c r="AP49" i="3" s="1"/>
  <c r="AP78" i="3"/>
  <c r="AN16" i="5"/>
  <c r="AM98" i="2"/>
  <c r="AM90" i="2"/>
  <c r="AS14" i="4"/>
  <c r="E2" i="4"/>
  <c r="AS16" i="4"/>
  <c r="AN51" i="3"/>
  <c r="D62" i="3"/>
  <c r="C62" i="3"/>
  <c r="AO48" i="3"/>
  <c r="AO86" i="2"/>
  <c r="AO97" i="2"/>
  <c r="AO17" i="5" s="1"/>
  <c r="AN60" i="3"/>
  <c r="AN96" i="3" s="1"/>
  <c r="D61" i="3"/>
  <c r="C61" i="3"/>
  <c r="AM64" i="3"/>
  <c r="AN87" i="2"/>
  <c r="AN89" i="2" s="1"/>
  <c r="AN98" i="2" s="1"/>
  <c r="D50" i="3"/>
  <c r="C50" i="3"/>
  <c r="AN103" i="2" l="1"/>
  <c r="AN90" i="2"/>
  <c r="AN141" i="2"/>
  <c r="AN142" i="2" s="1"/>
  <c r="AN85" i="2"/>
  <c r="AN11" i="5"/>
  <c r="AN138" i="2"/>
  <c r="AN139" i="2" s="1"/>
  <c r="AN63" i="3"/>
  <c r="D60" i="3"/>
  <c r="C60" i="3"/>
  <c r="AO16" i="5"/>
  <c r="AO85" i="2"/>
  <c r="AO141" i="2"/>
  <c r="AO142" i="2" s="1"/>
  <c r="AO138" i="2"/>
  <c r="AO139" i="2" s="1"/>
  <c r="AO89" i="2"/>
  <c r="AO98" i="2" s="1"/>
  <c r="AO103" i="2"/>
  <c r="AO96" i="3"/>
  <c r="AO51" i="3"/>
  <c r="AQ79" i="3"/>
  <c r="AQ49" i="3" s="1"/>
  <c r="AQ78" i="3"/>
  <c r="D87" i="2"/>
  <c r="E87" i="2"/>
  <c r="AS19" i="4"/>
  <c r="AP48" i="3"/>
  <c r="AP97" i="2"/>
  <c r="AP17" i="5" s="1"/>
  <c r="AP86" i="2"/>
  <c r="AO11" i="5" l="1"/>
  <c r="AQ48" i="3"/>
  <c r="AQ97" i="2"/>
  <c r="AQ17" i="5" s="1"/>
  <c r="AQ86" i="2"/>
  <c r="AP16" i="5"/>
  <c r="AT14" i="4"/>
  <c r="AT16" i="4"/>
  <c r="AP85" i="2"/>
  <c r="AP138" i="2"/>
  <c r="AP139" i="2" s="1"/>
  <c r="AP141" i="2"/>
  <c r="AP142" i="2" s="1"/>
  <c r="AP89" i="2"/>
  <c r="AP98" i="2" s="1"/>
  <c r="AP103" i="2"/>
  <c r="AR79" i="3"/>
  <c r="AR49" i="3" s="1"/>
  <c r="AR78" i="3"/>
  <c r="AP96" i="3"/>
  <c r="AP51" i="3"/>
  <c r="AO90" i="2"/>
  <c r="D63" i="3"/>
  <c r="D64" i="3" s="1"/>
  <c r="C63" i="3"/>
  <c r="C64" i="3" s="1"/>
  <c r="AQ96" i="3" l="1"/>
  <c r="AQ51" i="3"/>
  <c r="AR48" i="3"/>
  <c r="AR86" i="2"/>
  <c r="AR97" i="2"/>
  <c r="AR17" i="5" s="1"/>
  <c r="AQ85" i="2"/>
  <c r="AQ138" i="2"/>
  <c r="AQ139" i="2" s="1"/>
  <c r="AQ141" i="2"/>
  <c r="AQ142" i="2" s="1"/>
  <c r="AQ103" i="2"/>
  <c r="AQ89" i="2"/>
  <c r="AQ98" i="2" s="1"/>
  <c r="AP90" i="2"/>
  <c r="AT19" i="4"/>
  <c r="AP11" i="5"/>
  <c r="AQ16" i="5"/>
  <c r="AS78" i="3"/>
  <c r="AS79" i="3"/>
  <c r="AS49" i="3" s="1"/>
  <c r="AR16" i="5" l="1"/>
  <c r="AR85" i="2"/>
  <c r="AR138" i="2"/>
  <c r="AR139" i="2" s="1"/>
  <c r="AR141" i="2"/>
  <c r="AR142" i="2" s="1"/>
  <c r="AR103" i="2"/>
  <c r="AR89" i="2"/>
  <c r="AT78" i="3"/>
  <c r="AT79" i="3"/>
  <c r="AT49" i="3" s="1"/>
  <c r="AR96" i="3"/>
  <c r="AR51" i="3"/>
  <c r="AU14" i="4"/>
  <c r="AU16" i="4"/>
  <c r="AQ11" i="5"/>
  <c r="AQ90" i="2"/>
  <c r="AS48" i="3"/>
  <c r="AS86" i="2"/>
  <c r="AS97" i="2"/>
  <c r="AS17" i="5" s="1"/>
  <c r="AR98" i="2" l="1"/>
  <c r="AU19" i="4"/>
  <c r="AU78" i="3"/>
  <c r="AU79" i="3"/>
  <c r="AU49" i="3" s="1"/>
  <c r="AS85" i="2"/>
  <c r="AS138" i="2"/>
  <c r="AS139" i="2" s="1"/>
  <c r="AS141" i="2"/>
  <c r="AS142" i="2" s="1"/>
  <c r="AS103" i="2"/>
  <c r="AS89" i="2"/>
  <c r="AS98" i="2" s="1"/>
  <c r="AR11" i="5"/>
  <c r="AS16" i="5"/>
  <c r="AS96" i="3"/>
  <c r="AS51" i="3"/>
  <c r="AR90" i="2"/>
  <c r="AT48" i="3"/>
  <c r="AT86" i="2"/>
  <c r="AT97" i="2"/>
  <c r="AT17" i="5" s="1"/>
  <c r="AU48" i="3" l="1"/>
  <c r="AU86" i="2"/>
  <c r="AU97" i="2"/>
  <c r="AU17" i="5" s="1"/>
  <c r="AV79" i="3"/>
  <c r="AV49" i="3" s="1"/>
  <c r="AV78" i="3"/>
  <c r="AT85" i="2"/>
  <c r="AT141" i="2"/>
  <c r="AT142" i="2" s="1"/>
  <c r="AT138" i="2"/>
  <c r="AT139" i="2" s="1"/>
  <c r="AT103" i="2"/>
  <c r="AT89" i="2"/>
  <c r="AT98" i="2" s="1"/>
  <c r="AT96" i="3"/>
  <c r="AT51" i="3"/>
  <c r="AS90" i="2"/>
  <c r="AV14" i="4"/>
  <c r="AV16" i="4"/>
  <c r="AS11" i="5"/>
  <c r="AT16" i="5"/>
  <c r="AV19" i="4" l="1"/>
  <c r="AW79" i="3"/>
  <c r="AW49" i="3" s="1"/>
  <c r="AW78" i="3"/>
  <c r="AT90" i="2"/>
  <c r="AV48" i="3"/>
  <c r="AV86" i="2"/>
  <c r="AV97" i="2"/>
  <c r="AV17" i="5" s="1"/>
  <c r="AW14" i="4"/>
  <c r="AW16" i="4"/>
  <c r="AU16" i="5"/>
  <c r="AU85" i="2"/>
  <c r="AU141" i="2"/>
  <c r="AU142" i="2" s="1"/>
  <c r="AU138" i="2"/>
  <c r="AU139" i="2" s="1"/>
  <c r="AU89" i="2"/>
  <c r="AU98" i="2" s="1"/>
  <c r="AU103" i="2"/>
  <c r="AT11" i="5"/>
  <c r="AU96" i="3"/>
  <c r="AU51" i="3"/>
  <c r="AU11" i="5" l="1"/>
  <c r="AV85" i="2"/>
  <c r="AV141" i="2"/>
  <c r="AV142" i="2" s="1"/>
  <c r="AV138" i="2"/>
  <c r="AV139" i="2" s="1"/>
  <c r="AV103" i="2"/>
  <c r="AV89" i="2"/>
  <c r="AV98" i="2" s="1"/>
  <c r="AV96" i="3"/>
  <c r="AV51" i="3"/>
  <c r="AV16" i="5"/>
  <c r="AU90" i="2"/>
  <c r="AX79" i="3"/>
  <c r="AX49" i="3" s="1"/>
  <c r="AX78" i="3"/>
  <c r="AW19" i="4"/>
  <c r="AW48" i="3"/>
  <c r="AW86" i="2"/>
  <c r="AW97" i="2"/>
  <c r="AW17" i="5" s="1"/>
  <c r="AW16" i="5" l="1"/>
  <c r="AW96" i="3"/>
  <c r="AW51" i="3"/>
  <c r="AW85" i="2"/>
  <c r="AW141" i="2"/>
  <c r="AW142" i="2" s="1"/>
  <c r="AW138" i="2"/>
  <c r="AW139" i="2" s="1"/>
  <c r="AW103" i="2"/>
  <c r="AW89" i="2"/>
  <c r="AW98" i="2" s="1"/>
  <c r="AY78" i="3"/>
  <c r="AY79" i="3"/>
  <c r="AY49" i="3" s="1"/>
  <c r="AV90" i="2"/>
  <c r="AX14" i="4"/>
  <c r="AX16" i="4"/>
  <c r="AX48" i="3"/>
  <c r="AX86" i="2"/>
  <c r="AX97" i="2"/>
  <c r="AX17" i="5" s="1"/>
  <c r="AV11" i="5"/>
  <c r="AX16" i="5" l="1"/>
  <c r="AX85" i="2"/>
  <c r="AX138" i="2"/>
  <c r="AX139" i="2" s="1"/>
  <c r="AX141" i="2"/>
  <c r="AX142" i="2" s="1"/>
  <c r="AX103" i="2"/>
  <c r="AX89" i="2"/>
  <c r="AX98" i="2" s="1"/>
  <c r="AW11" i="5"/>
  <c r="AW90" i="2"/>
  <c r="AZ78" i="3"/>
  <c r="AZ79" i="3"/>
  <c r="AZ49" i="3" s="1"/>
  <c r="AX96" i="3"/>
  <c r="AX51" i="3"/>
  <c r="AX19" i="4"/>
  <c r="AY48" i="3"/>
  <c r="AY86" i="2"/>
  <c r="AY97" i="2"/>
  <c r="AY17" i="5" s="1"/>
  <c r="AY85" i="2" l="1"/>
  <c r="AY141" i="2"/>
  <c r="AY142" i="2" s="1"/>
  <c r="AY138" i="2"/>
  <c r="AY139" i="2" s="1"/>
  <c r="AY103" i="2"/>
  <c r="AY89" i="2"/>
  <c r="AY98" i="2" s="1"/>
  <c r="AY96" i="3"/>
  <c r="AY51" i="3"/>
  <c r="AY16" i="5"/>
  <c r="AY14" i="4"/>
  <c r="AY16" i="4"/>
  <c r="AX11" i="5"/>
  <c r="AX90" i="2"/>
  <c r="AZ48" i="3"/>
  <c r="AZ86" i="2"/>
  <c r="AZ97" i="2"/>
  <c r="AZ17" i="5" s="1"/>
  <c r="BA79" i="3"/>
  <c r="BA49" i="3" s="1"/>
  <c r="BA78" i="3"/>
  <c r="AZ96" i="3" l="1"/>
  <c r="AZ51" i="3"/>
  <c r="AZ16" i="5"/>
  <c r="BA48" i="3"/>
  <c r="BA86" i="2"/>
  <c r="BA97" i="2"/>
  <c r="BA17" i="5" s="1"/>
  <c r="AY90" i="2"/>
  <c r="BB79" i="3"/>
  <c r="BB49" i="3" s="1"/>
  <c r="BB78" i="3"/>
  <c r="AY11" i="5"/>
  <c r="AY19" i="4"/>
  <c r="AZ85" i="2"/>
  <c r="AZ141" i="2"/>
  <c r="AZ142" i="2" s="1"/>
  <c r="AZ138" i="2"/>
  <c r="AZ139" i="2" s="1"/>
  <c r="AZ103" i="2"/>
  <c r="AZ89" i="2"/>
  <c r="AZ98" i="2" s="1"/>
  <c r="BB48" i="3" l="1"/>
  <c r="BB97" i="2"/>
  <c r="BB17" i="5" s="1"/>
  <c r="BB86" i="2"/>
  <c r="AZ90" i="2"/>
  <c r="BA85" i="2"/>
  <c r="BA138" i="2"/>
  <c r="BA139" i="2" s="1"/>
  <c r="BA141" i="2"/>
  <c r="BA142" i="2" s="1"/>
  <c r="BA103" i="2"/>
  <c r="BA89" i="2"/>
  <c r="BA98" i="2" s="1"/>
  <c r="BA96" i="3"/>
  <c r="BA51" i="3"/>
  <c r="BC78" i="3"/>
  <c r="BC79" i="3"/>
  <c r="BC49" i="3" s="1"/>
  <c r="AZ11" i="5"/>
  <c r="BA16" i="5"/>
  <c r="AZ14" i="4"/>
  <c r="AZ16" i="4"/>
  <c r="BD78" i="3" l="1"/>
  <c r="BD79" i="3"/>
  <c r="BD49" i="3" s="1"/>
  <c r="AZ19" i="4"/>
  <c r="BB85" i="2"/>
  <c r="BB141" i="2"/>
  <c r="BB142" i="2" s="1"/>
  <c r="BB138" i="2"/>
  <c r="BB139" i="2" s="1"/>
  <c r="BB103" i="2"/>
  <c r="BB89" i="2"/>
  <c r="BB98" i="2" s="1"/>
  <c r="BB16" i="5"/>
  <c r="BA11" i="5"/>
  <c r="BA90" i="2"/>
  <c r="BC48" i="3"/>
  <c r="BC97" i="2"/>
  <c r="BC17" i="5" s="1"/>
  <c r="BC86" i="2"/>
  <c r="BB96" i="3"/>
  <c r="BB51" i="3"/>
  <c r="BC85" i="2" l="1"/>
  <c r="BC138" i="2"/>
  <c r="BC139" i="2" s="1"/>
  <c r="BC141" i="2"/>
  <c r="BC142" i="2" s="1"/>
  <c r="BC89" i="2"/>
  <c r="BC98" i="2" s="1"/>
  <c r="BC103" i="2"/>
  <c r="BC96" i="3"/>
  <c r="BC51" i="3"/>
  <c r="BC16" i="5"/>
  <c r="BB90" i="2"/>
  <c r="BD48" i="3"/>
  <c r="BD86" i="2"/>
  <c r="BD97" i="2"/>
  <c r="BD17" i="5" s="1"/>
  <c r="BA14" i="4"/>
  <c r="BA16" i="4"/>
  <c r="BB11" i="5"/>
  <c r="BE79" i="3"/>
  <c r="BE49" i="3" s="1"/>
  <c r="BE78" i="3"/>
  <c r="BA19" i="4" l="1"/>
  <c r="BB14" i="4" s="1"/>
  <c r="BE48" i="3"/>
  <c r="BE86" i="2"/>
  <c r="BE97" i="2"/>
  <c r="BE17" i="5" s="1"/>
  <c r="BF79" i="3"/>
  <c r="BF49" i="3" s="1"/>
  <c r="BF78" i="3"/>
  <c r="BD16" i="5"/>
  <c r="BD85" i="2"/>
  <c r="BD141" i="2"/>
  <c r="BD142" i="2" s="1"/>
  <c r="BD138" i="2"/>
  <c r="BD139" i="2" s="1"/>
  <c r="BD103" i="2"/>
  <c r="BD89" i="2"/>
  <c r="BD98" i="2" s="1"/>
  <c r="BD96" i="3"/>
  <c r="BD51" i="3"/>
  <c r="BC11" i="5"/>
  <c r="BC90" i="2"/>
  <c r="BD90" i="2" l="1"/>
  <c r="BB16" i="4"/>
  <c r="BF48" i="3"/>
  <c r="BF86" i="2"/>
  <c r="BF97" i="2"/>
  <c r="BF17" i="5" s="1"/>
  <c r="BE85" i="2"/>
  <c r="BE141" i="2"/>
  <c r="BE142" i="2" s="1"/>
  <c r="BE138" i="2"/>
  <c r="BE139" i="2" s="1"/>
  <c r="BE89" i="2"/>
  <c r="BE98" i="2" s="1"/>
  <c r="BE103" i="2"/>
  <c r="BG78" i="3"/>
  <c r="BG79" i="3"/>
  <c r="BG49" i="3" s="1"/>
  <c r="BD11" i="5"/>
  <c r="BE16" i="5"/>
  <c r="BE96" i="3"/>
  <c r="BE51" i="3"/>
  <c r="BB19" i="4"/>
  <c r="BC14" i="4" l="1"/>
  <c r="BC16" i="4"/>
  <c r="BH79" i="3"/>
  <c r="BH49" i="3" s="1"/>
  <c r="BH78" i="3"/>
  <c r="BE11" i="5"/>
  <c r="BF85" i="2"/>
  <c r="BF141" i="2"/>
  <c r="BF142" i="2" s="1"/>
  <c r="BF138" i="2"/>
  <c r="BF139" i="2" s="1"/>
  <c r="BF89" i="2"/>
  <c r="BF98" i="2" s="1"/>
  <c r="BF103" i="2"/>
  <c r="BG48" i="3"/>
  <c r="BG86" i="2"/>
  <c r="BG97" i="2"/>
  <c r="BG17" i="5" s="1"/>
  <c r="BF16" i="5"/>
  <c r="BF96" i="3"/>
  <c r="BF51" i="3"/>
  <c r="BE90" i="2"/>
  <c r="BF90" i="2" l="1"/>
  <c r="BC19" i="4"/>
  <c r="BD14" i="4" s="1"/>
  <c r="BH48" i="3"/>
  <c r="BH86" i="2"/>
  <c r="BH97" i="2"/>
  <c r="BH17" i="5" s="1"/>
  <c r="BG16" i="5"/>
  <c r="BG85" i="2"/>
  <c r="BG141" i="2"/>
  <c r="BG142" i="2" s="1"/>
  <c r="BG138" i="2"/>
  <c r="BG139" i="2" s="1"/>
  <c r="BG89" i="2"/>
  <c r="BG98" i="2" s="1"/>
  <c r="BG103" i="2"/>
  <c r="BG96" i="3"/>
  <c r="BG51" i="3"/>
  <c r="BF11" i="5"/>
  <c r="BI79" i="3"/>
  <c r="BI49" i="3" s="1"/>
  <c r="BI78" i="3"/>
  <c r="BD16" i="4"/>
  <c r="BG90" i="2" l="1"/>
  <c r="BI48" i="3"/>
  <c r="BI86" i="2"/>
  <c r="BI97" i="2"/>
  <c r="BI17" i="5" s="1"/>
  <c r="BJ79" i="3"/>
  <c r="BJ49" i="3" s="1"/>
  <c r="BJ78" i="3"/>
  <c r="BG11" i="5"/>
  <c r="BH96" i="3"/>
  <c r="BH51" i="3"/>
  <c r="BD19" i="4"/>
  <c r="BH16" i="5"/>
  <c r="BH85" i="2"/>
  <c r="BH138" i="2"/>
  <c r="BH139" i="2" s="1"/>
  <c r="BH141" i="2"/>
  <c r="BH142" i="2" s="1"/>
  <c r="BH103" i="2"/>
  <c r="BH89" i="2"/>
  <c r="BH98" i="2" s="1"/>
  <c r="BH11" i="5" l="1"/>
  <c r="BJ48" i="3"/>
  <c r="BJ86" i="2"/>
  <c r="BJ97" i="2"/>
  <c r="BJ17" i="5" s="1"/>
  <c r="BI85" i="2"/>
  <c r="BI141" i="2"/>
  <c r="BI142" i="2" s="1"/>
  <c r="BI138" i="2"/>
  <c r="BI139" i="2" s="1"/>
  <c r="BI103" i="2"/>
  <c r="BI89" i="2"/>
  <c r="BI98" i="2" s="1"/>
  <c r="BH90" i="2"/>
  <c r="BK79" i="3"/>
  <c r="BK49" i="3" s="1"/>
  <c r="BK78" i="3"/>
  <c r="BI16" i="5"/>
  <c r="BE14" i="4"/>
  <c r="BE16" i="4"/>
  <c r="BI96" i="3"/>
  <c r="BI51" i="3"/>
  <c r="BI90" i="2" l="1"/>
  <c r="BL78" i="3"/>
  <c r="BL79" i="3"/>
  <c r="BL49" i="3" s="1"/>
  <c r="BI11" i="5"/>
  <c r="BJ16" i="5"/>
  <c r="BJ96" i="3"/>
  <c r="BJ51" i="3"/>
  <c r="BK48" i="3"/>
  <c r="BK86" i="2"/>
  <c r="BK97" i="2"/>
  <c r="BK17" i="5" s="1"/>
  <c r="BE19" i="4"/>
  <c r="BJ85" i="2"/>
  <c r="BJ138" i="2"/>
  <c r="BJ139" i="2" s="1"/>
  <c r="BJ141" i="2"/>
  <c r="BJ142" i="2" s="1"/>
  <c r="BJ103" i="2"/>
  <c r="BJ89" i="2"/>
  <c r="BJ98" i="2" s="1"/>
  <c r="BK96" i="3" l="1"/>
  <c r="BK51" i="3"/>
  <c r="BK16" i="5"/>
  <c r="BF14" i="4"/>
  <c r="BF16" i="4"/>
  <c r="BL48" i="3"/>
  <c r="BL86" i="2"/>
  <c r="BL97" i="2"/>
  <c r="BL17" i="5" s="1"/>
  <c r="BK85" i="2"/>
  <c r="BK141" i="2"/>
  <c r="BK142" i="2" s="1"/>
  <c r="BK138" i="2"/>
  <c r="BK139" i="2" s="1"/>
  <c r="BK89" i="2"/>
  <c r="BK98" i="2" s="1"/>
  <c r="BK103" i="2"/>
  <c r="BJ11" i="5"/>
  <c r="BJ90" i="2"/>
  <c r="BM79" i="3"/>
  <c r="BM49" i="3" s="1"/>
  <c r="BM78" i="3"/>
  <c r="BK90" i="2" l="1"/>
  <c r="BF19" i="4"/>
  <c r="BG14" i="4" s="1"/>
  <c r="BK11" i="5"/>
  <c r="BM48" i="3"/>
  <c r="BM86" i="2"/>
  <c r="BM97" i="2"/>
  <c r="BM17" i="5" s="1"/>
  <c r="BL96" i="3"/>
  <c r="BL51" i="3"/>
  <c r="BL85" i="2"/>
  <c r="BL141" i="2"/>
  <c r="BL142" i="2" s="1"/>
  <c r="BL138" i="2"/>
  <c r="BL139" i="2" s="1"/>
  <c r="BL103" i="2"/>
  <c r="BL89" i="2"/>
  <c r="BL98" i="2" s="1"/>
  <c r="BN78" i="3"/>
  <c r="BN79" i="3"/>
  <c r="BN49" i="3" s="1"/>
  <c r="BL16" i="5"/>
  <c r="BG16" i="4" l="1"/>
  <c r="BG19" i="4"/>
  <c r="BL90" i="2"/>
  <c r="BL11" i="5"/>
  <c r="BN48" i="3"/>
  <c r="BN97" i="2"/>
  <c r="BN17" i="5" s="1"/>
  <c r="BN86" i="2"/>
  <c r="BO79" i="3"/>
  <c r="BO49" i="3" s="1"/>
  <c r="BO78" i="3"/>
  <c r="BM96" i="3"/>
  <c r="BM51" i="3"/>
  <c r="BM16" i="5"/>
  <c r="BM85" i="2"/>
  <c r="BM138" i="2"/>
  <c r="BM139" i="2" s="1"/>
  <c r="BM141" i="2"/>
  <c r="BM142" i="2" s="1"/>
  <c r="BM89" i="2"/>
  <c r="BM98" i="2" s="1"/>
  <c r="BM103" i="2"/>
  <c r="BH14" i="4"/>
  <c r="BH16" i="4"/>
  <c r="BP79" i="3" l="1"/>
  <c r="BP49" i="3" s="1"/>
  <c r="BP78" i="3"/>
  <c r="BM90" i="2"/>
  <c r="BN85" i="2"/>
  <c r="BN141" i="2"/>
  <c r="BN142" i="2" s="1"/>
  <c r="BN138" i="2"/>
  <c r="BN139" i="2" s="1"/>
  <c r="BN89" i="2"/>
  <c r="BN98" i="2" s="1"/>
  <c r="BN103" i="2"/>
  <c r="BN96" i="3"/>
  <c r="BN51" i="3"/>
  <c r="BH19" i="4"/>
  <c r="BN16" i="5"/>
  <c r="BO48" i="3"/>
  <c r="BO97" i="2"/>
  <c r="BO17" i="5" s="1"/>
  <c r="BO86" i="2"/>
  <c r="BM11" i="5"/>
  <c r="BN11" i="5" l="1"/>
  <c r="BN90" i="2"/>
  <c r="BO85" i="2"/>
  <c r="BO141" i="2"/>
  <c r="BO142" i="2" s="1"/>
  <c r="BO138" i="2"/>
  <c r="BO139" i="2" s="1"/>
  <c r="BO89" i="2"/>
  <c r="BO98" i="2" s="1"/>
  <c r="BO103" i="2"/>
  <c r="BO96" i="3"/>
  <c r="BO51" i="3"/>
  <c r="BI14" i="4"/>
  <c r="BI16" i="4"/>
  <c r="BQ79" i="3"/>
  <c r="BQ78" i="3"/>
  <c r="BO16" i="5"/>
  <c r="BP48" i="3"/>
  <c r="BP86" i="2"/>
  <c r="BP97" i="2"/>
  <c r="BP17" i="5" s="1"/>
  <c r="BP96" i="3" l="1"/>
  <c r="BP51" i="3"/>
  <c r="BO11" i="5"/>
  <c r="BP16" i="5"/>
  <c r="BQ49" i="3"/>
  <c r="D79" i="3"/>
  <c r="C79" i="3"/>
  <c r="C78" i="3"/>
  <c r="D78" i="3"/>
  <c r="BI19" i="4"/>
  <c r="BP85" i="2"/>
  <c r="BP138" i="2"/>
  <c r="BP139" i="2" s="1"/>
  <c r="BP141" i="2"/>
  <c r="BP142" i="2" s="1"/>
  <c r="BP89" i="2"/>
  <c r="BP98" i="2" s="1"/>
  <c r="BP103" i="2"/>
  <c r="BO90" i="2"/>
  <c r="BP90" i="2" l="1"/>
  <c r="BP11" i="5"/>
  <c r="BJ14" i="4"/>
  <c r="BJ16" i="4"/>
  <c r="BQ48" i="3"/>
  <c r="BQ86" i="2"/>
  <c r="BQ97" i="2"/>
  <c r="D49" i="3"/>
  <c r="C49" i="3"/>
  <c r="BQ17" i="5" l="1"/>
  <c r="E97" i="2"/>
  <c r="D97" i="2"/>
  <c r="BQ96" i="3"/>
  <c r="BQ51" i="3"/>
  <c r="D48" i="3"/>
  <c r="C48" i="3"/>
  <c r="BJ19" i="4"/>
  <c r="BQ85" i="2"/>
  <c r="BQ138" i="2"/>
  <c r="BQ141" i="2"/>
  <c r="BQ103" i="2"/>
  <c r="BQ89" i="2"/>
  <c r="E86" i="2"/>
  <c r="D86" i="2"/>
  <c r="BQ142" i="2" l="1"/>
  <c r="D141" i="2"/>
  <c r="E141" i="2"/>
  <c r="D96" i="3"/>
  <c r="C96" i="3"/>
  <c r="BK14" i="4"/>
  <c r="BK16" i="4"/>
  <c r="BQ139" i="2"/>
  <c r="D138" i="2"/>
  <c r="E138" i="2"/>
  <c r="D51" i="3"/>
  <c r="D52" i="3" s="1"/>
  <c r="C51" i="3"/>
  <c r="C52" i="3" s="1"/>
  <c r="D103" i="2"/>
  <c r="E103" i="2"/>
  <c r="D85" i="2"/>
  <c r="U72" i="1" s="1"/>
  <c r="U68" i="1" s="1"/>
  <c r="G150" i="2"/>
  <c r="E85" i="2"/>
  <c r="D4" i="4" s="1"/>
  <c r="BQ98" i="2"/>
  <c r="E89" i="2"/>
  <c r="E108" i="2"/>
  <c r="D89" i="2"/>
  <c r="E51" i="3" s="1"/>
  <c r="BQ90" i="2"/>
  <c r="D110" i="2" s="1"/>
  <c r="M9" i="1" s="1"/>
  <c r="BQ16" i="5"/>
  <c r="F51" i="3" l="1"/>
  <c r="BK19" i="4"/>
  <c r="D109" i="2"/>
  <c r="M8" i="1" s="1"/>
  <c r="D108" i="2"/>
  <c r="M7" i="1"/>
  <c r="G2" i="2"/>
  <c r="D139" i="2"/>
  <c r="E139" i="2"/>
  <c r="F139" i="2"/>
  <c r="D111" i="2"/>
  <c r="M11" i="1" s="1"/>
  <c r="M12" i="1" s="1" a="1"/>
  <c r="M12" i="1" s="1"/>
  <c r="E90" i="2"/>
  <c r="D90" i="2"/>
  <c r="E98" i="2"/>
  <c r="D98" i="2"/>
  <c r="E63" i="3" s="1"/>
  <c r="F63" i="3" s="1"/>
  <c r="BQ11" i="5"/>
  <c r="F142" i="2"/>
  <c r="D142" i="2"/>
  <c r="E142" i="2"/>
  <c r="BL14" i="4" l="1"/>
  <c r="BL16" i="4"/>
  <c r="BL19" i="4" l="1"/>
  <c r="BM14" i="4" s="1"/>
  <c r="BM16" i="4" l="1"/>
  <c r="BM19" i="4" s="1"/>
  <c r="BN14" i="4" l="1"/>
  <c r="BN16" i="4"/>
  <c r="BN19" i="4" l="1"/>
  <c r="BO14" i="4" l="1"/>
  <c r="BO16" i="4"/>
  <c r="BO19" i="4" l="1"/>
  <c r="BP14" i="4" l="1"/>
  <c r="BP16" i="4"/>
  <c r="BP19" i="4" l="1"/>
  <c r="BQ14" i="4" l="1"/>
  <c r="BQ16" i="4"/>
  <c r="D16" i="4" l="1"/>
  <c r="F16" i="4"/>
  <c r="F19" i="4" s="1"/>
  <c r="C16" i="4"/>
  <c r="BQ19" i="4"/>
  <c r="AF154" i="2" l="1"/>
  <c r="AF151" i="2"/>
  <c r="K154" i="2"/>
  <c r="K151" i="2"/>
  <c r="BN154" i="2"/>
  <c r="BN151" i="2"/>
  <c r="Q154" i="2"/>
  <c r="Q151" i="2"/>
  <c r="AA154" i="2"/>
  <c r="AA151" i="2"/>
  <c r="BI154" i="2"/>
  <c r="BI151" i="2"/>
  <c r="BL154" i="2"/>
  <c r="BL151" i="2"/>
  <c r="BO154" i="2"/>
  <c r="BO151" i="2"/>
  <c r="AT154" i="2"/>
  <c r="AT151" i="2"/>
  <c r="Y154" i="2"/>
  <c r="Y151" i="2"/>
  <c r="BM154" i="2"/>
  <c r="BM151" i="2"/>
  <c r="L154" i="2"/>
  <c r="L151" i="2"/>
  <c r="U154" i="2"/>
  <c r="U151" i="2"/>
  <c r="AS154" i="2"/>
  <c r="AS151" i="2"/>
  <c r="BP154" i="2"/>
  <c r="BP151" i="2"/>
  <c r="BB154" i="2"/>
  <c r="BB151" i="2"/>
  <c r="AE154" i="2"/>
  <c r="AE151" i="2"/>
  <c r="AC154" i="2"/>
  <c r="AC151" i="2"/>
  <c r="AN154" i="2"/>
  <c r="AN151" i="2"/>
  <c r="AW154" i="2"/>
  <c r="AW151" i="2"/>
  <c r="BK154" i="2"/>
  <c r="BK151" i="2"/>
  <c r="AB154" i="2"/>
  <c r="AB151" i="2"/>
  <c r="BE154" i="2"/>
  <c r="BE151" i="2"/>
  <c r="AQ154" i="2"/>
  <c r="AQ151" i="2"/>
  <c r="AM154" i="2"/>
  <c r="AM151" i="2"/>
  <c r="AL154" i="2"/>
  <c r="AL151" i="2"/>
  <c r="BA154" i="2"/>
  <c r="BA151" i="2"/>
  <c r="AY154" i="2"/>
  <c r="AY151" i="2"/>
  <c r="X154" i="2"/>
  <c r="X151" i="2"/>
  <c r="AR154" i="2"/>
  <c r="AR151" i="2"/>
  <c r="AH154" i="2"/>
  <c r="AH151" i="2"/>
  <c r="AX154" i="2"/>
  <c r="AX151" i="2"/>
  <c r="N154" i="2"/>
  <c r="N151" i="2"/>
  <c r="BG154" i="2"/>
  <c r="BG151" i="2"/>
  <c r="BC154" i="2"/>
  <c r="BC151" i="2"/>
  <c r="W154" i="2"/>
  <c r="W151" i="2"/>
  <c r="BF154" i="2"/>
  <c r="BF151" i="2"/>
  <c r="BH154" i="2"/>
  <c r="BH151" i="2"/>
  <c r="T154" i="2"/>
  <c r="T151" i="2"/>
  <c r="AU154" i="2"/>
  <c r="AU151" i="2"/>
  <c r="Z154" i="2"/>
  <c r="Z151" i="2"/>
  <c r="AJ154" i="2"/>
  <c r="AJ151" i="2"/>
  <c r="AK154" i="2"/>
  <c r="AK151" i="2"/>
  <c r="V154" i="2"/>
  <c r="V151" i="2"/>
  <c r="S154" i="2"/>
  <c r="S151" i="2"/>
  <c r="AZ154" i="2"/>
  <c r="AZ151" i="2"/>
  <c r="AO154" i="2"/>
  <c r="AO151" i="2"/>
  <c r="AV154" i="2"/>
  <c r="AV151" i="2"/>
  <c r="AD154" i="2"/>
  <c r="AD151" i="2"/>
  <c r="P154" i="2"/>
  <c r="P151" i="2"/>
  <c r="R154" i="2"/>
  <c r="R151" i="2"/>
  <c r="AI154" i="2"/>
  <c r="AI151" i="2"/>
  <c r="BQ154" i="2"/>
  <c r="BQ151" i="2"/>
  <c r="BJ154" i="2"/>
  <c r="BJ151" i="2"/>
  <c r="AP154" i="2"/>
  <c r="AP151" i="2"/>
  <c r="BD154" i="2"/>
  <c r="BD151" i="2"/>
  <c r="O154" i="2"/>
  <c r="O151" i="2"/>
  <c r="AG154" i="2"/>
  <c r="AG151" i="2"/>
  <c r="M154" i="2"/>
  <c r="M151" i="2"/>
  <c r="J154" i="2" l="1"/>
  <c r="E153" i="2"/>
  <c r="D153" i="2"/>
  <c r="E150" i="2"/>
  <c r="D150" i="2"/>
  <c r="J151" i="2"/>
  <c r="F151" i="2" l="1"/>
  <c r="E151" i="2"/>
  <c r="D151" i="2"/>
  <c r="F154" i="2"/>
  <c r="E154" i="2"/>
  <c r="D154" i="2"/>
  <c r="J24" i="5" l="1"/>
  <c r="J12" i="5"/>
  <c r="J11" i="5" l="1"/>
  <c r="K12" i="5" l="1"/>
  <c r="K24" i="5"/>
  <c r="K11" i="5" l="1"/>
  <c r="L24" i="5" l="1"/>
  <c r="L12" i="5"/>
  <c r="L11" i="5" l="1"/>
  <c r="M12" i="5" l="1"/>
  <c r="M24" i="5"/>
  <c r="M11" i="5" l="1"/>
  <c r="N12" i="5" l="1"/>
  <c r="N24" i="5"/>
  <c r="N11" i="5" l="1"/>
  <c r="O24" i="5" l="1"/>
  <c r="O12" i="5"/>
  <c r="O11" i="5" l="1"/>
  <c r="P24" i="5" l="1"/>
  <c r="P12" i="5"/>
  <c r="P11" i="5" l="1"/>
  <c r="Q12" i="5" l="1"/>
  <c r="Q24" i="5"/>
  <c r="Q11" i="5" l="1"/>
  <c r="R12" i="5" l="1"/>
  <c r="R24" i="5"/>
  <c r="R11" i="5" l="1"/>
  <c r="S24" i="5" l="1"/>
  <c r="S12" i="5"/>
  <c r="S11" i="5" l="1"/>
  <c r="T24" i="5" l="1"/>
  <c r="T12" i="5"/>
  <c r="T11" i="5" l="1"/>
  <c r="U12" i="5" l="1"/>
  <c r="U24" i="5"/>
  <c r="U11" i="5" l="1"/>
  <c r="V24" i="5" l="1"/>
  <c r="V12" i="5"/>
  <c r="V11" i="5" l="1"/>
  <c r="W12" i="5" l="1"/>
  <c r="W24" i="5"/>
  <c r="W11" i="5" l="1"/>
  <c r="X12" i="5" l="1"/>
  <c r="X24" i="5"/>
  <c r="X11" i="5" l="1"/>
  <c r="Y12" i="5" l="1"/>
  <c r="Y24" i="5"/>
  <c r="Y11" i="5" l="1"/>
  <c r="Z24" i="5" l="1"/>
  <c r="Z12" i="5"/>
  <c r="Z11" i="5" l="1"/>
  <c r="AA24" i="5" l="1"/>
  <c r="AA12" i="5"/>
  <c r="AA11" i="5" l="1"/>
  <c r="AB24" i="5" l="1"/>
  <c r="AB12" i="5"/>
  <c r="AB11" i="5" l="1"/>
  <c r="AC24" i="5" l="1"/>
  <c r="AC12" i="5"/>
  <c r="AC11" i="5" l="1"/>
  <c r="AD12" i="5" l="1"/>
  <c r="AD24" i="5"/>
  <c r="AD11" i="5" l="1"/>
  <c r="AE24" i="5" l="1"/>
  <c r="AE12" i="5"/>
  <c r="AE11" i="5" l="1"/>
  <c r="AF24" i="5" l="1"/>
  <c r="AF12" i="5"/>
  <c r="AF11" i="5" l="1"/>
  <c r="AG24" i="5" l="1"/>
  <c r="AG12" i="5"/>
  <c r="AG11" i="5" l="1"/>
  <c r="AH12" i="5" l="1"/>
  <c r="AH24" i="5"/>
  <c r="AH11" i="5" l="1"/>
  <c r="AI12" i="5" l="1"/>
  <c r="AI24" i="5"/>
  <c r="AI11" i="5" l="1"/>
  <c r="AJ12" i="5" l="1"/>
  <c r="AJ24" i="5"/>
  <c r="AJ11" i="5" l="1"/>
  <c r="AK24" i="5" l="1"/>
  <c r="AK12" i="5"/>
  <c r="AK11" i="5" l="1"/>
  <c r="AL12" i="5" l="1"/>
  <c r="AL24" i="5"/>
  <c r="AL11" i="5" l="1"/>
  <c r="AM24" i="5" l="1"/>
  <c r="AM12" i="5"/>
  <c r="AM11" i="5" l="1"/>
  <c r="AN24" i="5" l="1"/>
  <c r="AO24" i="5" l="1"/>
  <c r="AP24" i="5" l="1"/>
  <c r="AQ24" i="5" l="1"/>
  <c r="AR24" i="5" l="1"/>
  <c r="AS24" i="5" l="1"/>
  <c r="AT24" i="5" l="1"/>
  <c r="AU24" i="5" l="1"/>
  <c r="AV24" i="5" l="1"/>
  <c r="AW24" i="5" l="1"/>
  <c r="AX24" i="5" l="1"/>
  <c r="AY24" i="5" l="1"/>
  <c r="AZ24" i="5" l="1"/>
  <c r="BA24" i="5" l="1"/>
  <c r="BB24" i="5" l="1"/>
  <c r="BC24" i="5" l="1"/>
  <c r="BD24" i="5" l="1"/>
  <c r="BE24" i="5" l="1"/>
  <c r="BF24" i="5" l="1"/>
  <c r="BG24" i="5" l="1"/>
  <c r="BH24" i="5" l="1"/>
  <c r="BI24" i="5" l="1"/>
  <c r="BJ24" i="5" l="1"/>
  <c r="BK24" i="5" l="1"/>
  <c r="BL24" i="5" l="1"/>
  <c r="BM24" i="5" l="1"/>
  <c r="BN24" i="5" l="1"/>
  <c r="BO24" i="5" l="1"/>
  <c r="BP24" i="5" l="1"/>
  <c r="BQ24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Roberto Gentilezza</author>
  </authors>
  <commentList>
    <comment ref="N38" authorId="0" shapeId="0" xr:uid="{920F0C71-B285-497B-9342-B164500CAB9C}">
      <text>
        <r>
          <rPr>
            <sz val="9"/>
            <color indexed="81"/>
            <rFont val="Segoe UI"/>
            <family val="2"/>
          </rPr>
          <t>https://www.bec.sp.gov.br/BEC_Servicos_UI/CadTerc/UI_sVolumeItemRelaciona.aspx?chave=&amp;volume=3&amp;tible%20=Limpeza%20Predial%20target=</t>
        </r>
      </text>
    </comment>
    <comment ref="N39" authorId="0" shapeId="0" xr:uid="{DACAFE68-C284-4A55-8746-64F63CAA9E5B}">
      <text>
        <r>
          <rPr>
            <sz val="9"/>
            <color indexed="81"/>
            <rFont val="Segoe UI"/>
            <family val="2"/>
          </rPr>
          <t>áreas externas de limpeza predial
https://www.bec.sp.gov.br/BEC_Servicos_UI/CadTerc/UI_sVolumeItemRelaciona.aspx?chave=&amp;volume=3&amp;tible%20=Limpeza%20Predial%20target=
áreas verdes de parques
https://www.bec.sp.gov.br/BEC_Servicos_UI/Cadterc/ui_CadTercPrecosReferenciais.aspx?chave=&amp;volume=205&amp;Legend=1
Preço de Referência * Diferencial Local/SP * Eficiencia</t>
        </r>
      </text>
    </comment>
    <comment ref="N41" authorId="0" shapeId="0" xr:uid="{800DFC1B-74D0-49BF-9A13-DF9CCDF3AE07}">
      <text>
        <r>
          <rPr>
            <b/>
            <sz val="9"/>
            <color indexed="81"/>
            <rFont val="Segoe UI"/>
            <family val="2"/>
          </rPr>
          <t>fonte:</t>
        </r>
        <r>
          <rPr>
            <sz val="9"/>
            <color indexed="81"/>
            <rFont val="Segoe UI"/>
            <family val="2"/>
          </rPr>
          <t xml:space="preserve">
https://transparencia.fortaleza.ce.gov.br/index.php/contrato/baixarAnexo/1607535106079CONTRATO+DE+SERVI%C3%87OS+N+%C2%BA+31+2020.pdf
</t>
        </r>
        <r>
          <rPr>
            <b/>
            <sz val="9"/>
            <color indexed="81"/>
            <rFont val="Segoe UI"/>
            <family val="2"/>
          </rPr>
          <t xml:space="preserve">turno: </t>
        </r>
        <r>
          <rPr>
            <sz val="9"/>
            <color indexed="81"/>
            <rFont val="Segoe UI"/>
            <family val="2"/>
          </rPr>
          <t>12x36
valor do documento de referência, de 2020, trazido a preços de nov/2022, com desconto de 20%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<sst xmlns="http://schemas.openxmlformats.org/spreadsheetml/2006/main" count="770" uniqueCount="404">
  <si>
    <t>PROJETO REVIVE BRASIL</t>
  </si>
  <si>
    <r>
      <t xml:space="preserve">FORTE ORANGE </t>
    </r>
    <r>
      <rPr>
        <b/>
        <sz val="16"/>
        <color rgb="FF014F3C"/>
        <rFont val="Calibri"/>
        <family val="2"/>
      </rPr>
      <t>|</t>
    </r>
    <r>
      <rPr>
        <b/>
        <sz val="16"/>
        <color rgb="FF014F3C"/>
        <rFont val="Segoe UI"/>
        <family val="2"/>
      </rPr>
      <t xml:space="preserve"> Ilha de Itamaracá - PE</t>
    </r>
  </si>
  <si>
    <r>
      <t xml:space="preserve">CONCESSÃO DE USO </t>
    </r>
    <r>
      <rPr>
        <sz val="11"/>
        <color rgb="FF014F3C"/>
        <rFont val="Aptos Narrow"/>
        <family val="2"/>
      </rPr>
      <t>│</t>
    </r>
    <r>
      <rPr>
        <sz val="11"/>
        <color rgb="FF014F3C"/>
        <rFont val="Segoe UI"/>
        <family val="2"/>
      </rPr>
      <t xml:space="preserve"> MODELO ECONÔMICO-FINANCEIRO DO PLANO DE NEGÓCIOS REFERENCIAL</t>
    </r>
  </si>
  <si>
    <t>PREMISSAS GERAIS DO PROJETO</t>
  </si>
  <si>
    <t>RESULTADOS DA AVALIAÇÃO</t>
  </si>
  <si>
    <t>PROJETO</t>
  </si>
  <si>
    <t>Início de Vigência do Contrato</t>
  </si>
  <si>
    <t>TIR (a.a.)</t>
  </si>
  <si>
    <t>Prazo do Contrato (anos / meses)</t>
  </si>
  <si>
    <t>VPL (R$MM)</t>
  </si>
  <si>
    <t>Prazo Obra (anos / meses)</t>
  </si>
  <si>
    <t>13 meses</t>
  </si>
  <si>
    <t>PAYBACK (anos)</t>
  </si>
  <si>
    <t>Término de Vigência do Contrato</t>
  </si>
  <si>
    <t>Mrg. de EBITDA (% Receita Bruta)</t>
  </si>
  <si>
    <r>
      <t xml:space="preserve">Taxa de Desconto do Projeto </t>
    </r>
    <r>
      <rPr>
        <b/>
        <sz val="9"/>
        <color theme="0"/>
        <rFont val="Segoe UI"/>
        <family val="2"/>
      </rPr>
      <t>(%a.a. / %a.m.)</t>
    </r>
  </si>
  <si>
    <t>EXPOSIÇÃO MÁXIMA (R$MM)</t>
  </si>
  <si>
    <t>Data-Base</t>
  </si>
  <si>
    <t xml:space="preserve">DATA DE EXPOSIÇÃO </t>
  </si>
  <si>
    <t>RECEITAS</t>
  </si>
  <si>
    <t>qtd.</t>
  </si>
  <si>
    <t>Valor Anual</t>
  </si>
  <si>
    <t>Valor Total</t>
  </si>
  <si>
    <t>VP</t>
  </si>
  <si>
    <t>PREMISSAS DE CUSTOS</t>
  </si>
  <si>
    <t>R$/visitante</t>
  </si>
  <si>
    <t>R$ MM</t>
  </si>
  <si>
    <t>Outorga Fixa</t>
  </si>
  <si>
    <t>inicial (em 2 parcelas ; D0 + 12 meses)</t>
  </si>
  <si>
    <t>Receita Total</t>
  </si>
  <si>
    <t>Ressarcimento</t>
  </si>
  <si>
    <t>(+) Entrada</t>
  </si>
  <si>
    <t>Formatação da SPE // Ressarcimento de Estudos</t>
  </si>
  <si>
    <t>inicial</t>
  </si>
  <si>
    <t>(+) Locação Áreas Comerciais</t>
  </si>
  <si>
    <t>(+) Locação Interna Alimentação</t>
  </si>
  <si>
    <t>(+) Locação Interna Lojas</t>
  </si>
  <si>
    <t>Gestão das Áreas Comerciais</t>
  </si>
  <si>
    <t>sobre receita de locação</t>
  </si>
  <si>
    <t>(+) Restaurante</t>
  </si>
  <si>
    <t>Custos Publicidade</t>
  </si>
  <si>
    <t>(+) Locação Salão/Eventos</t>
  </si>
  <si>
    <t>Despesas Locação Salão/Eventos</t>
  </si>
  <si>
    <t>(+) Publicidade</t>
  </si>
  <si>
    <t>M.O. DE GESTÃO E MANUTENÇÃO DO PATRIMÔNIO</t>
  </si>
  <si>
    <t>funcionários</t>
  </si>
  <si>
    <t>salário</t>
  </si>
  <si>
    <t>PREMISSAS DO ATIVO</t>
  </si>
  <si>
    <t>Restaurante</t>
  </si>
  <si>
    <t>Multiuso</t>
  </si>
  <si>
    <t>Patrimônio</t>
  </si>
  <si>
    <r>
      <t>m</t>
    </r>
    <r>
      <rPr>
        <b/>
        <vertAlign val="superscript"/>
        <sz val="11"/>
        <color theme="9" tint="0.59999389629810485"/>
        <rFont val="Segoe UI"/>
        <family val="2"/>
      </rPr>
      <t>2</t>
    </r>
  </si>
  <si>
    <t>Membros superiores do poder publico, dirigentes de organizacoes de interesse publico</t>
  </si>
  <si>
    <t>Área Construída</t>
  </si>
  <si>
    <t>Profissionais das ciencias e das artes</t>
  </si>
  <si>
    <t>Exposição</t>
  </si>
  <si>
    <t>Tecnicos de nivel medio</t>
  </si>
  <si>
    <t>Áreas Técnicas</t>
  </si>
  <si>
    <t>Trabalhadores de servicos administrativos</t>
  </si>
  <si>
    <t>Lojas/Áreas Comerciais</t>
  </si>
  <si>
    <t>Trabalhadores dos servicos, vendedores do comercio em lojas e mercados</t>
  </si>
  <si>
    <t>Bar/Restaurante/Cozinha</t>
  </si>
  <si>
    <t>Trabalhadores agropecuarios, florestais e da pesca</t>
  </si>
  <si>
    <t>Espaço Multiuso</t>
  </si>
  <si>
    <t>Trabalhadores da producao de bens e servicos industriais</t>
  </si>
  <si>
    <t>Área de Jardim e Passeios</t>
  </si>
  <si>
    <t>Trabalhadores em servicos de reparacao e manutencao</t>
  </si>
  <si>
    <t>Total</t>
  </si>
  <si>
    <t>PREMISSAS DE DEMANDA E TICKET MÉDIO</t>
  </si>
  <si>
    <t>Demanda</t>
  </si>
  <si>
    <t>Valor da Entrada</t>
  </si>
  <si>
    <t>Gasto Médio Alimentação</t>
  </si>
  <si>
    <t>PREMISSSAS DE CUSTO DE SERVIÇOS TERCEIRIZADOS</t>
  </si>
  <si>
    <t>Custo R$/m2 (mês)</t>
  </si>
  <si>
    <t>Área
(m2)</t>
  </si>
  <si>
    <t>R$/ano</t>
  </si>
  <si>
    <t>Gasto Médio Compras</t>
  </si>
  <si>
    <t>(-) Limpeza</t>
  </si>
  <si>
    <t>(-) Conservação e Jardinagem</t>
  </si>
  <si>
    <t>PREMISSAS DE RECEITA DE LOCAÇÃO</t>
  </si>
  <si>
    <t>%/faturamento</t>
  </si>
  <si>
    <t>Posto</t>
  </si>
  <si>
    <t>Turno</t>
  </si>
  <si>
    <t>Alimentação (restaurante)</t>
  </si>
  <si>
    <t>Rentista</t>
  </si>
  <si>
    <t>(-) Vigilância</t>
  </si>
  <si>
    <t>Alimentação (café)</t>
  </si>
  <si>
    <t>Lojas</t>
  </si>
  <si>
    <t>DESPESAS DE GESTÃO E MANUTENÇÃO DO PATRIMÔNIO</t>
  </si>
  <si>
    <t>Custo R$/m2/mês</t>
  </si>
  <si>
    <t>modelo</t>
  </si>
  <si>
    <t>PREMISSAS DE RECEITA DO RESTAURANTE</t>
  </si>
  <si>
    <t>Diretoria</t>
  </si>
  <si>
    <t>% do custo com mão de obra</t>
  </si>
  <si>
    <t>Demais Funcionários</t>
  </si>
  <si>
    <t>Mesas</t>
  </si>
  <si>
    <t>Limpeza</t>
  </si>
  <si>
    <t>sobre custo com mão de obra</t>
  </si>
  <si>
    <t>Outorga Restaurante</t>
  </si>
  <si>
    <t>% receita bruta</t>
  </si>
  <si>
    <t>Vigilância</t>
  </si>
  <si>
    <t>Participação da Receita</t>
  </si>
  <si>
    <t>Despesas Administrativas</t>
  </si>
  <si>
    <t>Alimentação (rentista)</t>
  </si>
  <si>
    <t>% potencial</t>
  </si>
  <si>
    <t>Energia e Utilidades</t>
  </si>
  <si>
    <t>Alimentação (operador)</t>
  </si>
  <si>
    <t>Sistemas e Telecomunicações</t>
  </si>
  <si>
    <t>Locação Salão/Eventos</t>
  </si>
  <si>
    <t>% restaurante</t>
  </si>
  <si>
    <t>Marketing e vendas</t>
  </si>
  <si>
    <t>PREMISSAS PUBLICIDADE</t>
  </si>
  <si>
    <t>visitantes</t>
  </si>
  <si>
    <t>total</t>
  </si>
  <si>
    <t>Renda Familiar estimada (2020)</t>
  </si>
  <si>
    <t>IPCA Acum.</t>
  </si>
  <si>
    <t>PREMISSAS DE CUSTOS DO RESTAURANTE</t>
  </si>
  <si>
    <t>Renda Familiar estimada (2022)</t>
  </si>
  <si>
    <t>(-) Despesas O&amp;M Restaurante</t>
  </si>
  <si>
    <t>% receita depto.</t>
  </si>
  <si>
    <t>Valor View</t>
  </si>
  <si>
    <t>(-) Mão de Obra Operacional</t>
  </si>
  <si>
    <t>p/familia</t>
  </si>
  <si>
    <t>(-) Custo das vendas</t>
  </si>
  <si>
    <t>EMPREGOS GERADOS</t>
  </si>
  <si>
    <t>Anual</t>
  </si>
  <si>
    <t>Quantidade</t>
  </si>
  <si>
    <t>(-) Outras despesas</t>
  </si>
  <si>
    <t>Qtd.</t>
  </si>
  <si>
    <t>R$/ano (2035)</t>
  </si>
  <si>
    <t>Despesas/Receitas</t>
  </si>
  <si>
    <t>Total Anual</t>
  </si>
  <si>
    <t>Margem Operacional</t>
  </si>
  <si>
    <t>Gestão e Manutenção do Patrimônio</t>
  </si>
  <si>
    <t>Limpeza, Conservação e Vigilância</t>
  </si>
  <si>
    <t>PREMISSAS DE MANUTENÇÃO DO ATIVO</t>
  </si>
  <si>
    <t>Comércio</t>
  </si>
  <si>
    <t>%/ano</t>
  </si>
  <si>
    <t>(-) Civil / Estrutural</t>
  </si>
  <si>
    <t>(-) Instalações</t>
  </si>
  <si>
    <t>IMPOSTOS GERADOS</t>
  </si>
  <si>
    <t>Contrato</t>
  </si>
  <si>
    <t>(-) Paisagismo / Áreas Externas</t>
  </si>
  <si>
    <t>R$</t>
  </si>
  <si>
    <t>(-) Maquinas e Equipamentos</t>
  </si>
  <si>
    <t>Total ao longo do Contrato</t>
  </si>
  <si>
    <t>ISS</t>
  </si>
  <si>
    <t>SEGUROS E GARANTIAS</t>
  </si>
  <si>
    <t>ICMS</t>
  </si>
  <si>
    <t>Engenharia e Responsabilidade Civil</t>
  </si>
  <si>
    <t>PIS/Cofins</t>
  </si>
  <si>
    <t>Garantia de Execução do Contrato</t>
  </si>
  <si>
    <t>[valores não são concomitantes]</t>
  </si>
  <si>
    <t>IRPJ/CSLL</t>
  </si>
  <si>
    <t>Obra</t>
  </si>
  <si>
    <t>Operação</t>
  </si>
  <si>
    <t>CAPEX e OPEX relacionados à reforma e manutenção do ativo histórico-cultural</t>
  </si>
  <si>
    <t>valor coberto</t>
  </si>
  <si>
    <t>prêmio</t>
  </si>
  <si>
    <t>cobertura</t>
  </si>
  <si>
    <t>referência</t>
  </si>
  <si>
    <t>PREMISSA DE CAPITAL DE GIRO</t>
  </si>
  <si>
    <t>CAPEX</t>
  </si>
  <si>
    <t>Prazo para Saídas de Caixa (meses / ano)</t>
  </si>
  <si>
    <t>OPEX de Manutenção</t>
  </si>
  <si>
    <t>Prazo para Entradas de Caixa (meses / ano)</t>
  </si>
  <si>
    <t>OPEX de Conservação e Operação</t>
  </si>
  <si>
    <t>PREMISSAS TRIBUTÁRIAS</t>
  </si>
  <si>
    <t>Premissa encargos sobre folha</t>
  </si>
  <si>
    <t>SEM DESONERAÇÃO</t>
  </si>
  <si>
    <t>Estado</t>
  </si>
  <si>
    <t>PE</t>
  </si>
  <si>
    <t>Regime Tributário</t>
  </si>
  <si>
    <t>Lucro Real</t>
  </si>
  <si>
    <t>Margem de Lucro Presumida para Serviços e Locação</t>
  </si>
  <si>
    <t>Margem de Lucro Presumida para Comércio e Restaurante</t>
  </si>
  <si>
    <t>Entrada e Contraprestação</t>
  </si>
  <si>
    <t>Locação 
Áreas Comerciais</t>
  </si>
  <si>
    <t>Publicidade</t>
  </si>
  <si>
    <t>Emp. Imobiliários</t>
  </si>
  <si>
    <t>Regime Fiscal:</t>
  </si>
  <si>
    <t>Cumulativo</t>
  </si>
  <si>
    <t>Não-Cum.</t>
  </si>
  <si>
    <t>PIS</t>
  </si>
  <si>
    <t>COFINS</t>
  </si>
  <si>
    <t>CPRB</t>
  </si>
  <si>
    <t>Quadro Auxiliar</t>
  </si>
  <si>
    <t>WACC</t>
  </si>
  <si>
    <t>I</t>
  </si>
  <si>
    <t>TIR</t>
  </si>
  <si>
    <t>ano calendário:</t>
  </si>
  <si>
    <t>ano de contrato:</t>
  </si>
  <si>
    <t>ano de vigência:</t>
  </si>
  <si>
    <t>mês calendário:</t>
  </si>
  <si>
    <t>mês de contrato:</t>
  </si>
  <si>
    <t>mês de vigência:</t>
  </si>
  <si>
    <t>Valores em R$</t>
  </si>
  <si>
    <t>Valor Nominal</t>
  </si>
  <si>
    <t>Valor Presente</t>
  </si>
  <si>
    <t>(+) ENTRADAS DE CAIXA</t>
  </si>
  <si>
    <t>(+) Receita Entrada</t>
  </si>
  <si>
    <t>(+) Receita Restaurante</t>
  </si>
  <si>
    <t>(+) Receita Locação Salão/Eventos</t>
  </si>
  <si>
    <t>(+) Receitas Locação Áreas Comerciais</t>
  </si>
  <si>
    <t>(+) Receita de Locação Interna Alimentação</t>
  </si>
  <si>
    <t>(+) Receita de Locação Interna Lojas</t>
  </si>
  <si>
    <t>(+) Receita Publicidade</t>
  </si>
  <si>
    <t>(+) Contraprestação Pecuniária</t>
  </si>
  <si>
    <t>(+) CP Parcela A (Custeio)</t>
  </si>
  <si>
    <t>(+) CP Parcela B (Investimento)</t>
  </si>
  <si>
    <t>(+) Aporte de Recursos</t>
  </si>
  <si>
    <t>(-) DEDUÇÕES DAS RECEITAS</t>
  </si>
  <si>
    <t>(-) ISS</t>
  </si>
  <si>
    <t>(-) ICMS</t>
  </si>
  <si>
    <t>(-) PIS (Débito - Crédito)</t>
  </si>
  <si>
    <t>(-) COFINS (Débito - Crédito)</t>
  </si>
  <si>
    <t xml:space="preserve"> ----</t>
  </si>
  <si>
    <t>(=) ENTRADA DE CAIXA LÍQUIDA</t>
  </si>
  <si>
    <t>(-) DESPESAS OPERACIONAIS</t>
  </si>
  <si>
    <t>(-) Despesas O&amp;M Ativo</t>
  </si>
  <si>
    <t>(-) Limpeza, Conservação e Jardinagem</t>
  </si>
  <si>
    <t>(-) Manutenção</t>
  </si>
  <si>
    <t>(-) Energia e utilidades</t>
  </si>
  <si>
    <t>(-) Contingência de OPEX</t>
  </si>
  <si>
    <t>(-) Despesas Locação Salão/Eventos</t>
  </si>
  <si>
    <t>(-) Despesas Negócios Acessórios</t>
  </si>
  <si>
    <t>(-) Gestão das Áreas Comerciais</t>
  </si>
  <si>
    <t>(-) Custos Publicidade</t>
  </si>
  <si>
    <t>(-) DESPESAS ADMINISTRATIVAS</t>
  </si>
  <si>
    <t>(-) Pessoal de Administração</t>
  </si>
  <si>
    <t>(-) Despesas Administrativas</t>
  </si>
  <si>
    <t>(-) Sistemas e Telecomunicações</t>
  </si>
  <si>
    <t>(-) Marketing e vendas</t>
  </si>
  <si>
    <t>(-) Seguros e Garantias</t>
  </si>
  <si>
    <t>(-) Custos do processo de licenciamento</t>
  </si>
  <si>
    <t>(-) Formatação da SPE e Ressarcimento de Estudos</t>
  </si>
  <si>
    <t>(-) Outorga Fixa</t>
  </si>
  <si>
    <t>(-) Outorga Variável / Compartilhamento de Receitas</t>
  </si>
  <si>
    <t>(+) RESULTADO NÃO OPERACIONAL</t>
  </si>
  <si>
    <t>(+) Receitas Financeiras</t>
  </si>
  <si>
    <t>(=) EBITDA</t>
  </si>
  <si>
    <t>(-) INVESTIMENTOS</t>
  </si>
  <si>
    <t>(-) Projetos</t>
  </si>
  <si>
    <t>(-) Implantação de Obra</t>
  </si>
  <si>
    <t>(-) Bloco A B C (conservação)</t>
  </si>
  <si>
    <t>(-) Bloco D E (conservação)</t>
  </si>
  <si>
    <t>(-) Bloco F (conservação)</t>
  </si>
  <si>
    <t>(-) Bloco G (restaurante)</t>
  </si>
  <si>
    <t>(-) Bloco H (espaço multiuso)</t>
  </si>
  <si>
    <t>(-) Urbanização / Áreas Externas</t>
  </si>
  <si>
    <t>(-) Equipamentos Operacionais Restaurante</t>
  </si>
  <si>
    <t>(-) Equipamentos Operacionais Multiuso</t>
  </si>
  <si>
    <t>(-) Obras de Conservação</t>
  </si>
  <si>
    <t>(-) BDI</t>
  </si>
  <si>
    <t>(-) Contingência de CAPEX</t>
  </si>
  <si>
    <t>(-) AMORTIZAÇÃO DO INVESTIMENTO</t>
  </si>
  <si>
    <t>(-) Amortização do Restauro Patrimônio</t>
  </si>
  <si>
    <t>(-) Amortização do REPEX Manutenção Patrimônio</t>
  </si>
  <si>
    <t>(-) Amortização do Empreendimentos Acessórios</t>
  </si>
  <si>
    <t>(-) Amortização do Tecnologia da Informação</t>
  </si>
  <si>
    <t>(-) Amortização do REPEX TI</t>
  </si>
  <si>
    <t>(-) Amortização do Arquitetura, Equipamentos e Mobiliário</t>
  </si>
  <si>
    <t>(-) Amortização do REPEX Arquitetura, Equipamentos e Mobiliário</t>
  </si>
  <si>
    <t>(=) RESULTADO DE CAIXA ANTES DO IMPOSTO DE RENDA E CSLL</t>
  </si>
  <si>
    <t>(-) TRIBUTOS DIRETOS</t>
  </si>
  <si>
    <t>(-) Imposto de Renda</t>
  </si>
  <si>
    <t>(-) CSLL</t>
  </si>
  <si>
    <t>(+) VARIAÇÃO DO CAPITAL DE GIRO</t>
  </si>
  <si>
    <t>(=) FLUXO DE CAIXA DO PROJETO (DESALAVANCADO)</t>
  </si>
  <si>
    <t>FLUXO DE CAIXA ACUMULADO (DESALAVANCADO)</t>
  </si>
  <si>
    <t>FLUXO DE CAIXA ALAVANCADO</t>
  </si>
  <si>
    <t>(+) Ingresso de Financiamentos</t>
  </si>
  <si>
    <t>(-) Serviço da Dívida</t>
  </si>
  <si>
    <t xml:space="preserve"> . Amortização</t>
  </si>
  <si>
    <t xml:space="preserve"> . Juros de financiamentos </t>
  </si>
  <si>
    <t>(+) Economia Fiscal (tax shield)</t>
  </si>
  <si>
    <t>(=) FLUXO DE CAIXA FINANCIADO (ALAVANCADO)</t>
  </si>
  <si>
    <t>INDICADORES</t>
  </si>
  <si>
    <t>EBITDA</t>
  </si>
  <si>
    <t>EBIDA</t>
  </si>
  <si>
    <t>a.m.</t>
  </si>
  <si>
    <t>a.a.</t>
  </si>
  <si>
    <t>TIR Projeto</t>
  </si>
  <si>
    <t>VPL Projeto</t>
  </si>
  <si>
    <t>Payback Projeto</t>
  </si>
  <si>
    <t>Exposição Máxima</t>
  </si>
  <si>
    <t>(+) VARIAÇÃO DE CAPITAL DE GIRO</t>
  </si>
  <si>
    <t>Receita Operacional</t>
  </si>
  <si>
    <t>Ano anterior</t>
  </si>
  <si>
    <t>Próximo ano</t>
  </si>
  <si>
    <t>Contraprestação e Aporte</t>
  </si>
  <si>
    <t>Custos Operacionais</t>
  </si>
  <si>
    <t>Impostos Indiretos</t>
  </si>
  <si>
    <t>Impostos e Tributos sobre Lucros</t>
  </si>
  <si>
    <t>Nominal</t>
  </si>
  <si>
    <t>Entradas de Caixa:</t>
  </si>
  <si>
    <t>Saídas de Caixa:</t>
  </si>
  <si>
    <t>Fluxo de Caixa Líquido:</t>
  </si>
  <si>
    <t>Entradas de Caixa Operacional:</t>
  </si>
  <si>
    <t>Custo da Operação:</t>
  </si>
  <si>
    <t>Resultado Operacional</t>
  </si>
  <si>
    <t>Receitas Orçamentárias</t>
  </si>
  <si>
    <t>OPERAÇÃO PATRIMÔNIO HISTÓRICO-CULTURAL</t>
  </si>
  <si>
    <t>Fluxo de Caixa</t>
  </si>
  <si>
    <t>TOTAL</t>
  </si>
  <si>
    <t>VPL</t>
  </si>
  <si>
    <t>FC</t>
  </si>
  <si>
    <t>check</t>
  </si>
  <si>
    <t>(+) RECEITA OPERACIONAL BRUTA</t>
  </si>
  <si>
    <t>(+) Receita de Remuneração do Ativo Financeiro [BENS]</t>
  </si>
  <si>
    <t>(+) Receita de Construção do Ativo Financeiro [DRE]</t>
  </si>
  <si>
    <t>(+) Receita de Construção do Ativo Intangível [DRE]</t>
  </si>
  <si>
    <t>(-) DEDUÇÕES DA RECEITA BRUTA</t>
  </si>
  <si>
    <t>(-) PIS</t>
  </si>
  <si>
    <t>(-) COFINS</t>
  </si>
  <si>
    <t>------</t>
  </si>
  <si>
    <t>(=) RECEITA OPERACIONAL LÍQUIDA</t>
  </si>
  <si>
    <t>(-) Custos Operacionais</t>
  </si>
  <si>
    <t>(-) Custos Administrativos</t>
  </si>
  <si>
    <t>(-) CUSTO DE CONSTRUÇÃO</t>
  </si>
  <si>
    <t>(-) Custo de Construção do Ativo Financeiro</t>
  </si>
  <si>
    <t>(-) Custo de Construção do Ativo Intangível</t>
  </si>
  <si>
    <t>(-) Custo de Construção do Ativo Imobilizado</t>
  </si>
  <si>
    <t>Margem de EBITDA (% Receita Líquida)</t>
  </si>
  <si>
    <t>(-) AMORTIZAÇÃO DO ATIVO FINANCEIRO</t>
  </si>
  <si>
    <t>(-) AMORTIZAÇÃO DO ATIVO INTANGÍVEL</t>
  </si>
  <si>
    <t>(-) DEPRECIAÇÃO DO ATIVO IMOBILIZADO</t>
  </si>
  <si>
    <t>(-) AMORTIZAÇÃO DA OUTORGA FIXA E VARIÁVEL</t>
  </si>
  <si>
    <t>(=) EBIT</t>
  </si>
  <si>
    <t>Margem de EBIT (% Receita Líquida)</t>
  </si>
  <si>
    <t>&gt;&gt;&gt;&gt; DRE DESALAVANCADA</t>
  </si>
  <si>
    <t>(=) RESULTADO ANTES DO IMPOSTO DE RENDA E CSLL</t>
  </si>
  <si>
    <t>Margem de LAIR (% Receita Líquida)</t>
  </si>
  <si>
    <t>(-) IMPOSTO DE RENDA</t>
  </si>
  <si>
    <t>(=) RESULTADO DO EXERCÍCIO</t>
  </si>
  <si>
    <t>Margem de Lucro (% Receita Líquida)</t>
  </si>
  <si>
    <t>&gt;&gt;&gt;&gt; DRE ALAVANCADA</t>
  </si>
  <si>
    <t>(+) RESULTADO DE FINANCIAMENTOS</t>
  </si>
  <si>
    <t>(-) Despesas Financeiras</t>
  </si>
  <si>
    <t>COMPENSAÇÃO LALUR: DRE DESALAVANCADA</t>
  </si>
  <si>
    <t>BASE DE CÁLCULO / RESULTADO BRUTO OPERACIONAL</t>
  </si>
  <si>
    <t>receita de serviços e locação</t>
  </si>
  <si>
    <t>receita de comércio</t>
  </si>
  <si>
    <t>Resultado Apurado</t>
  </si>
  <si>
    <t>CSLL</t>
  </si>
  <si>
    <t>IR</t>
  </si>
  <si>
    <t>CONTRIBUIÇÃO SOCIAL</t>
  </si>
  <si>
    <t>Acumulado CS</t>
  </si>
  <si>
    <t>CONTRIBUIÇÃO SOCIAL - FLUXO DE CAIXA</t>
  </si>
  <si>
    <t>IMPOSTO DE RENDA</t>
  </si>
  <si>
    <t>Acumulado IR</t>
  </si>
  <si>
    <t>IMPOSTO DE RENDA - FLUXO DE CAIXA</t>
  </si>
  <si>
    <t>COMPENSAÇÃO LALUR: DRE ALAVANCADA</t>
  </si>
  <si>
    <t>RESULTADO BRUTO OPERACIONAL</t>
  </si>
  <si>
    <t>Tax Shield</t>
  </si>
  <si>
    <t>TAXA DE DESCONTO ATIVO FIN</t>
  </si>
  <si>
    <t>Valores em R$ 1.000</t>
  </si>
  <si>
    <t>QUADRO B.7 - ATIVO FINANCEIRO (remunerado pela Contraprestação)</t>
  </si>
  <si>
    <t>Saldo Inicial do Ativo Financeiro</t>
  </si>
  <si>
    <t>(+) Aumento do Ativo Financeiro</t>
  </si>
  <si>
    <t>(+) Remuneração do Ativo Financeiro  (contraprestação pecuniária)</t>
  </si>
  <si>
    <t>(-) Amortização do Principal do Ativo Financeiro</t>
  </si>
  <si>
    <t>(-) Amortização do Juros</t>
  </si>
  <si>
    <t>(=) Saldo Final do Ativo Financeiro</t>
  </si>
  <si>
    <t>QUADRO C.3-B - ATIVO INTANGÍVEL (remunerado pela Tarifa de Remuneração)</t>
  </si>
  <si>
    <t>ATIVO INTANGÍVEL</t>
  </si>
  <si>
    <t>(+) Investimentos em Ativo Intangível</t>
  </si>
  <si>
    <t>(-) Amortização do Ativo Intangível</t>
  </si>
  <si>
    <t>(=) Saldo do Ativo Intangível</t>
  </si>
  <si>
    <t>QUADRO C.3-C - IMOBLIZADO</t>
  </si>
  <si>
    <t>ATIVO IMOBILIZADO</t>
  </si>
  <si>
    <t>(+) Investimentos em Imobilizado</t>
  </si>
  <si>
    <t>(-) Depreciação do Imobilizado</t>
  </si>
  <si>
    <t>(=) Saldo do Imobilizado</t>
  </si>
  <si>
    <t>QUADRO C.3-D - INTANGÍVEL (OUTORGA FIXA)</t>
  </si>
  <si>
    <t>(+) Pagamento das Outorgas e Taxa de Fiscalização</t>
  </si>
  <si>
    <t>(-) Amortização da Parcela à Vista</t>
  </si>
  <si>
    <t>(-) Amortização das Outras Parcelas</t>
  </si>
  <si>
    <t>(=) Saldo do Intangível (Outorgas)</t>
  </si>
  <si>
    <t>check:</t>
  </si>
  <si>
    <t>AMORTIZAÇÃO DO ATIVO FINANCEIRO</t>
  </si>
  <si>
    <t>AMORTIZAÇÃO DO ATIVO INTANGÍVEL</t>
  </si>
  <si>
    <t>ATIVO</t>
  </si>
  <si>
    <t>Ativo Circulante</t>
  </si>
  <si>
    <t>Caixa</t>
  </si>
  <si>
    <t>Contas a Receber</t>
  </si>
  <si>
    <t>Crédito Tributário</t>
  </si>
  <si>
    <t>Ativo Não-Circulante</t>
  </si>
  <si>
    <t>Reserva Técnica</t>
  </si>
  <si>
    <t>Ativo</t>
  </si>
  <si>
    <t>Ativo Financeiro</t>
  </si>
  <si>
    <t>Ativo Intangível</t>
  </si>
  <si>
    <t>Amortização do Ativo</t>
  </si>
  <si>
    <t>PASSIVO</t>
  </si>
  <si>
    <t>Passivo Circulante</t>
  </si>
  <si>
    <t>Empréstimos</t>
  </si>
  <si>
    <t>Contas a Pagar</t>
  </si>
  <si>
    <t>Passivo Não-Circulante</t>
  </si>
  <si>
    <t>Patrimônio Líquido</t>
  </si>
  <si>
    <t>Capital Aportado</t>
  </si>
  <si>
    <t>Reservas de Lucro</t>
  </si>
  <si>
    <t>Reserva Legal</t>
  </si>
  <si>
    <t>Dividendos Acumulados</t>
  </si>
  <si>
    <t>Retirada de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</si>
</sst>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3" formatCode="_(* #,##0.00_);_(* \(#,##0.00\);_(* &quot;-&quot;??_);_(@_)"/>
    <numFmt numFmtId="164" formatCode="&quot;R$&quot;\ #,##0;\-&quot;R$&quot;\ #,##0"/>
    <numFmt numFmtId="165" formatCode="&quot;R$&quot;\ #,##0.00;\-&quot;R$&quot;\ #,##0.00"/>
    <numFmt numFmtId="166" formatCode="_-&quot;R$&quot;\ * #,##0_-;\-&quot;R$&quot;\ * #,##0_-;_-&quot;R$&quot;\ * &quot;-&quot;_-;_-@_-"/>
    <numFmt numFmtId="167" formatCode="_-&quot;R$&quot;\ * #,##0.00_-;\-&quot;R$&quot;\ * #,##0.00_-;_-&quot;R$&quot;\ * &quot;-&quot;??_-;_-@_-"/>
    <numFmt numFmtId="168" formatCode="_-* #,##0.00_-;\-* #,##0.00_-;_-* &quot;-&quot;??_-;_-@_-"/>
    <numFmt numFmtId="169" formatCode="0.0%"/>
    <numFmt numFmtId="170" formatCode="0&quot; meses&quot;"/>
    <numFmt numFmtId="171" formatCode="General\ &quot;meses&quot;"/>
    <numFmt numFmtId="172" formatCode="&quot;R$&quot;\ ###,##0.00\ &quot;MM&quot;"/>
    <numFmt numFmtId="173" formatCode="#,##0_ ;\-#,##0\ "/>
    <numFmt numFmtId="174" formatCode="0.00%&quot; a.a.&quot;"/>
    <numFmt numFmtId="175" formatCode="0.00%&quot; a.m.&quot;"/>
    <numFmt numFmtId="176" formatCode="0.00%&quot; a.a&quot;"/>
    <numFmt numFmtId="177" formatCode="&quot;R$&quot;\ ##,###.0\ &quot;MM&quot;"/>
    <numFmt numFmtId="178" formatCode="&quot;R$&quot;\ #,##0.0"/>
    <numFmt numFmtId="179" formatCode="&quot;R$&quot;\ #,##0.00"/>
    <numFmt numFmtId="180" formatCode="&quot;R$&quot;\ #,##0.000"/>
    <numFmt numFmtId="181" formatCode="_-&quot;R$&quot;\ * #,##0_-;\-&quot;R$&quot;\ * #,##0_-;_-&quot;R$&quot;\ * &quot;-&quot;??_-;_-@_-"/>
    <numFmt numFmtId="182" formatCode="&quot;R$&quot;\ #,##0"/>
    <numFmt numFmtId="183" formatCode="&quot;ano&quot;\ General"/>
    <numFmt numFmtId="184" formatCode="&quot;R$&quot;\ #,##0&quot;/mês&quot;"/>
    <numFmt numFmtId="185" formatCode="&quot;R$&quot;\ #,##0.00&quot;/m2/mês&quot;"/>
    <numFmt numFmtId="186" formatCode="#,##0.0000"/>
    <numFmt numFmtId="187" formatCode="#,##0&quot; m²&quot;"/>
    <numFmt numFmtId="188" formatCode="0&quot; mesas&quot;"/>
    <numFmt numFmtId="189" formatCode="_-&quot;R$&quot;\ * #,##0_-;\-&quot;R$&quot;\ * #,##0_-;_-&quot;R$&quot;\ * &quot;-&quot;????_-;_-@_-"/>
    <numFmt numFmtId="190" formatCode="_-* #,##0_-;\-* #,##0_-;_-* &quot;-&quot;??_-;_-@_-"/>
    <numFmt numFmtId="191" formatCode="_(* #,##0_);_(* \(#,##0\);_(* &quot;-&quot;??_);_(@_)"/>
    <numFmt numFmtId="192" formatCode="_([$€-2]* #,##0.00_);_([$€-2]* \(#,##0.00\);_([$€-2]* &quot;-&quot;??_)"/>
    <numFmt numFmtId="193" formatCode="&quot;R$&quot;#,##0.00;[Red]\-&quot;R$&quot;#,##0.00"/>
    <numFmt numFmtId="194" formatCode="&quot;Ano &quot;0&quot;&quot;"/>
    <numFmt numFmtId="195" formatCode="_(&quot;R$&quot;* #,##0_);_(&quot;R$&quot;* \(#,##0\);_(&quot;R$&quot;* &quot;-&quot;??_);_(@_)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12"/>
      <color theme="1"/>
      <name val="Segoe UI"/>
      <family val="2"/>
    </font>
    <font>
      <sz val="16"/>
      <color rgb="FF014F3C"/>
      <name val="Segoe UI"/>
      <family val="2"/>
    </font>
    <font>
      <b/>
      <sz val="16"/>
      <color rgb="FF014F3C"/>
      <name val="Segoe UI"/>
      <family val="2"/>
    </font>
    <font>
      <b/>
      <sz val="16"/>
      <color rgb="FF014F3C"/>
      <name val="Calibri"/>
      <family val="2"/>
    </font>
    <font>
      <b/>
      <sz val="16"/>
      <color theme="1"/>
      <name val="Segoe UI"/>
      <family val="2"/>
    </font>
    <font>
      <b/>
      <sz val="16"/>
      <color rgb="FFFF0000"/>
      <name val="Segoe UI"/>
      <family val="2"/>
    </font>
    <font>
      <sz val="16"/>
      <color theme="1"/>
      <name val="Segoe UI"/>
      <family val="2"/>
    </font>
    <font>
      <sz val="11"/>
      <color rgb="FF014F3C"/>
      <name val="Segoe UI"/>
      <family val="2"/>
    </font>
    <font>
      <b/>
      <sz val="11"/>
      <color theme="9" tint="0.59999389629810485"/>
      <name val="Segoe UI"/>
      <family val="2"/>
    </font>
    <font>
      <sz val="11"/>
      <color theme="9" tint="0.59999389629810485"/>
      <name val="Segoe UI"/>
      <family val="2"/>
    </font>
    <font>
      <b/>
      <sz val="11"/>
      <color theme="1"/>
      <name val="Segoe UI"/>
      <family val="2"/>
    </font>
    <font>
      <sz val="12"/>
      <name val="Arial"/>
      <family val="2"/>
    </font>
    <font>
      <b/>
      <i/>
      <sz val="11"/>
      <color theme="9" tint="0.59999389629810485"/>
      <name val="Segoe UI"/>
      <family val="2"/>
    </font>
    <font>
      <b/>
      <sz val="11"/>
      <color theme="0"/>
      <name val="Segoe UI"/>
      <family val="2"/>
    </font>
    <font>
      <sz val="11"/>
      <color rgb="FF029471"/>
      <name val="Segoe UI"/>
      <family val="2"/>
    </font>
    <font>
      <sz val="11"/>
      <color theme="0"/>
      <name val="Segoe UI"/>
      <family val="2"/>
    </font>
    <font>
      <sz val="12"/>
      <color theme="1"/>
      <name val="Calibri"/>
      <family val="2"/>
      <scheme val="minor"/>
    </font>
    <font>
      <b/>
      <i/>
      <sz val="11"/>
      <color theme="1"/>
      <name val="Segoe UI"/>
      <family val="2"/>
    </font>
    <font>
      <b/>
      <sz val="11"/>
      <color rgb="FF014F3C"/>
      <name val="Segoe UI"/>
      <family val="2"/>
    </font>
    <font>
      <b/>
      <sz val="9"/>
      <color theme="0"/>
      <name val="Segoe UI"/>
      <family val="2"/>
    </font>
    <font>
      <sz val="11"/>
      <color rgb="FFFF0000"/>
      <name val="Segoe UI"/>
      <family val="2"/>
    </font>
    <font>
      <sz val="11"/>
      <name val="Segoe UI"/>
      <family val="2"/>
    </font>
    <font>
      <b/>
      <sz val="11"/>
      <color rgb="FF029471"/>
      <name val="Segoe UI"/>
      <family val="2"/>
    </font>
    <font>
      <sz val="9"/>
      <color theme="9" tint="0.59999389629810485"/>
      <name val="Segoe UI"/>
      <family val="2"/>
    </font>
    <font>
      <sz val="10"/>
      <color theme="1"/>
      <name val="Segoe UI"/>
      <family val="2"/>
    </font>
    <font>
      <sz val="8"/>
      <color theme="1"/>
      <name val="Segoe UI"/>
      <family val="2"/>
    </font>
    <font>
      <sz val="8"/>
      <color theme="0"/>
      <name val="Segoe UI"/>
      <family val="2"/>
    </font>
    <font>
      <sz val="10"/>
      <color rgb="FF029471"/>
      <name val="Segoe UI"/>
      <family val="2"/>
    </font>
    <font>
      <i/>
      <sz val="10"/>
      <color theme="1"/>
      <name val="Segoe UI"/>
      <family val="2"/>
    </font>
    <font>
      <b/>
      <sz val="11"/>
      <name val="Segoe UI"/>
      <family val="2"/>
    </font>
    <font>
      <sz val="10"/>
      <name val="Segoe UI"/>
      <family val="2"/>
    </font>
    <font>
      <sz val="8"/>
      <name val="Segoe UI"/>
      <family val="2"/>
    </font>
    <font>
      <b/>
      <sz val="10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11"/>
      <color theme="9" tint="0.59999389629810485"/>
      <name val="Segoe UI"/>
      <family val="2"/>
    </font>
    <font>
      <b/>
      <sz val="8"/>
      <color theme="0"/>
      <name val="Segoe UI"/>
      <family val="2"/>
    </font>
    <font>
      <sz val="10"/>
      <color theme="9" tint="0.59999389629810485"/>
      <name val="Segoe UI"/>
      <family val="2"/>
    </font>
    <font>
      <sz val="10"/>
      <color rgb="FF014F3C"/>
      <name val="Segoe UI"/>
      <family val="2"/>
    </font>
    <font>
      <sz val="10"/>
      <name val="Arial"/>
      <family val="2"/>
    </font>
    <font>
      <b/>
      <sz val="10"/>
      <color theme="9" tint="0.59999389629810485"/>
      <name val="Segoe UI"/>
      <family val="2"/>
    </font>
    <font>
      <sz val="9"/>
      <color rgb="FF029471"/>
      <name val="Segoe U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theme="1"/>
      <name val="Arial"/>
      <family val="2"/>
    </font>
    <font>
      <b/>
      <sz val="20"/>
      <color theme="1"/>
      <name val="Segoe UI"/>
      <family val="2"/>
    </font>
    <font>
      <sz val="8"/>
      <color rgb="FF029471"/>
      <name val="Segoe UI"/>
      <family val="2"/>
    </font>
    <font>
      <sz val="10"/>
      <color theme="1"/>
      <name val="Calibri"/>
      <family val="2"/>
      <scheme val="minor"/>
    </font>
    <font>
      <sz val="10"/>
      <color theme="0" tint="-0.34998626667073579"/>
      <name val="Segoe UI"/>
      <family val="2"/>
    </font>
    <font>
      <sz val="8"/>
      <color theme="0" tint="-0.34998626667073579"/>
      <name val="Segoe UI"/>
      <family val="2"/>
    </font>
    <font>
      <sz val="10"/>
      <color theme="0" tint="-0.34998626667073579"/>
      <name val="Calibri"/>
      <family val="2"/>
      <scheme val="minor"/>
    </font>
    <font>
      <b/>
      <sz val="12"/>
      <color theme="1"/>
      <name val="Segoe UI"/>
      <family val="2"/>
    </font>
    <font>
      <b/>
      <sz val="10"/>
      <color theme="1"/>
      <name val="Arial"/>
      <family val="2"/>
    </font>
    <font>
      <b/>
      <sz val="10"/>
      <color rgb="FF014F3C"/>
      <name val="Segoe UI"/>
      <family val="2"/>
    </font>
    <font>
      <b/>
      <sz val="9"/>
      <color rgb="FF014F3C"/>
      <name val="Segoe UI"/>
      <family val="2"/>
    </font>
    <font>
      <sz val="9"/>
      <color rgb="FF014F3C"/>
      <name val="Segoe UI"/>
      <family val="2"/>
    </font>
    <font>
      <sz val="9"/>
      <color theme="1"/>
      <name val="Arial"/>
      <family val="2"/>
    </font>
    <font>
      <sz val="9"/>
      <name val="Segoe UI"/>
      <family val="2"/>
    </font>
    <font>
      <sz val="9"/>
      <name val="Arial"/>
      <family val="2"/>
    </font>
    <font>
      <sz val="10"/>
      <color theme="4"/>
      <name val="Segoe UI"/>
      <family val="2"/>
    </font>
    <font>
      <sz val="10"/>
      <color theme="4"/>
      <name val="Arial"/>
      <family val="2"/>
    </font>
    <font>
      <b/>
      <sz val="10"/>
      <color theme="0" tint="-0.499984740745262"/>
      <name val="Segoe UI"/>
      <family val="2"/>
    </font>
    <font>
      <b/>
      <sz val="10"/>
      <color theme="0" tint="-0.14999847407452621"/>
      <name val="Segoe UI"/>
      <family val="2"/>
    </font>
    <font>
      <sz val="10"/>
      <color theme="0" tint="-0.14999847407452621"/>
      <name val="Segoe UI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Segoe UI"/>
      <family val="2"/>
    </font>
    <font>
      <sz val="9"/>
      <color theme="0" tint="-0.34998626667073579"/>
      <name val="Segoe UI"/>
      <family val="2"/>
    </font>
    <font>
      <sz val="10"/>
      <color theme="0" tint="-0.499984740745262"/>
      <name val="Arial"/>
      <family val="2"/>
    </font>
    <font>
      <sz val="10"/>
      <color rgb="FFFF0000"/>
      <name val="Segoe UI"/>
      <family val="2"/>
    </font>
    <font>
      <i/>
      <sz val="9"/>
      <color rgb="FFFF0000"/>
      <name val="Segoe UI"/>
      <family val="2"/>
    </font>
    <font>
      <sz val="10"/>
      <color rgb="FFFF0000"/>
      <name val="Arial"/>
      <family val="2"/>
    </font>
    <font>
      <i/>
      <sz val="9"/>
      <color rgb="FF014F3C"/>
      <name val="Segoe UI"/>
      <family val="2"/>
    </font>
    <font>
      <i/>
      <sz val="10"/>
      <color theme="1"/>
      <name val="Arial"/>
      <family val="2"/>
    </font>
    <font>
      <i/>
      <sz val="9"/>
      <color theme="1"/>
      <name val="Segoe UI"/>
      <family val="2"/>
    </font>
    <font>
      <b/>
      <sz val="10"/>
      <color rgb="FFFF0000"/>
      <name val="Segoe UI"/>
      <family val="2"/>
    </font>
    <font>
      <b/>
      <sz val="10"/>
      <name val="Segoe UI"/>
      <family val="2"/>
    </font>
    <font>
      <b/>
      <sz val="10"/>
      <name val="Arial"/>
      <family val="2"/>
    </font>
    <font>
      <b/>
      <sz val="10"/>
      <color theme="9" tint="0.59999389629810485"/>
      <name val="Arial"/>
      <family val="2"/>
    </font>
    <font>
      <b/>
      <i/>
      <sz val="8"/>
      <name val="Arial"/>
      <family val="2"/>
    </font>
    <font>
      <i/>
      <sz val="8"/>
      <color rgb="FF014F3C"/>
      <name val="Segoe UI"/>
      <family val="2"/>
    </font>
    <font>
      <i/>
      <sz val="8"/>
      <color theme="1"/>
      <name val="Calibri"/>
      <family val="2"/>
      <scheme val="minor"/>
    </font>
    <font>
      <sz val="12"/>
      <color rgb="FFFF0000"/>
      <name val="Segoe UI"/>
      <family val="2"/>
    </font>
    <font>
      <b/>
      <sz val="14"/>
      <name val="Segoe UI"/>
      <family val="2"/>
    </font>
    <font>
      <b/>
      <sz val="10"/>
      <color rgb="FFFF0000"/>
      <name val="Arial"/>
      <family val="2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rgb="FF02947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theme="9" tint="0.59999389629810485"/>
      <name val="Segoe UI"/>
      <family val="2"/>
    </font>
    <font>
      <i/>
      <sz val="10"/>
      <color theme="9" tint="0.59999389629810485"/>
      <name val="Arial"/>
      <family val="2"/>
    </font>
    <font>
      <i/>
      <sz val="8"/>
      <color theme="9" tint="0.59999389629810485"/>
      <name val="Arial"/>
      <family val="2"/>
    </font>
    <font>
      <sz val="10"/>
      <color theme="9" tint="0.59999389629810485"/>
      <name val="Arial"/>
      <family val="2"/>
    </font>
    <font>
      <i/>
      <sz val="10"/>
      <color rgb="FF014F3C"/>
      <name val="Segoe UI"/>
      <family val="2"/>
    </font>
    <font>
      <b/>
      <sz val="10"/>
      <color rgb="FF014F3C"/>
      <name val="Arial"/>
      <family val="2"/>
    </font>
    <font>
      <i/>
      <sz val="9"/>
      <name val="Arial"/>
      <family val="2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FFCC"/>
      <name val="Arial"/>
      <family val="2"/>
    </font>
    <font>
      <sz val="12"/>
      <color rgb="FFFFFFCC"/>
      <name val="Arial"/>
      <family val="2"/>
    </font>
    <font>
      <b/>
      <sz val="10"/>
      <color rgb="FFFFFFCC"/>
      <name val="Segoe UI"/>
      <family val="2"/>
    </font>
    <font>
      <b/>
      <sz val="16"/>
      <name val="Segoe UI"/>
      <family val="2"/>
    </font>
    <font>
      <b/>
      <sz val="8"/>
      <name val="Segoe UI"/>
      <family val="2"/>
    </font>
    <font>
      <sz val="8"/>
      <color rgb="FF808080"/>
      <name val="Segoe UI"/>
      <family val="2"/>
    </font>
    <font>
      <b/>
      <sz val="8"/>
      <color rgb="FF000000"/>
      <name val="Segoe UI"/>
      <family val="2"/>
    </font>
    <font>
      <b/>
      <sz val="8"/>
      <color theme="1"/>
      <name val="Segoe UI"/>
      <family val="2"/>
    </font>
    <font>
      <b/>
      <sz val="8"/>
      <color rgb="FF029471"/>
      <name val="Segoe UI"/>
      <family val="2"/>
    </font>
    <font>
      <b/>
      <sz val="10"/>
      <color rgb="FF000000"/>
      <name val="Segoe UI"/>
      <family val="2"/>
    </font>
    <font>
      <b/>
      <sz val="12"/>
      <color theme="9" tint="0.59999389629810485"/>
      <name val="Segoe UI"/>
      <family val="2"/>
    </font>
    <font>
      <sz val="10"/>
      <color rgb="FF000000"/>
      <name val="Segoe UI"/>
      <family val="2"/>
    </font>
    <font>
      <i/>
      <sz val="9"/>
      <color theme="0" tint="-0.34998626667073579"/>
      <name val="Segoe UI"/>
      <family val="2"/>
    </font>
    <font>
      <b/>
      <sz val="8"/>
      <color theme="0" tint="-0.34998626667073579"/>
      <name val="Segoe UI"/>
      <family val="2"/>
    </font>
    <font>
      <sz val="10"/>
      <color theme="9"/>
      <name val="Segoe UI"/>
      <family val="2"/>
    </font>
    <font>
      <i/>
      <sz val="9"/>
      <name val="Segoe UI"/>
      <family val="2"/>
    </font>
    <font>
      <sz val="11"/>
      <color rgb="FF014F3C"/>
      <name val="Aptos Narrow"/>
      <family val="2"/>
    </font>
  </fonts>
  <fills count="18">
    <fill>
      <patternFill patternType="none"/>
    </fill>
    <fill>
      <patternFill patternType="gray125"/>
    </fill>
    <fill>
      <patternFill patternType="solid">
        <fgColor rgb="FF014F3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2947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014F3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72">
    <border>
      <left/>
      <right/>
      <top/>
      <bottom/>
      <diagonal/>
    </border>
    <border>
      <left style="thin">
        <color rgb="FF014F3C"/>
      </left>
      <right/>
      <top style="thin">
        <color rgb="FF014F3C"/>
      </top>
      <bottom/>
      <diagonal/>
    </border>
    <border>
      <left/>
      <right/>
      <top style="thin">
        <color rgb="FF014F3C"/>
      </top>
      <bottom/>
      <diagonal/>
    </border>
    <border>
      <left/>
      <right style="thin">
        <color rgb="FF014F3C"/>
      </right>
      <top style="thin">
        <color rgb="FF014F3C"/>
      </top>
      <bottom/>
      <diagonal/>
    </border>
    <border>
      <left/>
      <right/>
      <top style="thin">
        <color rgb="FF014F3C"/>
      </top>
      <bottom style="thin">
        <color indexed="64"/>
      </bottom>
      <diagonal/>
    </border>
    <border>
      <left/>
      <right style="thin">
        <color rgb="FF014F3C"/>
      </right>
      <top style="thin">
        <color rgb="FF014F3C"/>
      </top>
      <bottom style="thin">
        <color indexed="64"/>
      </bottom>
      <diagonal/>
    </border>
    <border>
      <left/>
      <right/>
      <top style="thin">
        <color rgb="FF014F3C"/>
      </top>
      <bottom style="thin">
        <color theme="0" tint="-0.34998626667073579"/>
      </bottom>
      <diagonal/>
    </border>
    <border>
      <left/>
      <right style="thin">
        <color rgb="FF014F3C"/>
      </right>
      <top style="thin">
        <color rgb="FF014F3C"/>
      </top>
      <bottom style="thin">
        <color theme="0" tint="-0.34998626667073579"/>
      </bottom>
      <diagonal/>
    </border>
    <border>
      <left style="thin">
        <color rgb="FF014F3C"/>
      </left>
      <right/>
      <top/>
      <bottom/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rgb="FF014F3C"/>
      </right>
      <top style="thin">
        <color auto="1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014F3C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014F3C"/>
      </left>
      <right/>
      <top/>
      <bottom style="thin">
        <color rgb="FF014F3C"/>
      </bottom>
      <diagonal/>
    </border>
    <border>
      <left/>
      <right/>
      <top/>
      <bottom style="thin">
        <color rgb="FF014F3C"/>
      </bottom>
      <diagonal/>
    </border>
    <border>
      <left/>
      <right/>
      <top style="thin">
        <color theme="0" tint="-0.34998626667073579"/>
      </top>
      <bottom style="thin">
        <color rgb="FF014F3C"/>
      </bottom>
      <diagonal/>
    </border>
    <border>
      <left/>
      <right style="thin">
        <color rgb="FF014F3C"/>
      </right>
      <top style="thin">
        <color theme="0" tint="-0.34998626667073579"/>
      </top>
      <bottom style="thin">
        <color rgb="FF014F3C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rgb="FF014F3C"/>
      </bottom>
      <diagonal/>
    </border>
    <border>
      <left style="thin">
        <color rgb="FF014F3C"/>
      </left>
      <right style="thin">
        <color rgb="FF014F3C"/>
      </right>
      <top/>
      <bottom/>
      <diagonal/>
    </border>
    <border>
      <left/>
      <right style="thin">
        <color rgb="FF014F3C"/>
      </right>
      <top/>
      <bottom/>
      <diagonal/>
    </border>
    <border>
      <left style="thin">
        <color rgb="FF014F3C"/>
      </left>
      <right/>
      <top style="thin">
        <color rgb="FF014F3C"/>
      </top>
      <bottom style="thin">
        <color rgb="FF014F3C"/>
      </bottom>
      <diagonal/>
    </border>
    <border>
      <left/>
      <right/>
      <top style="thin">
        <color rgb="FF014F3C"/>
      </top>
      <bottom style="thin">
        <color rgb="FF014F3C"/>
      </bottom>
      <diagonal/>
    </border>
    <border>
      <left/>
      <right style="thin">
        <color rgb="FF014F3C"/>
      </right>
      <top style="thin">
        <color rgb="FF014F3C"/>
      </top>
      <bottom style="thin">
        <color rgb="FF014F3C"/>
      </bottom>
      <diagonal/>
    </border>
    <border>
      <left style="thin">
        <color rgb="FF014F3C"/>
      </left>
      <right/>
      <top style="thin">
        <color rgb="FF014F3C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rgb="FF014F3C"/>
      </right>
      <top/>
      <bottom style="thin">
        <color theme="0" tint="-0.34998626667073579"/>
      </bottom>
      <diagonal/>
    </border>
    <border>
      <left style="thin">
        <color rgb="FF014F3C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014F3C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rgb="FF014F3C"/>
      </right>
      <top style="thin">
        <color theme="0" tint="-0.34998626667073579"/>
      </top>
      <bottom/>
      <diagonal/>
    </border>
    <border>
      <left style="thin">
        <color rgb="FF014F3C"/>
      </left>
      <right/>
      <top style="thin">
        <color theme="0" tint="-0.34998626667073579"/>
      </top>
      <bottom style="thin">
        <color rgb="FF014F3C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rgb="FF014F3C"/>
      </bottom>
      <diagonal/>
    </border>
    <border>
      <left style="thin">
        <color rgb="FF014F3C"/>
      </left>
      <right/>
      <top style="thin">
        <color rgb="FF014F3C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thin">
        <color rgb="FF014F3C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14F3C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rgb="FF014F3C"/>
      </bottom>
      <diagonal/>
    </border>
    <border>
      <left/>
      <right style="thin">
        <color rgb="FF014F3C"/>
      </right>
      <top style="thin">
        <color indexed="64"/>
      </top>
      <bottom style="thin">
        <color rgb="FF014F3C"/>
      </bottom>
      <diagonal/>
    </border>
    <border>
      <left style="thin">
        <color rgb="FF014F3C"/>
      </left>
      <right style="thin">
        <color theme="0" tint="-0.34998626667073579"/>
      </right>
      <top/>
      <bottom/>
      <diagonal/>
    </border>
    <border>
      <left style="thin">
        <color rgb="FF014F3C"/>
      </left>
      <right style="thin">
        <color theme="0" tint="-0.34998626667073579"/>
      </right>
      <top/>
      <bottom style="thin">
        <color rgb="FF014F3C"/>
      </bottom>
      <diagonal/>
    </border>
    <border>
      <left style="thin">
        <color rgb="FF014F3C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rgb="FF014F3C"/>
      </right>
      <top style="thin">
        <color theme="0" tint="-0.34998626667073579"/>
      </top>
      <bottom style="thin">
        <color theme="1"/>
      </bottom>
      <diagonal/>
    </border>
    <border>
      <left/>
      <right style="thin">
        <color rgb="FF014F3C"/>
      </right>
      <top/>
      <bottom style="thin">
        <color rgb="FF014F3C"/>
      </bottom>
      <diagonal/>
    </border>
    <border>
      <left style="thin">
        <color theme="0" tint="-0.34998626667073579"/>
      </left>
      <right style="thin">
        <color rgb="FF014F3C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rgb="FF014F3C"/>
      </right>
      <top style="thin">
        <color theme="0" tint="-0.34998626667073579"/>
      </top>
      <bottom style="thin">
        <color rgb="FF014F3C"/>
      </bottom>
      <diagonal/>
    </border>
    <border>
      <left style="thin">
        <color theme="0" tint="-0.34998626667073579"/>
      </left>
      <right/>
      <top/>
      <bottom style="thin">
        <color rgb="FF014F3C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1">
    <xf numFmtId="0" fontId="0" fillId="0" borderId="0"/>
    <xf numFmtId="0" fontId="96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9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42" fillId="0" borderId="0"/>
    <xf numFmtId="37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20" fillId="0" borderId="0"/>
    <xf numFmtId="43" fontId="42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</cellStyleXfs>
  <cellXfs count="837">
    <xf numFmtId="0" fontId="0" fillId="0" borderId="0" xfId="0"/>
    <xf numFmtId="9" fontId="31" fillId="4" borderId="14" xfId="4" applyFont="1" applyFill="1" applyBorder="1" applyAlignment="1" applyProtection="1">
      <alignment horizontal="center"/>
      <protection locked="0"/>
    </xf>
    <xf numFmtId="186" fontId="19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3" fillId="0" borderId="0" xfId="0" applyFont="1"/>
    <xf numFmtId="0" fontId="4" fillId="0" borderId="0" xfId="0" applyFont="1" applyAlignment="1">
      <alignment vertical="center"/>
    </xf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1" fillId="3" borderId="0" xfId="0" applyFont="1" applyFill="1"/>
    <xf numFmtId="0" fontId="12" fillId="2" borderId="1" xfId="0" applyFont="1" applyFill="1" applyBorder="1"/>
    <xf numFmtId="0" fontId="13" fillId="2" borderId="2" xfId="0" applyFont="1" applyFill="1" applyBorder="1"/>
    <xf numFmtId="0" fontId="12" fillId="2" borderId="2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2" fillId="2" borderId="1" xfId="5" applyFont="1" applyFill="1" applyBorder="1" applyAlignment="1">
      <alignment vertical="center"/>
    </xf>
    <xf numFmtId="0" fontId="16" fillId="2" borderId="5" xfId="5" applyFont="1" applyFill="1" applyBorder="1" applyAlignment="1">
      <alignment horizontal="center" vertical="center"/>
    </xf>
    <xf numFmtId="0" fontId="17" fillId="2" borderId="1" xfId="0" applyFont="1" applyFill="1" applyBorder="1"/>
    <xf numFmtId="17" fontId="18" fillId="4" borderId="6" xfId="0" applyNumberFormat="1" applyFont="1" applyFill="1" applyBorder="1" applyAlignment="1" applyProtection="1">
      <alignment horizontal="center" vertical="center"/>
      <protection locked="0"/>
    </xf>
    <xf numFmtId="17" fontId="3" fillId="5" borderId="6" xfId="0" applyNumberFormat="1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9" fillId="2" borderId="8" xfId="5" applyFont="1" applyFill="1" applyBorder="1" applyAlignment="1">
      <alignment vertical="center"/>
    </xf>
    <xf numFmtId="0" fontId="17" fillId="2" borderId="8" xfId="0" applyFont="1" applyFill="1" applyBorder="1"/>
    <xf numFmtId="0" fontId="18" fillId="4" borderId="12" xfId="0" applyFont="1" applyFill="1" applyBorder="1" applyAlignment="1" applyProtection="1">
      <alignment horizontal="center" vertical="center"/>
      <protection locked="0"/>
    </xf>
    <xf numFmtId="170" fontId="3" fillId="5" borderId="12" xfId="0" applyNumberFormat="1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/>
    </xf>
    <xf numFmtId="171" fontId="18" fillId="4" borderId="13" xfId="0" applyNumberFormat="1" applyFont="1" applyFill="1" applyBorder="1" applyAlignment="1" applyProtection="1">
      <alignment horizontal="center" vertical="center"/>
      <protection locked="0"/>
    </xf>
    <xf numFmtId="0" fontId="3" fillId="5" borderId="12" xfId="0" applyFont="1" applyFill="1" applyBorder="1" applyAlignment="1">
      <alignment horizontal="center" vertical="center"/>
    </xf>
    <xf numFmtId="17" fontId="3" fillId="5" borderId="13" xfId="0" applyNumberFormat="1" applyFont="1" applyFill="1" applyBorder="1" applyAlignment="1">
      <alignment horizontal="center" vertical="center"/>
    </xf>
    <xf numFmtId="173" fontId="3" fillId="5" borderId="13" xfId="7" applyNumberFormat="1" applyFont="1" applyFill="1" applyBorder="1" applyAlignment="1">
      <alignment horizontal="center" vertical="center"/>
    </xf>
    <xf numFmtId="17" fontId="3" fillId="5" borderId="12" xfId="0" applyNumberFormat="1" applyFont="1" applyFill="1" applyBorder="1" applyAlignment="1">
      <alignment horizontal="center" vertical="center"/>
    </xf>
    <xf numFmtId="0" fontId="21" fillId="5" borderId="13" xfId="5" applyFont="1" applyFill="1" applyBorder="1" applyAlignment="1">
      <alignment horizontal="center" vertical="center"/>
    </xf>
    <xf numFmtId="0" fontId="22" fillId="3" borderId="0" xfId="5" applyFont="1" applyFill="1" applyAlignment="1">
      <alignment horizontal="center" vertical="center"/>
    </xf>
    <xf numFmtId="174" fontId="3" fillId="5" borderId="12" xfId="0" applyNumberFormat="1" applyFont="1" applyFill="1" applyBorder="1" applyAlignment="1">
      <alignment horizontal="center"/>
    </xf>
    <xf numFmtId="175" fontId="3" fillId="5" borderId="12" xfId="0" applyNumberFormat="1" applyFont="1" applyFill="1" applyBorder="1" applyAlignment="1">
      <alignment horizontal="center"/>
    </xf>
    <xf numFmtId="174" fontId="3" fillId="5" borderId="13" xfId="0" applyNumberFormat="1" applyFont="1" applyFill="1" applyBorder="1" applyAlignment="1">
      <alignment horizontal="center"/>
    </xf>
    <xf numFmtId="176" fontId="11" fillId="3" borderId="0" xfId="5" applyNumberFormat="1" applyFont="1" applyFill="1" applyAlignment="1">
      <alignment horizontal="center" vertical="center"/>
    </xf>
    <xf numFmtId="10" fontId="11" fillId="3" borderId="0" xfId="5" applyNumberFormat="1" applyFont="1" applyFill="1" applyAlignment="1">
      <alignment horizontal="center" vertical="center"/>
    </xf>
    <xf numFmtId="177" fontId="3" fillId="5" borderId="13" xfId="7" applyNumberFormat="1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/>
    </xf>
    <xf numFmtId="0" fontId="17" fillId="2" borderId="15" xfId="0" applyFont="1" applyFill="1" applyBorder="1"/>
    <xf numFmtId="0" fontId="19" fillId="2" borderId="15" xfId="5" applyFont="1" applyFill="1" applyBorder="1" applyAlignment="1">
      <alignment vertical="center"/>
    </xf>
    <xf numFmtId="0" fontId="11" fillId="3" borderId="0" xfId="0" applyFont="1" applyFill="1" applyAlignment="1">
      <alignment horizontal="right"/>
    </xf>
    <xf numFmtId="178" fontId="11" fillId="3" borderId="0" xfId="0" applyNumberFormat="1" applyFont="1" applyFill="1" applyAlignment="1">
      <alignment horizontal="center"/>
    </xf>
    <xf numFmtId="0" fontId="12" fillId="2" borderId="8" xfId="0" applyFont="1" applyFill="1" applyBorder="1"/>
    <xf numFmtId="0" fontId="12" fillId="2" borderId="20" xfId="0" applyFont="1" applyFill="1" applyBorder="1"/>
    <xf numFmtId="169" fontId="18" fillId="4" borderId="12" xfId="6" applyNumberFormat="1" applyFont="1" applyFill="1" applyBorder="1" applyAlignment="1" applyProtection="1">
      <alignment horizontal="center" vertical="center"/>
      <protection locked="0"/>
    </xf>
    <xf numFmtId="169" fontId="18" fillId="4" borderId="13" xfId="6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/>
    <xf numFmtId="0" fontId="17" fillId="2" borderId="22" xfId="0" applyFont="1" applyFill="1" applyBorder="1"/>
    <xf numFmtId="3" fontId="14" fillId="5" borderId="22" xfId="0" applyNumberFormat="1" applyFont="1" applyFill="1" applyBorder="1" applyAlignment="1">
      <alignment horizontal="center" vertical="center"/>
    </xf>
    <xf numFmtId="179" fontId="14" fillId="5" borderId="23" xfId="0" applyNumberFormat="1" applyFont="1" applyFill="1" applyBorder="1" applyAlignment="1">
      <alignment horizontal="center"/>
    </xf>
    <xf numFmtId="4" fontId="14" fillId="5" borderId="25" xfId="0" applyNumberFormat="1" applyFont="1" applyFill="1" applyBorder="1" applyAlignment="1">
      <alignment horizontal="center" vertical="center"/>
    </xf>
    <xf numFmtId="179" fontId="14" fillId="5" borderId="26" xfId="3" applyNumberFormat="1" applyFont="1" applyFill="1" applyBorder="1" applyAlignment="1">
      <alignment horizontal="center"/>
    </xf>
    <xf numFmtId="4" fontId="14" fillId="5" borderId="28" xfId="0" applyNumberFormat="1" applyFont="1" applyFill="1" applyBorder="1" applyAlignment="1">
      <alignment horizontal="center" vertical="center"/>
    </xf>
    <xf numFmtId="179" fontId="14" fillId="5" borderId="12" xfId="3" applyNumberFormat="1" applyFont="1" applyFill="1" applyBorder="1" applyAlignment="1">
      <alignment horizontal="center" vertical="center"/>
    </xf>
    <xf numFmtId="0" fontId="18" fillId="4" borderId="26" xfId="0" applyFont="1" applyFill="1" applyBorder="1" applyAlignment="1" applyProtection="1">
      <alignment horizontal="center"/>
      <protection locked="0"/>
    </xf>
    <xf numFmtId="169" fontId="3" fillId="5" borderId="13" xfId="4" applyNumberFormat="1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left" indent="1"/>
    </xf>
    <xf numFmtId="4" fontId="3" fillId="5" borderId="28" xfId="0" applyNumberFormat="1" applyFont="1" applyFill="1" applyBorder="1" applyAlignment="1">
      <alignment horizontal="center" vertical="center"/>
    </xf>
    <xf numFmtId="179" fontId="3" fillId="5" borderId="12" xfId="3" applyNumberFormat="1" applyFont="1" applyFill="1" applyBorder="1" applyAlignment="1">
      <alignment horizontal="center" vertical="center"/>
    </xf>
    <xf numFmtId="180" fontId="11" fillId="3" borderId="0" xfId="0" applyNumberFormat="1" applyFont="1" applyFill="1" applyAlignment="1">
      <alignment horizontal="center"/>
    </xf>
    <xf numFmtId="4" fontId="3" fillId="5" borderId="29" xfId="0" applyNumberFormat="1" applyFont="1" applyFill="1" applyBorder="1" applyAlignment="1">
      <alignment horizontal="center" vertical="center"/>
    </xf>
    <xf numFmtId="179" fontId="3" fillId="5" borderId="30" xfId="3" applyNumberFormat="1" applyFont="1" applyFill="1" applyBorder="1" applyAlignment="1">
      <alignment horizontal="center" vertical="center"/>
    </xf>
    <xf numFmtId="179" fontId="14" fillId="5" borderId="30" xfId="3" applyNumberFormat="1" applyFont="1" applyFill="1" applyBorder="1" applyAlignment="1">
      <alignment horizontal="center" vertical="center"/>
    </xf>
    <xf numFmtId="0" fontId="13" fillId="2" borderId="4" xfId="5" applyFont="1" applyFill="1" applyBorder="1" applyAlignment="1">
      <alignment vertical="center"/>
    </xf>
    <xf numFmtId="0" fontId="13" fillId="2" borderId="5" xfId="5" applyFont="1" applyFill="1" applyBorder="1" applyAlignment="1">
      <alignment vertical="center"/>
    </xf>
    <xf numFmtId="0" fontId="19" fillId="2" borderId="8" xfId="5" applyFont="1" applyFill="1" applyBorder="1" applyAlignment="1">
      <alignment horizontal="left" vertical="center"/>
    </xf>
    <xf numFmtId="165" fontId="18" fillId="4" borderId="9" xfId="7" applyNumberFormat="1" applyFont="1" applyFill="1" applyBorder="1" applyAlignment="1" applyProtection="1">
      <alignment horizontal="right" vertical="center"/>
      <protection locked="0"/>
    </xf>
    <xf numFmtId="0" fontId="31" fillId="4" borderId="10" xfId="5" applyFont="1" applyFill="1" applyBorder="1" applyAlignment="1" applyProtection="1">
      <alignment horizontal="left" vertical="center"/>
      <protection locked="0"/>
    </xf>
    <xf numFmtId="0" fontId="18" fillId="4" borderId="10" xfId="5" applyFont="1" applyFill="1" applyBorder="1" applyAlignment="1" applyProtection="1">
      <alignment horizontal="left" vertical="center"/>
      <protection locked="0"/>
    </xf>
    <xf numFmtId="0" fontId="18" fillId="4" borderId="11" xfId="5" applyFont="1" applyFill="1" applyBorder="1" applyAlignment="1" applyProtection="1">
      <alignment vertical="center"/>
      <protection locked="0"/>
    </xf>
    <xf numFmtId="164" fontId="18" fillId="4" borderId="14" xfId="7" applyNumberFormat="1" applyFont="1" applyFill="1" applyBorder="1" applyAlignment="1" applyProtection="1">
      <alignment horizontal="right" vertical="center"/>
      <protection locked="0"/>
    </xf>
    <xf numFmtId="0" fontId="31" fillId="4" borderId="12" xfId="5" applyFont="1" applyFill="1" applyBorder="1" applyAlignment="1" applyProtection="1">
      <alignment horizontal="left" vertical="center"/>
      <protection locked="0"/>
    </xf>
    <xf numFmtId="164" fontId="18" fillId="4" borderId="31" xfId="7" applyNumberFormat="1" applyFont="1" applyFill="1" applyBorder="1" applyAlignment="1" applyProtection="1">
      <alignment horizontal="right" vertical="center"/>
      <protection locked="0"/>
    </xf>
    <xf numFmtId="164" fontId="18" fillId="4" borderId="12" xfId="7" applyNumberFormat="1" applyFont="1" applyFill="1" applyBorder="1" applyAlignment="1" applyProtection="1">
      <alignment horizontal="right" vertical="center"/>
      <protection locked="0"/>
    </xf>
    <xf numFmtId="179" fontId="26" fillId="4" borderId="13" xfId="5" applyNumberFormat="1" applyFont="1" applyFill="1" applyBorder="1" applyAlignment="1" applyProtection="1">
      <alignment vertical="center"/>
      <protection locked="0"/>
    </xf>
    <xf numFmtId="169" fontId="18" fillId="4" borderId="14" xfId="6" applyNumberFormat="1" applyFont="1" applyFill="1" applyBorder="1" applyAlignment="1" applyProtection="1">
      <alignment horizontal="right"/>
      <protection locked="0"/>
    </xf>
    <xf numFmtId="0" fontId="18" fillId="4" borderId="12" xfId="5" applyFont="1" applyFill="1" applyBorder="1" applyAlignment="1" applyProtection="1">
      <alignment horizontal="left" vertical="center"/>
      <protection locked="0"/>
    </xf>
    <xf numFmtId="0" fontId="18" fillId="4" borderId="12" xfId="5" applyFont="1" applyFill="1" applyBorder="1" applyAlignment="1" applyProtection="1">
      <alignment vertical="center"/>
      <protection locked="0"/>
    </xf>
    <xf numFmtId="179" fontId="18" fillId="4" borderId="13" xfId="5" applyNumberFormat="1" applyFont="1" applyFill="1" applyBorder="1" applyAlignment="1" applyProtection="1">
      <alignment vertical="center"/>
      <protection locked="0"/>
    </xf>
    <xf numFmtId="0" fontId="17" fillId="2" borderId="15" xfId="0" applyFont="1" applyFill="1" applyBorder="1" applyAlignment="1">
      <alignment vertical="center"/>
    </xf>
    <xf numFmtId="179" fontId="18" fillId="4" borderId="13" xfId="3" applyNumberFormat="1" applyFont="1" applyFill="1" applyBorder="1" applyAlignment="1" applyProtection="1">
      <alignment horizontal="right"/>
      <protection locked="0"/>
    </xf>
    <xf numFmtId="0" fontId="19" fillId="2" borderId="15" xfId="5" applyFont="1" applyFill="1" applyBorder="1" applyAlignment="1">
      <alignment horizontal="left" vertical="center"/>
    </xf>
    <xf numFmtId="169" fontId="18" fillId="4" borderId="19" xfId="6" applyNumberFormat="1" applyFont="1" applyFill="1" applyBorder="1" applyAlignment="1" applyProtection="1">
      <alignment horizontal="right"/>
      <protection locked="0"/>
    </xf>
    <xf numFmtId="0" fontId="31" fillId="4" borderId="17" xfId="5" applyFont="1" applyFill="1" applyBorder="1" applyAlignment="1" applyProtection="1">
      <alignment horizontal="left" vertical="center"/>
      <protection locked="0"/>
    </xf>
    <xf numFmtId="0" fontId="18" fillId="4" borderId="17" xfId="5" applyFont="1" applyFill="1" applyBorder="1" applyAlignment="1" applyProtection="1">
      <alignment vertical="center"/>
      <protection locked="0"/>
    </xf>
    <xf numFmtId="0" fontId="18" fillId="4" borderId="18" xfId="5" applyFont="1" applyFill="1" applyBorder="1" applyAlignment="1" applyProtection="1">
      <alignment vertical="center"/>
      <protection locked="0"/>
    </xf>
    <xf numFmtId="0" fontId="12" fillId="2" borderId="1" xfId="0" applyFont="1" applyFill="1" applyBorder="1" applyAlignment="1">
      <alignment vertical="center"/>
    </xf>
    <xf numFmtId="0" fontId="12" fillId="2" borderId="4" xfId="0" applyFont="1" applyFill="1" applyBorder="1" applyAlignment="1">
      <alignment horizontal="center" vertical="center" wrapText="1"/>
    </xf>
    <xf numFmtId="0" fontId="19" fillId="2" borderId="8" xfId="0" applyFont="1" applyFill="1" applyBorder="1"/>
    <xf numFmtId="9" fontId="3" fillId="3" borderId="0" xfId="4" applyFont="1" applyFill="1"/>
    <xf numFmtId="0" fontId="18" fillId="4" borderId="12" xfId="0" applyFont="1" applyFill="1" applyBorder="1" applyAlignment="1" applyProtection="1">
      <alignment horizontal="center"/>
      <protection locked="0"/>
    </xf>
    <xf numFmtId="166" fontId="3" fillId="5" borderId="13" xfId="3" applyNumberFormat="1" applyFont="1" applyFill="1" applyBorder="1" applyAlignment="1">
      <alignment horizontal="center"/>
    </xf>
    <xf numFmtId="181" fontId="11" fillId="3" borderId="0" xfId="0" applyNumberFormat="1" applyFont="1" applyFill="1"/>
    <xf numFmtId="9" fontId="11" fillId="3" borderId="0" xfId="0" applyNumberFormat="1" applyFont="1" applyFill="1"/>
    <xf numFmtId="0" fontId="19" fillId="2" borderId="8" xfId="0" applyFont="1" applyFill="1" applyBorder="1" applyAlignment="1">
      <alignment horizontal="left"/>
    </xf>
    <xf numFmtId="3" fontId="12" fillId="2" borderId="26" xfId="0" applyNumberFormat="1" applyFont="1" applyFill="1" applyBorder="1" applyAlignment="1">
      <alignment horizontal="center"/>
    </xf>
    <xf numFmtId="3" fontId="12" fillId="2" borderId="27" xfId="0" applyNumberFormat="1" applyFont="1" applyFill="1" applyBorder="1" applyAlignment="1">
      <alignment horizontal="center"/>
    </xf>
    <xf numFmtId="3" fontId="11" fillId="3" borderId="0" xfId="0" applyNumberFormat="1" applyFont="1" applyFill="1" applyAlignment="1">
      <alignment horizontal="center"/>
    </xf>
    <xf numFmtId="1" fontId="17" fillId="2" borderId="17" xfId="0" applyNumberFormat="1" applyFont="1" applyFill="1" applyBorder="1" applyAlignment="1">
      <alignment horizontal="center"/>
    </xf>
    <xf numFmtId="182" fontId="17" fillId="2" borderId="18" xfId="0" applyNumberFormat="1" applyFont="1" applyFill="1" applyBorder="1" applyAlignment="1">
      <alignment horizontal="center"/>
    </xf>
    <xf numFmtId="3" fontId="18" fillId="4" borderId="30" xfId="0" applyNumberFormat="1" applyFont="1" applyFill="1" applyBorder="1" applyAlignment="1" applyProtection="1">
      <alignment horizontal="center"/>
      <protection locked="0"/>
    </xf>
    <xf numFmtId="3" fontId="3" fillId="5" borderId="13" xfId="0" applyNumberFormat="1" applyFont="1" applyFill="1" applyBorder="1" applyAlignment="1" applyProtection="1">
      <alignment horizontal="center"/>
      <protection locked="0"/>
    </xf>
    <xf numFmtId="0" fontId="3" fillId="3" borderId="0" xfId="5" applyFont="1" applyFill="1" applyAlignment="1">
      <alignment horizontal="left" vertical="center"/>
    </xf>
    <xf numFmtId="0" fontId="28" fillId="3" borderId="0" xfId="5" applyFont="1" applyFill="1" applyAlignment="1">
      <alignment horizontal="left" vertical="center"/>
    </xf>
    <xf numFmtId="0" fontId="3" fillId="3" borderId="0" xfId="5" applyFont="1" applyFill="1" applyAlignment="1">
      <alignment vertical="center"/>
    </xf>
    <xf numFmtId="3" fontId="18" fillId="4" borderId="12" xfId="0" applyNumberFormat="1" applyFont="1" applyFill="1" applyBorder="1" applyAlignment="1" applyProtection="1">
      <alignment horizontal="center"/>
      <protection locked="0"/>
    </xf>
    <xf numFmtId="3" fontId="3" fillId="5" borderId="32" xfId="0" applyNumberFormat="1" applyFont="1" applyFill="1" applyBorder="1" applyAlignment="1" applyProtection="1">
      <alignment horizontal="center"/>
      <protection locked="0"/>
    </xf>
    <xf numFmtId="0" fontId="12" fillId="2" borderId="36" xfId="5" applyFont="1" applyFill="1" applyBorder="1" applyAlignment="1">
      <alignment vertical="center"/>
    </xf>
    <xf numFmtId="183" fontId="13" fillId="2" borderId="2" xfId="0" applyNumberFormat="1" applyFont="1" applyFill="1" applyBorder="1" applyAlignment="1">
      <alignment horizontal="center"/>
    </xf>
    <xf numFmtId="183" fontId="13" fillId="2" borderId="3" xfId="0" applyNumberFormat="1" applyFont="1" applyFill="1" applyBorder="1" applyAlignment="1">
      <alignment horizontal="center"/>
    </xf>
    <xf numFmtId="184" fontId="19" fillId="2" borderId="8" xfId="0" applyNumberFormat="1" applyFont="1" applyFill="1" applyBorder="1" applyAlignment="1">
      <alignment horizontal="center"/>
    </xf>
    <xf numFmtId="165" fontId="18" fillId="4" borderId="12" xfId="3" applyNumberFormat="1" applyFont="1" applyFill="1" applyBorder="1" applyAlignment="1" applyProtection="1">
      <alignment horizontal="center"/>
      <protection locked="0"/>
    </xf>
    <xf numFmtId="3" fontId="25" fillId="5" borderId="12" xfId="0" applyNumberFormat="1" applyFont="1" applyFill="1" applyBorder="1" applyAlignment="1">
      <alignment horizontal="center"/>
    </xf>
    <xf numFmtId="185" fontId="19" fillId="2" borderId="8" xfId="0" applyNumberFormat="1" applyFont="1" applyFill="1" applyBorder="1" applyAlignment="1">
      <alignment horizontal="center"/>
    </xf>
    <xf numFmtId="3" fontId="25" fillId="5" borderId="37" xfId="0" applyNumberFormat="1" applyFont="1" applyFill="1" applyBorder="1" applyAlignment="1">
      <alignment horizontal="center"/>
    </xf>
    <xf numFmtId="0" fontId="19" fillId="2" borderId="15" xfId="0" applyFont="1" applyFill="1" applyBorder="1" applyAlignment="1">
      <alignment horizontal="left"/>
    </xf>
    <xf numFmtId="3" fontId="18" fillId="4" borderId="17" xfId="0" applyNumberFormat="1" applyFont="1" applyFill="1" applyBorder="1" applyAlignment="1" applyProtection="1">
      <alignment horizontal="center"/>
      <protection locked="0"/>
    </xf>
    <xf numFmtId="3" fontId="3" fillId="5" borderId="18" xfId="0" applyNumberFormat="1" applyFont="1" applyFill="1" applyBorder="1" applyAlignment="1" applyProtection="1">
      <alignment horizontal="center"/>
      <protection locked="0"/>
    </xf>
    <xf numFmtId="183" fontId="13" fillId="2" borderId="38" xfId="0" applyNumberFormat="1" applyFont="1" applyFill="1" applyBorder="1" applyAlignment="1">
      <alignment horizontal="center"/>
    </xf>
    <xf numFmtId="184" fontId="13" fillId="2" borderId="38" xfId="0" applyNumberFormat="1" applyFont="1" applyFill="1" applyBorder="1" applyAlignment="1">
      <alignment horizontal="center"/>
    </xf>
    <xf numFmtId="183" fontId="13" fillId="2" borderId="39" xfId="0" applyNumberFormat="1" applyFont="1" applyFill="1" applyBorder="1" applyAlignment="1">
      <alignment horizontal="center"/>
    </xf>
    <xf numFmtId="183" fontId="13" fillId="2" borderId="40" xfId="0" applyNumberFormat="1" applyFont="1" applyFill="1" applyBorder="1" applyAlignment="1">
      <alignment horizontal="center"/>
    </xf>
    <xf numFmtId="3" fontId="11" fillId="3" borderId="0" xfId="0" applyNumberFormat="1" applyFont="1" applyFill="1"/>
    <xf numFmtId="184" fontId="19" fillId="2" borderId="15" xfId="0" applyNumberFormat="1" applyFont="1" applyFill="1" applyBorder="1" applyAlignment="1">
      <alignment horizontal="center"/>
    </xf>
    <xf numFmtId="165" fontId="18" fillId="4" borderId="17" xfId="3" applyNumberFormat="1" applyFont="1" applyFill="1" applyBorder="1" applyAlignment="1" applyProtection="1">
      <alignment horizontal="center"/>
      <protection locked="0"/>
    </xf>
    <xf numFmtId="3" fontId="18" fillId="4" borderId="18" xfId="0" applyNumberFormat="1" applyFont="1" applyFill="1" applyBorder="1" applyAlignment="1" applyProtection="1">
      <alignment horizontal="center"/>
      <protection locked="0"/>
    </xf>
    <xf numFmtId="185" fontId="19" fillId="2" borderId="15" xfId="0" applyNumberFormat="1" applyFont="1" applyFill="1" applyBorder="1" applyAlignment="1">
      <alignment horizontal="center"/>
    </xf>
    <xf numFmtId="183" fontId="13" fillId="2" borderId="41" xfId="0" applyNumberFormat="1" applyFont="1" applyFill="1" applyBorder="1" applyAlignment="1">
      <alignment horizontal="center"/>
    </xf>
    <xf numFmtId="183" fontId="13" fillId="2" borderId="42" xfId="0" applyNumberFormat="1" applyFont="1" applyFill="1" applyBorder="1" applyAlignment="1">
      <alignment horizontal="center"/>
    </xf>
    <xf numFmtId="0" fontId="19" fillId="2" borderId="43" xfId="0" applyFont="1" applyFill="1" applyBorder="1"/>
    <xf numFmtId="0" fontId="24" fillId="3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30" fillId="2" borderId="8" xfId="0" applyFont="1" applyFill="1" applyBorder="1" applyAlignment="1">
      <alignment horizontal="center"/>
    </xf>
    <xf numFmtId="169" fontId="3" fillId="5" borderId="27" xfId="4" applyNumberFormat="1" applyFont="1" applyFill="1" applyBorder="1" applyAlignment="1">
      <alignment horizontal="center"/>
    </xf>
    <xf numFmtId="0" fontId="19" fillId="2" borderId="44" xfId="0" applyFont="1" applyFill="1" applyBorder="1"/>
    <xf numFmtId="0" fontId="19" fillId="2" borderId="45" xfId="0" applyFont="1" applyFill="1" applyBorder="1"/>
    <xf numFmtId="0" fontId="30" fillId="2" borderId="45" xfId="0" applyFont="1" applyFill="1" applyBorder="1" applyAlignment="1">
      <alignment horizontal="center"/>
    </xf>
    <xf numFmtId="186" fontId="19" fillId="2" borderId="46" xfId="0" applyNumberFormat="1" applyFont="1" applyFill="1" applyBorder="1" applyAlignment="1">
      <alignment horizontal="center" vertical="center"/>
    </xf>
    <xf numFmtId="169" fontId="3" fillId="5" borderId="47" xfId="4" applyNumberFormat="1" applyFont="1" applyFill="1" applyBorder="1" applyAlignment="1">
      <alignment horizontal="center"/>
    </xf>
    <xf numFmtId="186" fontId="19" fillId="2" borderId="8" xfId="0" applyNumberFormat="1" applyFont="1" applyFill="1" applyBorder="1" applyAlignment="1">
      <alignment horizontal="center"/>
    </xf>
    <xf numFmtId="10" fontId="13" fillId="2" borderId="2" xfId="0" applyNumberFormat="1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9" fillId="2" borderId="43" xfId="0" applyFont="1" applyFill="1" applyBorder="1" applyAlignment="1">
      <alignment horizontal="left" indent="1"/>
    </xf>
    <xf numFmtId="0" fontId="18" fillId="4" borderId="9" xfId="0" applyFont="1" applyFill="1" applyBorder="1" applyAlignment="1" applyProtection="1">
      <alignment horizontal="center"/>
      <protection locked="0"/>
    </xf>
    <xf numFmtId="167" fontId="11" fillId="3" borderId="0" xfId="3" applyFont="1" applyFill="1" applyAlignment="1">
      <alignment horizontal="center"/>
    </xf>
    <xf numFmtId="181" fontId="3" fillId="3" borderId="0" xfId="0" applyNumberFormat="1" applyFont="1" applyFill="1" applyAlignment="1">
      <alignment horizontal="center"/>
    </xf>
    <xf numFmtId="0" fontId="18" fillId="4" borderId="14" xfId="0" applyFont="1" applyFill="1" applyBorder="1" applyAlignment="1" applyProtection="1">
      <alignment horizontal="center"/>
      <protection locked="0"/>
    </xf>
    <xf numFmtId="0" fontId="19" fillId="2" borderId="44" xfId="0" applyFont="1" applyFill="1" applyBorder="1" applyAlignment="1">
      <alignment horizontal="left" indent="1"/>
    </xf>
    <xf numFmtId="0" fontId="3" fillId="5" borderId="19" xfId="0" applyFont="1" applyFill="1" applyBorder="1" applyAlignment="1">
      <alignment horizontal="center"/>
    </xf>
    <xf numFmtId="0" fontId="39" fillId="2" borderId="15" xfId="0" applyFont="1" applyFill="1" applyBorder="1" applyAlignment="1">
      <alignment horizontal="center"/>
    </xf>
    <xf numFmtId="186" fontId="19" fillId="2" borderId="16" xfId="0" applyNumberFormat="1" applyFont="1" applyFill="1" applyBorder="1" applyAlignment="1">
      <alignment horizontal="center"/>
    </xf>
    <xf numFmtId="169" fontId="19" fillId="2" borderId="48" xfId="0" applyNumberFormat="1" applyFont="1" applyFill="1" applyBorder="1" applyAlignment="1">
      <alignment horizontal="center"/>
    </xf>
    <xf numFmtId="187" fontId="14" fillId="5" borderId="12" xfId="0" applyNumberFormat="1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left"/>
    </xf>
    <xf numFmtId="188" fontId="18" fillId="4" borderId="12" xfId="0" applyNumberFormat="1" applyFont="1" applyFill="1" applyBorder="1" applyAlignment="1">
      <alignment horizontal="center" vertical="center"/>
    </xf>
    <xf numFmtId="0" fontId="40" fillId="2" borderId="21" xfId="0" applyFont="1" applyFill="1" applyBorder="1" applyAlignment="1">
      <alignment horizontal="center"/>
    </xf>
    <xf numFmtId="169" fontId="18" fillId="4" borderId="12" xfId="4" applyNumberFormat="1" applyFont="1" applyFill="1" applyBorder="1" applyAlignment="1">
      <alignment horizontal="center"/>
    </xf>
    <xf numFmtId="3" fontId="14" fillId="5" borderId="24" xfId="0" applyNumberFormat="1" applyFont="1" applyFill="1" applyBorder="1" applyAlignment="1">
      <alignment horizontal="center"/>
    </xf>
    <xf numFmtId="0" fontId="17" fillId="2" borderId="43" xfId="0" applyFont="1" applyFill="1" applyBorder="1"/>
    <xf numFmtId="3" fontId="14" fillId="5" borderId="27" xfId="3" applyNumberFormat="1" applyFont="1" applyFill="1" applyBorder="1" applyAlignment="1">
      <alignment horizontal="center"/>
    </xf>
    <xf numFmtId="3" fontId="14" fillId="5" borderId="13" xfId="3" applyNumberFormat="1" applyFont="1" applyFill="1" applyBorder="1" applyAlignment="1">
      <alignment horizontal="center" vertical="center"/>
    </xf>
    <xf numFmtId="169" fontId="1" fillId="5" borderId="17" xfId="4" applyNumberFormat="1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left"/>
    </xf>
    <xf numFmtId="0" fontId="17" fillId="2" borderId="44" xfId="0" applyFont="1" applyFill="1" applyBorder="1"/>
    <xf numFmtId="3" fontId="14" fillId="5" borderId="18" xfId="3" applyNumberFormat="1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/>
    </xf>
    <xf numFmtId="181" fontId="18" fillId="4" borderId="10" xfId="0" applyNumberFormat="1" applyFont="1" applyFill="1" applyBorder="1" applyProtection="1">
      <protection locked="0"/>
    </xf>
    <xf numFmtId="164" fontId="3" fillId="5" borderId="11" xfId="0" applyNumberFormat="1" applyFont="1" applyFill="1" applyBorder="1" applyAlignment="1">
      <alignment horizontal="center"/>
    </xf>
    <xf numFmtId="186" fontId="25" fillId="5" borderId="14" xfId="0" applyNumberFormat="1" applyFont="1" applyFill="1" applyBorder="1" applyAlignment="1">
      <alignment horizontal="center"/>
    </xf>
    <xf numFmtId="189" fontId="3" fillId="5" borderId="12" xfId="0" applyNumberFormat="1" applyFont="1" applyFill="1" applyBorder="1"/>
    <xf numFmtId="164" fontId="3" fillId="5" borderId="13" xfId="0" applyNumberFormat="1" applyFont="1" applyFill="1" applyBorder="1" applyAlignment="1">
      <alignment horizontal="center"/>
    </xf>
    <xf numFmtId="0" fontId="3" fillId="5" borderId="14" xfId="0" applyFont="1" applyFill="1" applyBorder="1"/>
    <xf numFmtId="165" fontId="14" fillId="5" borderId="13" xfId="0" applyNumberFormat="1" applyFont="1" applyFill="1" applyBorder="1" applyAlignment="1">
      <alignment horizontal="center"/>
    </xf>
    <xf numFmtId="2" fontId="3" fillId="5" borderId="12" xfId="0" applyNumberFormat="1" applyFont="1" applyFill="1" applyBorder="1" applyAlignment="1">
      <alignment horizontal="center"/>
    </xf>
    <xf numFmtId="3" fontId="25" fillId="5" borderId="12" xfId="0" applyNumberFormat="1" applyFont="1" applyFill="1" applyBorder="1" applyAlignment="1">
      <alignment horizontal="center" vertical="center"/>
    </xf>
    <xf numFmtId="3" fontId="33" fillId="5" borderId="13" xfId="4" applyNumberFormat="1" applyFont="1" applyFill="1" applyBorder="1" applyAlignment="1">
      <alignment horizontal="center"/>
    </xf>
    <xf numFmtId="0" fontId="19" fillId="2" borderId="15" xfId="0" applyFont="1" applyFill="1" applyBorder="1"/>
    <xf numFmtId="0" fontId="3" fillId="5" borderId="19" xfId="0" applyFont="1" applyFill="1" applyBorder="1"/>
    <xf numFmtId="181" fontId="25" fillId="5" borderId="17" xfId="0" applyNumberFormat="1" applyFont="1" applyFill="1" applyBorder="1"/>
    <xf numFmtId="181" fontId="33" fillId="5" borderId="18" xfId="0" applyNumberFormat="1" applyFont="1" applyFill="1" applyBorder="1" applyAlignment="1">
      <alignment horizontal="center"/>
    </xf>
    <xf numFmtId="169" fontId="11" fillId="3" borderId="0" xfId="4" applyNumberFormat="1" applyFont="1" applyFill="1" applyAlignment="1">
      <alignment horizontal="center"/>
    </xf>
    <xf numFmtId="0" fontId="19" fillId="2" borderId="21" xfId="0" applyFont="1" applyFill="1" applyBorder="1" applyAlignment="1">
      <alignment horizontal="center"/>
    </xf>
    <xf numFmtId="0" fontId="18" fillId="0" borderId="0" xfId="0" applyFont="1"/>
    <xf numFmtId="10" fontId="18" fillId="4" borderId="12" xfId="4" applyNumberFormat="1" applyFont="1" applyFill="1" applyBorder="1" applyAlignment="1" applyProtection="1">
      <alignment horizontal="center"/>
      <protection locked="0"/>
    </xf>
    <xf numFmtId="169" fontId="24" fillId="3" borderId="0" xfId="0" applyNumberFormat="1" applyFont="1" applyFill="1" applyAlignment="1">
      <alignment horizontal="center"/>
    </xf>
    <xf numFmtId="0" fontId="13" fillId="2" borderId="8" xfId="0" applyFont="1" applyFill="1" applyBorder="1" applyAlignment="1">
      <alignment horizontal="left" indent="5"/>
    </xf>
    <xf numFmtId="0" fontId="13" fillId="2" borderId="0" xfId="0" applyFont="1" applyFill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10" fontId="18" fillId="4" borderId="14" xfId="4" applyNumberFormat="1" applyFont="1" applyFill="1" applyBorder="1" applyAlignment="1" applyProtection="1">
      <alignment horizontal="center"/>
      <protection locked="0"/>
    </xf>
    <xf numFmtId="10" fontId="18" fillId="4" borderId="13" xfId="4" applyNumberFormat="1" applyFont="1" applyFill="1" applyBorder="1" applyAlignment="1" applyProtection="1">
      <alignment horizontal="center"/>
      <protection locked="0"/>
    </xf>
    <xf numFmtId="10" fontId="24" fillId="3" borderId="0" xfId="4" applyNumberFormat="1" applyFont="1" applyFill="1" applyAlignment="1">
      <alignment horizontal="center"/>
    </xf>
    <xf numFmtId="10" fontId="18" fillId="4" borderId="19" xfId="4" applyNumberFormat="1" applyFont="1" applyFill="1" applyBorder="1" applyAlignment="1" applyProtection="1">
      <alignment horizontal="center"/>
      <protection locked="0"/>
    </xf>
    <xf numFmtId="10" fontId="18" fillId="4" borderId="17" xfId="4" applyNumberFormat="1" applyFont="1" applyFill="1" applyBorder="1" applyAlignment="1" applyProtection="1">
      <alignment horizontal="center"/>
      <protection locked="0"/>
    </xf>
    <xf numFmtId="10" fontId="18" fillId="4" borderId="18" xfId="4" applyNumberFormat="1" applyFont="1" applyFill="1" applyBorder="1" applyAlignment="1" applyProtection="1">
      <alignment horizontal="center"/>
      <protection locked="0"/>
    </xf>
    <xf numFmtId="0" fontId="12" fillId="2" borderId="1" xfId="5" applyFont="1" applyFill="1" applyBorder="1" applyAlignment="1">
      <alignment horizontal="left" vertical="center"/>
    </xf>
    <xf numFmtId="190" fontId="13" fillId="2" borderId="6" xfId="8" applyNumberFormat="1" applyFont="1" applyFill="1" applyBorder="1" applyAlignment="1">
      <alignment horizontal="center" vertical="center"/>
    </xf>
    <xf numFmtId="167" fontId="13" fillId="2" borderId="6" xfId="7" applyFont="1" applyFill="1" applyBorder="1" applyAlignment="1">
      <alignment horizontal="center" vertical="center"/>
    </xf>
    <xf numFmtId="0" fontId="13" fillId="2" borderId="6" xfId="5" applyFont="1" applyFill="1" applyBorder="1" applyAlignment="1">
      <alignment horizontal="left" vertical="center"/>
    </xf>
    <xf numFmtId="0" fontId="13" fillId="2" borderId="7" xfId="5" applyFont="1" applyFill="1" applyBorder="1" applyAlignment="1">
      <alignment vertical="center"/>
    </xf>
    <xf numFmtId="0" fontId="19" fillId="2" borderId="43" xfId="5" applyFont="1" applyFill="1" applyBorder="1" applyAlignment="1">
      <alignment horizontal="left" vertical="center" indent="1"/>
    </xf>
    <xf numFmtId="10" fontId="18" fillId="4" borderId="12" xfId="6" applyNumberFormat="1" applyFont="1" applyFill="1" applyBorder="1" applyAlignment="1" applyProtection="1">
      <alignment horizontal="center" vertical="center"/>
      <protection locked="0"/>
    </xf>
    <xf numFmtId="169" fontId="28" fillId="5" borderId="14" xfId="6" applyNumberFormat="1" applyFont="1" applyFill="1" applyBorder="1" applyAlignment="1">
      <alignment horizontal="left" vertical="center"/>
    </xf>
    <xf numFmtId="0" fontId="3" fillId="5" borderId="12" xfId="0" applyFont="1" applyFill="1" applyBorder="1"/>
    <xf numFmtId="164" fontId="3" fillId="5" borderId="13" xfId="0" applyNumberFormat="1" applyFont="1" applyFill="1" applyBorder="1" applyAlignment="1">
      <alignment horizontal="right"/>
    </xf>
    <xf numFmtId="0" fontId="19" fillId="2" borderId="43" xfId="5" applyFont="1" applyFill="1" applyBorder="1" applyAlignment="1">
      <alignment horizontal="left" vertical="center" indent="3"/>
    </xf>
    <xf numFmtId="165" fontId="3" fillId="5" borderId="14" xfId="6" applyNumberFormat="1" applyFont="1" applyFill="1" applyBorder="1" applyAlignment="1">
      <alignment horizontal="right" vertical="center"/>
    </xf>
    <xf numFmtId="164" fontId="3" fillId="5" borderId="13" xfId="6" applyNumberFormat="1" applyFont="1" applyFill="1" applyBorder="1" applyAlignment="1">
      <alignment horizontal="right" vertical="center"/>
    </xf>
    <xf numFmtId="165" fontId="3" fillId="5" borderId="31" xfId="6" applyNumberFormat="1" applyFont="1" applyFill="1" applyBorder="1" applyAlignment="1">
      <alignment horizontal="right" vertical="center"/>
    </xf>
    <xf numFmtId="181" fontId="19" fillId="2" borderId="17" xfId="7" applyNumberFormat="1" applyFont="1" applyFill="1" applyBorder="1" applyAlignment="1">
      <alignment horizontal="center" vertical="top" wrapText="1"/>
    </xf>
    <xf numFmtId="0" fontId="19" fillId="2" borderId="17" xfId="5" applyFont="1" applyFill="1" applyBorder="1" applyAlignment="1">
      <alignment horizontal="center" vertical="top" wrapText="1"/>
    </xf>
    <xf numFmtId="181" fontId="19" fillId="2" borderId="18" xfId="7" applyNumberFormat="1" applyFont="1" applyFill="1" applyBorder="1" applyAlignment="1">
      <alignment horizontal="center" vertical="top" wrapText="1"/>
    </xf>
    <xf numFmtId="0" fontId="19" fillId="2" borderId="8" xfId="9" applyFont="1" applyFill="1" applyBorder="1" applyAlignment="1">
      <alignment vertical="center"/>
    </xf>
    <xf numFmtId="0" fontId="19" fillId="2" borderId="0" xfId="0" applyFont="1" applyFill="1"/>
    <xf numFmtId="13" fontId="18" fillId="4" borderId="49" xfId="9" applyNumberFormat="1" applyFont="1" applyFill="1" applyBorder="1" applyAlignment="1" applyProtection="1">
      <alignment horizontal="center" vertical="center"/>
      <protection locked="0"/>
    </xf>
    <xf numFmtId="0" fontId="19" fillId="2" borderId="15" xfId="9" applyFont="1" applyFill="1" applyBorder="1" applyAlignment="1">
      <alignment vertical="center"/>
    </xf>
    <xf numFmtId="0" fontId="19" fillId="2" borderId="16" xfId="0" applyFont="1" applyFill="1" applyBorder="1"/>
    <xf numFmtId="13" fontId="18" fillId="4" borderId="50" xfId="9" applyNumberFormat="1" applyFont="1" applyFill="1" applyBorder="1" applyAlignment="1" applyProtection="1">
      <alignment horizontal="center" vertical="center"/>
      <protection locked="0"/>
    </xf>
    <xf numFmtId="0" fontId="12" fillId="2" borderId="4" xfId="5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/>
    </xf>
    <xf numFmtId="0" fontId="19" fillId="2" borderId="34" xfId="0" applyFont="1" applyFill="1" applyBorder="1"/>
    <xf numFmtId="0" fontId="19" fillId="2" borderId="35" xfId="0" applyFont="1" applyFill="1" applyBorder="1"/>
    <xf numFmtId="0" fontId="43" fillId="2" borderId="4" xfId="5" applyFont="1" applyFill="1" applyBorder="1" applyAlignment="1">
      <alignment horizontal="center" vertical="center" wrapText="1"/>
    </xf>
    <xf numFmtId="0" fontId="43" fillId="2" borderId="5" xfId="5" applyFont="1" applyFill="1" applyBorder="1" applyAlignment="1">
      <alignment horizontal="center" vertical="center" wrapText="1"/>
    </xf>
    <xf numFmtId="0" fontId="44" fillId="4" borderId="10" xfId="5" applyFont="1" applyFill="1" applyBorder="1" applyAlignment="1" applyProtection="1">
      <alignment horizontal="center" vertical="center" wrapText="1"/>
      <protection locked="0"/>
    </xf>
    <xf numFmtId="0" fontId="44" fillId="4" borderId="11" xfId="5" applyFont="1" applyFill="1" applyBorder="1" applyAlignment="1" applyProtection="1">
      <alignment horizontal="center" vertical="center" wrapText="1"/>
      <protection locked="0"/>
    </xf>
    <xf numFmtId="0" fontId="19" fillId="2" borderId="43" xfId="5" applyFont="1" applyFill="1" applyBorder="1" applyAlignment="1">
      <alignment vertical="center"/>
    </xf>
    <xf numFmtId="10" fontId="18" fillId="4" borderId="12" xfId="12" applyNumberFormat="1" applyFont="1" applyFill="1" applyBorder="1" applyAlignment="1" applyProtection="1">
      <alignment horizontal="center"/>
      <protection locked="0"/>
    </xf>
    <xf numFmtId="10" fontId="18" fillId="4" borderId="13" xfId="12" applyNumberFormat="1" applyFont="1" applyFill="1" applyBorder="1" applyAlignment="1" applyProtection="1">
      <alignment horizontal="center"/>
      <protection locked="0"/>
    </xf>
    <xf numFmtId="10" fontId="3" fillId="5" borderId="12" xfId="12" applyNumberFormat="1" applyFont="1" applyFill="1" applyBorder="1" applyAlignment="1">
      <alignment horizontal="center"/>
    </xf>
    <xf numFmtId="10" fontId="3" fillId="5" borderId="13" xfId="12" applyNumberFormat="1" applyFont="1" applyFill="1" applyBorder="1" applyAlignment="1">
      <alignment horizontal="center"/>
    </xf>
    <xf numFmtId="0" fontId="19" fillId="2" borderId="44" xfId="5" applyFont="1" applyFill="1" applyBorder="1" applyAlignment="1">
      <alignment vertical="center"/>
    </xf>
    <xf numFmtId="10" fontId="18" fillId="4" borderId="17" xfId="12" applyNumberFormat="1" applyFont="1" applyFill="1" applyBorder="1" applyAlignment="1" applyProtection="1">
      <alignment horizontal="center"/>
      <protection locked="0"/>
    </xf>
    <xf numFmtId="10" fontId="18" fillId="4" borderId="18" xfId="12" applyNumberFormat="1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28" fillId="0" borderId="0" xfId="13" applyFont="1" applyAlignment="1">
      <alignment vertical="center"/>
    </xf>
    <xf numFmtId="0" fontId="28" fillId="6" borderId="0" xfId="5" applyFont="1" applyFill="1"/>
    <xf numFmtId="0" fontId="28" fillId="0" borderId="0" xfId="12" applyFont="1"/>
    <xf numFmtId="0" fontId="36" fillId="5" borderId="52" xfId="12" applyFont="1" applyFill="1" applyBorder="1"/>
    <xf numFmtId="0" fontId="47" fillId="5" borderId="39" xfId="12" applyFont="1" applyFill="1" applyBorder="1"/>
    <xf numFmtId="10" fontId="28" fillId="5" borderId="39" xfId="12" applyNumberFormat="1" applyFont="1" applyFill="1" applyBorder="1" applyAlignment="1">
      <alignment horizontal="center"/>
    </xf>
    <xf numFmtId="0" fontId="28" fillId="5" borderId="39" xfId="12" applyFont="1" applyFill="1" applyBorder="1"/>
    <xf numFmtId="0" fontId="28" fillId="5" borderId="39" xfId="12" applyFont="1" applyFill="1" applyBorder="1" applyAlignment="1">
      <alignment horizontal="center"/>
    </xf>
    <xf numFmtId="0" fontId="28" fillId="5" borderId="53" xfId="12" applyFont="1" applyFill="1" applyBorder="1" applyAlignment="1">
      <alignment horizontal="center"/>
    </xf>
    <xf numFmtId="0" fontId="47" fillId="0" borderId="0" xfId="12" applyFont="1"/>
    <xf numFmtId="0" fontId="4" fillId="0" borderId="0" xfId="14" applyFont="1"/>
    <xf numFmtId="0" fontId="48" fillId="0" borderId="0" xfId="14" applyFont="1"/>
    <xf numFmtId="0" fontId="4" fillId="0" borderId="0" xfId="14" applyFont="1" applyAlignment="1">
      <alignment horizontal="left"/>
    </xf>
    <xf numFmtId="0" fontId="20" fillId="5" borderId="54" xfId="14" applyFill="1" applyBorder="1"/>
    <xf numFmtId="0" fontId="20" fillId="5" borderId="0" xfId="14" applyFill="1"/>
    <xf numFmtId="0" fontId="28" fillId="5" borderId="0" xfId="14" applyFont="1" applyFill="1" applyAlignment="1">
      <alignment horizontal="left" vertical="center"/>
    </xf>
    <xf numFmtId="0" fontId="35" fillId="5" borderId="0" xfId="14" applyFont="1" applyFill="1" applyAlignment="1">
      <alignment horizontal="center" vertical="center"/>
    </xf>
    <xf numFmtId="0" fontId="29" fillId="5" borderId="0" xfId="14" applyFont="1" applyFill="1" applyAlignment="1">
      <alignment horizontal="center" vertical="center"/>
    </xf>
    <xf numFmtId="0" fontId="29" fillId="5" borderId="55" xfId="14" applyFont="1" applyFill="1" applyBorder="1" applyAlignment="1">
      <alignment horizontal="center" vertical="center"/>
    </xf>
    <xf numFmtId="0" fontId="47" fillId="0" borderId="0" xfId="14" applyFont="1" applyAlignment="1">
      <alignment vertical="center"/>
    </xf>
    <xf numFmtId="0" fontId="20" fillId="0" borderId="0" xfId="14"/>
    <xf numFmtId="0" fontId="28" fillId="0" borderId="0" xfId="14" applyFont="1"/>
    <xf numFmtId="0" fontId="28" fillId="0" borderId="0" xfId="14" applyFont="1" applyAlignment="1">
      <alignment horizontal="left"/>
    </xf>
    <xf numFmtId="0" fontId="28" fillId="5" borderId="54" xfId="14" applyFont="1" applyFill="1" applyBorder="1" applyAlignment="1">
      <alignment horizontal="left"/>
    </xf>
    <xf numFmtId="0" fontId="28" fillId="5" borderId="0" xfId="14" applyFont="1" applyFill="1" applyAlignment="1">
      <alignment horizontal="left"/>
    </xf>
    <xf numFmtId="0" fontId="29" fillId="5" borderId="0" xfId="14" applyFont="1" applyFill="1" applyAlignment="1">
      <alignment horizontal="left"/>
    </xf>
    <xf numFmtId="0" fontId="35" fillId="5" borderId="0" xfId="14" applyFont="1" applyFill="1" applyAlignment="1">
      <alignment horizontal="right"/>
    </xf>
    <xf numFmtId="0" fontId="49" fillId="4" borderId="0" xfId="14" applyFont="1" applyFill="1" applyAlignment="1" applyProtection="1">
      <alignment horizontal="center"/>
      <protection locked="0"/>
    </xf>
    <xf numFmtId="0" fontId="35" fillId="5" borderId="0" xfId="14" applyFont="1" applyFill="1" applyAlignment="1">
      <alignment horizontal="center"/>
    </xf>
    <xf numFmtId="0" fontId="35" fillId="5" borderId="55" xfId="14" applyFont="1" applyFill="1" applyBorder="1" applyAlignment="1">
      <alignment horizontal="center"/>
    </xf>
    <xf numFmtId="0" fontId="47" fillId="0" borderId="0" xfId="14" applyFont="1"/>
    <xf numFmtId="0" fontId="50" fillId="0" borderId="0" xfId="14" applyFont="1"/>
    <xf numFmtId="0" fontId="51" fillId="0" borderId="0" xfId="14" applyFont="1"/>
    <xf numFmtId="0" fontId="51" fillId="0" borderId="0" xfId="14" applyFont="1" applyAlignment="1">
      <alignment horizontal="left"/>
    </xf>
    <xf numFmtId="0" fontId="51" fillId="5" borderId="54" xfId="14" applyFont="1" applyFill="1" applyBorder="1" applyAlignment="1">
      <alignment horizontal="left"/>
    </xf>
    <xf numFmtId="0" fontId="51" fillId="5" borderId="0" xfId="14" applyFont="1" applyFill="1" applyAlignment="1">
      <alignment horizontal="left"/>
    </xf>
    <xf numFmtId="0" fontId="52" fillId="5" borderId="0" xfId="14" applyFont="1" applyFill="1" applyAlignment="1">
      <alignment horizontal="left"/>
    </xf>
    <xf numFmtId="0" fontId="53" fillId="0" borderId="0" xfId="14" applyFont="1"/>
    <xf numFmtId="0" fontId="4" fillId="5" borderId="54" xfId="14" applyFont="1" applyFill="1" applyBorder="1" applyAlignment="1">
      <alignment horizontal="left"/>
    </xf>
    <xf numFmtId="0" fontId="4" fillId="5" borderId="0" xfId="14" applyFont="1" applyFill="1" applyAlignment="1">
      <alignment horizontal="left"/>
    </xf>
    <xf numFmtId="9" fontId="49" fillId="5" borderId="0" xfId="14" applyNumberFormat="1" applyFont="1" applyFill="1" applyAlignment="1" applyProtection="1">
      <alignment horizontal="center"/>
      <protection locked="0"/>
    </xf>
    <xf numFmtId="9" fontId="49" fillId="5" borderId="55" xfId="14" applyNumberFormat="1" applyFont="1" applyFill="1" applyBorder="1" applyAlignment="1" applyProtection="1">
      <alignment horizontal="center"/>
      <protection locked="0"/>
    </xf>
    <xf numFmtId="9" fontId="29" fillId="5" borderId="0" xfId="14" applyNumberFormat="1" applyFont="1" applyFill="1" applyAlignment="1">
      <alignment horizontal="center"/>
    </xf>
    <xf numFmtId="9" fontId="29" fillId="5" borderId="55" xfId="14" applyNumberFormat="1" applyFont="1" applyFill="1" applyBorder="1" applyAlignment="1">
      <alignment horizontal="center"/>
    </xf>
    <xf numFmtId="0" fontId="28" fillId="7" borderId="0" xfId="12" applyFont="1" applyFill="1"/>
    <xf numFmtId="0" fontId="54" fillId="0" borderId="0" xfId="14" applyFont="1" applyAlignment="1">
      <alignment horizontal="center"/>
    </xf>
    <xf numFmtId="0" fontId="54" fillId="5" borderId="56" xfId="14" applyFont="1" applyFill="1" applyBorder="1" applyAlignment="1">
      <alignment horizontal="center"/>
    </xf>
    <xf numFmtId="0" fontId="4" fillId="5" borderId="57" xfId="14" applyFont="1" applyFill="1" applyBorder="1" applyAlignment="1">
      <alignment horizontal="left"/>
    </xf>
    <xf numFmtId="0" fontId="29" fillId="5" borderId="57" xfId="14" applyFont="1" applyFill="1" applyBorder="1" applyAlignment="1">
      <alignment horizontal="center"/>
    </xf>
    <xf numFmtId="0" fontId="29" fillId="5" borderId="58" xfId="14" applyFont="1" applyFill="1" applyBorder="1" applyAlignment="1">
      <alignment horizontal="center"/>
    </xf>
    <xf numFmtId="191" fontId="54" fillId="0" borderId="0" xfId="14" applyNumberFormat="1" applyFont="1" applyAlignment="1">
      <alignment horizontal="center"/>
    </xf>
    <xf numFmtId="0" fontId="4" fillId="0" borderId="57" xfId="14" applyFont="1" applyBorder="1" applyAlignment="1">
      <alignment horizontal="left"/>
    </xf>
    <xf numFmtId="0" fontId="29" fillId="0" borderId="57" xfId="14" applyFont="1" applyBorder="1" applyAlignment="1">
      <alignment horizontal="center"/>
    </xf>
    <xf numFmtId="191" fontId="29" fillId="0" borderId="57" xfId="14" applyNumberFormat="1" applyFont="1" applyBorder="1" applyAlignment="1">
      <alignment horizontal="center"/>
    </xf>
    <xf numFmtId="0" fontId="29" fillId="0" borderId="58" xfId="14" applyFont="1" applyBorder="1" applyAlignment="1">
      <alignment horizontal="center"/>
    </xf>
    <xf numFmtId="0" fontId="43" fillId="2" borderId="59" xfId="14" applyFont="1" applyFill="1" applyBorder="1"/>
    <xf numFmtId="0" fontId="43" fillId="2" borderId="60" xfId="14" applyFont="1" applyFill="1" applyBorder="1" applyAlignment="1">
      <alignment horizontal="center" wrapText="1"/>
    </xf>
    <xf numFmtId="0" fontId="43" fillId="2" borderId="61" xfId="14" applyFont="1" applyFill="1" applyBorder="1" applyAlignment="1">
      <alignment horizontal="center" wrapText="1"/>
    </xf>
    <xf numFmtId="17" fontId="43" fillId="2" borderId="62" xfId="14" applyNumberFormat="1" applyFont="1" applyFill="1" applyBorder="1" applyAlignment="1">
      <alignment horizontal="center" vertical="center" wrapText="1"/>
    </xf>
    <xf numFmtId="190" fontId="36" fillId="0" borderId="0" xfId="8" applyNumberFormat="1" applyFont="1"/>
    <xf numFmtId="0" fontId="43" fillId="8" borderId="54" xfId="12" applyFont="1" applyFill="1" applyBorder="1"/>
    <xf numFmtId="0" fontId="43" fillId="8" borderId="0" xfId="12" applyFont="1" applyFill="1"/>
    <xf numFmtId="191" fontId="43" fillId="8" borderId="63" xfId="15" applyNumberFormat="1" applyFont="1" applyFill="1" applyBorder="1" applyAlignment="1">
      <alignment horizontal="center"/>
    </xf>
    <xf numFmtId="191" fontId="40" fillId="8" borderId="54" xfId="12" applyNumberFormat="1" applyFont="1" applyFill="1" applyBorder="1" applyAlignment="1">
      <alignment horizontal="center"/>
    </xf>
    <xf numFmtId="0" fontId="40" fillId="8" borderId="0" xfId="0" applyFont="1" applyFill="1"/>
    <xf numFmtId="191" fontId="43" fillId="8" borderId="63" xfId="12" applyNumberFormat="1" applyFont="1" applyFill="1" applyBorder="1" applyAlignment="1">
      <alignment horizontal="center"/>
    </xf>
    <xf numFmtId="0" fontId="55" fillId="0" borderId="0" xfId="12" applyFont="1"/>
    <xf numFmtId="169" fontId="28" fillId="0" borderId="0" xfId="4" applyNumberFormat="1" applyFont="1" applyFill="1"/>
    <xf numFmtId="0" fontId="56" fillId="3" borderId="54" xfId="12" applyFont="1" applyFill="1" applyBorder="1"/>
    <xf numFmtId="0" fontId="41" fillId="3" borderId="0" xfId="12" applyFont="1" applyFill="1"/>
    <xf numFmtId="191" fontId="41" fillId="3" borderId="63" xfId="15" applyNumberFormat="1" applyFont="1" applyFill="1" applyBorder="1" applyAlignment="1">
      <alignment horizontal="center"/>
    </xf>
    <xf numFmtId="191" fontId="41" fillId="3" borderId="54" xfId="12" applyNumberFormat="1" applyFont="1" applyFill="1" applyBorder="1" applyAlignment="1">
      <alignment horizontal="center"/>
    </xf>
    <xf numFmtId="9" fontId="41" fillId="3" borderId="55" xfId="4" applyFont="1" applyFill="1" applyBorder="1" applyAlignment="1">
      <alignment horizontal="center"/>
    </xf>
    <xf numFmtId="191" fontId="41" fillId="3" borderId="55" xfId="12" applyNumberFormat="1" applyFont="1" applyFill="1" applyBorder="1" applyAlignment="1">
      <alignment horizontal="center"/>
    </xf>
    <xf numFmtId="191" fontId="41" fillId="3" borderId="63" xfId="12" applyNumberFormat="1" applyFont="1" applyFill="1" applyBorder="1" applyAlignment="1">
      <alignment horizontal="center"/>
    </xf>
    <xf numFmtId="9" fontId="41" fillId="3" borderId="54" xfId="4" applyFont="1" applyFill="1" applyBorder="1" applyAlignment="1">
      <alignment horizontal="center"/>
    </xf>
    <xf numFmtId="169" fontId="37" fillId="0" borderId="0" xfId="4" applyNumberFormat="1" applyFont="1" applyFill="1"/>
    <xf numFmtId="0" fontId="57" fillId="6" borderId="54" xfId="12" applyFont="1" applyFill="1" applyBorder="1"/>
    <xf numFmtId="0" fontId="58" fillId="6" borderId="0" xfId="12" applyFont="1" applyFill="1" applyAlignment="1">
      <alignment horizontal="left" indent="1"/>
    </xf>
    <xf numFmtId="191" fontId="58" fillId="6" borderId="63" xfId="15" applyNumberFormat="1" applyFont="1" applyFill="1" applyBorder="1" applyAlignment="1">
      <alignment horizontal="center"/>
    </xf>
    <xf numFmtId="168" fontId="58" fillId="6" borderId="54" xfId="2" applyFont="1" applyFill="1" applyBorder="1" applyAlignment="1">
      <alignment horizontal="center" vertical="center"/>
    </xf>
    <xf numFmtId="191" fontId="58" fillId="6" borderId="55" xfId="12" applyNumberFormat="1" applyFont="1" applyFill="1" applyBorder="1" applyAlignment="1">
      <alignment horizontal="center"/>
    </xf>
    <xf numFmtId="191" fontId="58" fillId="6" borderId="63" xfId="12" applyNumberFormat="1" applyFont="1" applyFill="1" applyBorder="1" applyAlignment="1">
      <alignment horizontal="center"/>
    </xf>
    <xf numFmtId="0" fontId="59" fillId="0" borderId="0" xfId="12" applyFont="1"/>
    <xf numFmtId="169" fontId="58" fillId="6" borderId="54" xfId="4" applyNumberFormat="1" applyFont="1" applyFill="1" applyBorder="1" applyAlignment="1">
      <alignment horizontal="center" vertical="center"/>
    </xf>
    <xf numFmtId="3" fontId="41" fillId="3" borderId="54" xfId="12" applyNumberFormat="1" applyFont="1" applyFill="1" applyBorder="1" applyAlignment="1">
      <alignment horizontal="center" vertical="center"/>
    </xf>
    <xf numFmtId="169" fontId="34" fillId="0" borderId="0" xfId="4" applyNumberFormat="1" applyFont="1" applyFill="1"/>
    <xf numFmtId="0" fontId="41" fillId="3" borderId="55" xfId="12" applyFont="1" applyFill="1" applyBorder="1"/>
    <xf numFmtId="169" fontId="41" fillId="3" borderId="0" xfId="4" applyNumberFormat="1" applyFont="1" applyFill="1" applyAlignment="1">
      <alignment horizontal="left"/>
    </xf>
    <xf numFmtId="0" fontId="42" fillId="0" borderId="0" xfId="12"/>
    <xf numFmtId="169" fontId="60" fillId="0" borderId="0" xfId="4" applyNumberFormat="1" applyFont="1" applyFill="1"/>
    <xf numFmtId="0" fontId="58" fillId="6" borderId="55" xfId="12" applyFont="1" applyFill="1" applyBorder="1" applyAlignment="1">
      <alignment horizontal="left" indent="1"/>
    </xf>
    <xf numFmtId="3" fontId="58" fillId="6" borderId="54" xfId="12" applyNumberFormat="1" applyFont="1" applyFill="1" applyBorder="1" applyAlignment="1">
      <alignment horizontal="center" vertical="center"/>
    </xf>
    <xf numFmtId="0" fontId="61" fillId="0" borderId="0" xfId="12" applyFont="1"/>
    <xf numFmtId="191" fontId="58" fillId="0" borderId="63" xfId="12" applyNumberFormat="1" applyFont="1" applyBorder="1" applyAlignment="1">
      <alignment horizontal="center"/>
    </xf>
    <xf numFmtId="192" fontId="41" fillId="3" borderId="55" xfId="16" applyNumberFormat="1" applyFont="1" applyFill="1" applyBorder="1" applyAlignment="1">
      <alignment horizontal="left"/>
    </xf>
    <xf numFmtId="9" fontId="41" fillId="3" borderId="54" xfId="4" applyFont="1" applyFill="1" applyBorder="1" applyAlignment="1">
      <alignment horizontal="center" vertical="center"/>
    </xf>
    <xf numFmtId="10" fontId="40" fillId="8" borderId="54" xfId="6" applyNumberFormat="1" applyFont="1" applyFill="1" applyBorder="1" applyAlignment="1">
      <alignment horizontal="center"/>
    </xf>
    <xf numFmtId="190" fontId="28" fillId="0" borderId="0" xfId="8" applyNumberFormat="1" applyFont="1" applyFill="1"/>
    <xf numFmtId="0" fontId="56" fillId="0" borderId="54" xfId="12" applyFont="1" applyBorder="1"/>
    <xf numFmtId="0" fontId="41" fillId="0" borderId="0" xfId="12" applyFont="1"/>
    <xf numFmtId="191" fontId="41" fillId="0" borderId="63" xfId="15" applyNumberFormat="1" applyFont="1" applyFill="1" applyBorder="1" applyAlignment="1">
      <alignment horizontal="center"/>
    </xf>
    <xf numFmtId="10" fontId="41" fillId="0" borderId="0" xfId="12" applyNumberFormat="1" applyFont="1"/>
    <xf numFmtId="191" fontId="41" fillId="0" borderId="55" xfId="12" applyNumberFormat="1" applyFont="1" applyBorder="1" applyAlignment="1">
      <alignment horizontal="center"/>
    </xf>
    <xf numFmtId="191" fontId="41" fillId="0" borderId="63" xfId="12" applyNumberFormat="1" applyFont="1" applyBorder="1" applyAlignment="1">
      <alignment horizontal="center"/>
    </xf>
    <xf numFmtId="0" fontId="41" fillId="0" borderId="0" xfId="12" quotePrefix="1" applyFont="1"/>
    <xf numFmtId="191" fontId="43" fillId="8" borderId="54" xfId="12" applyNumberFormat="1" applyFont="1" applyFill="1" applyBorder="1" applyAlignment="1">
      <alignment horizontal="center"/>
    </xf>
    <xf numFmtId="191" fontId="43" fillId="8" borderId="55" xfId="12" applyNumberFormat="1" applyFont="1" applyFill="1" applyBorder="1" applyAlignment="1">
      <alignment horizontal="center"/>
    </xf>
    <xf numFmtId="190" fontId="36" fillId="0" borderId="0" xfId="8" applyNumberFormat="1" applyFont="1" applyFill="1"/>
    <xf numFmtId="0" fontId="56" fillId="9" borderId="54" xfId="12" applyFont="1" applyFill="1" applyBorder="1"/>
    <xf numFmtId="0" fontId="56" fillId="9" borderId="0" xfId="12" applyFont="1" applyFill="1"/>
    <xf numFmtId="191" fontId="56" fillId="9" borderId="63" xfId="15" applyNumberFormat="1" applyFont="1" applyFill="1" applyBorder="1" applyAlignment="1">
      <alignment horizontal="center"/>
    </xf>
    <xf numFmtId="3" fontId="56" fillId="9" borderId="54" xfId="12" applyNumberFormat="1" applyFont="1" applyFill="1" applyBorder="1" applyAlignment="1">
      <alignment horizontal="center" vertical="center"/>
    </xf>
    <xf numFmtId="167" fontId="56" fillId="9" borderId="0" xfId="3" applyFont="1" applyFill="1" applyBorder="1" applyAlignment="1">
      <alignment horizontal="center" vertical="center"/>
    </xf>
    <xf numFmtId="191" fontId="56" fillId="9" borderId="63" xfId="12" applyNumberFormat="1" applyFont="1" applyFill="1" applyBorder="1" applyAlignment="1">
      <alignment horizontal="center"/>
    </xf>
    <xf numFmtId="0" fontId="41" fillId="0" borderId="54" xfId="12" applyFont="1" applyBorder="1"/>
    <xf numFmtId="0" fontId="41" fillId="0" borderId="0" xfId="12" applyFont="1" applyAlignment="1">
      <alignment horizontal="left" indent="1"/>
    </xf>
    <xf numFmtId="191" fontId="41" fillId="0" borderId="54" xfId="12" applyNumberFormat="1" applyFont="1" applyBorder="1" applyAlignment="1">
      <alignment horizontal="center"/>
    </xf>
    <xf numFmtId="9" fontId="41" fillId="0" borderId="54" xfId="4" applyFont="1" applyBorder="1" applyAlignment="1">
      <alignment horizontal="center"/>
    </xf>
    <xf numFmtId="191" fontId="41" fillId="0" borderId="63" xfId="12" quotePrefix="1" applyNumberFormat="1" applyFont="1" applyBorder="1" applyAlignment="1">
      <alignment horizontal="center"/>
    </xf>
    <xf numFmtId="0" fontId="41" fillId="0" borderId="0" xfId="12" applyFont="1" applyAlignment="1">
      <alignment horizontal="left"/>
    </xf>
    <xf numFmtId="169" fontId="41" fillId="0" borderId="54" xfId="6" applyNumberFormat="1" applyFont="1" applyFill="1" applyBorder="1" applyAlignment="1">
      <alignment horizontal="center"/>
    </xf>
    <xf numFmtId="169" fontId="40" fillId="8" borderId="54" xfId="4" applyNumberFormat="1" applyFont="1" applyFill="1" applyBorder="1" applyAlignment="1">
      <alignment horizontal="center"/>
    </xf>
    <xf numFmtId="3" fontId="41" fillId="0" borderId="54" xfId="12" applyNumberFormat="1" applyFont="1" applyBorder="1" applyAlignment="1">
      <alignment horizontal="center"/>
    </xf>
    <xf numFmtId="190" fontId="62" fillId="0" borderId="0" xfId="8" applyNumberFormat="1" applyFont="1" applyFill="1"/>
    <xf numFmtId="0" fontId="63" fillId="0" borderId="0" xfId="12" applyFont="1"/>
    <xf numFmtId="190" fontId="64" fillId="0" borderId="0" xfId="8" applyNumberFormat="1" applyFont="1" applyFill="1"/>
    <xf numFmtId="0" fontId="65" fillId="8" borderId="54" xfId="12" applyFont="1" applyFill="1" applyBorder="1"/>
    <xf numFmtId="0" fontId="65" fillId="8" borderId="0" xfId="12" applyFont="1" applyFill="1"/>
    <xf numFmtId="191" fontId="65" fillId="8" borderId="63" xfId="15" applyNumberFormat="1" applyFont="1" applyFill="1" applyBorder="1" applyAlignment="1">
      <alignment horizontal="center"/>
    </xf>
    <xf numFmtId="191" fontId="66" fillId="8" borderId="54" xfId="12" applyNumberFormat="1" applyFont="1" applyFill="1" applyBorder="1" applyAlignment="1">
      <alignment horizontal="center"/>
    </xf>
    <xf numFmtId="190" fontId="65" fillId="8" borderId="63" xfId="2" applyNumberFormat="1" applyFont="1" applyFill="1" applyBorder="1" applyAlignment="1">
      <alignment horizontal="center"/>
    </xf>
    <xf numFmtId="0" fontId="67" fillId="0" borderId="0" xfId="12" applyFont="1"/>
    <xf numFmtId="190" fontId="68" fillId="0" borderId="0" xfId="8" applyNumberFormat="1" applyFont="1" applyFill="1"/>
    <xf numFmtId="0" fontId="69" fillId="6" borderId="54" xfId="12" applyFont="1" applyFill="1" applyBorder="1"/>
    <xf numFmtId="0" fontId="69" fillId="6" borderId="0" xfId="12" applyFont="1" applyFill="1" applyAlignment="1">
      <alignment horizontal="left"/>
    </xf>
    <xf numFmtId="191" fontId="69" fillId="6" borderId="63" xfId="15" applyNumberFormat="1" applyFont="1" applyFill="1" applyBorder="1" applyAlignment="1">
      <alignment horizontal="center"/>
    </xf>
    <xf numFmtId="3" fontId="69" fillId="6" borderId="54" xfId="12" applyNumberFormat="1" applyFont="1" applyFill="1" applyBorder="1" applyAlignment="1">
      <alignment horizontal="center"/>
    </xf>
    <xf numFmtId="191" fontId="69" fillId="6" borderId="55" xfId="12" applyNumberFormat="1" applyFont="1" applyFill="1" applyBorder="1" applyAlignment="1">
      <alignment horizontal="center"/>
    </xf>
    <xf numFmtId="190" fontId="69" fillId="6" borderId="63" xfId="2" applyNumberFormat="1" applyFont="1" applyFill="1" applyBorder="1" applyAlignment="1">
      <alignment horizontal="right"/>
    </xf>
    <xf numFmtId="0" fontId="70" fillId="0" borderId="0" xfId="12" applyFont="1"/>
    <xf numFmtId="169" fontId="69" fillId="6" borderId="54" xfId="6" applyNumberFormat="1" applyFont="1" applyFill="1" applyBorder="1" applyAlignment="1">
      <alignment horizontal="center"/>
    </xf>
    <xf numFmtId="1" fontId="69" fillId="6" borderId="54" xfId="6" applyNumberFormat="1" applyFont="1" applyFill="1" applyBorder="1" applyAlignment="1">
      <alignment horizontal="center"/>
    </xf>
    <xf numFmtId="3" fontId="43" fillId="8" borderId="55" xfId="12" applyNumberFormat="1" applyFont="1" applyFill="1" applyBorder="1" applyAlignment="1">
      <alignment horizontal="center"/>
    </xf>
    <xf numFmtId="190" fontId="28" fillId="0" borderId="0" xfId="8" applyNumberFormat="1" applyFont="1"/>
    <xf numFmtId="0" fontId="58" fillId="6" borderId="54" xfId="12" applyFont="1" applyFill="1" applyBorder="1"/>
    <xf numFmtId="0" fontId="58" fillId="6" borderId="0" xfId="12" applyFont="1" applyFill="1"/>
    <xf numFmtId="191" fontId="58" fillId="6" borderId="54" xfId="12" applyNumberFormat="1" applyFont="1" applyFill="1" applyBorder="1" applyAlignment="1">
      <alignment horizontal="center"/>
    </xf>
    <xf numFmtId="0" fontId="43" fillId="8" borderId="63" xfId="12" applyFont="1" applyFill="1" applyBorder="1"/>
    <xf numFmtId="169" fontId="43" fillId="8" borderId="54" xfId="6" applyNumberFormat="1" applyFont="1" applyFill="1" applyBorder="1" applyAlignment="1">
      <alignment horizontal="center"/>
    </xf>
    <xf numFmtId="190" fontId="71" fillId="0" borderId="0" xfId="8" applyNumberFormat="1" applyFont="1" applyBorder="1"/>
    <xf numFmtId="0" fontId="71" fillId="7" borderId="0" xfId="12" applyFont="1" applyFill="1"/>
    <xf numFmtId="191" fontId="28" fillId="7" borderId="0" xfId="15" applyNumberFormat="1" applyFont="1" applyFill="1" applyBorder="1" applyAlignment="1">
      <alignment horizontal="center"/>
    </xf>
    <xf numFmtId="3" fontId="72" fillId="7" borderId="0" xfId="12" applyNumberFormat="1" applyFont="1" applyFill="1" applyAlignment="1">
      <alignment horizontal="center"/>
    </xf>
    <xf numFmtId="9" fontId="72" fillId="7" borderId="0" xfId="6" applyFont="1" applyFill="1" applyBorder="1" applyAlignment="1">
      <alignment horizontal="center"/>
    </xf>
    <xf numFmtId="0" fontId="73" fillId="0" borderId="0" xfId="12" applyFont="1"/>
    <xf numFmtId="0" fontId="41" fillId="3" borderId="54" xfId="12" applyFont="1" applyFill="1" applyBorder="1"/>
    <xf numFmtId="3" fontId="41" fillId="3" borderId="63" xfId="15" applyNumberFormat="1" applyFont="1" applyFill="1" applyBorder="1" applyAlignment="1">
      <alignment horizontal="center"/>
    </xf>
    <xf numFmtId="191" fontId="41" fillId="3" borderId="63" xfId="12" applyNumberFormat="1" applyFont="1" applyFill="1" applyBorder="1" applyAlignment="1">
      <alignment horizontal="right"/>
    </xf>
    <xf numFmtId="190" fontId="32" fillId="0" borderId="0" xfId="8" applyNumberFormat="1" applyFont="1" applyFill="1"/>
    <xf numFmtId="0" fontId="74" fillId="6" borderId="54" xfId="12" applyFont="1" applyFill="1" applyBorder="1"/>
    <xf numFmtId="0" fontId="74" fillId="6" borderId="55" xfId="12" applyFont="1" applyFill="1" applyBorder="1"/>
    <xf numFmtId="191" fontId="74" fillId="6" borderId="63" xfId="15" applyNumberFormat="1" applyFont="1" applyFill="1" applyBorder="1" applyAlignment="1">
      <alignment horizontal="center"/>
    </xf>
    <xf numFmtId="191" fontId="74" fillId="6" borderId="54" xfId="12" applyNumberFormat="1" applyFont="1" applyFill="1" applyBorder="1" applyAlignment="1">
      <alignment horizontal="center"/>
    </xf>
    <xf numFmtId="3" fontId="74" fillId="6" borderId="63" xfId="15" applyNumberFormat="1" applyFont="1" applyFill="1" applyBorder="1" applyAlignment="1">
      <alignment horizontal="right"/>
    </xf>
    <xf numFmtId="0" fontId="75" fillId="0" borderId="0" xfId="12" applyFont="1"/>
    <xf numFmtId="191" fontId="74" fillId="6" borderId="63" xfId="12" applyNumberFormat="1" applyFont="1" applyFill="1" applyBorder="1" applyAlignment="1">
      <alignment horizontal="right"/>
    </xf>
    <xf numFmtId="190" fontId="28" fillId="0" borderId="0" xfId="8" applyNumberFormat="1" applyFont="1" applyFill="1" applyBorder="1"/>
    <xf numFmtId="3" fontId="76" fillId="7" borderId="0" xfId="12" applyNumberFormat="1" applyFont="1" applyFill="1" applyAlignment="1">
      <alignment horizontal="center"/>
    </xf>
    <xf numFmtId="9" fontId="76" fillId="7" borderId="0" xfId="6" applyFont="1" applyFill="1" applyBorder="1" applyAlignment="1">
      <alignment horizontal="center"/>
    </xf>
    <xf numFmtId="191" fontId="56" fillId="3" borderId="63" xfId="15" applyNumberFormat="1" applyFont="1" applyFill="1" applyBorder="1" applyAlignment="1">
      <alignment horizontal="center"/>
    </xf>
    <xf numFmtId="169" fontId="41" fillId="3" borderId="54" xfId="4" applyNumberFormat="1" applyFont="1" applyFill="1" applyBorder="1" applyAlignment="1">
      <alignment horizontal="center"/>
    </xf>
    <xf numFmtId="3" fontId="41" fillId="3" borderId="63" xfId="12" applyNumberFormat="1" applyFont="1" applyFill="1" applyBorder="1" applyAlignment="1">
      <alignment horizontal="center"/>
    </xf>
    <xf numFmtId="4" fontId="41" fillId="3" borderId="63" xfId="15" applyNumberFormat="1" applyFont="1" applyFill="1" applyBorder="1" applyAlignment="1">
      <alignment horizontal="center"/>
    </xf>
    <xf numFmtId="4" fontId="41" fillId="3" borderId="63" xfId="12" applyNumberFormat="1" applyFont="1" applyFill="1" applyBorder="1" applyAlignment="1">
      <alignment horizontal="center"/>
    </xf>
    <xf numFmtId="0" fontId="41" fillId="3" borderId="56" xfId="12" applyFont="1" applyFill="1" applyBorder="1" applyAlignment="1">
      <alignment horizontal="left"/>
    </xf>
    <xf numFmtId="0" fontId="41" fillId="3" borderId="57" xfId="12" applyFont="1" applyFill="1" applyBorder="1"/>
    <xf numFmtId="191" fontId="41" fillId="3" borderId="64" xfId="12" applyNumberFormat="1" applyFont="1" applyFill="1" applyBorder="1" applyAlignment="1">
      <alignment horizontal="center"/>
    </xf>
    <xf numFmtId="191" fontId="41" fillId="3" borderId="56" xfId="12" applyNumberFormat="1" applyFont="1" applyFill="1" applyBorder="1" applyAlignment="1">
      <alignment horizontal="center"/>
    </xf>
    <xf numFmtId="191" fontId="41" fillId="3" borderId="57" xfId="12" applyNumberFormat="1" applyFont="1" applyFill="1" applyBorder="1" applyAlignment="1">
      <alignment horizontal="center"/>
    </xf>
    <xf numFmtId="3" fontId="41" fillId="3" borderId="64" xfId="12" applyNumberFormat="1" applyFont="1" applyFill="1" applyBorder="1" applyAlignment="1">
      <alignment horizontal="center"/>
    </xf>
    <xf numFmtId="0" fontId="71" fillId="0" borderId="0" xfId="12" applyFont="1"/>
    <xf numFmtId="0" fontId="77" fillId="0" borderId="0" xfId="12" applyFont="1"/>
    <xf numFmtId="0" fontId="36" fillId="0" borderId="0" xfId="12" applyFont="1" applyAlignment="1">
      <alignment horizontal="center"/>
    </xf>
    <xf numFmtId="191" fontId="71" fillId="0" borderId="0" xfId="15" applyNumberFormat="1" applyFont="1" applyAlignment="1">
      <alignment horizontal="center"/>
    </xf>
    <xf numFmtId="0" fontId="43" fillId="2" borderId="59" xfId="12" applyFont="1" applyFill="1" applyBorder="1" applyAlignment="1">
      <alignment horizontal="center"/>
    </xf>
    <xf numFmtId="0" fontId="43" fillId="2" borderId="61" xfId="12" applyFont="1" applyFill="1" applyBorder="1" applyAlignment="1">
      <alignment horizontal="center"/>
    </xf>
    <xf numFmtId="0" fontId="43" fillId="2" borderId="52" xfId="12" applyFont="1" applyFill="1" applyBorder="1"/>
    <xf numFmtId="0" fontId="43" fillId="2" borderId="39" xfId="12" applyFont="1" applyFill="1" applyBorder="1"/>
    <xf numFmtId="169" fontId="41" fillId="3" borderId="65" xfId="12" applyNumberFormat="1" applyFont="1" applyFill="1" applyBorder="1" applyAlignment="1">
      <alignment horizontal="center"/>
    </xf>
    <xf numFmtId="191" fontId="28" fillId="0" borderId="0" xfId="12" applyNumberFormat="1" applyFont="1" applyAlignment="1">
      <alignment horizontal="center"/>
    </xf>
    <xf numFmtId="0" fontId="28" fillId="0" borderId="0" xfId="12" applyFont="1" applyAlignment="1">
      <alignment horizontal="center"/>
    </xf>
    <xf numFmtId="0" fontId="43" fillId="2" borderId="54" xfId="12" applyFont="1" applyFill="1" applyBorder="1"/>
    <xf numFmtId="0" fontId="43" fillId="2" borderId="0" xfId="12" applyFont="1" applyFill="1"/>
    <xf numFmtId="0" fontId="43" fillId="2" borderId="55" xfId="12" applyFont="1" applyFill="1" applyBorder="1"/>
    <xf numFmtId="191" fontId="28" fillId="0" borderId="0" xfId="12" applyNumberFormat="1" applyFont="1"/>
    <xf numFmtId="0" fontId="41" fillId="3" borderId="63" xfId="12" applyFont="1" applyFill="1" applyBorder="1" applyAlignment="1">
      <alignment horizontal="center"/>
    </xf>
    <xf numFmtId="0" fontId="43" fillId="2" borderId="56" xfId="12" applyFont="1" applyFill="1" applyBorder="1"/>
    <xf numFmtId="0" fontId="43" fillId="2" borderId="58" xfId="12" applyFont="1" applyFill="1" applyBorder="1"/>
    <xf numFmtId="3" fontId="41" fillId="3" borderId="64" xfId="15" applyNumberFormat="1" applyFont="1" applyFill="1" applyBorder="1" applyAlignment="1">
      <alignment horizontal="center"/>
    </xf>
    <xf numFmtId="0" fontId="34" fillId="0" borderId="0" xfId="12" applyFont="1"/>
    <xf numFmtId="0" fontId="78" fillId="0" borderId="0" xfId="12" applyFont="1"/>
    <xf numFmtId="169" fontId="37" fillId="0" borderId="0" xfId="4" applyNumberFormat="1" applyFont="1" applyFill="1" applyBorder="1"/>
    <xf numFmtId="0" fontId="57" fillId="6" borderId="0" xfId="12" applyFont="1" applyFill="1"/>
    <xf numFmtId="191" fontId="58" fillId="6" borderId="0" xfId="15" applyNumberFormat="1" applyFont="1" applyFill="1" applyBorder="1" applyAlignment="1">
      <alignment horizontal="center"/>
    </xf>
    <xf numFmtId="169" fontId="58" fillId="6" borderId="0" xfId="4" applyNumberFormat="1" applyFont="1" applyFill="1" applyBorder="1" applyAlignment="1">
      <alignment horizontal="center" vertical="center"/>
    </xf>
    <xf numFmtId="9" fontId="58" fillId="6" borderId="0" xfId="4" applyFont="1" applyFill="1" applyBorder="1" applyAlignment="1">
      <alignment horizontal="center"/>
    </xf>
    <xf numFmtId="191" fontId="58" fillId="6" borderId="0" xfId="12" applyNumberFormat="1" applyFont="1" applyFill="1" applyAlignment="1">
      <alignment horizontal="center"/>
    </xf>
    <xf numFmtId="0" fontId="79" fillId="0" borderId="0" xfId="12" applyFont="1"/>
    <xf numFmtId="0" fontId="80" fillId="8" borderId="54" xfId="12" applyFont="1" applyFill="1" applyBorder="1"/>
    <xf numFmtId="191" fontId="80" fillId="8" borderId="0" xfId="17" applyNumberFormat="1" applyFont="1" applyFill="1" applyBorder="1" applyAlignment="1">
      <alignment horizontal="center"/>
    </xf>
    <xf numFmtId="191" fontId="80" fillId="8" borderId="0" xfId="8" applyNumberFormat="1" applyFont="1" applyFill="1" applyBorder="1" applyAlignment="1">
      <alignment horizontal="center"/>
    </xf>
    <xf numFmtId="0" fontId="80" fillId="8" borderId="0" xfId="12" applyFont="1" applyFill="1"/>
    <xf numFmtId="191" fontId="80" fillId="8" borderId="63" xfId="8" applyNumberFormat="1" applyFont="1" applyFill="1" applyBorder="1" applyAlignment="1">
      <alignment horizontal="right"/>
    </xf>
    <xf numFmtId="0" fontId="2" fillId="0" borderId="0" xfId="0" applyFont="1"/>
    <xf numFmtId="191" fontId="0" fillId="0" borderId="0" xfId="0" applyNumberFormat="1"/>
    <xf numFmtId="0" fontId="41" fillId="0" borderId="54" xfId="12" applyFont="1" applyBorder="1" applyAlignment="1">
      <alignment horizontal="left" indent="2"/>
    </xf>
    <xf numFmtId="169" fontId="41" fillId="0" borderId="0" xfId="4" applyNumberFormat="1" applyFont="1" applyFill="1" applyBorder="1" applyAlignment="1">
      <alignment horizontal="center"/>
    </xf>
    <xf numFmtId="191" fontId="41" fillId="0" borderId="63" xfId="8" quotePrefix="1" applyNumberFormat="1" applyFont="1" applyFill="1" applyBorder="1" applyAlignment="1">
      <alignment horizontal="right"/>
    </xf>
    <xf numFmtId="0" fontId="81" fillId="0" borderId="0" xfId="12" applyFont="1"/>
    <xf numFmtId="0" fontId="82" fillId="0" borderId="54" xfId="12" applyFont="1" applyBorder="1" applyAlignment="1">
      <alignment horizontal="left" indent="3"/>
    </xf>
    <xf numFmtId="0" fontId="82" fillId="0" borderId="0" xfId="12" applyFont="1" applyAlignment="1">
      <alignment horizontal="left" indent="1"/>
    </xf>
    <xf numFmtId="169" fontId="82" fillId="0" borderId="0" xfId="4" applyNumberFormat="1" applyFont="1" applyFill="1" applyBorder="1" applyAlignment="1">
      <alignment horizontal="right"/>
    </xf>
    <xf numFmtId="0" fontId="82" fillId="0" borderId="0" xfId="12" applyFont="1"/>
    <xf numFmtId="191" fontId="82" fillId="0" borderId="63" xfId="8" quotePrefix="1" applyNumberFormat="1" applyFont="1" applyFill="1" applyBorder="1" applyAlignment="1">
      <alignment horizontal="right"/>
    </xf>
    <xf numFmtId="0" fontId="83" fillId="0" borderId="0" xfId="0" applyFont="1"/>
    <xf numFmtId="191" fontId="83" fillId="0" borderId="0" xfId="0" applyNumberFormat="1" applyFont="1"/>
    <xf numFmtId="0" fontId="84" fillId="0" borderId="0" xfId="14" applyFont="1"/>
    <xf numFmtId="0" fontId="36" fillId="0" borderId="0" xfId="12" applyFont="1"/>
    <xf numFmtId="0" fontId="4" fillId="0" borderId="66" xfId="14" applyFont="1" applyBorder="1" applyAlignment="1">
      <alignment horizontal="left"/>
    </xf>
    <xf numFmtId="191" fontId="28" fillId="0" borderId="69" xfId="15" applyNumberFormat="1" applyFont="1" applyFill="1" applyBorder="1" applyAlignment="1">
      <alignment horizontal="center"/>
    </xf>
    <xf numFmtId="0" fontId="4" fillId="0" borderId="66" xfId="14" applyFont="1" applyBorder="1"/>
    <xf numFmtId="0" fontId="28" fillId="0" borderId="66" xfId="12" applyFont="1" applyBorder="1"/>
    <xf numFmtId="191" fontId="28" fillId="0" borderId="66" xfId="12" applyNumberFormat="1" applyFont="1" applyBorder="1"/>
    <xf numFmtId="0" fontId="4" fillId="0" borderId="67" xfId="14" applyFont="1" applyBorder="1" applyAlignment="1">
      <alignment horizontal="left"/>
    </xf>
    <xf numFmtId="191" fontId="28" fillId="0" borderId="70" xfId="15" applyNumberFormat="1" applyFont="1" applyFill="1" applyBorder="1" applyAlignment="1">
      <alignment horizontal="center"/>
    </xf>
    <xf numFmtId="0" fontId="4" fillId="0" borderId="67" xfId="14" applyFont="1" applyBorder="1"/>
    <xf numFmtId="0" fontId="28" fillId="0" borderId="67" xfId="12" applyFont="1" applyBorder="1"/>
    <xf numFmtId="191" fontId="28" fillId="0" borderId="67" xfId="12" applyNumberFormat="1" applyFont="1" applyBorder="1"/>
    <xf numFmtId="0" fontId="54" fillId="0" borderId="67" xfId="14" applyFont="1" applyBorder="1" applyAlignment="1">
      <alignment horizontal="left"/>
    </xf>
    <xf numFmtId="191" fontId="36" fillId="0" borderId="70" xfId="15" applyNumberFormat="1" applyFont="1" applyFill="1" applyBorder="1" applyAlignment="1">
      <alignment horizontal="center"/>
    </xf>
    <xf numFmtId="9" fontId="36" fillId="0" borderId="67" xfId="12" applyNumberFormat="1" applyFont="1" applyBorder="1" applyAlignment="1">
      <alignment horizontal="left"/>
    </xf>
    <xf numFmtId="0" fontId="36" fillId="0" borderId="67" xfId="12" applyFont="1" applyBorder="1"/>
    <xf numFmtId="191" fontId="36" fillId="0" borderId="67" xfId="12" applyNumberFormat="1" applyFont="1" applyBorder="1"/>
    <xf numFmtId="0" fontId="4" fillId="0" borderId="68" xfId="14" applyFont="1" applyBorder="1" applyAlignment="1">
      <alignment horizontal="left"/>
    </xf>
    <xf numFmtId="191" fontId="28" fillId="0" borderId="71" xfId="15" applyNumberFormat="1" applyFont="1" applyFill="1" applyBorder="1" applyAlignment="1">
      <alignment horizontal="center"/>
    </xf>
    <xf numFmtId="0" fontId="34" fillId="0" borderId="68" xfId="12" applyFont="1" applyBorder="1"/>
    <xf numFmtId="191" fontId="34" fillId="0" borderId="68" xfId="12" applyNumberFormat="1" applyFont="1" applyBorder="1"/>
    <xf numFmtId="0" fontId="33" fillId="0" borderId="0" xfId="12" applyFont="1"/>
    <xf numFmtId="0" fontId="85" fillId="0" borderId="0" xfId="14" applyFont="1"/>
    <xf numFmtId="169" fontId="28" fillId="0" borderId="67" xfId="12" applyNumberFormat="1" applyFont="1" applyBorder="1"/>
    <xf numFmtId="0" fontId="86" fillId="0" borderId="0" xfId="12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88" fillId="5" borderId="52" xfId="0" applyFont="1" applyFill="1" applyBorder="1"/>
    <xf numFmtId="0" fontId="90" fillId="5" borderId="39" xfId="0" applyFont="1" applyFill="1" applyBorder="1"/>
    <xf numFmtId="0" fontId="90" fillId="5" borderId="39" xfId="0" applyFont="1" applyFill="1" applyBorder="1" applyAlignment="1">
      <alignment horizontal="right"/>
    </xf>
    <xf numFmtId="0" fontId="91" fillId="5" borderId="39" xfId="12" applyFont="1" applyFill="1" applyBorder="1" applyAlignment="1">
      <alignment horizontal="center"/>
    </xf>
    <xf numFmtId="0" fontId="92" fillId="5" borderId="39" xfId="12" applyFont="1" applyFill="1" applyBorder="1" applyAlignment="1">
      <alignment horizontal="center"/>
    </xf>
    <xf numFmtId="0" fontId="91" fillId="5" borderId="53" xfId="12" applyFont="1" applyFill="1" applyBorder="1" applyAlignment="1">
      <alignment horizontal="center"/>
    </xf>
    <xf numFmtId="0" fontId="93" fillId="0" borderId="0" xfId="0" applyFont="1"/>
    <xf numFmtId="0" fontId="88" fillId="5" borderId="54" xfId="0" applyFont="1" applyFill="1" applyBorder="1"/>
    <xf numFmtId="0" fontId="90" fillId="5" borderId="0" xfId="0" applyFont="1" applyFill="1"/>
    <xf numFmtId="0" fontId="90" fillId="5" borderId="0" xfId="0" applyFont="1" applyFill="1" applyAlignment="1">
      <alignment horizontal="right"/>
    </xf>
    <xf numFmtId="0" fontId="94" fillId="5" borderId="0" xfId="14" applyFont="1" applyFill="1" applyAlignment="1">
      <alignment horizontal="right"/>
    </xf>
    <xf numFmtId="0" fontId="94" fillId="5" borderId="0" xfId="14" applyFont="1" applyFill="1" applyAlignment="1">
      <alignment horizontal="center"/>
    </xf>
    <xf numFmtId="0" fontId="94" fillId="5" borderId="55" xfId="14" applyFont="1" applyFill="1" applyBorder="1" applyAlignment="1">
      <alignment horizontal="center"/>
    </xf>
    <xf numFmtId="0" fontId="88" fillId="0" borderId="0" xfId="0" applyFont="1" applyAlignment="1">
      <alignment horizontal="left"/>
    </xf>
    <xf numFmtId="0" fontId="95" fillId="4" borderId="0" xfId="14" applyFont="1" applyFill="1" applyAlignment="1">
      <alignment horizontal="center"/>
    </xf>
    <xf numFmtId="0" fontId="88" fillId="5" borderId="56" xfId="0" applyFont="1" applyFill="1" applyBorder="1"/>
    <xf numFmtId="0" fontId="90" fillId="5" borderId="57" xfId="0" applyFont="1" applyFill="1" applyBorder="1"/>
    <xf numFmtId="0" fontId="94" fillId="5" borderId="57" xfId="14" applyFont="1" applyFill="1" applyBorder="1" applyAlignment="1">
      <alignment horizontal="right"/>
    </xf>
    <xf numFmtId="0" fontId="95" fillId="4" borderId="57" xfId="14" applyFont="1" applyFill="1" applyBorder="1" applyAlignment="1">
      <alignment horizontal="center"/>
    </xf>
    <xf numFmtId="0" fontId="94" fillId="5" borderId="57" xfId="14" applyFont="1" applyFill="1" applyBorder="1" applyAlignment="1">
      <alignment horizontal="center"/>
    </xf>
    <xf numFmtId="0" fontId="94" fillId="5" borderId="58" xfId="14" applyFont="1" applyFill="1" applyBorder="1" applyAlignment="1">
      <alignment horizontal="center"/>
    </xf>
    <xf numFmtId="0" fontId="96" fillId="0" borderId="57" xfId="0" applyFont="1" applyBorder="1" applyAlignment="1">
      <alignment horizontal="center" wrapText="1"/>
    </xf>
    <xf numFmtId="0" fontId="43" fillId="2" borderId="59" xfId="12" applyFont="1" applyFill="1" applyBorder="1"/>
    <xf numFmtId="0" fontId="43" fillId="2" borderId="62" xfId="12" applyFont="1" applyFill="1" applyBorder="1" applyAlignment="1">
      <alignment horizontal="center"/>
    </xf>
    <xf numFmtId="0" fontId="97" fillId="2" borderId="60" xfId="12" applyFont="1" applyFill="1" applyBorder="1" applyAlignment="1">
      <alignment horizontal="center"/>
    </xf>
    <xf numFmtId="0" fontId="43" fillId="2" borderId="60" xfId="12" applyFont="1" applyFill="1" applyBorder="1"/>
    <xf numFmtId="17" fontId="43" fillId="2" borderId="62" xfId="0" applyNumberFormat="1" applyFont="1" applyFill="1" applyBorder="1" applyAlignment="1">
      <alignment horizontal="center" vertical="center" wrapText="1"/>
    </xf>
    <xf numFmtId="191" fontId="80" fillId="8" borderId="63" xfId="17" applyNumberFormat="1" applyFont="1" applyFill="1" applyBorder="1" applyAlignment="1">
      <alignment horizontal="center"/>
    </xf>
    <xf numFmtId="191" fontId="80" fillId="8" borderId="63" xfId="8" applyNumberFormat="1" applyFont="1" applyFill="1" applyBorder="1" applyAlignment="1">
      <alignment horizontal="center"/>
    </xf>
    <xf numFmtId="191" fontId="98" fillId="8" borderId="0" xfId="8" applyNumberFormat="1" applyFont="1" applyFill="1" applyBorder="1" applyAlignment="1">
      <alignment horizontal="center"/>
    </xf>
    <xf numFmtId="3" fontId="99" fillId="8" borderId="0" xfId="17" applyNumberFormat="1" applyFont="1" applyFill="1" applyBorder="1" applyAlignment="1">
      <alignment horizontal="center" vertical="center"/>
    </xf>
    <xf numFmtId="0" fontId="41" fillId="0" borderId="54" xfId="12" applyFont="1" applyBorder="1" applyAlignment="1">
      <alignment horizontal="left" indent="1"/>
    </xf>
    <xf numFmtId="191" fontId="41" fillId="0" borderId="63" xfId="8" applyNumberFormat="1" applyFont="1" applyFill="1" applyBorder="1" applyAlignment="1">
      <alignment horizontal="center"/>
    </xf>
    <xf numFmtId="191" fontId="41" fillId="0" borderId="0" xfId="8" applyNumberFormat="1" applyFont="1" applyFill="1" applyBorder="1" applyAlignment="1">
      <alignment horizontal="center"/>
    </xf>
    <xf numFmtId="3" fontId="82" fillId="0" borderId="0" xfId="17" applyNumberFormat="1" applyFont="1" applyFill="1" applyBorder="1" applyAlignment="1">
      <alignment horizontal="center" vertical="center"/>
    </xf>
    <xf numFmtId="191" fontId="41" fillId="0" borderId="63" xfId="8" quotePrefix="1" applyNumberFormat="1" applyFont="1" applyFill="1" applyBorder="1" applyAlignment="1">
      <alignment horizontal="center"/>
    </xf>
    <xf numFmtId="0" fontId="1" fillId="0" borderId="0" xfId="0" applyFont="1"/>
    <xf numFmtId="0" fontId="41" fillId="0" borderId="54" xfId="12" quotePrefix="1" applyFont="1" applyBorder="1" applyAlignment="1">
      <alignment horizontal="left" indent="1"/>
    </xf>
    <xf numFmtId="191" fontId="98" fillId="8" borderId="0" xfId="12" applyNumberFormat="1" applyFont="1" applyFill="1"/>
    <xf numFmtId="190" fontId="41" fillId="0" borderId="0" xfId="2" applyNumberFormat="1" applyFont="1" applyFill="1" applyBorder="1"/>
    <xf numFmtId="191" fontId="56" fillId="0" borderId="0" xfId="17" applyNumberFormat="1" applyFont="1" applyFill="1" applyBorder="1" applyAlignment="1">
      <alignment horizontal="center"/>
    </xf>
    <xf numFmtId="191" fontId="100" fillId="8" borderId="63" xfId="8" applyNumberFormat="1" applyFont="1" applyFill="1" applyBorder="1" applyAlignment="1">
      <alignment horizontal="center"/>
    </xf>
    <xf numFmtId="0" fontId="56" fillId="3" borderId="63" xfId="18" applyFont="1" applyFill="1" applyBorder="1" applyAlignment="1">
      <alignment vertical="center"/>
    </xf>
    <xf numFmtId="191" fontId="56" fillId="3" borderId="63" xfId="8" applyNumberFormat="1" applyFont="1" applyFill="1" applyBorder="1" applyAlignment="1">
      <alignment horizontal="center"/>
    </xf>
    <xf numFmtId="191" fontId="101" fillId="3" borderId="54" xfId="8" applyNumberFormat="1" applyFont="1" applyFill="1" applyBorder="1" applyAlignment="1">
      <alignment horizontal="center"/>
    </xf>
    <xf numFmtId="3" fontId="101" fillId="3" borderId="0" xfId="8" applyNumberFormat="1" applyFont="1" applyFill="1" applyBorder="1" applyAlignment="1">
      <alignment horizontal="center"/>
    </xf>
    <xf numFmtId="0" fontId="56" fillId="3" borderId="0" xfId="18" applyFont="1" applyFill="1" applyAlignment="1">
      <alignment vertical="center"/>
    </xf>
    <xf numFmtId="0" fontId="56" fillId="3" borderId="55" xfId="18" applyFont="1" applyFill="1" applyBorder="1" applyAlignment="1">
      <alignment vertical="center"/>
    </xf>
    <xf numFmtId="191" fontId="102" fillId="3" borderId="63" xfId="8" applyNumberFormat="1" applyFont="1" applyFill="1" applyBorder="1" applyAlignment="1">
      <alignment horizontal="center"/>
    </xf>
    <xf numFmtId="0" fontId="103" fillId="0" borderId="0" xfId="12" applyFont="1"/>
    <xf numFmtId="0" fontId="74" fillId="0" borderId="54" xfId="12" applyFont="1" applyBorder="1" applyAlignment="1">
      <alignment horizontal="left" indent="1"/>
    </xf>
    <xf numFmtId="9" fontId="74" fillId="0" borderId="63" xfId="4" applyFont="1" applyFill="1" applyBorder="1" applyAlignment="1">
      <alignment horizontal="center"/>
    </xf>
    <xf numFmtId="191" fontId="74" fillId="0" borderId="0" xfId="8" applyNumberFormat="1" applyFont="1" applyFill="1" applyBorder="1" applyAlignment="1">
      <alignment horizontal="center"/>
    </xf>
    <xf numFmtId="0" fontId="74" fillId="0" borderId="0" xfId="12" applyFont="1"/>
    <xf numFmtId="0" fontId="104" fillId="0" borderId="0" xfId="0" applyFont="1"/>
    <xf numFmtId="191" fontId="100" fillId="8" borderId="0" xfId="8" applyNumberFormat="1" applyFont="1" applyFill="1" applyBorder="1" applyAlignment="1">
      <alignment horizontal="center"/>
    </xf>
    <xf numFmtId="0" fontId="105" fillId="0" borderId="0" xfId="0" applyFont="1"/>
    <xf numFmtId="0" fontId="106" fillId="2" borderId="0" xfId="12" applyFont="1" applyFill="1"/>
    <xf numFmtId="191" fontId="107" fillId="2" borderId="0" xfId="12" applyNumberFormat="1" applyFont="1" applyFill="1"/>
    <xf numFmtId="0" fontId="107" fillId="2" borderId="0" xfId="12" applyFont="1" applyFill="1"/>
    <xf numFmtId="9" fontId="101" fillId="3" borderId="54" xfId="4" applyFont="1" applyFill="1" applyBorder="1" applyAlignment="1">
      <alignment horizontal="center"/>
    </xf>
    <xf numFmtId="9" fontId="101" fillId="3" borderId="0" xfId="4" applyFont="1" applyFill="1" applyBorder="1" applyAlignment="1">
      <alignment horizontal="center"/>
    </xf>
    <xf numFmtId="0" fontId="56" fillId="3" borderId="62" xfId="18" applyFont="1" applyFill="1" applyBorder="1" applyAlignment="1">
      <alignment vertical="center"/>
    </xf>
    <xf numFmtId="191" fontId="56" fillId="3" borderId="62" xfId="8" applyNumberFormat="1" applyFont="1" applyFill="1" applyBorder="1" applyAlignment="1">
      <alignment horizontal="center"/>
    </xf>
    <xf numFmtId="191" fontId="101" fillId="3" borderId="59" xfId="8" applyNumberFormat="1" applyFont="1" applyFill="1" applyBorder="1" applyAlignment="1">
      <alignment horizontal="center"/>
    </xf>
    <xf numFmtId="3" fontId="101" fillId="3" borderId="60" xfId="8" applyNumberFormat="1" applyFont="1" applyFill="1" applyBorder="1" applyAlignment="1">
      <alignment horizontal="center"/>
    </xf>
    <xf numFmtId="9" fontId="101" fillId="3" borderId="60" xfId="4" applyFont="1" applyFill="1" applyBorder="1" applyAlignment="1">
      <alignment horizontal="center"/>
    </xf>
    <xf numFmtId="0" fontId="56" fillId="3" borderId="60" xfId="18" applyFont="1" applyFill="1" applyBorder="1" applyAlignment="1">
      <alignment vertical="center"/>
    </xf>
    <xf numFmtId="0" fontId="56" fillId="3" borderId="61" xfId="18" applyFont="1" applyFill="1" applyBorder="1" applyAlignment="1">
      <alignment vertical="center"/>
    </xf>
    <xf numFmtId="191" fontId="102" fillId="3" borderId="62" xfId="8" applyNumberFormat="1" applyFont="1" applyFill="1" applyBorder="1" applyAlignment="1">
      <alignment horizontal="center"/>
    </xf>
    <xf numFmtId="0" fontId="74" fillId="0" borderId="52" xfId="12" applyFont="1" applyBorder="1" applyAlignment="1">
      <alignment horizontal="left" indent="1"/>
    </xf>
    <xf numFmtId="9" fontId="74" fillId="0" borderId="65" xfId="4" applyFont="1" applyFill="1" applyBorder="1" applyAlignment="1">
      <alignment horizontal="center"/>
    </xf>
    <xf numFmtId="191" fontId="74" fillId="0" borderId="39" xfId="8" applyNumberFormat="1" applyFont="1" applyFill="1" applyBorder="1" applyAlignment="1">
      <alignment horizontal="center"/>
    </xf>
    <xf numFmtId="0" fontId="74" fillId="0" borderId="39" xfId="12" applyFont="1" applyBorder="1"/>
    <xf numFmtId="191" fontId="41" fillId="0" borderId="54" xfId="8" applyNumberFormat="1" applyFont="1" applyFill="1" applyBorder="1" applyAlignment="1">
      <alignment horizontal="center"/>
    </xf>
    <xf numFmtId="0" fontId="74" fillId="0" borderId="59" xfId="12" applyFont="1" applyBorder="1" applyAlignment="1">
      <alignment horizontal="left" indent="1"/>
    </xf>
    <xf numFmtId="9" fontId="74" fillId="0" borderId="62" xfId="4" applyFont="1" applyFill="1" applyBorder="1" applyAlignment="1">
      <alignment horizontal="center"/>
    </xf>
    <xf numFmtId="191" fontId="74" fillId="0" borderId="60" xfId="8" applyNumberFormat="1" applyFont="1" applyFill="1" applyBorder="1" applyAlignment="1">
      <alignment horizontal="center"/>
    </xf>
    <xf numFmtId="0" fontId="74" fillId="0" borderId="60" xfId="12" applyFont="1" applyBorder="1"/>
    <xf numFmtId="191" fontId="42" fillId="0" borderId="0" xfId="12" applyNumberFormat="1" applyAlignment="1">
      <alignment horizontal="center"/>
    </xf>
    <xf numFmtId="193" fontId="42" fillId="0" borderId="0" xfId="12" applyNumberFormat="1" applyAlignment="1">
      <alignment horizontal="center"/>
    </xf>
    <xf numFmtId="0" fontId="42" fillId="0" borderId="0" xfId="12" applyAlignment="1">
      <alignment horizontal="center"/>
    </xf>
    <xf numFmtId="0" fontId="56" fillId="9" borderId="63" xfId="18" applyFont="1" applyFill="1" applyBorder="1" applyAlignment="1">
      <alignment vertical="center"/>
    </xf>
    <xf numFmtId="191" fontId="56" fillId="9" borderId="63" xfId="8" applyNumberFormat="1" applyFont="1" applyFill="1" applyBorder="1" applyAlignment="1">
      <alignment horizontal="center"/>
    </xf>
    <xf numFmtId="0" fontId="41" fillId="9" borderId="54" xfId="0" applyFont="1" applyFill="1" applyBorder="1"/>
    <xf numFmtId="0" fontId="108" fillId="9" borderId="0" xfId="18" applyFont="1" applyFill="1" applyAlignment="1">
      <alignment horizontal="center" vertical="center"/>
    </xf>
    <xf numFmtId="9" fontId="108" fillId="9" borderId="0" xfId="4" applyFont="1" applyFill="1" applyBorder="1" applyAlignment="1">
      <alignment horizontal="center"/>
    </xf>
    <xf numFmtId="0" fontId="56" fillId="9" borderId="0" xfId="18" applyFont="1" applyFill="1" applyAlignment="1">
      <alignment vertical="center"/>
    </xf>
    <xf numFmtId="0" fontId="56" fillId="9" borderId="55" xfId="18" applyFont="1" applyFill="1" applyBorder="1" applyAlignment="1">
      <alignment vertical="center"/>
    </xf>
    <xf numFmtId="3" fontId="56" fillId="9" borderId="63" xfId="18" applyNumberFormat="1" applyFont="1" applyFill="1" applyBorder="1" applyAlignment="1">
      <alignment horizontal="center" vertical="center"/>
    </xf>
    <xf numFmtId="0" fontId="58" fillId="6" borderId="63" xfId="18" applyFont="1" applyFill="1" applyBorder="1" applyAlignment="1">
      <alignment horizontal="left" vertical="center" indent="2"/>
    </xf>
    <xf numFmtId="191" fontId="58" fillId="6" borderId="63" xfId="8" applyNumberFormat="1" applyFont="1" applyFill="1" applyBorder="1" applyAlignment="1">
      <alignment horizontal="center"/>
    </xf>
    <xf numFmtId="191" fontId="58" fillId="6" borderId="54" xfId="8" applyNumberFormat="1" applyFont="1" applyFill="1" applyBorder="1" applyAlignment="1">
      <alignment horizontal="center"/>
    </xf>
    <xf numFmtId="0" fontId="58" fillId="6" borderId="0" xfId="18" applyFont="1" applyFill="1" applyAlignment="1">
      <alignment horizontal="center" vertical="center"/>
    </xf>
    <xf numFmtId="9" fontId="58" fillId="6" borderId="0" xfId="18" applyNumberFormat="1" applyFont="1" applyFill="1" applyAlignment="1">
      <alignment horizontal="left" vertical="center" indent="2"/>
    </xf>
    <xf numFmtId="0" fontId="58" fillId="6" borderId="0" xfId="18" applyFont="1" applyFill="1" applyAlignment="1">
      <alignment horizontal="left" vertical="center" indent="2"/>
    </xf>
    <xf numFmtId="0" fontId="58" fillId="6" borderId="55" xfId="18" applyFont="1" applyFill="1" applyBorder="1" applyAlignment="1">
      <alignment horizontal="left" vertical="center" indent="2"/>
    </xf>
    <xf numFmtId="3" fontId="58" fillId="6" borderId="63" xfId="18" applyNumberFormat="1" applyFont="1" applyFill="1" applyBorder="1" applyAlignment="1">
      <alignment horizontal="center" vertical="center"/>
    </xf>
    <xf numFmtId="0" fontId="41" fillId="3" borderId="63" xfId="18" applyFont="1" applyFill="1" applyBorder="1" applyAlignment="1">
      <alignment vertical="center"/>
    </xf>
    <xf numFmtId="191" fontId="41" fillId="3" borderId="63" xfId="8" applyNumberFormat="1" applyFont="1" applyFill="1" applyBorder="1" applyAlignment="1">
      <alignment horizontal="center"/>
    </xf>
    <xf numFmtId="191" fontId="41" fillId="3" borderId="54" xfId="8" applyNumberFormat="1" applyFont="1" applyFill="1" applyBorder="1" applyAlignment="1">
      <alignment horizontal="center"/>
    </xf>
    <xf numFmtId="0" fontId="41" fillId="3" borderId="0" xfId="18" applyFont="1" applyFill="1" applyAlignment="1">
      <alignment vertical="center"/>
    </xf>
    <xf numFmtId="0" fontId="41" fillId="3" borderId="55" xfId="18" applyFont="1" applyFill="1" applyBorder="1" applyAlignment="1">
      <alignment vertical="center"/>
    </xf>
    <xf numFmtId="0" fontId="41" fillId="3" borderId="63" xfId="0" applyFont="1" applyFill="1" applyBorder="1"/>
    <xf numFmtId="191" fontId="56" fillId="3" borderId="54" xfId="8" applyNumberFormat="1" applyFont="1" applyFill="1" applyBorder="1" applyAlignment="1">
      <alignment horizontal="center"/>
    </xf>
    <xf numFmtId="3" fontId="56" fillId="3" borderId="63" xfId="18" applyNumberFormat="1" applyFont="1" applyFill="1" applyBorder="1" applyAlignment="1">
      <alignment horizontal="center" vertical="center"/>
    </xf>
    <xf numFmtId="0" fontId="58" fillId="6" borderId="64" xfId="18" applyFont="1" applyFill="1" applyBorder="1" applyAlignment="1">
      <alignment horizontal="left" vertical="center" indent="2"/>
    </xf>
    <xf numFmtId="191" fontId="58" fillId="6" borderId="64" xfId="8" applyNumberFormat="1" applyFont="1" applyFill="1" applyBorder="1" applyAlignment="1">
      <alignment horizontal="center"/>
    </xf>
    <xf numFmtId="191" fontId="58" fillId="6" borderId="56" xfId="8" applyNumberFormat="1" applyFont="1" applyFill="1" applyBorder="1" applyAlignment="1">
      <alignment horizontal="center"/>
    </xf>
    <xf numFmtId="0" fontId="58" fillId="6" borderId="57" xfId="18" applyFont="1" applyFill="1" applyBorder="1" applyAlignment="1">
      <alignment horizontal="left" vertical="center" indent="2"/>
    </xf>
    <xf numFmtId="0" fontId="58" fillId="6" borderId="58" xfId="18" applyFont="1" applyFill="1" applyBorder="1" applyAlignment="1">
      <alignment horizontal="left" vertical="center" indent="2"/>
    </xf>
    <xf numFmtId="3" fontId="58" fillId="6" borderId="64" xfId="18" applyNumberFormat="1" applyFont="1" applyFill="1" applyBorder="1" applyAlignment="1">
      <alignment horizontal="center" vertical="center"/>
    </xf>
    <xf numFmtId="3" fontId="42" fillId="0" borderId="0" xfId="12" applyNumberFormat="1"/>
    <xf numFmtId="191" fontId="57" fillId="6" borderId="63" xfId="8" applyNumberFormat="1" applyFont="1" applyFill="1" applyBorder="1" applyAlignment="1">
      <alignment horizontal="center"/>
    </xf>
    <xf numFmtId="0" fontId="74" fillId="6" borderId="62" xfId="18" applyFont="1" applyFill="1" applyBorder="1" applyAlignment="1">
      <alignment horizontal="left" vertical="center" indent="1"/>
    </xf>
    <xf numFmtId="191" fontId="58" fillId="6" borderId="62" xfId="8" applyNumberFormat="1" applyFont="1" applyFill="1" applyBorder="1" applyAlignment="1">
      <alignment horizontal="center"/>
    </xf>
    <xf numFmtId="191" fontId="58" fillId="6" borderId="59" xfId="8" applyNumberFormat="1" applyFont="1" applyFill="1" applyBorder="1" applyAlignment="1">
      <alignment horizontal="center"/>
    </xf>
    <xf numFmtId="0" fontId="58" fillId="6" borderId="60" xfId="18" applyFont="1" applyFill="1" applyBorder="1" applyAlignment="1">
      <alignment horizontal="left" vertical="center" indent="2"/>
    </xf>
    <xf numFmtId="0" fontId="58" fillId="6" borderId="61" xfId="18" applyFont="1" applyFill="1" applyBorder="1" applyAlignment="1">
      <alignment horizontal="left" vertical="center" indent="2"/>
    </xf>
    <xf numFmtId="3" fontId="58" fillId="6" borderId="62" xfId="18" applyNumberFormat="1" applyFont="1" applyFill="1" applyBorder="1" applyAlignment="1">
      <alignment horizontal="center" vertical="center"/>
    </xf>
    <xf numFmtId="0" fontId="109" fillId="0" borderId="0" xfId="0" applyFont="1"/>
    <xf numFmtId="0" fontId="78" fillId="5" borderId="52" xfId="19" applyFont="1" applyFill="1" applyBorder="1"/>
    <xf numFmtId="0" fontId="110" fillId="5" borderId="39" xfId="0" applyFont="1" applyFill="1" applyBorder="1" applyAlignment="1">
      <alignment horizontal="right"/>
    </xf>
    <xf numFmtId="10" fontId="29" fillId="5" borderId="39" xfId="12" applyNumberFormat="1" applyFont="1" applyFill="1" applyBorder="1" applyAlignment="1">
      <alignment horizontal="center"/>
    </xf>
    <xf numFmtId="0" fontId="110" fillId="5" borderId="39" xfId="0" applyFont="1" applyFill="1" applyBorder="1"/>
    <xf numFmtId="0" fontId="34" fillId="5" borderId="39" xfId="12" applyFont="1" applyFill="1" applyBorder="1"/>
    <xf numFmtId="0" fontId="111" fillId="5" borderId="39" xfId="12" applyFont="1" applyFill="1" applyBorder="1" applyAlignment="1">
      <alignment horizontal="center"/>
    </xf>
    <xf numFmtId="0" fontId="29" fillId="5" borderId="39" xfId="12" applyFont="1" applyFill="1" applyBorder="1" applyAlignment="1">
      <alignment horizontal="center"/>
    </xf>
    <xf numFmtId="0" fontId="29" fillId="5" borderId="53" xfId="12" applyFont="1" applyFill="1" applyBorder="1" applyAlignment="1">
      <alignment horizontal="center"/>
    </xf>
    <xf numFmtId="0" fontId="34" fillId="0" borderId="0" xfId="0" applyFont="1"/>
    <xf numFmtId="0" fontId="34" fillId="5" borderId="54" xfId="19" applyFont="1" applyFill="1" applyBorder="1"/>
    <xf numFmtId="0" fontId="35" fillId="5" borderId="0" xfId="19" applyFont="1" applyFill="1"/>
    <xf numFmtId="3" fontId="110" fillId="5" borderId="0" xfId="0" applyNumberFormat="1" applyFont="1" applyFill="1" applyAlignment="1">
      <alignment horizontal="center" vertical="center"/>
    </xf>
    <xf numFmtId="0" fontId="112" fillId="5" borderId="0" xfId="0" applyFont="1" applyFill="1" applyAlignment="1">
      <alignment horizontal="center" vertical="center"/>
    </xf>
    <xf numFmtId="0" fontId="29" fillId="5" borderId="0" xfId="0" applyFont="1" applyFill="1" applyAlignment="1">
      <alignment horizontal="left"/>
    </xf>
    <xf numFmtId="0" fontId="29" fillId="5" borderId="0" xfId="14" applyFont="1" applyFill="1" applyAlignment="1">
      <alignment horizontal="right"/>
    </xf>
    <xf numFmtId="0" fontId="29" fillId="5" borderId="0" xfId="14" applyFont="1" applyFill="1" applyAlignment="1">
      <alignment horizontal="center"/>
    </xf>
    <xf numFmtId="0" fontId="29" fillId="5" borderId="55" xfId="14" applyFont="1" applyFill="1" applyBorder="1" applyAlignment="1">
      <alignment horizontal="center"/>
    </xf>
    <xf numFmtId="0" fontId="34" fillId="0" borderId="0" xfId="19" applyFont="1"/>
    <xf numFmtId="0" fontId="113" fillId="5" borderId="0" xfId="0" applyFont="1" applyFill="1" applyAlignment="1">
      <alignment horizontal="right"/>
    </xf>
    <xf numFmtId="10" fontId="114" fillId="10" borderId="0" xfId="0" applyNumberFormat="1" applyFont="1" applyFill="1" applyAlignment="1" applyProtection="1">
      <alignment horizontal="center"/>
      <protection locked="0"/>
    </xf>
    <xf numFmtId="10" fontId="35" fillId="5" borderId="0" xfId="0" applyNumberFormat="1" applyFont="1" applyFill="1" applyAlignment="1">
      <alignment horizontal="center"/>
    </xf>
    <xf numFmtId="0" fontId="35" fillId="5" borderId="0" xfId="0" applyFont="1" applyFill="1" applyAlignment="1">
      <alignment horizontal="left"/>
    </xf>
    <xf numFmtId="167" fontId="110" fillId="5" borderId="0" xfId="3" applyFont="1" applyFill="1" applyBorder="1" applyAlignment="1">
      <alignment horizontal="left"/>
    </xf>
    <xf numFmtId="181" fontId="113" fillId="5" borderId="0" xfId="0" applyNumberFormat="1" applyFont="1" applyFill="1"/>
    <xf numFmtId="0" fontId="112" fillId="5" borderId="0" xfId="0" applyFont="1" applyFill="1"/>
    <xf numFmtId="0" fontId="35" fillId="5" borderId="0" xfId="0" applyFont="1" applyFill="1"/>
    <xf numFmtId="0" fontId="52" fillId="5" borderId="0" xfId="14" applyFont="1" applyFill="1" applyAlignment="1">
      <alignment horizontal="center"/>
    </xf>
    <xf numFmtId="0" fontId="52" fillId="5" borderId="55" xfId="14" applyFont="1" applyFill="1" applyBorder="1" applyAlignment="1">
      <alignment horizontal="center"/>
    </xf>
    <xf numFmtId="0" fontId="78" fillId="0" borderId="0" xfId="0" applyFont="1" applyAlignment="1">
      <alignment horizontal="left"/>
    </xf>
    <xf numFmtId="0" fontId="29" fillId="5" borderId="0" xfId="0" applyFont="1" applyFill="1"/>
    <xf numFmtId="0" fontId="115" fillId="5" borderId="54" xfId="0" applyFont="1" applyFill="1" applyBorder="1" applyAlignment="1">
      <alignment horizontal="right"/>
    </xf>
    <xf numFmtId="0" fontId="110" fillId="5" borderId="0" xfId="0" applyFont="1" applyFill="1"/>
    <xf numFmtId="0" fontId="34" fillId="5" borderId="56" xfId="19" applyFont="1" applyFill="1" applyBorder="1"/>
    <xf numFmtId="0" fontId="35" fillId="5" borderId="57" xfId="19" applyFont="1" applyFill="1" applyBorder="1"/>
    <xf numFmtId="0" fontId="110" fillId="5" borderId="57" xfId="12" applyFont="1" applyFill="1" applyBorder="1" applyAlignment="1">
      <alignment horizontal="center"/>
    </xf>
    <xf numFmtId="0" fontId="110" fillId="5" borderId="57" xfId="0" applyFont="1" applyFill="1" applyBorder="1"/>
    <xf numFmtId="0" fontId="35" fillId="5" borderId="57" xfId="0" applyFont="1" applyFill="1" applyBorder="1" applyAlignment="1">
      <alignment horizontal="left"/>
    </xf>
    <xf numFmtId="0" fontId="35" fillId="5" borderId="57" xfId="14" applyFont="1" applyFill="1" applyBorder="1" applyAlignment="1">
      <alignment horizontal="right"/>
    </xf>
    <xf numFmtId="0" fontId="49" fillId="4" borderId="57" xfId="14" applyFont="1" applyFill="1" applyBorder="1" applyAlignment="1" applyProtection="1">
      <alignment horizontal="center"/>
      <protection locked="0"/>
    </xf>
    <xf numFmtId="0" fontId="52" fillId="5" borderId="57" xfId="14" applyFont="1" applyFill="1" applyBorder="1" applyAlignment="1">
      <alignment horizontal="center"/>
    </xf>
    <xf numFmtId="0" fontId="52" fillId="5" borderId="58" xfId="14" applyFont="1" applyFill="1" applyBorder="1" applyAlignment="1">
      <alignment horizontal="center"/>
    </xf>
    <xf numFmtId="0" fontId="34" fillId="0" borderId="0" xfId="5" applyFont="1"/>
    <xf numFmtId="0" fontId="78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3" fillId="0" borderId="0" xfId="19" applyFont="1"/>
    <xf numFmtId="0" fontId="116" fillId="0" borderId="0" xfId="0" applyFont="1" applyAlignment="1">
      <alignment horizontal="center" wrapText="1"/>
    </xf>
    <xf numFmtId="0" fontId="116" fillId="0" borderId="55" xfId="0" applyFont="1" applyBorder="1" applyAlignment="1">
      <alignment horizontal="center" wrapText="1"/>
    </xf>
    <xf numFmtId="17" fontId="43" fillId="2" borderId="65" xfId="0" applyNumberFormat="1" applyFont="1" applyFill="1" applyBorder="1" applyAlignment="1">
      <alignment horizontal="center" vertical="center" wrapText="1"/>
    </xf>
    <xf numFmtId="0" fontId="58" fillId="0" borderId="0" xfId="19" applyFont="1"/>
    <xf numFmtId="17" fontId="12" fillId="0" borderId="0" xfId="0" applyNumberFormat="1" applyFont="1" applyAlignment="1">
      <alignment horizontal="center" vertical="center" wrapText="1"/>
    </xf>
    <xf numFmtId="0" fontId="115" fillId="0" borderId="0" xfId="19" applyFont="1"/>
    <xf numFmtId="0" fontId="43" fillId="2" borderId="60" xfId="19" applyFont="1" applyFill="1" applyBorder="1"/>
    <xf numFmtId="0" fontId="40" fillId="11" borderId="60" xfId="19" applyFont="1" applyFill="1" applyBorder="1" applyAlignment="1">
      <alignment horizontal="center"/>
    </xf>
    <xf numFmtId="9" fontId="40" fillId="11" borderId="60" xfId="12" applyNumberFormat="1" applyFont="1" applyFill="1" applyBorder="1" applyAlignment="1">
      <alignment horizontal="center"/>
    </xf>
    <xf numFmtId="0" fontId="40" fillId="11" borderId="60" xfId="1" applyFont="1" applyFill="1" applyBorder="1" applyAlignment="1">
      <alignment horizontal="center"/>
    </xf>
    <xf numFmtId="0" fontId="40" fillId="11" borderId="61" xfId="1" applyFont="1" applyFill="1" applyBorder="1" applyAlignment="1">
      <alignment horizontal="center"/>
    </xf>
    <xf numFmtId="194" fontId="116" fillId="2" borderId="62" xfId="1" applyNumberFormat="1" applyFont="1" applyFill="1" applyBorder="1" applyAlignment="1">
      <alignment horizontal="center"/>
    </xf>
    <xf numFmtId="194" fontId="116" fillId="2" borderId="59" xfId="1" applyNumberFormat="1" applyFont="1" applyFill="1" applyBorder="1" applyAlignment="1">
      <alignment horizontal="center"/>
    </xf>
    <xf numFmtId="0" fontId="56" fillId="9" borderId="0" xfId="19" applyFont="1" applyFill="1"/>
    <xf numFmtId="0" fontId="56" fillId="9" borderId="63" xfId="19" applyFont="1" applyFill="1" applyBorder="1" applyAlignment="1">
      <alignment horizontal="center"/>
    </xf>
    <xf numFmtId="0" fontId="56" fillId="9" borderId="0" xfId="19" applyFont="1" applyFill="1" applyAlignment="1">
      <alignment horizontal="center"/>
    </xf>
    <xf numFmtId="3" fontId="56" fillId="9" borderId="63" xfId="12" applyNumberFormat="1" applyFont="1" applyFill="1" applyBorder="1" applyAlignment="1">
      <alignment horizontal="right"/>
    </xf>
    <xf numFmtId="3" fontId="56" fillId="9" borderId="54" xfId="12" applyNumberFormat="1" applyFont="1" applyFill="1" applyBorder="1" applyAlignment="1">
      <alignment horizontal="right"/>
    </xf>
    <xf numFmtId="0" fontId="41" fillId="3" borderId="0" xfId="20" applyFont="1" applyFill="1"/>
    <xf numFmtId="191" fontId="41" fillId="3" borderId="63" xfId="17" applyNumberFormat="1" applyFont="1" applyFill="1" applyBorder="1" applyAlignment="1">
      <alignment horizontal="center"/>
    </xf>
    <xf numFmtId="191" fontId="56" fillId="3" borderId="0" xfId="17" applyNumberFormat="1" applyFont="1" applyFill="1" applyBorder="1" applyAlignment="1">
      <alignment horizontal="center"/>
    </xf>
    <xf numFmtId="191" fontId="41" fillId="3" borderId="0" xfId="20" applyNumberFormat="1" applyFont="1" applyFill="1" applyAlignment="1">
      <alignment vertical="center"/>
    </xf>
    <xf numFmtId="0" fontId="41" fillId="3" borderId="0" xfId="20" applyFont="1" applyFill="1" applyAlignment="1">
      <alignment horizontal="center"/>
    </xf>
    <xf numFmtId="3" fontId="41" fillId="3" borderId="63" xfId="12" applyNumberFormat="1" applyFont="1" applyFill="1" applyBorder="1" applyAlignment="1">
      <alignment horizontal="right"/>
    </xf>
    <xf numFmtId="3" fontId="41" fillId="3" borderId="54" xfId="12" applyNumberFormat="1" applyFont="1" applyFill="1" applyBorder="1" applyAlignment="1">
      <alignment horizontal="right"/>
    </xf>
    <xf numFmtId="0" fontId="28" fillId="0" borderId="0" xfId="19" applyFont="1"/>
    <xf numFmtId="0" fontId="117" fillId="0" borderId="0" xfId="19" applyFont="1"/>
    <xf numFmtId="0" fontId="78" fillId="0" borderId="0" xfId="19" applyFont="1"/>
    <xf numFmtId="0" fontId="56" fillId="9" borderId="0" xfId="20" applyFont="1" applyFill="1"/>
    <xf numFmtId="0" fontId="56" fillId="9" borderId="63" xfId="20" applyFont="1" applyFill="1" applyBorder="1" applyAlignment="1">
      <alignment horizontal="center"/>
    </xf>
    <xf numFmtId="0" fontId="56" fillId="9" borderId="0" xfId="20" applyFont="1" applyFill="1" applyAlignment="1">
      <alignment horizontal="center"/>
    </xf>
    <xf numFmtId="191" fontId="56" fillId="9" borderId="0" xfId="17" applyNumberFormat="1" applyFont="1" applyFill="1" applyBorder="1" applyAlignment="1">
      <alignment horizontal="center"/>
    </xf>
    <xf numFmtId="191" fontId="43" fillId="2" borderId="60" xfId="19" applyNumberFormat="1" applyFont="1" applyFill="1" applyBorder="1" applyAlignment="1">
      <alignment horizontal="center"/>
    </xf>
    <xf numFmtId="191" fontId="43" fillId="2" borderId="62" xfId="19" applyNumberFormat="1" applyFont="1" applyFill="1" applyBorder="1" applyAlignment="1">
      <alignment horizontal="center"/>
    </xf>
    <xf numFmtId="191" fontId="43" fillId="2" borderId="59" xfId="19" applyNumberFormat="1" applyFont="1" applyFill="1" applyBorder="1" applyAlignment="1">
      <alignment horizontal="center"/>
    </xf>
    <xf numFmtId="3" fontId="34" fillId="0" borderId="0" xfId="19" applyNumberFormat="1" applyFont="1" applyAlignment="1">
      <alignment horizontal="center"/>
    </xf>
    <xf numFmtId="0" fontId="34" fillId="0" borderId="0" xfId="19" applyFont="1" applyAlignment="1">
      <alignment horizontal="center"/>
    </xf>
    <xf numFmtId="3" fontId="71" fillId="0" borderId="0" xfId="19" applyNumberFormat="1" applyFont="1" applyAlignment="1">
      <alignment horizontal="center"/>
    </xf>
    <xf numFmtId="3" fontId="71" fillId="0" borderId="0" xfId="20" applyNumberFormat="1" applyFont="1" applyAlignment="1">
      <alignment horizontal="center"/>
    </xf>
    <xf numFmtId="3" fontId="3" fillId="0" borderId="0" xfId="0" applyNumberFormat="1" applyFont="1"/>
    <xf numFmtId="0" fontId="34" fillId="0" borderId="57" xfId="19" applyFont="1" applyBorder="1"/>
    <xf numFmtId="195" fontId="34" fillId="0" borderId="0" xfId="3" applyNumberFormat="1" applyFont="1" applyFill="1" applyBorder="1"/>
    <xf numFmtId="0" fontId="78" fillId="12" borderId="0" xfId="19" applyFont="1" applyFill="1"/>
    <xf numFmtId="0" fontId="41" fillId="3" borderId="0" xfId="19" applyFont="1" applyFill="1"/>
    <xf numFmtId="0" fontId="41" fillId="3" borderId="0" xfId="19" applyFont="1" applyFill="1" applyAlignment="1">
      <alignment horizontal="left"/>
    </xf>
    <xf numFmtId="195" fontId="41" fillId="3" borderId="63" xfId="3" applyNumberFormat="1" applyFont="1" applyFill="1" applyBorder="1" applyAlignment="1">
      <alignment horizontal="center"/>
    </xf>
    <xf numFmtId="0" fontId="41" fillId="3" borderId="0" xfId="0" applyFont="1" applyFill="1"/>
    <xf numFmtId="191" fontId="56" fillId="9" borderId="63" xfId="17" applyNumberFormat="1" applyFont="1" applyFill="1" applyBorder="1" applyAlignment="1">
      <alignment horizontal="center"/>
    </xf>
    <xf numFmtId="0" fontId="56" fillId="9" borderId="0" xfId="20" applyFont="1" applyFill="1" applyAlignment="1">
      <alignment horizontal="left"/>
    </xf>
    <xf numFmtId="195" fontId="56" fillId="9" borderId="63" xfId="3" applyNumberFormat="1" applyFont="1" applyFill="1" applyBorder="1" applyAlignment="1">
      <alignment horizontal="center"/>
    </xf>
    <xf numFmtId="0" fontId="43" fillId="11" borderId="60" xfId="19" applyFont="1" applyFill="1" applyBorder="1" applyAlignment="1">
      <alignment horizontal="center"/>
    </xf>
    <xf numFmtId="9" fontId="43" fillId="11" borderId="60" xfId="12" applyNumberFormat="1" applyFont="1" applyFill="1" applyBorder="1" applyAlignment="1">
      <alignment horizontal="center"/>
    </xf>
    <xf numFmtId="0" fontId="43" fillId="11" borderId="60" xfId="1" applyFont="1" applyFill="1" applyBorder="1" applyAlignment="1">
      <alignment horizontal="center"/>
    </xf>
    <xf numFmtId="0" fontId="34" fillId="0" borderId="39" xfId="19" applyFont="1" applyBorder="1"/>
    <xf numFmtId="191" fontId="36" fillId="0" borderId="0" xfId="17" applyNumberFormat="1" applyFont="1" applyFill="1" applyBorder="1" applyAlignment="1">
      <alignment horizontal="center"/>
    </xf>
    <xf numFmtId="3" fontId="41" fillId="3" borderId="63" xfId="20" applyNumberFormat="1" applyFont="1" applyFill="1" applyBorder="1" applyAlignment="1">
      <alignment horizontal="center"/>
    </xf>
    <xf numFmtId="3" fontId="41" fillId="3" borderId="63" xfId="8" applyNumberFormat="1" applyFont="1" applyFill="1" applyBorder="1" applyAlignment="1">
      <alignment horizontal="center"/>
    </xf>
    <xf numFmtId="3" fontId="34" fillId="0" borderId="0" xfId="19" applyNumberFormat="1" applyFont="1"/>
    <xf numFmtId="0" fontId="118" fillId="0" borderId="0" xfId="19" applyFont="1" applyAlignment="1">
      <alignment horizontal="right"/>
    </xf>
    <xf numFmtId="0" fontId="118" fillId="0" borderId="0" xfId="19" applyFont="1"/>
    <xf numFmtId="0" fontId="42" fillId="0" borderId="0" xfId="19" applyAlignment="1">
      <alignment horizontal="right"/>
    </xf>
    <xf numFmtId="3" fontId="119" fillId="13" borderId="55" xfId="19" applyNumberFormat="1" applyFont="1" applyFill="1" applyBorder="1" applyAlignment="1">
      <alignment horizontal="left"/>
    </xf>
    <xf numFmtId="0" fontId="43" fillId="8" borderId="65" xfId="19" applyFont="1" applyFill="1" applyBorder="1"/>
    <xf numFmtId="195" fontId="40" fillId="8" borderId="65" xfId="19" applyNumberFormat="1" applyFont="1" applyFill="1" applyBorder="1"/>
    <xf numFmtId="195" fontId="40" fillId="8" borderId="52" xfId="19" applyNumberFormat="1" applyFont="1" applyFill="1" applyBorder="1"/>
    <xf numFmtId="195" fontId="40" fillId="8" borderId="39" xfId="19" applyNumberFormat="1" applyFont="1" applyFill="1" applyBorder="1"/>
    <xf numFmtId="0" fontId="40" fillId="8" borderId="39" xfId="19" applyFont="1" applyFill="1" applyBorder="1"/>
    <xf numFmtId="0" fontId="40" fillId="8" borderId="53" xfId="19" applyFont="1" applyFill="1" applyBorder="1"/>
    <xf numFmtId="195" fontId="42" fillId="14" borderId="0" xfId="19" applyNumberFormat="1" applyFill="1"/>
    <xf numFmtId="1" fontId="52" fillId="15" borderId="55" xfId="19" applyNumberFormat="1" applyFont="1" applyFill="1" applyBorder="1" applyAlignment="1">
      <alignment horizontal="left"/>
    </xf>
    <xf numFmtId="194" fontId="56" fillId="9" borderId="63" xfId="5" applyNumberFormat="1" applyFont="1" applyFill="1" applyBorder="1" applyAlignment="1">
      <alignment horizontal="center"/>
    </xf>
    <xf numFmtId="195" fontId="34" fillId="0" borderId="63" xfId="3" applyNumberFormat="1" applyFont="1" applyBorder="1"/>
    <xf numFmtId="195" fontId="34" fillId="0" borderId="64" xfId="3" applyNumberFormat="1" applyFont="1" applyBorder="1"/>
    <xf numFmtId="195" fontId="120" fillId="0" borderId="63" xfId="3" applyNumberFormat="1" applyFont="1" applyBorder="1"/>
    <xf numFmtId="195" fontId="120" fillId="0" borderId="54" xfId="3" applyNumberFormat="1" applyFont="1" applyBorder="1"/>
    <xf numFmtId="195" fontId="34" fillId="0" borderId="0" xfId="3" applyNumberFormat="1" applyFont="1" applyBorder="1"/>
    <xf numFmtId="195" fontId="34" fillId="0" borderId="55" xfId="3" applyNumberFormat="1" applyFont="1" applyBorder="1"/>
    <xf numFmtId="195" fontId="34" fillId="7" borderId="63" xfId="3" applyNumberFormat="1" applyFont="1" applyFill="1" applyBorder="1" applyAlignment="1">
      <alignment horizontal="center"/>
    </xf>
    <xf numFmtId="1" fontId="52" fillId="0" borderId="55" xfId="19" applyNumberFormat="1" applyFont="1" applyBorder="1" applyAlignment="1">
      <alignment horizontal="left"/>
    </xf>
    <xf numFmtId="194" fontId="56" fillId="9" borderId="64" xfId="5" applyNumberFormat="1" applyFont="1" applyFill="1" applyBorder="1" applyAlignment="1">
      <alignment horizontal="center"/>
    </xf>
    <xf numFmtId="195" fontId="120" fillId="0" borderId="64" xfId="3" applyNumberFormat="1" applyFont="1" applyBorder="1"/>
    <xf numFmtId="195" fontId="120" fillId="0" borderId="56" xfId="3" applyNumberFormat="1" applyFont="1" applyBorder="1"/>
    <xf numFmtId="195" fontId="34" fillId="0" borderId="57" xfId="3" applyNumberFormat="1" applyFont="1" applyBorder="1"/>
    <xf numFmtId="195" fontId="34" fillId="0" borderId="58" xfId="3" applyNumberFormat="1" applyFont="1" applyBorder="1"/>
    <xf numFmtId="195" fontId="34" fillId="7" borderId="64" xfId="3" applyNumberFormat="1" applyFont="1" applyFill="1" applyBorder="1" applyAlignment="1">
      <alignment horizontal="center"/>
    </xf>
    <xf numFmtId="0" fontId="121" fillId="0" borderId="0" xfId="19" applyFont="1"/>
    <xf numFmtId="0" fontId="43" fillId="2" borderId="60" xfId="12" applyFont="1" applyFill="1" applyBorder="1" applyAlignment="1">
      <alignment horizontal="center"/>
    </xf>
    <xf numFmtId="0" fontId="43" fillId="2" borderId="62" xfId="0" applyFont="1" applyFill="1" applyBorder="1" applyAlignment="1">
      <alignment horizontal="center" vertical="center" wrapText="1"/>
    </xf>
    <xf numFmtId="0" fontId="56" fillId="9" borderId="54" xfId="18" applyFont="1" applyFill="1" applyBorder="1" applyAlignment="1">
      <alignment horizontal="left" vertical="center" indent="1"/>
    </xf>
    <xf numFmtId="191" fontId="56" fillId="9" borderId="0" xfId="8" applyNumberFormat="1" applyFont="1" applyFill="1" applyBorder="1" applyAlignment="1">
      <alignment horizontal="center"/>
    </xf>
    <xf numFmtId="3" fontId="56" fillId="9" borderId="63" xfId="18" applyNumberFormat="1" applyFont="1" applyFill="1" applyBorder="1" applyAlignment="1">
      <alignment horizontal="right" vertical="center"/>
    </xf>
    <xf numFmtId="0" fontId="79" fillId="16" borderId="0" xfId="12" applyFont="1" applyFill="1"/>
    <xf numFmtId="0" fontId="41" fillId="3" borderId="54" xfId="18" applyFont="1" applyFill="1" applyBorder="1" applyAlignment="1">
      <alignment horizontal="left" vertical="center" indent="2"/>
    </xf>
    <xf numFmtId="191" fontId="41" fillId="3" borderId="0" xfId="8" applyNumberFormat="1" applyFont="1" applyFill="1" applyBorder="1" applyAlignment="1">
      <alignment horizontal="center"/>
    </xf>
    <xf numFmtId="191" fontId="41" fillId="3" borderId="63" xfId="18" applyNumberFormat="1" applyFont="1" applyFill="1" applyBorder="1" applyAlignment="1">
      <alignment horizontal="right" vertical="center"/>
    </xf>
    <xf numFmtId="191" fontId="41" fillId="3" borderId="63" xfId="0" applyNumberFormat="1" applyFont="1" applyFill="1" applyBorder="1" applyAlignment="1">
      <alignment horizontal="right"/>
    </xf>
    <xf numFmtId="0" fontId="41" fillId="0" borderId="54" xfId="12" applyFont="1" applyBorder="1" applyAlignment="1">
      <alignment horizontal="left" indent="3"/>
    </xf>
    <xf numFmtId="12" fontId="31" fillId="3" borderId="0" xfId="9" applyNumberFormat="1" applyFont="1" applyFill="1" applyAlignment="1" applyProtection="1">
      <alignment horizontal="center" vertical="center"/>
      <protection locked="0"/>
    </xf>
    <xf numFmtId="3" fontId="41" fillId="3" borderId="63" xfId="18" applyNumberFormat="1" applyFont="1" applyFill="1" applyBorder="1" applyAlignment="1">
      <alignment horizontal="right" vertical="center"/>
    </xf>
    <xf numFmtId="3" fontId="41" fillId="3" borderId="63" xfId="0" applyNumberFormat="1" applyFont="1" applyFill="1" applyBorder="1" applyAlignment="1">
      <alignment horizontal="right"/>
    </xf>
    <xf numFmtId="13" fontId="31" fillId="3" borderId="0" xfId="9" applyNumberFormat="1" applyFont="1" applyFill="1" applyAlignment="1" applyProtection="1">
      <alignment horizontal="center" vertical="center"/>
      <protection locked="0"/>
    </xf>
    <xf numFmtId="0" fontId="79" fillId="17" borderId="0" xfId="12" applyFont="1" applyFill="1"/>
    <xf numFmtId="10" fontId="3" fillId="5" borderId="11" xfId="6" applyNumberFormat="1" applyFont="1" applyFill="1" applyBorder="1" applyAlignment="1">
      <alignment horizontal="center" vertical="center"/>
    </xf>
    <xf numFmtId="172" fontId="3" fillId="5" borderId="13" xfId="7" applyNumberFormat="1" applyFont="1" applyFill="1" applyBorder="1" applyAlignment="1">
      <alignment horizontal="center" vertical="center"/>
    </xf>
    <xf numFmtId="173" fontId="3" fillId="5" borderId="18" xfId="7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166" fontId="18" fillId="4" borderId="27" xfId="3" applyNumberFormat="1" applyFont="1" applyFill="1" applyBorder="1" applyAlignment="1" applyProtection="1">
      <alignment horizontal="center"/>
      <protection locked="0"/>
    </xf>
    <xf numFmtId="166" fontId="18" fillId="4" borderId="13" xfId="3" applyNumberFormat="1" applyFont="1" applyFill="1" applyBorder="1" applyAlignment="1" applyProtection="1">
      <alignment horizontal="center"/>
      <protection locked="0"/>
    </xf>
    <xf numFmtId="0" fontId="12" fillId="2" borderId="3" xfId="0" applyFont="1" applyFill="1" applyBorder="1" applyAlignment="1">
      <alignment horizontal="center" vertical="center" wrapText="1"/>
    </xf>
    <xf numFmtId="169" fontId="3" fillId="5" borderId="27" xfId="6" applyNumberFormat="1" applyFont="1" applyFill="1" applyBorder="1" applyAlignment="1">
      <alignment horizontal="center"/>
    </xf>
    <xf numFmtId="169" fontId="3" fillId="5" borderId="13" xfId="6" applyNumberFormat="1" applyFont="1" applyFill="1" applyBorder="1" applyAlignment="1">
      <alignment horizontal="center"/>
    </xf>
    <xf numFmtId="10" fontId="28" fillId="5" borderId="0" xfId="14" applyNumberFormat="1" applyFont="1" applyFill="1" applyAlignment="1">
      <alignment horizontal="center" vertical="center"/>
    </xf>
    <xf numFmtId="169" fontId="18" fillId="4" borderId="13" xfId="4" applyNumberFormat="1" applyFont="1" applyFill="1" applyBorder="1" applyAlignment="1" applyProtection="1">
      <alignment horizontal="center"/>
      <protection locked="0"/>
    </xf>
    <xf numFmtId="169" fontId="18" fillId="4" borderId="18" xfId="4" applyNumberFormat="1" applyFont="1" applyFill="1" applyBorder="1" applyAlignment="1" applyProtection="1">
      <alignment horizontal="center"/>
      <protection locked="0"/>
    </xf>
    <xf numFmtId="0" fontId="13" fillId="2" borderId="5" xfId="0" applyFont="1" applyFill="1" applyBorder="1"/>
    <xf numFmtId="3" fontId="3" fillId="5" borderId="27" xfId="0" applyNumberFormat="1" applyFont="1" applyFill="1" applyBorder="1" applyAlignment="1">
      <alignment horizontal="center" vertical="center"/>
    </xf>
    <xf numFmtId="165" fontId="18" fillId="5" borderId="13" xfId="3" applyNumberFormat="1" applyFont="1" applyFill="1" applyBorder="1" applyAlignment="1" applyProtection="1">
      <alignment horizontal="center"/>
      <protection locked="0"/>
    </xf>
    <xf numFmtId="165" fontId="18" fillId="5" borderId="18" xfId="3" applyNumberFormat="1" applyFont="1" applyFill="1" applyBorder="1" applyAlignment="1" applyProtection="1">
      <alignment horizontal="center"/>
      <protection locked="0"/>
    </xf>
    <xf numFmtId="17" fontId="18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17" xfId="0" applyFont="1" applyFill="1" applyBorder="1" applyAlignment="1">
      <alignment horizontal="center"/>
    </xf>
    <xf numFmtId="0" fontId="3" fillId="5" borderId="18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27" fillId="2" borderId="0" xfId="0" applyFont="1" applyFill="1" applyAlignment="1">
      <alignment horizontal="center"/>
    </xf>
    <xf numFmtId="0" fontId="27" fillId="2" borderId="21" xfId="0" applyFont="1" applyFill="1" applyBorder="1" applyAlignment="1">
      <alignment horizontal="center"/>
    </xf>
    <xf numFmtId="179" fontId="14" fillId="5" borderId="24" xfId="0" applyNumberFormat="1" applyFont="1" applyFill="1" applyBorder="1" applyAlignment="1">
      <alignment horizontal="center"/>
    </xf>
    <xf numFmtId="179" fontId="14" fillId="5" borderId="27" xfId="3" applyNumberFormat="1" applyFont="1" applyFill="1" applyBorder="1" applyAlignment="1">
      <alignment horizontal="center"/>
    </xf>
    <xf numFmtId="179" fontId="14" fillId="5" borderId="13" xfId="3" applyNumberFormat="1" applyFont="1" applyFill="1" applyBorder="1" applyAlignment="1">
      <alignment horizontal="center"/>
    </xf>
    <xf numFmtId="179" fontId="3" fillId="5" borderId="13" xfId="3" applyNumberFormat="1" applyFont="1" applyFill="1" applyBorder="1" applyAlignment="1">
      <alignment horizontal="center"/>
    </xf>
    <xf numFmtId="179" fontId="3" fillId="5" borderId="32" xfId="3" applyNumberFormat="1" applyFont="1" applyFill="1" applyBorder="1" applyAlignment="1">
      <alignment horizontal="center"/>
    </xf>
    <xf numFmtId="179" fontId="14" fillId="5" borderId="32" xfId="3" applyNumberFormat="1" applyFont="1" applyFill="1" applyBorder="1" applyAlignment="1">
      <alignment horizontal="center"/>
    </xf>
    <xf numFmtId="4" fontId="14" fillId="5" borderId="33" xfId="0" applyNumberFormat="1" applyFont="1" applyFill="1" applyBorder="1" applyAlignment="1">
      <alignment horizontal="center" vertical="center"/>
    </xf>
    <xf numFmtId="179" fontId="14" fillId="5" borderId="17" xfId="3" applyNumberFormat="1" applyFont="1" applyFill="1" applyBorder="1" applyAlignment="1">
      <alignment horizontal="center" vertical="center"/>
    </xf>
    <xf numFmtId="179" fontId="14" fillId="5" borderId="18" xfId="3" applyNumberFormat="1" applyFont="1" applyFill="1" applyBorder="1" applyAlignment="1">
      <alignment horizontal="center"/>
    </xf>
    <xf numFmtId="182" fontId="26" fillId="4" borderId="13" xfId="5" applyNumberFormat="1" applyFont="1" applyFill="1" applyBorder="1" applyAlignment="1" applyProtection="1">
      <alignment horizontal="right" vertical="center"/>
      <protection locked="0"/>
    </xf>
    <xf numFmtId="9" fontId="41" fillId="3" borderId="0" xfId="4" applyFont="1" applyFill="1" applyBorder="1" applyAlignment="1">
      <alignment horizontal="center"/>
    </xf>
    <xf numFmtId="191" fontId="41" fillId="3" borderId="0" xfId="12" applyNumberFormat="1" applyFont="1" applyFill="1" applyAlignment="1">
      <alignment horizontal="center"/>
    </xf>
    <xf numFmtId="191" fontId="40" fillId="8" borderId="0" xfId="12" applyNumberFormat="1" applyFont="1" applyFill="1" applyAlignment="1">
      <alignment horizontal="center"/>
    </xf>
    <xf numFmtId="191" fontId="41" fillId="0" borderId="0" xfId="12" applyNumberFormat="1" applyFont="1" applyAlignment="1">
      <alignment horizontal="center"/>
    </xf>
    <xf numFmtId="191" fontId="43" fillId="8" borderId="0" xfId="12" applyNumberFormat="1" applyFont="1" applyFill="1" applyAlignment="1">
      <alignment horizontal="center"/>
    </xf>
    <xf numFmtId="9" fontId="56" fillId="9" borderId="0" xfId="4" applyFont="1" applyFill="1" applyBorder="1" applyAlignment="1">
      <alignment horizontal="center"/>
    </xf>
    <xf numFmtId="169" fontId="43" fillId="8" borderId="0" xfId="4" applyNumberFormat="1" applyFont="1" applyFill="1" applyBorder="1" applyAlignment="1">
      <alignment horizontal="center"/>
    </xf>
    <xf numFmtId="191" fontId="66" fillId="8" borderId="0" xfId="12" applyNumberFormat="1" applyFont="1" applyFill="1" applyAlignment="1">
      <alignment horizontal="center"/>
    </xf>
    <xf numFmtId="191" fontId="69" fillId="6" borderId="0" xfId="12" applyNumberFormat="1" applyFont="1" applyFill="1" applyAlignment="1">
      <alignment horizontal="center"/>
    </xf>
    <xf numFmtId="169" fontId="58" fillId="6" borderId="0" xfId="6" applyNumberFormat="1" applyFont="1" applyFill="1" applyBorder="1" applyAlignment="1">
      <alignment horizontal="center"/>
    </xf>
    <xf numFmtId="191" fontId="74" fillId="6" borderId="0" xfId="12" applyNumberFormat="1" applyFont="1" applyFill="1" applyAlignment="1">
      <alignment horizontal="center"/>
    </xf>
    <xf numFmtId="191" fontId="41" fillId="0" borderId="55" xfId="15" applyNumberFormat="1" applyFont="1" applyFill="1" applyBorder="1" applyAlignment="1">
      <alignment horizontal="center"/>
    </xf>
    <xf numFmtId="191" fontId="43" fillId="8" borderId="55" xfId="15" applyNumberFormat="1" applyFont="1" applyFill="1" applyBorder="1" applyAlignment="1">
      <alignment horizontal="center"/>
    </xf>
    <xf numFmtId="191" fontId="56" fillId="9" borderId="55" xfId="12" applyNumberFormat="1" applyFont="1" applyFill="1" applyBorder="1" applyAlignment="1">
      <alignment horizontal="center"/>
    </xf>
    <xf numFmtId="191" fontId="65" fillId="8" borderId="55" xfId="15" applyNumberFormat="1" applyFont="1" applyFill="1" applyBorder="1" applyAlignment="1">
      <alignment horizontal="center"/>
    </xf>
    <xf numFmtId="191" fontId="58" fillId="6" borderId="55" xfId="15" applyNumberFormat="1" applyFont="1" applyFill="1" applyBorder="1" applyAlignment="1">
      <alignment horizontal="center"/>
    </xf>
    <xf numFmtId="3" fontId="41" fillId="3" borderId="55" xfId="15" applyNumberFormat="1" applyFont="1" applyFill="1" applyBorder="1" applyAlignment="1">
      <alignment horizontal="center"/>
    </xf>
    <xf numFmtId="3" fontId="74" fillId="6" borderId="55" xfId="15" applyNumberFormat="1" applyFont="1" applyFill="1" applyBorder="1" applyAlignment="1">
      <alignment horizontal="center"/>
    </xf>
    <xf numFmtId="3" fontId="41" fillId="3" borderId="55" xfId="12" applyNumberFormat="1" applyFont="1" applyFill="1" applyBorder="1" applyAlignment="1">
      <alignment horizontal="center"/>
    </xf>
    <xf numFmtId="4" fontId="41" fillId="3" borderId="55" xfId="12" applyNumberFormat="1" applyFont="1" applyFill="1" applyBorder="1" applyAlignment="1">
      <alignment horizontal="center"/>
    </xf>
    <xf numFmtId="3" fontId="41" fillId="3" borderId="58" xfId="12" applyNumberFormat="1" applyFont="1" applyFill="1" applyBorder="1" applyAlignment="1">
      <alignment horizontal="center"/>
    </xf>
    <xf numFmtId="191" fontId="43" fillId="8" borderId="39" xfId="12" applyNumberFormat="1" applyFont="1" applyFill="1" applyBorder="1" applyAlignment="1">
      <alignment horizontal="center"/>
    </xf>
    <xf numFmtId="191" fontId="41" fillId="0" borderId="0" xfId="15" applyNumberFormat="1" applyFont="1" applyFill="1" applyBorder="1" applyAlignment="1">
      <alignment horizontal="center"/>
    </xf>
    <xf numFmtId="191" fontId="43" fillId="8" borderId="0" xfId="15" applyNumberFormat="1" applyFont="1" applyFill="1" applyBorder="1" applyAlignment="1">
      <alignment horizontal="center"/>
    </xf>
    <xf numFmtId="191" fontId="65" fillId="8" borderId="0" xfId="12" applyNumberFormat="1" applyFont="1" applyFill="1" applyAlignment="1">
      <alignment horizontal="center"/>
    </xf>
    <xf numFmtId="3" fontId="43" fillId="8" borderId="0" xfId="12" applyNumberFormat="1" applyFont="1" applyFill="1" applyAlignment="1">
      <alignment horizontal="center"/>
    </xf>
    <xf numFmtId="0" fontId="47" fillId="0" borderId="39" xfId="12" applyFont="1" applyBorder="1"/>
    <xf numFmtId="9" fontId="31" fillId="4" borderId="13" xfId="4" applyFont="1" applyFill="1" applyBorder="1" applyAlignment="1" applyProtection="1">
      <alignment horizontal="center"/>
      <protection locked="0"/>
    </xf>
    <xf numFmtId="9" fontId="31" fillId="4" borderId="51" xfId="4" applyFont="1" applyFill="1" applyBorder="1" applyAlignment="1" applyProtection="1">
      <alignment horizontal="center"/>
      <protection locked="0"/>
    </xf>
    <xf numFmtId="9" fontId="31" fillId="4" borderId="48" xfId="4" applyFont="1" applyFill="1" applyBorder="1" applyAlignment="1" applyProtection="1">
      <alignment horizontal="center"/>
      <protection locked="0"/>
    </xf>
    <xf numFmtId="186" fontId="19" fillId="2" borderId="0" xfId="0" applyNumberFormat="1" applyFont="1" applyFill="1" applyAlignment="1">
      <alignment horizontal="center" vertical="center"/>
    </xf>
    <xf numFmtId="0" fontId="12" fillId="2" borderId="1" xfId="0" applyFont="1" applyFill="1" applyBorder="1" applyAlignment="1">
      <alignment horizontal="left" wrapText="1"/>
    </xf>
    <xf numFmtId="0" fontId="12" fillId="2" borderId="8" xfId="0" applyFont="1" applyFill="1" applyBorder="1" applyAlignment="1">
      <alignment horizontal="left" wrapText="1"/>
    </xf>
    <xf numFmtId="0" fontId="18" fillId="4" borderId="9" xfId="0" applyFont="1" applyFill="1" applyBorder="1" applyAlignment="1" applyProtection="1">
      <alignment horizontal="center"/>
      <protection locked="0"/>
    </xf>
    <xf numFmtId="0" fontId="18" fillId="4" borderId="11" xfId="0" applyFont="1" applyFill="1" applyBorder="1" applyAlignment="1" applyProtection="1">
      <alignment horizontal="center"/>
      <protection locked="0"/>
    </xf>
    <xf numFmtId="0" fontId="18" fillId="4" borderId="14" xfId="0" applyFont="1" applyFill="1" applyBorder="1" applyAlignment="1" applyProtection="1">
      <alignment horizontal="center"/>
      <protection locked="0"/>
    </xf>
    <xf numFmtId="0" fontId="18" fillId="4" borderId="13" xfId="0" applyFont="1" applyFill="1" applyBorder="1" applyAlignment="1" applyProtection="1">
      <alignment horizontal="center"/>
      <protection locked="0"/>
    </xf>
    <xf numFmtId="0" fontId="18" fillId="4" borderId="14" xfId="5" applyFont="1" applyFill="1" applyBorder="1" applyAlignment="1" applyProtection="1">
      <alignment horizontal="center" vertical="center"/>
      <protection locked="0"/>
    </xf>
    <xf numFmtId="0" fontId="18" fillId="4" borderId="13" xfId="5" applyFont="1" applyFill="1" applyBorder="1" applyAlignment="1" applyProtection="1">
      <alignment horizontal="center" vertical="center"/>
      <protection locked="0"/>
    </xf>
  </cellXfs>
  <cellStyles count="21">
    <cellStyle name="Comma 2" xfId="15" xr:uid="{235E819B-E184-4855-B7CE-981A41110711}"/>
    <cellStyle name="Comma 2 20" xfId="17" xr:uid="{D7EF0FB6-8A2D-4B7E-A275-B3C19CCA1622}"/>
    <cellStyle name="Moeda" xfId="3" builtinId="4"/>
    <cellStyle name="Moeda 20" xfId="7" xr:uid="{95E0783D-7984-451C-8C7E-8C4ECF5CBA3C}"/>
    <cellStyle name="NívelLinha_1" xfId="1" builtinId="1" iLevel="0"/>
    <cellStyle name="Normal" xfId="0" builtinId="0"/>
    <cellStyle name="Normal 13" xfId="20" xr:uid="{43ED73CA-4DB1-4006-8DF1-F445B1422626}"/>
    <cellStyle name="Normal 2" xfId="14" xr:uid="{2F04AD7C-DFF4-45EF-820D-303C8F4BB95A}"/>
    <cellStyle name="Normal 2 17 2" xfId="18" xr:uid="{A6AE55E5-5008-4BF0-B4B4-9B4A8E0F277F}"/>
    <cellStyle name="Normal 2 2" xfId="19" xr:uid="{C11B4ECB-C1AB-4A8E-AE6F-C66AC033CD61}"/>
    <cellStyle name="Normal 3" xfId="9" xr:uid="{4ADD1935-8AAE-4313-94DE-459E35A70D16}"/>
    <cellStyle name="Normal 3 9" xfId="10" xr:uid="{E74E846C-950C-4641-AA14-358A922A1331}"/>
    <cellStyle name="Normal 36" xfId="16" xr:uid="{800DE2C3-8BA2-462E-8B89-BEDD4A95DF36}"/>
    <cellStyle name="Normal 4" xfId="12" xr:uid="{6C817D62-1BBD-4526-A0A6-518785251455}"/>
    <cellStyle name="Normal 81" xfId="13" xr:uid="{F6EAFF2F-DAD8-4FFF-816A-97729F24F5EC}"/>
    <cellStyle name="Normal_VIABILIDADE TAV 13sh" xfId="5" xr:uid="{5AD2BE8E-6C49-4475-8B84-179B28315EE7}"/>
    <cellStyle name="Percent 2" xfId="11" xr:uid="{B291B050-51B3-407F-9768-76FB6094F156}"/>
    <cellStyle name="Porcentagem" xfId="4" builtinId="5"/>
    <cellStyle name="Porcentagem 3" xfId="6" xr:uid="{A3767AFB-5087-481B-BFAA-6B579EE4B9EF}"/>
    <cellStyle name="Vírgula" xfId="2" builtinId="3"/>
    <cellStyle name="Vírgula 2" xfId="8" xr:uid="{9247ED45-BE39-4E2C-9FD6-0C1DCE649EE4}"/>
  </cellStyles>
  <dxfs count="20"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numFmt numFmtId="196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 Operacional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23282325154736"/>
          <c:y val="0.12298449355433709"/>
          <c:w val="0.85460009290334349"/>
          <c:h val="0.70506889803081763"/>
        </c:manualLayout>
      </c:layout>
      <c:lineChart>
        <c:grouping val="stacked"/>
        <c:varyColors val="0"/>
        <c:ser>
          <c:idx val="1"/>
          <c:order val="0"/>
          <c:tx>
            <c:strRef>
              <c:f>FC!$C$141</c:f>
              <c:strCache>
                <c:ptCount val="1"/>
                <c:pt idx="0">
                  <c:v>Custo da Operação: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FC!$J$2:$AR$2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FC!$J$141:$AR$141</c:f>
              <c:numCache>
                <c:formatCode>_(* #,##0_);_(* \(#,##0\);_(* "-"??_);_(@_)</c:formatCode>
                <c:ptCount val="30"/>
                <c:pt idx="0">
                  <c:v>1190416.8530999823</c:v>
                </c:pt>
                <c:pt idx="1">
                  <c:v>1102362.968576639</c:v>
                </c:pt>
                <c:pt idx="2">
                  <c:v>1576039.6619189736</c:v>
                </c:pt>
                <c:pt idx="3">
                  <c:v>1968767.2608999396</c:v>
                </c:pt>
                <c:pt idx="4">
                  <c:v>2177162.2890780107</c:v>
                </c:pt>
                <c:pt idx="5">
                  <c:v>2192601.6352625685</c:v>
                </c:pt>
                <c:pt idx="6">
                  <c:v>2206355.864499338</c:v>
                </c:pt>
                <c:pt idx="7">
                  <c:v>2226810.9154135762</c:v>
                </c:pt>
                <c:pt idx="8">
                  <c:v>2331962.5515868212</c:v>
                </c:pt>
                <c:pt idx="9">
                  <c:v>2388373.7581860865</c:v>
                </c:pt>
                <c:pt idx="10">
                  <c:v>2412070.3971976321</c:v>
                </c:pt>
                <c:pt idx="11">
                  <c:v>2429943.4950297433</c:v>
                </c:pt>
                <c:pt idx="12">
                  <c:v>2447164.2024723268</c:v>
                </c:pt>
                <c:pt idx="13">
                  <c:v>2464164.1468487107</c:v>
                </c:pt>
                <c:pt idx="14">
                  <c:v>2481353.7918403889</c:v>
                </c:pt>
                <c:pt idx="15">
                  <c:v>2498215.0624636812</c:v>
                </c:pt>
                <c:pt idx="16">
                  <c:v>2514242.4245565808</c:v>
                </c:pt>
                <c:pt idx="17">
                  <c:v>2530295.7782657752</c:v>
                </c:pt>
                <c:pt idx="18">
                  <c:v>2545751.7383864555</c:v>
                </c:pt>
                <c:pt idx="19">
                  <c:v>2560171.0567334103</c:v>
                </c:pt>
                <c:pt idx="20">
                  <c:v>2575662.7605648339</c:v>
                </c:pt>
                <c:pt idx="21">
                  <c:v>2591300.5842081518</c:v>
                </c:pt>
                <c:pt idx="22">
                  <c:v>2606592.2606278635</c:v>
                </c:pt>
                <c:pt idx="23">
                  <c:v>2622038.5865222346</c:v>
                </c:pt>
                <c:pt idx="24">
                  <c:v>2637680.0522777746</c:v>
                </c:pt>
                <c:pt idx="25">
                  <c:v>2651575.959924899</c:v>
                </c:pt>
                <c:pt idx="26">
                  <c:v>2700285.1231336161</c:v>
                </c:pt>
                <c:pt idx="27">
                  <c:v>2720719.5999315958</c:v>
                </c:pt>
                <c:pt idx="28">
                  <c:v>2732685.0372379161</c:v>
                </c:pt>
                <c:pt idx="29">
                  <c:v>2504443.6199136297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3-4EC3-844C-20C6422BA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020159"/>
        <c:axId val="877025567"/>
      </c:lineChart>
      <c:lineChart>
        <c:grouping val="stacked"/>
        <c:varyColors val="0"/>
        <c:ser>
          <c:idx val="0"/>
          <c:order val="1"/>
          <c:tx>
            <c:strRef>
              <c:f>FC!$C$140</c:f>
              <c:strCache>
                <c:ptCount val="1"/>
                <c:pt idx="0">
                  <c:v>Entradas de Caixa Operacional: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FC!$J$2:$AR$2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FC!$J$140:$AR$140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716656.31256971031</c:v>
                </c:pt>
                <c:pt idx="2">
                  <c:v>1702133.9567104632</c:v>
                </c:pt>
                <c:pt idx="3">
                  <c:v>2720951.6501361183</c:v>
                </c:pt>
                <c:pt idx="4">
                  <c:v>3268947.1043278235</c:v>
                </c:pt>
                <c:pt idx="5">
                  <c:v>3408582.0858569983</c:v>
                </c:pt>
                <c:pt idx="6">
                  <c:v>3464823.2101833122</c:v>
                </c:pt>
                <c:pt idx="7">
                  <c:v>3518736.3665859029</c:v>
                </c:pt>
                <c:pt idx="8">
                  <c:v>3570316.4902760615</c:v>
                </c:pt>
                <c:pt idx="9">
                  <c:v>3618601.2055974067</c:v>
                </c:pt>
                <c:pt idx="10">
                  <c:v>3664129.0495281066</c:v>
                </c:pt>
                <c:pt idx="11">
                  <c:v>3705122.1098245382</c:v>
                </c:pt>
                <c:pt idx="12">
                  <c:v>3744120.5500426488</c:v>
                </c:pt>
                <c:pt idx="13">
                  <c:v>3782364.2249410162</c:v>
                </c:pt>
                <c:pt idx="14">
                  <c:v>3820828.2581226099</c:v>
                </c:pt>
                <c:pt idx="15">
                  <c:v>3858722.4525087029</c:v>
                </c:pt>
                <c:pt idx="16">
                  <c:v>3894973.6339373081</c:v>
                </c:pt>
                <c:pt idx="17">
                  <c:v>3930987.9600962913</c:v>
                </c:pt>
                <c:pt idx="18">
                  <c:v>3966644.6544117443</c:v>
                </c:pt>
                <c:pt idx="19">
                  <c:v>4001089.5908699143</c:v>
                </c:pt>
                <c:pt idx="20">
                  <c:v>4035750.5956921652</c:v>
                </c:pt>
                <c:pt idx="21">
                  <c:v>4070719.6524733482</c:v>
                </c:pt>
                <c:pt idx="22">
                  <c:v>4105101.1706270687</c:v>
                </c:pt>
                <c:pt idx="23">
                  <c:v>4139667.1477228105</c:v>
                </c:pt>
                <c:pt idx="24">
                  <c:v>4174626.4659133977</c:v>
                </c:pt>
                <c:pt idx="25">
                  <c:v>4206421.7087303353</c:v>
                </c:pt>
                <c:pt idx="26">
                  <c:v>4236067.4523213152</c:v>
                </c:pt>
                <c:pt idx="27">
                  <c:v>4265594.6527000973</c:v>
                </c:pt>
                <c:pt idx="28">
                  <c:v>4292872.9722824339</c:v>
                </c:pt>
                <c:pt idx="29">
                  <c:v>4317788.1825590543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B3-4EC3-844C-20C6422BA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25391"/>
        <c:axId val="707824143"/>
      </c:lineChart>
      <c:catAx>
        <c:axId val="87702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5567"/>
        <c:crosses val="autoZero"/>
        <c:auto val="1"/>
        <c:lblAlgn val="ctr"/>
        <c:lblOffset val="100"/>
        <c:tickLblSkip val="1"/>
        <c:noMultiLvlLbl val="0"/>
      </c:catAx>
      <c:valAx>
        <c:axId val="87702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0159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pt-BR" sz="1400"/>
                    <a:t>R$ Milhões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707824143"/>
        <c:scaling>
          <c:orientation val="minMax"/>
          <c:max val="90000000"/>
          <c:min val="0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707825391"/>
        <c:crosses val="max"/>
        <c:crossBetween val="between"/>
      </c:valAx>
      <c:catAx>
        <c:axId val="707825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82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87839711745261"/>
          <c:y val="0.91668394996177494"/>
          <c:w val="0.8532155167236567"/>
          <c:h val="7.0696864878835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 Anual do Projeto</a:t>
            </a:r>
          </a:p>
        </c:rich>
      </c:tx>
      <c:layout>
        <c:manualLayout>
          <c:xMode val="edge"/>
          <c:yMode val="edge"/>
          <c:x val="0.316166764777611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2315496331198933"/>
          <c:y val="8.4923802454960423E-2"/>
          <c:w val="0.85475030421773734"/>
          <c:h val="0.62003155723676062"/>
        </c:manualLayout>
      </c:layout>
      <c:lineChart>
        <c:grouping val="standard"/>
        <c:varyColors val="0"/>
        <c:ser>
          <c:idx val="1"/>
          <c:order val="0"/>
          <c:tx>
            <c:strRef>
              <c:f>FC!$C$138</c:f>
              <c:strCache>
                <c:ptCount val="1"/>
                <c:pt idx="0">
                  <c:v>Saídas de Caixa: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FC!$J$138:$AM$138</c:f>
              <c:numCache>
                <c:formatCode>_(* #,##0_);_(* \(#,##0\);_(* "-"??_);_(@_)</c:formatCode>
                <c:ptCount val="30"/>
                <c:pt idx="0">
                  <c:v>8704681.8885813616</c:v>
                </c:pt>
                <c:pt idx="1">
                  <c:v>2585658.2200731221</c:v>
                </c:pt>
                <c:pt idx="2">
                  <c:v>1576039.6619189736</c:v>
                </c:pt>
                <c:pt idx="3">
                  <c:v>1968767.2608999396</c:v>
                </c:pt>
                <c:pt idx="4">
                  <c:v>2177162.2890780107</c:v>
                </c:pt>
                <c:pt idx="5">
                  <c:v>2192601.6352625685</c:v>
                </c:pt>
                <c:pt idx="6">
                  <c:v>2206355.864499338</c:v>
                </c:pt>
                <c:pt idx="7">
                  <c:v>2226810.9154135762</c:v>
                </c:pt>
                <c:pt idx="8">
                  <c:v>2331962.5515868212</c:v>
                </c:pt>
                <c:pt idx="9">
                  <c:v>2388373.7581860865</c:v>
                </c:pt>
                <c:pt idx="10">
                  <c:v>2412070.3971976321</c:v>
                </c:pt>
                <c:pt idx="11">
                  <c:v>2429943.4950297433</c:v>
                </c:pt>
                <c:pt idx="12">
                  <c:v>2447164.2024723268</c:v>
                </c:pt>
                <c:pt idx="13">
                  <c:v>2464164.1468487107</c:v>
                </c:pt>
                <c:pt idx="14">
                  <c:v>2481353.7918403889</c:v>
                </c:pt>
                <c:pt idx="15">
                  <c:v>2498215.0624636812</c:v>
                </c:pt>
                <c:pt idx="16">
                  <c:v>2514242.4245565808</c:v>
                </c:pt>
                <c:pt idx="17">
                  <c:v>2530295.7782657752</c:v>
                </c:pt>
                <c:pt idx="18">
                  <c:v>2545751.7383864555</c:v>
                </c:pt>
                <c:pt idx="19">
                  <c:v>2560171.0567334103</c:v>
                </c:pt>
                <c:pt idx="20">
                  <c:v>2575662.7605648339</c:v>
                </c:pt>
                <c:pt idx="21">
                  <c:v>2591300.5842081518</c:v>
                </c:pt>
                <c:pt idx="22">
                  <c:v>2606592.2606278635</c:v>
                </c:pt>
                <c:pt idx="23">
                  <c:v>2622038.5865222346</c:v>
                </c:pt>
                <c:pt idx="24">
                  <c:v>2637680.0522777746</c:v>
                </c:pt>
                <c:pt idx="25">
                  <c:v>2651575.959924899</c:v>
                </c:pt>
                <c:pt idx="26">
                  <c:v>2700285.1231336161</c:v>
                </c:pt>
                <c:pt idx="27">
                  <c:v>2720719.5999315958</c:v>
                </c:pt>
                <c:pt idx="28">
                  <c:v>2732685.0372379161</c:v>
                </c:pt>
                <c:pt idx="29">
                  <c:v>2504443.6199136297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6-46DD-9035-5C2D9AEE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020159"/>
        <c:axId val="877025567"/>
      </c:lineChart>
      <c:lineChart>
        <c:grouping val="stacked"/>
        <c:varyColors val="0"/>
        <c:ser>
          <c:idx val="0"/>
          <c:order val="1"/>
          <c:tx>
            <c:strRef>
              <c:f>FC!$C$14</c:f>
              <c:strCache>
                <c:ptCount val="1"/>
                <c:pt idx="0">
                  <c:v>(+) Receita Entrada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FC!$J$14:$AM$14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373675.08919256722</c:v>
                </c:pt>
                <c:pt idx="2">
                  <c:v>887517.55469901115</c:v>
                </c:pt>
                <c:pt idx="3">
                  <c:v>1418744.0098134568</c:v>
                </c:pt>
                <c:pt idx="4">
                  <c:v>1704476.8592011307</c:v>
                </c:pt>
                <c:pt idx="5">
                  <c:v>1777284.5820414166</c:v>
                </c:pt>
                <c:pt idx="6">
                  <c:v>1806609.5273189782</c:v>
                </c:pt>
                <c:pt idx="7">
                  <c:v>1834720.6360527496</c:v>
                </c:pt>
                <c:pt idx="8">
                  <c:v>1861615.2673877785</c:v>
                </c:pt>
                <c:pt idx="9">
                  <c:v>1886791.6245730596</c:v>
                </c:pt>
                <c:pt idx="10">
                  <c:v>1910530.5086701624</c:v>
                </c:pt>
                <c:pt idx="11">
                  <c:v>1931904.8902166241</c:v>
                </c:pt>
                <c:pt idx="12">
                  <c:v>1952239.2476642269</c:v>
                </c:pt>
                <c:pt idx="13">
                  <c:v>1972180.059428595</c:v>
                </c:pt>
                <c:pt idx="14">
                  <c:v>1992235.7692266442</c:v>
                </c:pt>
                <c:pt idx="15">
                  <c:v>2011994.3567374833</c:v>
                </c:pt>
                <c:pt idx="16">
                  <c:v>2030896.2532478168</c:v>
                </c:pt>
                <c:pt idx="17">
                  <c:v>2049674.64995434</c:v>
                </c:pt>
                <c:pt idx="18">
                  <c:v>2068266.572183928</c:v>
                </c:pt>
                <c:pt idx="19">
                  <c:v>2086226.6661334063</c:v>
                </c:pt>
                <c:pt idx="20">
                  <c:v>2104299.4212899427</c:v>
                </c:pt>
                <c:pt idx="21">
                  <c:v>2122532.799246015</c:v>
                </c:pt>
                <c:pt idx="22">
                  <c:v>2140459.8259634664</c:v>
                </c:pt>
                <c:pt idx="23">
                  <c:v>2158483.0322727291</c:v>
                </c:pt>
                <c:pt idx="24">
                  <c:v>2176711.332385147</c:v>
                </c:pt>
                <c:pt idx="25">
                  <c:v>2193289.8372934707</c:v>
                </c:pt>
                <c:pt idx="26">
                  <c:v>2208747.5618487988</c:v>
                </c:pt>
                <c:pt idx="27">
                  <c:v>2224143.4762384803</c:v>
                </c:pt>
                <c:pt idx="28">
                  <c:v>2238366.7912699259</c:v>
                </c:pt>
                <c:pt idx="29">
                  <c:v>2251357.9465267379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6-46DD-9035-5C2D9AEEAB39}"/>
            </c:ext>
          </c:extLst>
        </c:ser>
        <c:ser>
          <c:idx val="3"/>
          <c:order val="2"/>
          <c:tx>
            <c:strRef>
              <c:f>FC!$C$17</c:f>
              <c:strCache>
                <c:ptCount val="1"/>
                <c:pt idx="0">
                  <c:v>(+) Receitas Locação Áreas Comerciais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FC!$J$17:$AM$17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226880.69965301338</c:v>
                </c:pt>
                <c:pt idx="2">
                  <c:v>538865.47320973664</c:v>
                </c:pt>
                <c:pt idx="3">
                  <c:v>861405.11606092204</c:v>
                </c:pt>
                <c:pt idx="4">
                  <c:v>1034890.7742111683</c:v>
                </c:pt>
                <c:pt idx="5">
                  <c:v>1079096.7370272612</c:v>
                </c:pt>
                <c:pt idx="6">
                  <c:v>1096901.6812001138</c:v>
                </c:pt>
                <c:pt idx="7">
                  <c:v>1113969.6319466336</c:v>
                </c:pt>
                <c:pt idx="8">
                  <c:v>1130298.9858443902</c:v>
                </c:pt>
                <c:pt idx="9">
                  <c:v>1145585.0718001153</c:v>
                </c:pt>
                <c:pt idx="10">
                  <c:v>1159998.3810859183</c:v>
                </c:pt>
                <c:pt idx="11">
                  <c:v>1172976.0581646613</c:v>
                </c:pt>
                <c:pt idx="12">
                  <c:v>1185322.2738427664</c:v>
                </c:pt>
                <c:pt idx="13">
                  <c:v>1197429.5441842943</c:v>
                </c:pt>
                <c:pt idx="14">
                  <c:v>1209606.5760566925</c:v>
                </c:pt>
                <c:pt idx="15">
                  <c:v>1221603.2070558337</c:v>
                </c:pt>
                <c:pt idx="16">
                  <c:v>1233079.6892433402</c:v>
                </c:pt>
                <c:pt idx="17">
                  <c:v>1244481.1872461741</c:v>
                </c:pt>
                <c:pt idx="18">
                  <c:v>1255769.4653394711</c:v>
                </c:pt>
                <c:pt idx="19">
                  <c:v>1266674.1223501815</c:v>
                </c:pt>
                <c:pt idx="20">
                  <c:v>1277647.1827793168</c:v>
                </c:pt>
                <c:pt idx="21">
                  <c:v>1288717.7670043723</c:v>
                </c:pt>
                <c:pt idx="22">
                  <c:v>1299602.3469027602</c:v>
                </c:pt>
                <c:pt idx="23">
                  <c:v>1310545.3232362159</c:v>
                </c:pt>
                <c:pt idx="24">
                  <c:v>1321612.8243959174</c:v>
                </c:pt>
                <c:pt idx="25">
                  <c:v>1331678.6353145125</c:v>
                </c:pt>
                <c:pt idx="26">
                  <c:v>1341063.9528365724</c:v>
                </c:pt>
                <c:pt idx="27">
                  <c:v>1350411.741676542</c:v>
                </c:pt>
                <c:pt idx="28">
                  <c:v>1359047.5746743807</c:v>
                </c:pt>
                <c:pt idx="29">
                  <c:v>1366935.2891065502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6-46DD-9035-5C2D9AEEAB39}"/>
            </c:ext>
          </c:extLst>
        </c:ser>
        <c:ser>
          <c:idx val="4"/>
          <c:order val="3"/>
          <c:tx>
            <c:strRef>
              <c:f>FC!$C$20</c:f>
              <c:strCache>
                <c:ptCount val="1"/>
                <c:pt idx="0">
                  <c:v>(+) Receita Publicidade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FC!$J$2:$AR$2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FC!$J$20:$AM$20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30452.488731495971</c:v>
                </c:pt>
                <c:pt idx="2">
                  <c:v>72327.856780275033</c:v>
                </c:pt>
                <c:pt idx="3">
                  <c:v>115619.92549483839</c:v>
                </c:pt>
                <c:pt idx="4">
                  <c:v>138905.59967504127</c:v>
                </c:pt>
                <c:pt idx="5">
                  <c:v>144839.03335441908</c:v>
                </c:pt>
                <c:pt idx="6">
                  <c:v>147228.85700454866</c:v>
                </c:pt>
                <c:pt idx="7">
                  <c:v>149519.75957392994</c:v>
                </c:pt>
                <c:pt idx="8">
                  <c:v>151711.52584723817</c:v>
                </c:pt>
                <c:pt idx="9">
                  <c:v>153763.26211668426</c:v>
                </c:pt>
                <c:pt idx="10">
                  <c:v>155697.852142547</c:v>
                </c:pt>
                <c:pt idx="11">
                  <c:v>157439.74806232261</c:v>
                </c:pt>
                <c:pt idx="12">
                  <c:v>159096.88767088833</c:v>
                </c:pt>
                <c:pt idx="13">
                  <c:v>160721.95544531086</c:v>
                </c:pt>
                <c:pt idx="14">
                  <c:v>162356.38678497265</c:v>
                </c:pt>
                <c:pt idx="15">
                  <c:v>163966.60427317675</c:v>
                </c:pt>
                <c:pt idx="16">
                  <c:v>165507.00610121567</c:v>
                </c:pt>
                <c:pt idx="17">
                  <c:v>167037.34336650302</c:v>
                </c:pt>
                <c:pt idx="18">
                  <c:v>168552.48397546564</c:v>
                </c:pt>
                <c:pt idx="19">
                  <c:v>170016.13401377804</c:v>
                </c:pt>
                <c:pt idx="20">
                  <c:v>171488.9653281178</c:v>
                </c:pt>
                <c:pt idx="21">
                  <c:v>172974.88652758594</c:v>
                </c:pt>
                <c:pt idx="22">
                  <c:v>174435.84176621863</c:v>
                </c:pt>
                <c:pt idx="23">
                  <c:v>175904.63511881867</c:v>
                </c:pt>
                <c:pt idx="24">
                  <c:v>177390.14250162861</c:v>
                </c:pt>
                <c:pt idx="25">
                  <c:v>178741.20054244334</c:v>
                </c:pt>
                <c:pt idx="26">
                  <c:v>180000.92107627084</c:v>
                </c:pt>
                <c:pt idx="27">
                  <c:v>181255.60441755518</c:v>
                </c:pt>
                <c:pt idx="28">
                  <c:v>182414.72728457721</c:v>
                </c:pt>
                <c:pt idx="29">
                  <c:v>183473.43582712958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86-46DD-9035-5C2D9AEEAB39}"/>
            </c:ext>
          </c:extLst>
        </c:ser>
        <c:ser>
          <c:idx val="5"/>
          <c:order val="4"/>
          <c:tx>
            <c:strRef>
              <c:f>FC!$C$22</c:f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FC!$J$22:$AM$22</c:f>
            </c:numRef>
          </c:val>
          <c:smooth val="0"/>
          <c:extLst>
            <c:ext xmlns:c16="http://schemas.microsoft.com/office/drawing/2014/chart" uri="{C3380CC4-5D6E-409C-BE32-E72D297353CC}">
              <c16:uniqueId val="{00000004-1286-46DD-9035-5C2D9AEEAB39}"/>
            </c:ext>
          </c:extLst>
        </c:ser>
        <c:ser>
          <c:idx val="6"/>
          <c:order val="5"/>
          <c:tx>
            <c:strRef>
              <c:f>FC!$C$23</c:f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FC!$J$23:$AM$23</c:f>
            </c:numRef>
          </c:val>
          <c:smooth val="0"/>
          <c:extLst>
            <c:ext xmlns:c16="http://schemas.microsoft.com/office/drawing/2014/chart" uri="{C3380CC4-5D6E-409C-BE32-E72D297353CC}">
              <c16:uniqueId val="{00000005-1286-46DD-9035-5C2D9AEE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25391"/>
        <c:axId val="707824143"/>
      </c:lineChart>
      <c:catAx>
        <c:axId val="87702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5567"/>
        <c:crosses val="autoZero"/>
        <c:auto val="1"/>
        <c:lblAlgn val="ctr"/>
        <c:lblOffset val="100"/>
        <c:tickLblSkip val="1"/>
        <c:noMultiLvlLbl val="0"/>
      </c:catAx>
      <c:valAx>
        <c:axId val="87702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0159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pt-BR" sz="1400"/>
                    <a:t>R$ Milhões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707824143"/>
        <c:scaling>
          <c:orientation val="minMax"/>
          <c:max val="70000000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707825391"/>
        <c:crosses val="max"/>
        <c:crossBetween val="between"/>
      </c:valAx>
      <c:catAx>
        <c:axId val="707825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82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780502625899946E-2"/>
          <c:y val="0.80476531640247506"/>
          <c:w val="0.94771491705950894"/>
          <c:h val="0.19523465069258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 Anual do Projeto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1652736838060151"/>
          <c:y val="0.10236270695900065"/>
          <c:w val="0.86147070515150614"/>
          <c:h val="0.64770868263177805"/>
        </c:manualLayout>
      </c:layout>
      <c:lineChart>
        <c:grouping val="stacked"/>
        <c:varyColors val="0"/>
        <c:ser>
          <c:idx val="1"/>
          <c:order val="0"/>
          <c:tx>
            <c:strRef>
              <c:f>FC!$C$138</c:f>
              <c:strCache>
                <c:ptCount val="1"/>
                <c:pt idx="0">
                  <c:v>Saídas de Caixa: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FC!$J$138:$AM$138</c:f>
              <c:numCache>
                <c:formatCode>_(* #,##0_);_(* \(#,##0\);_(* "-"??_);_(@_)</c:formatCode>
                <c:ptCount val="30"/>
                <c:pt idx="0">
                  <c:v>8704681.8885813616</c:v>
                </c:pt>
                <c:pt idx="1">
                  <c:v>2585658.2200731221</c:v>
                </c:pt>
                <c:pt idx="2">
                  <c:v>1576039.6619189736</c:v>
                </c:pt>
                <c:pt idx="3">
                  <c:v>1968767.2608999396</c:v>
                </c:pt>
                <c:pt idx="4">
                  <c:v>2177162.2890780107</c:v>
                </c:pt>
                <c:pt idx="5">
                  <c:v>2192601.6352625685</c:v>
                </c:pt>
                <c:pt idx="6">
                  <c:v>2206355.864499338</c:v>
                </c:pt>
                <c:pt idx="7">
                  <c:v>2226810.9154135762</c:v>
                </c:pt>
                <c:pt idx="8">
                  <c:v>2331962.5515868212</c:v>
                </c:pt>
                <c:pt idx="9">
                  <c:v>2388373.7581860865</c:v>
                </c:pt>
                <c:pt idx="10">
                  <c:v>2412070.3971976321</c:v>
                </c:pt>
                <c:pt idx="11">
                  <c:v>2429943.4950297433</c:v>
                </c:pt>
                <c:pt idx="12">
                  <c:v>2447164.2024723268</c:v>
                </c:pt>
                <c:pt idx="13">
                  <c:v>2464164.1468487107</c:v>
                </c:pt>
                <c:pt idx="14">
                  <c:v>2481353.7918403889</c:v>
                </c:pt>
                <c:pt idx="15">
                  <c:v>2498215.0624636812</c:v>
                </c:pt>
                <c:pt idx="16">
                  <c:v>2514242.4245565808</c:v>
                </c:pt>
                <c:pt idx="17">
                  <c:v>2530295.7782657752</c:v>
                </c:pt>
                <c:pt idx="18">
                  <c:v>2545751.7383864555</c:v>
                </c:pt>
                <c:pt idx="19">
                  <c:v>2560171.0567334103</c:v>
                </c:pt>
                <c:pt idx="20">
                  <c:v>2575662.7605648339</c:v>
                </c:pt>
                <c:pt idx="21">
                  <c:v>2591300.5842081518</c:v>
                </c:pt>
                <c:pt idx="22">
                  <c:v>2606592.2606278635</c:v>
                </c:pt>
                <c:pt idx="23">
                  <c:v>2622038.5865222346</c:v>
                </c:pt>
                <c:pt idx="24">
                  <c:v>2637680.0522777746</c:v>
                </c:pt>
                <c:pt idx="25">
                  <c:v>2651575.959924899</c:v>
                </c:pt>
                <c:pt idx="26">
                  <c:v>2700285.1231336161</c:v>
                </c:pt>
                <c:pt idx="27">
                  <c:v>2720719.5999315958</c:v>
                </c:pt>
                <c:pt idx="28">
                  <c:v>2732685.0372379161</c:v>
                </c:pt>
                <c:pt idx="29">
                  <c:v>2504443.6199136297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6-48A7-8C21-7AC68DC53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020159"/>
        <c:axId val="877025567"/>
      </c:lineChart>
      <c:lineChart>
        <c:grouping val="stacked"/>
        <c:varyColors val="0"/>
        <c:ser>
          <c:idx val="0"/>
          <c:order val="1"/>
          <c:tx>
            <c:strRef>
              <c:f>FC!$C$14</c:f>
              <c:strCache>
                <c:ptCount val="1"/>
                <c:pt idx="0">
                  <c:v>(+) Receita Entrada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FC!$J$14:$AM$14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373675.08919256722</c:v>
                </c:pt>
                <c:pt idx="2">
                  <c:v>887517.55469901115</c:v>
                </c:pt>
                <c:pt idx="3">
                  <c:v>1418744.0098134568</c:v>
                </c:pt>
                <c:pt idx="4">
                  <c:v>1704476.8592011307</c:v>
                </c:pt>
                <c:pt idx="5">
                  <c:v>1777284.5820414166</c:v>
                </c:pt>
                <c:pt idx="6">
                  <c:v>1806609.5273189782</c:v>
                </c:pt>
                <c:pt idx="7">
                  <c:v>1834720.6360527496</c:v>
                </c:pt>
                <c:pt idx="8">
                  <c:v>1861615.2673877785</c:v>
                </c:pt>
                <c:pt idx="9">
                  <c:v>1886791.6245730596</c:v>
                </c:pt>
                <c:pt idx="10">
                  <c:v>1910530.5086701624</c:v>
                </c:pt>
                <c:pt idx="11">
                  <c:v>1931904.8902166241</c:v>
                </c:pt>
                <c:pt idx="12">
                  <c:v>1952239.2476642269</c:v>
                </c:pt>
                <c:pt idx="13">
                  <c:v>1972180.059428595</c:v>
                </c:pt>
                <c:pt idx="14">
                  <c:v>1992235.7692266442</c:v>
                </c:pt>
                <c:pt idx="15">
                  <c:v>2011994.3567374833</c:v>
                </c:pt>
                <c:pt idx="16">
                  <c:v>2030896.2532478168</c:v>
                </c:pt>
                <c:pt idx="17">
                  <c:v>2049674.64995434</c:v>
                </c:pt>
                <c:pt idx="18">
                  <c:v>2068266.572183928</c:v>
                </c:pt>
                <c:pt idx="19">
                  <c:v>2086226.6661334063</c:v>
                </c:pt>
                <c:pt idx="20">
                  <c:v>2104299.4212899427</c:v>
                </c:pt>
                <c:pt idx="21">
                  <c:v>2122532.799246015</c:v>
                </c:pt>
                <c:pt idx="22">
                  <c:v>2140459.8259634664</c:v>
                </c:pt>
                <c:pt idx="23">
                  <c:v>2158483.0322727291</c:v>
                </c:pt>
                <c:pt idx="24">
                  <c:v>2176711.332385147</c:v>
                </c:pt>
                <c:pt idx="25">
                  <c:v>2193289.8372934707</c:v>
                </c:pt>
                <c:pt idx="26">
                  <c:v>2208747.5618487988</c:v>
                </c:pt>
                <c:pt idx="27">
                  <c:v>2224143.4762384803</c:v>
                </c:pt>
                <c:pt idx="28">
                  <c:v>2238366.7912699259</c:v>
                </c:pt>
                <c:pt idx="29">
                  <c:v>2251357.9465267379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6-48A7-8C21-7AC68DC53013}"/>
            </c:ext>
          </c:extLst>
        </c:ser>
        <c:ser>
          <c:idx val="3"/>
          <c:order val="2"/>
          <c:tx>
            <c:strRef>
              <c:f>FC!$C$17</c:f>
              <c:strCache>
                <c:ptCount val="1"/>
                <c:pt idx="0">
                  <c:v>(+) Receitas Locação Áreas Comerciais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FC!$J$17:$AM$17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226880.69965301338</c:v>
                </c:pt>
                <c:pt idx="2">
                  <c:v>538865.47320973664</c:v>
                </c:pt>
                <c:pt idx="3">
                  <c:v>861405.11606092204</c:v>
                </c:pt>
                <c:pt idx="4">
                  <c:v>1034890.7742111683</c:v>
                </c:pt>
                <c:pt idx="5">
                  <c:v>1079096.7370272612</c:v>
                </c:pt>
                <c:pt idx="6">
                  <c:v>1096901.6812001138</c:v>
                </c:pt>
                <c:pt idx="7">
                  <c:v>1113969.6319466336</c:v>
                </c:pt>
                <c:pt idx="8">
                  <c:v>1130298.9858443902</c:v>
                </c:pt>
                <c:pt idx="9">
                  <c:v>1145585.0718001153</c:v>
                </c:pt>
                <c:pt idx="10">
                  <c:v>1159998.3810859183</c:v>
                </c:pt>
                <c:pt idx="11">
                  <c:v>1172976.0581646613</c:v>
                </c:pt>
                <c:pt idx="12">
                  <c:v>1185322.2738427664</c:v>
                </c:pt>
                <c:pt idx="13">
                  <c:v>1197429.5441842943</c:v>
                </c:pt>
                <c:pt idx="14">
                  <c:v>1209606.5760566925</c:v>
                </c:pt>
                <c:pt idx="15">
                  <c:v>1221603.2070558337</c:v>
                </c:pt>
                <c:pt idx="16">
                  <c:v>1233079.6892433402</c:v>
                </c:pt>
                <c:pt idx="17">
                  <c:v>1244481.1872461741</c:v>
                </c:pt>
                <c:pt idx="18">
                  <c:v>1255769.4653394711</c:v>
                </c:pt>
                <c:pt idx="19">
                  <c:v>1266674.1223501815</c:v>
                </c:pt>
                <c:pt idx="20">
                  <c:v>1277647.1827793168</c:v>
                </c:pt>
                <c:pt idx="21">
                  <c:v>1288717.7670043723</c:v>
                </c:pt>
                <c:pt idx="22">
                  <c:v>1299602.3469027602</c:v>
                </c:pt>
                <c:pt idx="23">
                  <c:v>1310545.3232362159</c:v>
                </c:pt>
                <c:pt idx="24">
                  <c:v>1321612.8243959174</c:v>
                </c:pt>
                <c:pt idx="25">
                  <c:v>1331678.6353145125</c:v>
                </c:pt>
                <c:pt idx="26">
                  <c:v>1341063.9528365724</c:v>
                </c:pt>
                <c:pt idx="27">
                  <c:v>1350411.741676542</c:v>
                </c:pt>
                <c:pt idx="28">
                  <c:v>1359047.5746743807</c:v>
                </c:pt>
                <c:pt idx="29">
                  <c:v>1366935.2891065502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6-48A7-8C21-7AC68DC53013}"/>
            </c:ext>
          </c:extLst>
        </c:ser>
        <c:ser>
          <c:idx val="2"/>
          <c:order val="3"/>
          <c:tx>
            <c:strRef>
              <c:f>FC!$C$16</c:f>
              <c:strCache>
                <c:ptCount val="1"/>
                <c:pt idx="0">
                  <c:v>(+) Receita Locação Salão/Eventos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FC!$J$16:$AM$16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85648.034992633839</c:v>
                </c:pt>
                <c:pt idx="2">
                  <c:v>203423.07202144031</c:v>
                </c:pt>
                <c:pt idx="3">
                  <c:v>325182.59876690118</c:v>
                </c:pt>
                <c:pt idx="4">
                  <c:v>390673.87124048313</c:v>
                </c:pt>
                <c:pt idx="5">
                  <c:v>407361.73343390127</c:v>
                </c:pt>
                <c:pt idx="6">
                  <c:v>414083.14465967164</c:v>
                </c:pt>
                <c:pt idx="7">
                  <c:v>420526.33901259</c:v>
                </c:pt>
                <c:pt idx="8">
                  <c:v>426690.71119665453</c:v>
                </c:pt>
                <c:pt idx="9">
                  <c:v>432461.24710754812</c:v>
                </c:pt>
                <c:pt idx="10">
                  <c:v>437902.30762947915</c:v>
                </c:pt>
                <c:pt idx="11">
                  <c:v>442801.41338093003</c:v>
                </c:pt>
                <c:pt idx="12">
                  <c:v>447462.14086476696</c:v>
                </c:pt>
                <c:pt idx="13">
                  <c:v>452032.66588281543</c:v>
                </c:pt>
                <c:pt idx="14">
                  <c:v>456629.52605430048</c:v>
                </c:pt>
                <c:pt idx="15">
                  <c:v>461158.28444220917</c:v>
                </c:pt>
                <c:pt idx="16">
                  <c:v>465490.68534493545</c:v>
                </c:pt>
                <c:pt idx="17">
                  <c:v>469794.7795292738</c:v>
                </c:pt>
                <c:pt idx="18">
                  <c:v>474056.13291287993</c:v>
                </c:pt>
                <c:pt idx="19">
                  <c:v>478172.66837254819</c:v>
                </c:pt>
                <c:pt idx="20">
                  <c:v>482315.02629478765</c:v>
                </c:pt>
                <c:pt idx="21">
                  <c:v>486494.19969537476</c:v>
                </c:pt>
                <c:pt idx="22">
                  <c:v>490603.15599462349</c:v>
                </c:pt>
                <c:pt idx="23">
                  <c:v>494734.15709504671</c:v>
                </c:pt>
                <c:pt idx="24">
                  <c:v>498912.16663070512</c:v>
                </c:pt>
                <c:pt idx="25">
                  <c:v>502712.0355799087</c:v>
                </c:pt>
                <c:pt idx="26">
                  <c:v>506255.01655967353</c:v>
                </c:pt>
                <c:pt idx="27">
                  <c:v>509783.83036752022</c:v>
                </c:pt>
                <c:pt idx="28">
                  <c:v>513043.87905355048</c:v>
                </c:pt>
                <c:pt idx="29">
                  <c:v>516021.51109863655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26-48A7-8C21-7AC68DC53013}"/>
            </c:ext>
          </c:extLst>
        </c:ser>
        <c:ser>
          <c:idx val="4"/>
          <c:order val="4"/>
          <c:tx>
            <c:strRef>
              <c:f>FC!$C$20</c:f>
              <c:strCache>
                <c:ptCount val="1"/>
                <c:pt idx="0">
                  <c:v>(+) Receita Publicidade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FC!$J$2:$AR$2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FC!$J$20:$AM$20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30452.488731495971</c:v>
                </c:pt>
                <c:pt idx="2">
                  <c:v>72327.856780275033</c:v>
                </c:pt>
                <c:pt idx="3">
                  <c:v>115619.92549483839</c:v>
                </c:pt>
                <c:pt idx="4">
                  <c:v>138905.59967504127</c:v>
                </c:pt>
                <c:pt idx="5">
                  <c:v>144839.03335441908</c:v>
                </c:pt>
                <c:pt idx="6">
                  <c:v>147228.85700454866</c:v>
                </c:pt>
                <c:pt idx="7">
                  <c:v>149519.75957392994</c:v>
                </c:pt>
                <c:pt idx="8">
                  <c:v>151711.52584723817</c:v>
                </c:pt>
                <c:pt idx="9">
                  <c:v>153763.26211668426</c:v>
                </c:pt>
                <c:pt idx="10">
                  <c:v>155697.852142547</c:v>
                </c:pt>
                <c:pt idx="11">
                  <c:v>157439.74806232261</c:v>
                </c:pt>
                <c:pt idx="12">
                  <c:v>159096.88767088833</c:v>
                </c:pt>
                <c:pt idx="13">
                  <c:v>160721.95544531086</c:v>
                </c:pt>
                <c:pt idx="14">
                  <c:v>162356.38678497265</c:v>
                </c:pt>
                <c:pt idx="15">
                  <c:v>163966.60427317675</c:v>
                </c:pt>
                <c:pt idx="16">
                  <c:v>165507.00610121567</c:v>
                </c:pt>
                <c:pt idx="17">
                  <c:v>167037.34336650302</c:v>
                </c:pt>
                <c:pt idx="18">
                  <c:v>168552.48397546564</c:v>
                </c:pt>
                <c:pt idx="19">
                  <c:v>170016.13401377804</c:v>
                </c:pt>
                <c:pt idx="20">
                  <c:v>171488.9653281178</c:v>
                </c:pt>
                <c:pt idx="21">
                  <c:v>172974.88652758594</c:v>
                </c:pt>
                <c:pt idx="22">
                  <c:v>174435.84176621863</c:v>
                </c:pt>
                <c:pt idx="23">
                  <c:v>175904.63511881867</c:v>
                </c:pt>
                <c:pt idx="24">
                  <c:v>177390.14250162861</c:v>
                </c:pt>
                <c:pt idx="25">
                  <c:v>178741.20054244334</c:v>
                </c:pt>
                <c:pt idx="26">
                  <c:v>180000.92107627084</c:v>
                </c:pt>
                <c:pt idx="27">
                  <c:v>181255.60441755518</c:v>
                </c:pt>
                <c:pt idx="28">
                  <c:v>182414.72728457721</c:v>
                </c:pt>
                <c:pt idx="29">
                  <c:v>183473.43582712958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26-48A7-8C21-7AC68DC53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25391"/>
        <c:axId val="707824143"/>
      </c:lineChart>
      <c:catAx>
        <c:axId val="87702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5567"/>
        <c:crosses val="autoZero"/>
        <c:auto val="1"/>
        <c:lblAlgn val="ctr"/>
        <c:lblOffset val="100"/>
        <c:tickLblSkip val="1"/>
        <c:noMultiLvlLbl val="0"/>
      </c:catAx>
      <c:valAx>
        <c:axId val="87702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0159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pt-BR" sz="1400"/>
                    <a:t>R$ Milhões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707824143"/>
        <c:scaling>
          <c:orientation val="minMax"/>
          <c:max val="20000000"/>
          <c:min val="0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707825391"/>
        <c:crosses val="max"/>
        <c:crossBetween val="between"/>
      </c:valAx>
      <c:catAx>
        <c:axId val="707825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82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825379986027127E-2"/>
          <c:y val="0.85910663664072573"/>
          <c:w val="0.89738440090187421"/>
          <c:h val="0.1043169248826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</a:t>
            </a:r>
            <a:r>
              <a:rPr lang="pt-BR" baseline="0"/>
              <a:t> líquido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FC!$J$89:$AR$89</c:f>
              <c:numCache>
                <c:formatCode>_(* #,##0_);_(* \(#,##0\);_(* "-"??_);_(@_)</c:formatCode>
                <c:ptCount val="30"/>
                <c:pt idx="0">
                  <c:v>-8704681.8885813616</c:v>
                </c:pt>
                <c:pt idx="1">
                  <c:v>-1869001.9075034123</c:v>
                </c:pt>
                <c:pt idx="2">
                  <c:v>126094.29479148966</c:v>
                </c:pt>
                <c:pt idx="3">
                  <c:v>752184.38923617837</c:v>
                </c:pt>
                <c:pt idx="4">
                  <c:v>1091784.8152498126</c:v>
                </c:pt>
                <c:pt idx="5">
                  <c:v>1215980.4505944301</c:v>
                </c:pt>
                <c:pt idx="6">
                  <c:v>1258467.345683974</c:v>
                </c:pt>
                <c:pt idx="7">
                  <c:v>1291925.4511723265</c:v>
                </c:pt>
                <c:pt idx="8">
                  <c:v>1238353.9386892398</c:v>
                </c:pt>
                <c:pt idx="9">
                  <c:v>1230227.4474113202</c:v>
                </c:pt>
                <c:pt idx="10">
                  <c:v>1252058.6523304742</c:v>
                </c:pt>
                <c:pt idx="11">
                  <c:v>1275178.6147947949</c:v>
                </c:pt>
                <c:pt idx="12">
                  <c:v>1296956.3475703215</c:v>
                </c:pt>
                <c:pt idx="13">
                  <c:v>1318200.0780923055</c:v>
                </c:pt>
                <c:pt idx="14">
                  <c:v>1339474.466282221</c:v>
                </c:pt>
                <c:pt idx="15">
                  <c:v>1360507.3900450221</c:v>
                </c:pt>
                <c:pt idx="16">
                  <c:v>1380731.2093807275</c:v>
                </c:pt>
                <c:pt idx="17">
                  <c:v>1400692.1818305159</c:v>
                </c:pt>
                <c:pt idx="18">
                  <c:v>1420892.9160252889</c:v>
                </c:pt>
                <c:pt idx="19">
                  <c:v>1440918.5341365032</c:v>
                </c:pt>
                <c:pt idx="20">
                  <c:v>1460087.8351273315</c:v>
                </c:pt>
                <c:pt idx="21">
                  <c:v>1479419.0682651966</c:v>
                </c:pt>
                <c:pt idx="22">
                  <c:v>1498508.9099992057</c:v>
                </c:pt>
                <c:pt idx="23">
                  <c:v>1517628.5612005759</c:v>
                </c:pt>
                <c:pt idx="24">
                  <c:v>1536946.4136356232</c:v>
                </c:pt>
                <c:pt idx="25">
                  <c:v>1554845.7488054363</c:v>
                </c:pt>
                <c:pt idx="26">
                  <c:v>1535782.3291876989</c:v>
                </c:pt>
                <c:pt idx="27">
                  <c:v>1544875.052768501</c:v>
                </c:pt>
                <c:pt idx="28">
                  <c:v>1560187.935044518</c:v>
                </c:pt>
                <c:pt idx="29">
                  <c:v>1813344.5626454244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7-4F84-8A4E-28C966E9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422352"/>
        <c:axId val="1114425264"/>
      </c:lineChart>
      <c:catAx>
        <c:axId val="1114422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14425264"/>
        <c:crosses val="autoZero"/>
        <c:auto val="1"/>
        <c:lblAlgn val="ctr"/>
        <c:lblOffset val="100"/>
        <c:noMultiLvlLbl val="0"/>
      </c:catAx>
      <c:valAx>
        <c:axId val="111442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1442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FC!$B$32</c:f>
              <c:strCache>
                <c:ptCount val="1"/>
                <c:pt idx="0">
                  <c:v>(-) DESPESAS OPERACIONAIS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FC!$J$32:$AM$32</c:f>
              <c:numCache>
                <c:formatCode>_(* #,##0_);_(* \(#,##0\);_(* "-"??_);_(@_)</c:formatCode>
                <c:ptCount val="30"/>
                <c:pt idx="0">
                  <c:v>208575.95006416267</c:v>
                </c:pt>
                <c:pt idx="1">
                  <c:v>447339.65319249034</c:v>
                </c:pt>
                <c:pt idx="2">
                  <c:v>954842.35842266737</c:v>
                </c:pt>
                <c:pt idx="3">
                  <c:v>1064810.5170004377</c:v>
                </c:pt>
                <c:pt idx="4">
                  <c:v>1104149.9077210424</c:v>
                </c:pt>
                <c:pt idx="5">
                  <c:v>1114173.9965243756</c:v>
                </c:pt>
                <c:pt idx="6">
                  <c:v>1118211.4233816885</c:v>
                </c:pt>
                <c:pt idx="7">
                  <c:v>1122081.7305320115</c:v>
                </c:pt>
                <c:pt idx="8">
                  <c:v>1125784.5543852809</c:v>
                </c:pt>
                <c:pt idx="9">
                  <c:v>1160389.1473394011</c:v>
                </c:pt>
                <c:pt idx="10">
                  <c:v>1163657.4913144405</c:v>
                </c:pt>
                <c:pt idx="11">
                  <c:v>1166600.2931269358</c:v>
                </c:pt>
                <c:pt idx="12">
                  <c:v>1169399.9055425122</c:v>
                </c:pt>
                <c:pt idx="13">
                  <c:v>1172145.3350126119</c:v>
                </c:pt>
                <c:pt idx="14">
                  <c:v>1174906.5835201438</c:v>
                </c:pt>
                <c:pt idx="15">
                  <c:v>1177626.9245514318</c:v>
                </c:pt>
                <c:pt idx="16">
                  <c:v>1180229.3172891727</c:v>
                </c:pt>
                <c:pt idx="17">
                  <c:v>1182814.7067070415</c:v>
                </c:pt>
                <c:pt idx="18">
                  <c:v>1185374.4225199213</c:v>
                </c:pt>
                <c:pt idx="19">
                  <c:v>1187847.148896225</c:v>
                </c:pt>
                <c:pt idx="20">
                  <c:v>1190335.3863460822</c:v>
                </c:pt>
                <c:pt idx="21">
                  <c:v>1192845.7381698487</c:v>
                </c:pt>
                <c:pt idx="22">
                  <c:v>1195313.9118852892</c:v>
                </c:pt>
                <c:pt idx="23">
                  <c:v>1197795.3275032612</c:v>
                </c:pt>
                <c:pt idx="24">
                  <c:v>1200304.9802149865</c:v>
                </c:pt>
                <c:pt idx="25">
                  <c:v>1202587.4909012786</c:v>
                </c:pt>
                <c:pt idx="26">
                  <c:v>1266992.3722240473</c:v>
                </c:pt>
                <c:pt idx="27">
                  <c:v>1269112.0651224125</c:v>
                </c:pt>
                <c:pt idx="28">
                  <c:v>1271070.3158050461</c:v>
                </c:pt>
                <c:pt idx="29">
                  <c:v>1272858.9240580173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B-4E08-AF7D-45837320204C}"/>
            </c:ext>
          </c:extLst>
        </c:ser>
        <c:ser>
          <c:idx val="1"/>
          <c:order val="1"/>
          <c:tx>
            <c:strRef>
              <c:f>FC!$C$23</c:f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FC!$J$23:$AM$23</c:f>
            </c:numRef>
          </c:val>
          <c:smooth val="0"/>
          <c:extLst>
            <c:ext xmlns:c16="http://schemas.microsoft.com/office/drawing/2014/chart" uri="{C3380CC4-5D6E-409C-BE32-E72D297353CC}">
              <c16:uniqueId val="{00000001-F68B-4E08-AF7D-45837320204C}"/>
            </c:ext>
          </c:extLst>
        </c:ser>
        <c:ser>
          <c:idx val="2"/>
          <c:order val="2"/>
          <c:tx>
            <c:strRef>
              <c:f>FC!$C$17</c:f>
              <c:strCache>
                <c:ptCount val="1"/>
                <c:pt idx="0">
                  <c:v>(+) Receitas Locação Áreas Comerciais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FC!$J$17:$AM$17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226880.69965301338</c:v>
                </c:pt>
                <c:pt idx="2">
                  <c:v>538865.47320973664</c:v>
                </c:pt>
                <c:pt idx="3">
                  <c:v>861405.11606092204</c:v>
                </c:pt>
                <c:pt idx="4">
                  <c:v>1034890.7742111683</c:v>
                </c:pt>
                <c:pt idx="5">
                  <c:v>1079096.7370272612</c:v>
                </c:pt>
                <c:pt idx="6">
                  <c:v>1096901.6812001138</c:v>
                </c:pt>
                <c:pt idx="7">
                  <c:v>1113969.6319466336</c:v>
                </c:pt>
                <c:pt idx="8">
                  <c:v>1130298.9858443902</c:v>
                </c:pt>
                <c:pt idx="9">
                  <c:v>1145585.0718001153</c:v>
                </c:pt>
                <c:pt idx="10">
                  <c:v>1159998.3810859183</c:v>
                </c:pt>
                <c:pt idx="11">
                  <c:v>1172976.0581646613</c:v>
                </c:pt>
                <c:pt idx="12">
                  <c:v>1185322.2738427664</c:v>
                </c:pt>
                <c:pt idx="13">
                  <c:v>1197429.5441842943</c:v>
                </c:pt>
                <c:pt idx="14">
                  <c:v>1209606.5760566925</c:v>
                </c:pt>
                <c:pt idx="15">
                  <c:v>1221603.2070558337</c:v>
                </c:pt>
                <c:pt idx="16">
                  <c:v>1233079.6892433402</c:v>
                </c:pt>
                <c:pt idx="17">
                  <c:v>1244481.1872461741</c:v>
                </c:pt>
                <c:pt idx="18">
                  <c:v>1255769.4653394711</c:v>
                </c:pt>
                <c:pt idx="19">
                  <c:v>1266674.1223501815</c:v>
                </c:pt>
                <c:pt idx="20">
                  <c:v>1277647.1827793168</c:v>
                </c:pt>
                <c:pt idx="21">
                  <c:v>1288717.7670043723</c:v>
                </c:pt>
                <c:pt idx="22">
                  <c:v>1299602.3469027602</c:v>
                </c:pt>
                <c:pt idx="23">
                  <c:v>1310545.3232362159</c:v>
                </c:pt>
                <c:pt idx="24">
                  <c:v>1321612.8243959174</c:v>
                </c:pt>
                <c:pt idx="25">
                  <c:v>1331678.6353145125</c:v>
                </c:pt>
                <c:pt idx="26">
                  <c:v>1341063.9528365724</c:v>
                </c:pt>
                <c:pt idx="27">
                  <c:v>1350411.741676542</c:v>
                </c:pt>
                <c:pt idx="28">
                  <c:v>1359047.5746743807</c:v>
                </c:pt>
                <c:pt idx="29">
                  <c:v>1366935.2891065502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B-4E08-AF7D-458373202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744511"/>
        <c:axId val="729735359"/>
      </c:lineChart>
      <c:catAx>
        <c:axId val="7297445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735359"/>
        <c:crosses val="autoZero"/>
        <c:auto val="1"/>
        <c:lblAlgn val="ctr"/>
        <c:lblOffset val="100"/>
        <c:noMultiLvlLbl val="0"/>
      </c:catAx>
      <c:valAx>
        <c:axId val="729735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744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 Operacional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23282325154736"/>
          <c:y val="0.12298449355433709"/>
          <c:w val="0.85460009290334349"/>
          <c:h val="0.70506889803081763"/>
        </c:manualLayout>
      </c:layout>
      <c:lineChart>
        <c:grouping val="stacked"/>
        <c:varyColors val="0"/>
        <c:ser>
          <c:idx val="1"/>
          <c:order val="0"/>
          <c:tx>
            <c:strRef>
              <c:f>FC!$C$141</c:f>
              <c:strCache>
                <c:ptCount val="1"/>
                <c:pt idx="0">
                  <c:v>Custo da Operação: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FC!$J$2:$AR$2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FC!$J$141:$AR$141</c:f>
              <c:numCache>
                <c:formatCode>_(* #,##0_);_(* \(#,##0\);_(* "-"??_);_(@_)</c:formatCode>
                <c:ptCount val="30"/>
                <c:pt idx="0">
                  <c:v>1190416.8530999823</c:v>
                </c:pt>
                <c:pt idx="1">
                  <c:v>1102362.968576639</c:v>
                </c:pt>
                <c:pt idx="2">
                  <c:v>1576039.6619189736</c:v>
                </c:pt>
                <c:pt idx="3">
                  <c:v>1968767.2608999396</c:v>
                </c:pt>
                <c:pt idx="4">
                  <c:v>2177162.2890780107</c:v>
                </c:pt>
                <c:pt idx="5">
                  <c:v>2192601.6352625685</c:v>
                </c:pt>
                <c:pt idx="6">
                  <c:v>2206355.864499338</c:v>
                </c:pt>
                <c:pt idx="7">
                  <c:v>2226810.9154135762</c:v>
                </c:pt>
                <c:pt idx="8">
                  <c:v>2331962.5515868212</c:v>
                </c:pt>
                <c:pt idx="9">
                  <c:v>2388373.7581860865</c:v>
                </c:pt>
                <c:pt idx="10">
                  <c:v>2412070.3971976321</c:v>
                </c:pt>
                <c:pt idx="11">
                  <c:v>2429943.4950297433</c:v>
                </c:pt>
                <c:pt idx="12">
                  <c:v>2447164.2024723268</c:v>
                </c:pt>
                <c:pt idx="13">
                  <c:v>2464164.1468487107</c:v>
                </c:pt>
                <c:pt idx="14">
                  <c:v>2481353.7918403889</c:v>
                </c:pt>
                <c:pt idx="15">
                  <c:v>2498215.0624636812</c:v>
                </c:pt>
                <c:pt idx="16">
                  <c:v>2514242.4245565808</c:v>
                </c:pt>
                <c:pt idx="17">
                  <c:v>2530295.7782657752</c:v>
                </c:pt>
                <c:pt idx="18">
                  <c:v>2545751.7383864555</c:v>
                </c:pt>
                <c:pt idx="19">
                  <c:v>2560171.0567334103</c:v>
                </c:pt>
                <c:pt idx="20">
                  <c:v>2575662.7605648339</c:v>
                </c:pt>
                <c:pt idx="21">
                  <c:v>2591300.5842081518</c:v>
                </c:pt>
                <c:pt idx="22">
                  <c:v>2606592.2606278635</c:v>
                </c:pt>
                <c:pt idx="23">
                  <c:v>2622038.5865222346</c:v>
                </c:pt>
                <c:pt idx="24">
                  <c:v>2637680.0522777746</c:v>
                </c:pt>
                <c:pt idx="25">
                  <c:v>2651575.959924899</c:v>
                </c:pt>
                <c:pt idx="26">
                  <c:v>2700285.1231336161</c:v>
                </c:pt>
                <c:pt idx="27">
                  <c:v>2720719.5999315958</c:v>
                </c:pt>
                <c:pt idx="28">
                  <c:v>2732685.0372379161</c:v>
                </c:pt>
                <c:pt idx="29">
                  <c:v>2504443.6199136297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E-4BCB-A652-16952679B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020159"/>
        <c:axId val="877025567"/>
      </c:lineChart>
      <c:lineChart>
        <c:grouping val="stacked"/>
        <c:varyColors val="0"/>
        <c:ser>
          <c:idx val="0"/>
          <c:order val="1"/>
          <c:tx>
            <c:strRef>
              <c:f>FC!$C$140</c:f>
              <c:strCache>
                <c:ptCount val="1"/>
                <c:pt idx="0">
                  <c:v>Entradas de Caixa Operacional: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FC!$J$2:$AR$2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FC!$J$140:$AR$140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716656.31256971031</c:v>
                </c:pt>
                <c:pt idx="2">
                  <c:v>1702133.9567104632</c:v>
                </c:pt>
                <c:pt idx="3">
                  <c:v>2720951.6501361183</c:v>
                </c:pt>
                <c:pt idx="4">
                  <c:v>3268947.1043278235</c:v>
                </c:pt>
                <c:pt idx="5">
                  <c:v>3408582.0858569983</c:v>
                </c:pt>
                <c:pt idx="6">
                  <c:v>3464823.2101833122</c:v>
                </c:pt>
                <c:pt idx="7">
                  <c:v>3518736.3665859029</c:v>
                </c:pt>
                <c:pt idx="8">
                  <c:v>3570316.4902760615</c:v>
                </c:pt>
                <c:pt idx="9">
                  <c:v>3618601.2055974067</c:v>
                </c:pt>
                <c:pt idx="10">
                  <c:v>3664129.0495281066</c:v>
                </c:pt>
                <c:pt idx="11">
                  <c:v>3705122.1098245382</c:v>
                </c:pt>
                <c:pt idx="12">
                  <c:v>3744120.5500426488</c:v>
                </c:pt>
                <c:pt idx="13">
                  <c:v>3782364.2249410162</c:v>
                </c:pt>
                <c:pt idx="14">
                  <c:v>3820828.2581226099</c:v>
                </c:pt>
                <c:pt idx="15">
                  <c:v>3858722.4525087029</c:v>
                </c:pt>
                <c:pt idx="16">
                  <c:v>3894973.6339373081</c:v>
                </c:pt>
                <c:pt idx="17">
                  <c:v>3930987.9600962913</c:v>
                </c:pt>
                <c:pt idx="18">
                  <c:v>3966644.6544117443</c:v>
                </c:pt>
                <c:pt idx="19">
                  <c:v>4001089.5908699143</c:v>
                </c:pt>
                <c:pt idx="20">
                  <c:v>4035750.5956921652</c:v>
                </c:pt>
                <c:pt idx="21">
                  <c:v>4070719.6524733482</c:v>
                </c:pt>
                <c:pt idx="22">
                  <c:v>4105101.1706270687</c:v>
                </c:pt>
                <c:pt idx="23">
                  <c:v>4139667.1477228105</c:v>
                </c:pt>
                <c:pt idx="24">
                  <c:v>4174626.4659133977</c:v>
                </c:pt>
                <c:pt idx="25">
                  <c:v>4206421.7087303353</c:v>
                </c:pt>
                <c:pt idx="26">
                  <c:v>4236067.4523213152</c:v>
                </c:pt>
                <c:pt idx="27">
                  <c:v>4265594.6527000973</c:v>
                </c:pt>
                <c:pt idx="28">
                  <c:v>4292872.9722824339</c:v>
                </c:pt>
                <c:pt idx="29">
                  <c:v>4317788.1825590543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E-4BCB-A652-16952679B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25391"/>
        <c:axId val="707824143"/>
      </c:lineChart>
      <c:catAx>
        <c:axId val="87702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5567"/>
        <c:crosses val="autoZero"/>
        <c:auto val="1"/>
        <c:lblAlgn val="ctr"/>
        <c:lblOffset val="100"/>
        <c:tickLblSkip val="1"/>
        <c:noMultiLvlLbl val="0"/>
      </c:catAx>
      <c:valAx>
        <c:axId val="87702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0159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pt-BR" sz="1400"/>
                    <a:t>R$ Milhões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707824143"/>
        <c:scaling>
          <c:orientation val="minMax"/>
          <c:max val="90000000"/>
          <c:min val="0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707825391"/>
        <c:crosses val="max"/>
        <c:crossBetween val="between"/>
      </c:valAx>
      <c:catAx>
        <c:axId val="707825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82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87839711745261"/>
          <c:y val="0.91668394996177494"/>
          <c:w val="0.8532155167236567"/>
          <c:h val="7.0696864878835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/>
              <a:t>Fluxo de Entradas e Saídas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FC!$C$137</c:f>
              <c:strCache>
                <c:ptCount val="1"/>
                <c:pt idx="0">
                  <c:v>Entradas de Caixa: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FC!$J$137:$BQ$137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716656.31256971031</c:v>
                </c:pt>
                <c:pt idx="2">
                  <c:v>1702133.9567104632</c:v>
                </c:pt>
                <c:pt idx="3">
                  <c:v>2720951.6501361183</c:v>
                </c:pt>
                <c:pt idx="4">
                  <c:v>3268947.1043278235</c:v>
                </c:pt>
                <c:pt idx="5">
                  <c:v>3408582.0858569983</c:v>
                </c:pt>
                <c:pt idx="6">
                  <c:v>3464823.2101833122</c:v>
                </c:pt>
                <c:pt idx="7">
                  <c:v>3518736.3665859029</c:v>
                </c:pt>
                <c:pt idx="8">
                  <c:v>3570316.4902760615</c:v>
                </c:pt>
                <c:pt idx="9">
                  <c:v>3618601.2055974067</c:v>
                </c:pt>
                <c:pt idx="10">
                  <c:v>3664129.0495281066</c:v>
                </c:pt>
                <c:pt idx="11">
                  <c:v>3705122.1098245382</c:v>
                </c:pt>
                <c:pt idx="12">
                  <c:v>3744120.5500426488</c:v>
                </c:pt>
                <c:pt idx="13">
                  <c:v>3782364.2249410162</c:v>
                </c:pt>
                <c:pt idx="14">
                  <c:v>3820828.2581226099</c:v>
                </c:pt>
                <c:pt idx="15">
                  <c:v>3858722.4525087029</c:v>
                </c:pt>
                <c:pt idx="16">
                  <c:v>3894973.6339373081</c:v>
                </c:pt>
                <c:pt idx="17">
                  <c:v>3930987.9600962913</c:v>
                </c:pt>
                <c:pt idx="18">
                  <c:v>3966644.6544117443</c:v>
                </c:pt>
                <c:pt idx="19">
                  <c:v>4001089.5908699143</c:v>
                </c:pt>
                <c:pt idx="20">
                  <c:v>4035750.5956921652</c:v>
                </c:pt>
                <c:pt idx="21">
                  <c:v>4070719.6524733482</c:v>
                </c:pt>
                <c:pt idx="22">
                  <c:v>4105101.1706270687</c:v>
                </c:pt>
                <c:pt idx="23">
                  <c:v>4139667.1477228105</c:v>
                </c:pt>
                <c:pt idx="24">
                  <c:v>4174626.4659133977</c:v>
                </c:pt>
                <c:pt idx="25">
                  <c:v>4206421.7087303353</c:v>
                </c:pt>
                <c:pt idx="26">
                  <c:v>4236067.4523213152</c:v>
                </c:pt>
                <c:pt idx="27">
                  <c:v>4265594.6527000973</c:v>
                </c:pt>
                <c:pt idx="28">
                  <c:v>4292872.9722824339</c:v>
                </c:pt>
                <c:pt idx="29">
                  <c:v>4317788.1825590543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0-4486-8BE1-CAC20514B88A}"/>
            </c:ext>
          </c:extLst>
        </c:ser>
        <c:ser>
          <c:idx val="1"/>
          <c:order val="1"/>
          <c:tx>
            <c:strRef>
              <c:f>FC!$C$138</c:f>
              <c:strCache>
                <c:ptCount val="1"/>
                <c:pt idx="0">
                  <c:v>Saídas de Caixa: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FC!$J$138:$BQ$138</c:f>
              <c:numCache>
                <c:formatCode>_(* #,##0_);_(* \(#,##0\);_(* "-"??_);_(@_)</c:formatCode>
                <c:ptCount val="30"/>
                <c:pt idx="0">
                  <c:v>8704681.8885813616</c:v>
                </c:pt>
                <c:pt idx="1">
                  <c:v>2585658.2200731221</c:v>
                </c:pt>
                <c:pt idx="2">
                  <c:v>1576039.6619189736</c:v>
                </c:pt>
                <c:pt idx="3">
                  <c:v>1968767.2608999396</c:v>
                </c:pt>
                <c:pt idx="4">
                  <c:v>2177162.2890780107</c:v>
                </c:pt>
                <c:pt idx="5">
                  <c:v>2192601.6352625685</c:v>
                </c:pt>
                <c:pt idx="6">
                  <c:v>2206355.864499338</c:v>
                </c:pt>
                <c:pt idx="7">
                  <c:v>2226810.9154135762</c:v>
                </c:pt>
                <c:pt idx="8">
                  <c:v>2331962.5515868212</c:v>
                </c:pt>
                <c:pt idx="9">
                  <c:v>2388373.7581860865</c:v>
                </c:pt>
                <c:pt idx="10">
                  <c:v>2412070.3971976321</c:v>
                </c:pt>
                <c:pt idx="11">
                  <c:v>2429943.4950297433</c:v>
                </c:pt>
                <c:pt idx="12">
                  <c:v>2447164.2024723268</c:v>
                </c:pt>
                <c:pt idx="13">
                  <c:v>2464164.1468487107</c:v>
                </c:pt>
                <c:pt idx="14">
                  <c:v>2481353.7918403889</c:v>
                </c:pt>
                <c:pt idx="15">
                  <c:v>2498215.0624636812</c:v>
                </c:pt>
                <c:pt idx="16">
                  <c:v>2514242.4245565808</c:v>
                </c:pt>
                <c:pt idx="17">
                  <c:v>2530295.7782657752</c:v>
                </c:pt>
                <c:pt idx="18">
                  <c:v>2545751.7383864555</c:v>
                </c:pt>
                <c:pt idx="19">
                  <c:v>2560171.0567334103</c:v>
                </c:pt>
                <c:pt idx="20">
                  <c:v>2575662.7605648339</c:v>
                </c:pt>
                <c:pt idx="21">
                  <c:v>2591300.5842081518</c:v>
                </c:pt>
                <c:pt idx="22">
                  <c:v>2606592.2606278635</c:v>
                </c:pt>
                <c:pt idx="23">
                  <c:v>2622038.5865222346</c:v>
                </c:pt>
                <c:pt idx="24">
                  <c:v>2637680.0522777746</c:v>
                </c:pt>
                <c:pt idx="25">
                  <c:v>2651575.959924899</c:v>
                </c:pt>
                <c:pt idx="26">
                  <c:v>2700285.1231336161</c:v>
                </c:pt>
                <c:pt idx="27">
                  <c:v>2720719.5999315958</c:v>
                </c:pt>
                <c:pt idx="28">
                  <c:v>2732685.0372379161</c:v>
                </c:pt>
                <c:pt idx="29">
                  <c:v>2504443.6199136297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0-4486-8BE1-CAC20514B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778672"/>
        <c:axId val="807785744"/>
      </c:lineChart>
      <c:catAx>
        <c:axId val="80777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07785744"/>
        <c:crosses val="autoZero"/>
        <c:auto val="1"/>
        <c:lblAlgn val="ctr"/>
        <c:lblOffset val="100"/>
        <c:noMultiLvlLbl val="0"/>
      </c:catAx>
      <c:valAx>
        <c:axId val="80778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0777867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 Anual do Projeto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FC!$C$138</c:f>
              <c:strCache>
                <c:ptCount val="1"/>
                <c:pt idx="0">
                  <c:v>Saídas de Caixa: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FC!$J$2:$AR$2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FC!$J$138:$AR$138</c:f>
              <c:numCache>
                <c:formatCode>_(* #,##0_);_(* \(#,##0\);_(* "-"??_);_(@_)</c:formatCode>
                <c:ptCount val="30"/>
                <c:pt idx="0">
                  <c:v>8704681.8885813616</c:v>
                </c:pt>
                <c:pt idx="1">
                  <c:v>2585658.2200731221</c:v>
                </c:pt>
                <c:pt idx="2">
                  <c:v>1576039.6619189736</c:v>
                </c:pt>
                <c:pt idx="3">
                  <c:v>1968767.2608999396</c:v>
                </c:pt>
                <c:pt idx="4">
                  <c:v>2177162.2890780107</c:v>
                </c:pt>
                <c:pt idx="5">
                  <c:v>2192601.6352625685</c:v>
                </c:pt>
                <c:pt idx="6">
                  <c:v>2206355.864499338</c:v>
                </c:pt>
                <c:pt idx="7">
                  <c:v>2226810.9154135762</c:v>
                </c:pt>
                <c:pt idx="8">
                  <c:v>2331962.5515868212</c:v>
                </c:pt>
                <c:pt idx="9">
                  <c:v>2388373.7581860865</c:v>
                </c:pt>
                <c:pt idx="10">
                  <c:v>2412070.3971976321</c:v>
                </c:pt>
                <c:pt idx="11">
                  <c:v>2429943.4950297433</c:v>
                </c:pt>
                <c:pt idx="12">
                  <c:v>2447164.2024723268</c:v>
                </c:pt>
                <c:pt idx="13">
                  <c:v>2464164.1468487107</c:v>
                </c:pt>
                <c:pt idx="14">
                  <c:v>2481353.7918403889</c:v>
                </c:pt>
                <c:pt idx="15">
                  <c:v>2498215.0624636812</c:v>
                </c:pt>
                <c:pt idx="16">
                  <c:v>2514242.4245565808</c:v>
                </c:pt>
                <c:pt idx="17">
                  <c:v>2530295.7782657752</c:v>
                </c:pt>
                <c:pt idx="18">
                  <c:v>2545751.7383864555</c:v>
                </c:pt>
                <c:pt idx="19">
                  <c:v>2560171.0567334103</c:v>
                </c:pt>
                <c:pt idx="20">
                  <c:v>2575662.7605648339</c:v>
                </c:pt>
                <c:pt idx="21">
                  <c:v>2591300.5842081518</c:v>
                </c:pt>
                <c:pt idx="22">
                  <c:v>2606592.2606278635</c:v>
                </c:pt>
                <c:pt idx="23">
                  <c:v>2622038.5865222346</c:v>
                </c:pt>
                <c:pt idx="24">
                  <c:v>2637680.0522777746</c:v>
                </c:pt>
                <c:pt idx="25">
                  <c:v>2651575.959924899</c:v>
                </c:pt>
                <c:pt idx="26">
                  <c:v>2700285.1231336161</c:v>
                </c:pt>
                <c:pt idx="27">
                  <c:v>2720719.5999315958</c:v>
                </c:pt>
                <c:pt idx="28">
                  <c:v>2732685.0372379161</c:v>
                </c:pt>
                <c:pt idx="29">
                  <c:v>2504443.6199136297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E-438C-977E-779D648E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020159"/>
        <c:axId val="877025567"/>
      </c:lineChart>
      <c:lineChart>
        <c:grouping val="stacked"/>
        <c:varyColors val="0"/>
        <c:ser>
          <c:idx val="3"/>
          <c:order val="1"/>
          <c:tx>
            <c:strRef>
              <c:f>FC!$C$17</c:f>
              <c:strCache>
                <c:ptCount val="1"/>
                <c:pt idx="0">
                  <c:v>(+) Receitas Locação Áreas Comerciais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FC!$J$17:$AR$17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226880.69965301338</c:v>
                </c:pt>
                <c:pt idx="2">
                  <c:v>538865.47320973664</c:v>
                </c:pt>
                <c:pt idx="3">
                  <c:v>861405.11606092204</c:v>
                </c:pt>
                <c:pt idx="4">
                  <c:v>1034890.7742111683</c:v>
                </c:pt>
                <c:pt idx="5">
                  <c:v>1079096.7370272612</c:v>
                </c:pt>
                <c:pt idx="6">
                  <c:v>1096901.6812001138</c:v>
                </c:pt>
                <c:pt idx="7">
                  <c:v>1113969.6319466336</c:v>
                </c:pt>
                <c:pt idx="8">
                  <c:v>1130298.9858443902</c:v>
                </c:pt>
                <c:pt idx="9">
                  <c:v>1145585.0718001153</c:v>
                </c:pt>
                <c:pt idx="10">
                  <c:v>1159998.3810859183</c:v>
                </c:pt>
                <c:pt idx="11">
                  <c:v>1172976.0581646613</c:v>
                </c:pt>
                <c:pt idx="12">
                  <c:v>1185322.2738427664</c:v>
                </c:pt>
                <c:pt idx="13">
                  <c:v>1197429.5441842943</c:v>
                </c:pt>
                <c:pt idx="14">
                  <c:v>1209606.5760566925</c:v>
                </c:pt>
                <c:pt idx="15">
                  <c:v>1221603.2070558337</c:v>
                </c:pt>
                <c:pt idx="16">
                  <c:v>1233079.6892433402</c:v>
                </c:pt>
                <c:pt idx="17">
                  <c:v>1244481.1872461741</c:v>
                </c:pt>
                <c:pt idx="18">
                  <c:v>1255769.4653394711</c:v>
                </c:pt>
                <c:pt idx="19">
                  <c:v>1266674.1223501815</c:v>
                </c:pt>
                <c:pt idx="20">
                  <c:v>1277647.1827793168</c:v>
                </c:pt>
                <c:pt idx="21">
                  <c:v>1288717.7670043723</c:v>
                </c:pt>
                <c:pt idx="22">
                  <c:v>1299602.3469027602</c:v>
                </c:pt>
                <c:pt idx="23">
                  <c:v>1310545.3232362159</c:v>
                </c:pt>
                <c:pt idx="24">
                  <c:v>1321612.8243959174</c:v>
                </c:pt>
                <c:pt idx="25">
                  <c:v>1331678.6353145125</c:v>
                </c:pt>
                <c:pt idx="26">
                  <c:v>1341063.9528365724</c:v>
                </c:pt>
                <c:pt idx="27">
                  <c:v>1350411.741676542</c:v>
                </c:pt>
                <c:pt idx="28">
                  <c:v>1359047.5746743807</c:v>
                </c:pt>
                <c:pt idx="29">
                  <c:v>1366935.2891065502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E-438C-977E-779D648E1408}"/>
            </c:ext>
          </c:extLst>
        </c:ser>
        <c:ser>
          <c:idx val="4"/>
          <c:order val="2"/>
          <c:tx>
            <c:strRef>
              <c:f>FC!$C$23</c:f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FC!$J$23:$AR$23</c:f>
            </c:numRef>
          </c:val>
          <c:smooth val="0"/>
          <c:extLst>
            <c:ext xmlns:c16="http://schemas.microsoft.com/office/drawing/2014/chart" uri="{C3380CC4-5D6E-409C-BE32-E72D297353CC}">
              <c16:uniqueId val="{00000002-2A9E-438C-977E-779D648E1408}"/>
            </c:ext>
          </c:extLst>
        </c:ser>
        <c:ser>
          <c:idx val="2"/>
          <c:order val="3"/>
          <c:tx>
            <c:strRef>
              <c:f>FC!$C$22</c:f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FC!$J$22:$AR$22</c:f>
            </c:numRef>
          </c:val>
          <c:smooth val="0"/>
          <c:extLst>
            <c:ext xmlns:c16="http://schemas.microsoft.com/office/drawing/2014/chart" uri="{C3380CC4-5D6E-409C-BE32-E72D297353CC}">
              <c16:uniqueId val="{00000003-2A9E-438C-977E-779D648E1408}"/>
            </c:ext>
          </c:extLst>
        </c:ser>
        <c:ser>
          <c:idx val="0"/>
          <c:order val="4"/>
          <c:tx>
            <c:strRef>
              <c:f>FC!$C$14</c:f>
              <c:strCache>
                <c:ptCount val="1"/>
                <c:pt idx="0">
                  <c:v>(+) Receita Entrada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FC!$J$14:$AR$14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373675.08919256722</c:v>
                </c:pt>
                <c:pt idx="2">
                  <c:v>887517.55469901115</c:v>
                </c:pt>
                <c:pt idx="3">
                  <c:v>1418744.0098134568</c:v>
                </c:pt>
                <c:pt idx="4">
                  <c:v>1704476.8592011307</c:v>
                </c:pt>
                <c:pt idx="5">
                  <c:v>1777284.5820414166</c:v>
                </c:pt>
                <c:pt idx="6">
                  <c:v>1806609.5273189782</c:v>
                </c:pt>
                <c:pt idx="7">
                  <c:v>1834720.6360527496</c:v>
                </c:pt>
                <c:pt idx="8">
                  <c:v>1861615.2673877785</c:v>
                </c:pt>
                <c:pt idx="9">
                  <c:v>1886791.6245730596</c:v>
                </c:pt>
                <c:pt idx="10">
                  <c:v>1910530.5086701624</c:v>
                </c:pt>
                <c:pt idx="11">
                  <c:v>1931904.8902166241</c:v>
                </c:pt>
                <c:pt idx="12">
                  <c:v>1952239.2476642269</c:v>
                </c:pt>
                <c:pt idx="13">
                  <c:v>1972180.059428595</c:v>
                </c:pt>
                <c:pt idx="14">
                  <c:v>1992235.7692266442</c:v>
                </c:pt>
                <c:pt idx="15">
                  <c:v>2011994.3567374833</c:v>
                </c:pt>
                <c:pt idx="16">
                  <c:v>2030896.2532478168</c:v>
                </c:pt>
                <c:pt idx="17">
                  <c:v>2049674.64995434</c:v>
                </c:pt>
                <c:pt idx="18">
                  <c:v>2068266.572183928</c:v>
                </c:pt>
                <c:pt idx="19">
                  <c:v>2086226.6661334063</c:v>
                </c:pt>
                <c:pt idx="20">
                  <c:v>2104299.4212899427</c:v>
                </c:pt>
                <c:pt idx="21">
                  <c:v>2122532.799246015</c:v>
                </c:pt>
                <c:pt idx="22">
                  <c:v>2140459.8259634664</c:v>
                </c:pt>
                <c:pt idx="23">
                  <c:v>2158483.0322727291</c:v>
                </c:pt>
                <c:pt idx="24">
                  <c:v>2176711.332385147</c:v>
                </c:pt>
                <c:pt idx="25">
                  <c:v>2193289.8372934707</c:v>
                </c:pt>
                <c:pt idx="26">
                  <c:v>2208747.5618487988</c:v>
                </c:pt>
                <c:pt idx="27">
                  <c:v>2224143.4762384803</c:v>
                </c:pt>
                <c:pt idx="28">
                  <c:v>2238366.7912699259</c:v>
                </c:pt>
                <c:pt idx="29">
                  <c:v>2251357.9465267379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9E-438C-977E-779D648E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25391"/>
        <c:axId val="707824143"/>
      </c:lineChart>
      <c:catAx>
        <c:axId val="87702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5567"/>
        <c:crosses val="autoZero"/>
        <c:auto val="1"/>
        <c:lblAlgn val="ctr"/>
        <c:lblOffset val="100"/>
        <c:tickLblSkip val="1"/>
        <c:noMultiLvlLbl val="0"/>
      </c:catAx>
      <c:valAx>
        <c:axId val="87702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0159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pt-BR" sz="1400"/>
                    <a:t>R$ Milhões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707824143"/>
        <c:scaling>
          <c:orientation val="minMax"/>
          <c:max val="90000000"/>
          <c:min val="0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707825391"/>
        <c:crosses val="max"/>
        <c:crossBetween val="between"/>
      </c:valAx>
      <c:catAx>
        <c:axId val="707825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82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792445963287565E-2"/>
          <c:y val="0.78467243394533526"/>
          <c:w val="0.91141677013447842"/>
          <c:h val="0.21532756605466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Fluxo de Caixa Anual do Projeto</a:t>
            </a:r>
          </a:p>
        </c:rich>
      </c:tx>
      <c:layout>
        <c:manualLayout>
          <c:xMode val="edge"/>
          <c:yMode val="edge"/>
          <c:x val="0.316166764777611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2315496331198933"/>
          <c:y val="8.4923802454960423E-2"/>
          <c:w val="0.85475030421773734"/>
          <c:h val="0.62003155723676062"/>
        </c:manualLayout>
      </c:layout>
      <c:lineChart>
        <c:grouping val="standard"/>
        <c:varyColors val="0"/>
        <c:ser>
          <c:idx val="1"/>
          <c:order val="0"/>
          <c:tx>
            <c:strRef>
              <c:f>FC!$C$138</c:f>
              <c:strCache>
                <c:ptCount val="1"/>
                <c:pt idx="0">
                  <c:v>Saídas de Caixa: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FC!$J$138:$AM$138</c:f>
              <c:numCache>
                <c:formatCode>_(* #,##0_);_(* \(#,##0\);_(* "-"??_);_(@_)</c:formatCode>
                <c:ptCount val="30"/>
                <c:pt idx="0">
                  <c:v>8704681.8885813616</c:v>
                </c:pt>
                <c:pt idx="1">
                  <c:v>2585658.2200731221</c:v>
                </c:pt>
                <c:pt idx="2">
                  <c:v>1576039.6619189736</c:v>
                </c:pt>
                <c:pt idx="3">
                  <c:v>1968767.2608999396</c:v>
                </c:pt>
                <c:pt idx="4">
                  <c:v>2177162.2890780107</c:v>
                </c:pt>
                <c:pt idx="5">
                  <c:v>2192601.6352625685</c:v>
                </c:pt>
                <c:pt idx="6">
                  <c:v>2206355.864499338</c:v>
                </c:pt>
                <c:pt idx="7">
                  <c:v>2226810.9154135762</c:v>
                </c:pt>
                <c:pt idx="8">
                  <c:v>2331962.5515868212</c:v>
                </c:pt>
                <c:pt idx="9">
                  <c:v>2388373.7581860865</c:v>
                </c:pt>
                <c:pt idx="10">
                  <c:v>2412070.3971976321</c:v>
                </c:pt>
                <c:pt idx="11">
                  <c:v>2429943.4950297433</c:v>
                </c:pt>
                <c:pt idx="12">
                  <c:v>2447164.2024723268</c:v>
                </c:pt>
                <c:pt idx="13">
                  <c:v>2464164.1468487107</c:v>
                </c:pt>
                <c:pt idx="14">
                  <c:v>2481353.7918403889</c:v>
                </c:pt>
                <c:pt idx="15">
                  <c:v>2498215.0624636812</c:v>
                </c:pt>
                <c:pt idx="16">
                  <c:v>2514242.4245565808</c:v>
                </c:pt>
                <c:pt idx="17">
                  <c:v>2530295.7782657752</c:v>
                </c:pt>
                <c:pt idx="18">
                  <c:v>2545751.7383864555</c:v>
                </c:pt>
                <c:pt idx="19">
                  <c:v>2560171.0567334103</c:v>
                </c:pt>
                <c:pt idx="20">
                  <c:v>2575662.7605648339</c:v>
                </c:pt>
                <c:pt idx="21">
                  <c:v>2591300.5842081518</c:v>
                </c:pt>
                <c:pt idx="22">
                  <c:v>2606592.2606278635</c:v>
                </c:pt>
                <c:pt idx="23">
                  <c:v>2622038.5865222346</c:v>
                </c:pt>
                <c:pt idx="24">
                  <c:v>2637680.0522777746</c:v>
                </c:pt>
                <c:pt idx="25">
                  <c:v>2651575.959924899</c:v>
                </c:pt>
                <c:pt idx="26">
                  <c:v>2700285.1231336161</c:v>
                </c:pt>
                <c:pt idx="27">
                  <c:v>2720719.5999315958</c:v>
                </c:pt>
                <c:pt idx="28">
                  <c:v>2732685.0372379161</c:v>
                </c:pt>
                <c:pt idx="29">
                  <c:v>2504443.6199136297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2-42B1-9AEC-1D596FFA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020159"/>
        <c:axId val="877025567"/>
      </c:lineChart>
      <c:lineChart>
        <c:grouping val="stacked"/>
        <c:varyColors val="0"/>
        <c:ser>
          <c:idx val="0"/>
          <c:order val="1"/>
          <c:tx>
            <c:strRef>
              <c:f>FC!$C$14</c:f>
              <c:strCache>
                <c:ptCount val="1"/>
                <c:pt idx="0">
                  <c:v>(+) Receita Entrada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FC!$J$14:$AM$14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373675.08919256722</c:v>
                </c:pt>
                <c:pt idx="2">
                  <c:v>887517.55469901115</c:v>
                </c:pt>
                <c:pt idx="3">
                  <c:v>1418744.0098134568</c:v>
                </c:pt>
                <c:pt idx="4">
                  <c:v>1704476.8592011307</c:v>
                </c:pt>
                <c:pt idx="5">
                  <c:v>1777284.5820414166</c:v>
                </c:pt>
                <c:pt idx="6">
                  <c:v>1806609.5273189782</c:v>
                </c:pt>
                <c:pt idx="7">
                  <c:v>1834720.6360527496</c:v>
                </c:pt>
                <c:pt idx="8">
                  <c:v>1861615.2673877785</c:v>
                </c:pt>
                <c:pt idx="9">
                  <c:v>1886791.6245730596</c:v>
                </c:pt>
                <c:pt idx="10">
                  <c:v>1910530.5086701624</c:v>
                </c:pt>
                <c:pt idx="11">
                  <c:v>1931904.8902166241</c:v>
                </c:pt>
                <c:pt idx="12">
                  <c:v>1952239.2476642269</c:v>
                </c:pt>
                <c:pt idx="13">
                  <c:v>1972180.059428595</c:v>
                </c:pt>
                <c:pt idx="14">
                  <c:v>1992235.7692266442</c:v>
                </c:pt>
                <c:pt idx="15">
                  <c:v>2011994.3567374833</c:v>
                </c:pt>
                <c:pt idx="16">
                  <c:v>2030896.2532478168</c:v>
                </c:pt>
                <c:pt idx="17">
                  <c:v>2049674.64995434</c:v>
                </c:pt>
                <c:pt idx="18">
                  <c:v>2068266.572183928</c:v>
                </c:pt>
                <c:pt idx="19">
                  <c:v>2086226.6661334063</c:v>
                </c:pt>
                <c:pt idx="20">
                  <c:v>2104299.4212899427</c:v>
                </c:pt>
                <c:pt idx="21">
                  <c:v>2122532.799246015</c:v>
                </c:pt>
                <c:pt idx="22">
                  <c:v>2140459.8259634664</c:v>
                </c:pt>
                <c:pt idx="23">
                  <c:v>2158483.0322727291</c:v>
                </c:pt>
                <c:pt idx="24">
                  <c:v>2176711.332385147</c:v>
                </c:pt>
                <c:pt idx="25">
                  <c:v>2193289.8372934707</c:v>
                </c:pt>
                <c:pt idx="26">
                  <c:v>2208747.5618487988</c:v>
                </c:pt>
                <c:pt idx="27">
                  <c:v>2224143.4762384803</c:v>
                </c:pt>
                <c:pt idx="28">
                  <c:v>2238366.7912699259</c:v>
                </c:pt>
                <c:pt idx="29">
                  <c:v>2251357.9465267379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2-42B1-9AEC-1D596FFA7479}"/>
            </c:ext>
          </c:extLst>
        </c:ser>
        <c:ser>
          <c:idx val="3"/>
          <c:order val="2"/>
          <c:tx>
            <c:strRef>
              <c:f>FC!$C$17</c:f>
              <c:strCache>
                <c:ptCount val="1"/>
                <c:pt idx="0">
                  <c:v>(+) Receitas Locação Áreas Comerciais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FC!$J$2:$BQ$2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FC!$J$17:$AM$17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226880.69965301338</c:v>
                </c:pt>
                <c:pt idx="2">
                  <c:v>538865.47320973664</c:v>
                </c:pt>
                <c:pt idx="3">
                  <c:v>861405.11606092204</c:v>
                </c:pt>
                <c:pt idx="4">
                  <c:v>1034890.7742111683</c:v>
                </c:pt>
                <c:pt idx="5">
                  <c:v>1079096.7370272612</c:v>
                </c:pt>
                <c:pt idx="6">
                  <c:v>1096901.6812001138</c:v>
                </c:pt>
                <c:pt idx="7">
                  <c:v>1113969.6319466336</c:v>
                </c:pt>
                <c:pt idx="8">
                  <c:v>1130298.9858443902</c:v>
                </c:pt>
                <c:pt idx="9">
                  <c:v>1145585.0718001153</c:v>
                </c:pt>
                <c:pt idx="10">
                  <c:v>1159998.3810859183</c:v>
                </c:pt>
                <c:pt idx="11">
                  <c:v>1172976.0581646613</c:v>
                </c:pt>
                <c:pt idx="12">
                  <c:v>1185322.2738427664</c:v>
                </c:pt>
                <c:pt idx="13">
                  <c:v>1197429.5441842943</c:v>
                </c:pt>
                <c:pt idx="14">
                  <c:v>1209606.5760566925</c:v>
                </c:pt>
                <c:pt idx="15">
                  <c:v>1221603.2070558337</c:v>
                </c:pt>
                <c:pt idx="16">
                  <c:v>1233079.6892433402</c:v>
                </c:pt>
                <c:pt idx="17">
                  <c:v>1244481.1872461741</c:v>
                </c:pt>
                <c:pt idx="18">
                  <c:v>1255769.4653394711</c:v>
                </c:pt>
                <c:pt idx="19">
                  <c:v>1266674.1223501815</c:v>
                </c:pt>
                <c:pt idx="20">
                  <c:v>1277647.1827793168</c:v>
                </c:pt>
                <c:pt idx="21">
                  <c:v>1288717.7670043723</c:v>
                </c:pt>
                <c:pt idx="22">
                  <c:v>1299602.3469027602</c:v>
                </c:pt>
                <c:pt idx="23">
                  <c:v>1310545.3232362159</c:v>
                </c:pt>
                <c:pt idx="24">
                  <c:v>1321612.8243959174</c:v>
                </c:pt>
                <c:pt idx="25">
                  <c:v>1331678.6353145125</c:v>
                </c:pt>
                <c:pt idx="26">
                  <c:v>1341063.9528365724</c:v>
                </c:pt>
                <c:pt idx="27">
                  <c:v>1350411.741676542</c:v>
                </c:pt>
                <c:pt idx="28">
                  <c:v>1359047.5746743807</c:v>
                </c:pt>
                <c:pt idx="29">
                  <c:v>1366935.2891065502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2-42B1-9AEC-1D596FFA7479}"/>
            </c:ext>
          </c:extLst>
        </c:ser>
        <c:ser>
          <c:idx val="4"/>
          <c:order val="3"/>
          <c:tx>
            <c:strRef>
              <c:f>FC!$C$20</c:f>
              <c:strCache>
                <c:ptCount val="1"/>
                <c:pt idx="0">
                  <c:v>(+) Receita Publicidade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FC!$J$2:$AR$2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FC!$J$20:$AM$20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30452.488731495971</c:v>
                </c:pt>
                <c:pt idx="2">
                  <c:v>72327.856780275033</c:v>
                </c:pt>
                <c:pt idx="3">
                  <c:v>115619.92549483839</c:v>
                </c:pt>
                <c:pt idx="4">
                  <c:v>138905.59967504127</c:v>
                </c:pt>
                <c:pt idx="5">
                  <c:v>144839.03335441908</c:v>
                </c:pt>
                <c:pt idx="6">
                  <c:v>147228.85700454866</c:v>
                </c:pt>
                <c:pt idx="7">
                  <c:v>149519.75957392994</c:v>
                </c:pt>
                <c:pt idx="8">
                  <c:v>151711.52584723817</c:v>
                </c:pt>
                <c:pt idx="9">
                  <c:v>153763.26211668426</c:v>
                </c:pt>
                <c:pt idx="10">
                  <c:v>155697.852142547</c:v>
                </c:pt>
                <c:pt idx="11">
                  <c:v>157439.74806232261</c:v>
                </c:pt>
                <c:pt idx="12">
                  <c:v>159096.88767088833</c:v>
                </c:pt>
                <c:pt idx="13">
                  <c:v>160721.95544531086</c:v>
                </c:pt>
                <c:pt idx="14">
                  <c:v>162356.38678497265</c:v>
                </c:pt>
                <c:pt idx="15">
                  <c:v>163966.60427317675</c:v>
                </c:pt>
                <c:pt idx="16">
                  <c:v>165507.00610121567</c:v>
                </c:pt>
                <c:pt idx="17">
                  <c:v>167037.34336650302</c:v>
                </c:pt>
                <c:pt idx="18">
                  <c:v>168552.48397546564</c:v>
                </c:pt>
                <c:pt idx="19">
                  <c:v>170016.13401377804</c:v>
                </c:pt>
                <c:pt idx="20">
                  <c:v>171488.9653281178</c:v>
                </c:pt>
                <c:pt idx="21">
                  <c:v>172974.88652758594</c:v>
                </c:pt>
                <c:pt idx="22">
                  <c:v>174435.84176621863</c:v>
                </c:pt>
                <c:pt idx="23">
                  <c:v>175904.63511881867</c:v>
                </c:pt>
                <c:pt idx="24">
                  <c:v>177390.14250162861</c:v>
                </c:pt>
                <c:pt idx="25">
                  <c:v>178741.20054244334</c:v>
                </c:pt>
                <c:pt idx="26">
                  <c:v>180000.92107627084</c:v>
                </c:pt>
                <c:pt idx="27">
                  <c:v>181255.60441755518</c:v>
                </c:pt>
                <c:pt idx="28">
                  <c:v>182414.72728457721</c:v>
                </c:pt>
                <c:pt idx="29">
                  <c:v>183473.43582712958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C2-42B1-9AEC-1D596FFA7479}"/>
            </c:ext>
          </c:extLst>
        </c:ser>
        <c:ser>
          <c:idx val="5"/>
          <c:order val="4"/>
          <c:tx>
            <c:strRef>
              <c:f>FC!$C$22</c:f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FC!$J$22:$AM$22</c:f>
            </c:numRef>
          </c:val>
          <c:smooth val="0"/>
          <c:extLst>
            <c:ext xmlns:c16="http://schemas.microsoft.com/office/drawing/2014/chart" uri="{C3380CC4-5D6E-409C-BE32-E72D297353CC}">
              <c16:uniqueId val="{00000004-0AC2-42B1-9AEC-1D596FFA7479}"/>
            </c:ext>
          </c:extLst>
        </c:ser>
        <c:ser>
          <c:idx val="6"/>
          <c:order val="5"/>
          <c:tx>
            <c:strRef>
              <c:f>FC!$C$23</c:f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FC!$J$23:$AM$23</c:f>
            </c:numRef>
          </c:val>
          <c:smooth val="0"/>
          <c:extLst>
            <c:ext xmlns:c16="http://schemas.microsoft.com/office/drawing/2014/chart" uri="{C3380CC4-5D6E-409C-BE32-E72D297353CC}">
              <c16:uniqueId val="{00000005-0AC2-42B1-9AEC-1D596FFA7479}"/>
            </c:ext>
          </c:extLst>
        </c:ser>
        <c:ser>
          <c:idx val="2"/>
          <c:order val="6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FC!$J$2:$AM$2</c:f>
              <c:numCache>
                <c:formatCode>General</c:formatCode>
                <c:ptCount val="3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  <c:pt idx="10">
                  <c:v>2036</c:v>
                </c:pt>
                <c:pt idx="11">
                  <c:v>2037</c:v>
                </c:pt>
                <c:pt idx="12">
                  <c:v>2038</c:v>
                </c:pt>
                <c:pt idx="13">
                  <c:v>2039</c:v>
                </c:pt>
                <c:pt idx="14">
                  <c:v>2040</c:v>
                </c:pt>
                <c:pt idx="15">
                  <c:v>2041</c:v>
                </c:pt>
                <c:pt idx="16">
                  <c:v>2042</c:v>
                </c:pt>
                <c:pt idx="17">
                  <c:v>2043</c:v>
                </c:pt>
                <c:pt idx="18">
                  <c:v>2044</c:v>
                </c:pt>
                <c:pt idx="19">
                  <c:v>2045</c:v>
                </c:pt>
                <c:pt idx="20">
                  <c:v>2046</c:v>
                </c:pt>
                <c:pt idx="21">
                  <c:v>2047</c:v>
                </c:pt>
                <c:pt idx="22">
                  <c:v>2048</c:v>
                </c:pt>
                <c:pt idx="23">
                  <c:v>2049</c:v>
                </c:pt>
                <c:pt idx="24">
                  <c:v>2050</c:v>
                </c:pt>
                <c:pt idx="25">
                  <c:v>2051</c:v>
                </c:pt>
                <c:pt idx="26">
                  <c:v>2052</c:v>
                </c:pt>
                <c:pt idx="27">
                  <c:v>2053</c:v>
                </c:pt>
                <c:pt idx="28">
                  <c:v>2054</c:v>
                </c:pt>
                <c:pt idx="29">
                  <c:v>2055</c:v>
                </c:pt>
              </c:numCache>
            </c:numRef>
          </c:cat>
          <c:val>
            <c:numRef>
              <c:f>FC!$J$16:$AM$16</c:f>
              <c:numCache>
                <c:formatCode>_(* #,##0_);_(* \(#,##0\);_(* "-"??_);_(@_)</c:formatCode>
                <c:ptCount val="30"/>
                <c:pt idx="0">
                  <c:v>0</c:v>
                </c:pt>
                <c:pt idx="1">
                  <c:v>85648.034992633839</c:v>
                </c:pt>
                <c:pt idx="2">
                  <c:v>203423.07202144031</c:v>
                </c:pt>
                <c:pt idx="3">
                  <c:v>325182.59876690118</c:v>
                </c:pt>
                <c:pt idx="4">
                  <c:v>390673.87124048313</c:v>
                </c:pt>
                <c:pt idx="5">
                  <c:v>407361.73343390127</c:v>
                </c:pt>
                <c:pt idx="6">
                  <c:v>414083.14465967164</c:v>
                </c:pt>
                <c:pt idx="7">
                  <c:v>420526.33901259</c:v>
                </c:pt>
                <c:pt idx="8">
                  <c:v>426690.71119665453</c:v>
                </c:pt>
                <c:pt idx="9">
                  <c:v>432461.24710754812</c:v>
                </c:pt>
                <c:pt idx="10">
                  <c:v>437902.30762947915</c:v>
                </c:pt>
                <c:pt idx="11">
                  <c:v>442801.41338093003</c:v>
                </c:pt>
                <c:pt idx="12">
                  <c:v>447462.14086476696</c:v>
                </c:pt>
                <c:pt idx="13">
                  <c:v>452032.66588281543</c:v>
                </c:pt>
                <c:pt idx="14">
                  <c:v>456629.52605430048</c:v>
                </c:pt>
                <c:pt idx="15">
                  <c:v>461158.28444220917</c:v>
                </c:pt>
                <c:pt idx="16">
                  <c:v>465490.68534493545</c:v>
                </c:pt>
                <c:pt idx="17">
                  <c:v>469794.7795292738</c:v>
                </c:pt>
                <c:pt idx="18">
                  <c:v>474056.13291287993</c:v>
                </c:pt>
                <c:pt idx="19">
                  <c:v>478172.66837254819</c:v>
                </c:pt>
                <c:pt idx="20">
                  <c:v>482315.02629478765</c:v>
                </c:pt>
                <c:pt idx="21">
                  <c:v>486494.19969537476</c:v>
                </c:pt>
                <c:pt idx="22">
                  <c:v>490603.15599462349</c:v>
                </c:pt>
                <c:pt idx="23">
                  <c:v>494734.15709504671</c:v>
                </c:pt>
                <c:pt idx="24">
                  <c:v>498912.16663070512</c:v>
                </c:pt>
                <c:pt idx="25">
                  <c:v>502712.0355799087</c:v>
                </c:pt>
                <c:pt idx="26">
                  <c:v>506255.01655967353</c:v>
                </c:pt>
                <c:pt idx="27">
                  <c:v>509783.83036752022</c:v>
                </c:pt>
                <c:pt idx="28">
                  <c:v>513043.87905355048</c:v>
                </c:pt>
                <c:pt idx="29">
                  <c:v>516021.51109863655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C2-42B1-9AEC-1D596FFA7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25391"/>
        <c:axId val="707824143"/>
      </c:lineChart>
      <c:catAx>
        <c:axId val="877020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5567"/>
        <c:crosses val="autoZero"/>
        <c:auto val="1"/>
        <c:lblAlgn val="ctr"/>
        <c:lblOffset val="100"/>
        <c:tickLblSkip val="1"/>
        <c:noMultiLvlLbl val="0"/>
      </c:catAx>
      <c:valAx>
        <c:axId val="87702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77020159"/>
        <c:crosses val="autoZero"/>
        <c:crossBetween val="between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pt-BR" sz="1400"/>
                    <a:t>R$ Milhões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707824143"/>
        <c:scaling>
          <c:orientation val="minMax"/>
          <c:max val="70000000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707825391"/>
        <c:crosses val="max"/>
        <c:crossBetween val="between"/>
      </c:valAx>
      <c:catAx>
        <c:axId val="707825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824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4780502625899946E-2"/>
          <c:y val="0.80476531640247506"/>
          <c:w val="0.83661983269970597"/>
          <c:h val="0.195234755836128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651556</xdr:colOff>
      <xdr:row>5</xdr:row>
      <xdr:rowOff>190547</xdr:rowOff>
    </xdr:from>
    <xdr:to>
      <xdr:col>25</xdr:col>
      <xdr:colOff>705523</xdr:colOff>
      <xdr:row>29</xdr:row>
      <xdr:rowOff>202475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1B4A-B2E2-4BF7-8673-9424A4DDE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610030</xdr:colOff>
      <xdr:row>31</xdr:row>
      <xdr:rowOff>16920</xdr:rowOff>
    </xdr:from>
    <xdr:to>
      <xdr:col>25</xdr:col>
      <xdr:colOff>659802</xdr:colOff>
      <xdr:row>54</xdr:row>
      <xdr:rowOff>149871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D5B0700-F573-4A57-AC6E-62E72EDE7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487318</xdr:colOff>
      <xdr:row>62</xdr:row>
      <xdr:rowOff>97714</xdr:rowOff>
    </xdr:from>
    <xdr:to>
      <xdr:col>9</xdr:col>
      <xdr:colOff>383689</xdr:colOff>
      <xdr:row>84</xdr:row>
      <xdr:rowOff>81740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93DBB7F0-4D80-42B0-8E0D-3315CAF4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35618" y="13928014"/>
          <a:ext cx="5207511" cy="4677946"/>
        </a:xfrm>
        <a:prstGeom prst="rect">
          <a:avLst/>
        </a:prstGeom>
      </xdr:spPr>
    </xdr:pic>
    <xdr:clientData/>
  </xdr:twoCellAnchor>
  <xdr:twoCellAnchor editAs="oneCell">
    <xdr:from>
      <xdr:col>1</xdr:col>
      <xdr:colOff>65514</xdr:colOff>
      <xdr:row>62</xdr:row>
      <xdr:rowOff>79787</xdr:rowOff>
    </xdr:from>
    <xdr:to>
      <xdr:col>4</xdr:col>
      <xdr:colOff>240256</xdr:colOff>
      <xdr:row>84</xdr:row>
      <xdr:rowOff>43031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2DB8AA5-DD9E-4286-BCEE-6D0BA6F37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854" y="13910087"/>
          <a:ext cx="5188702" cy="4657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943041</xdr:colOff>
      <xdr:row>174</xdr:row>
      <xdr:rowOff>147581</xdr:rowOff>
    </xdr:from>
    <xdr:to>
      <xdr:col>20</xdr:col>
      <xdr:colOff>1028845</xdr:colOff>
      <xdr:row>200</xdr:row>
      <xdr:rowOff>6402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96262A-FC73-4265-8DEE-CFEFB9FEE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570157</xdr:colOff>
      <xdr:row>156</xdr:row>
      <xdr:rowOff>126066</xdr:rowOff>
    </xdr:from>
    <xdr:to>
      <xdr:col>14</xdr:col>
      <xdr:colOff>887508</xdr:colOff>
      <xdr:row>173</xdr:row>
      <xdr:rowOff>175146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6136D07-2D0F-4BA5-B50C-C20E6CEB9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684215</xdr:colOff>
      <xdr:row>156</xdr:row>
      <xdr:rowOff>124126</xdr:rowOff>
    </xdr:from>
    <xdr:to>
      <xdr:col>20</xdr:col>
      <xdr:colOff>762052</xdr:colOff>
      <xdr:row>172</xdr:row>
      <xdr:rowOff>108891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AF544BC-CE68-4A5B-92DF-F5A4E213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346661</xdr:colOff>
      <xdr:row>173</xdr:row>
      <xdr:rowOff>2834</xdr:rowOff>
    </xdr:from>
    <xdr:to>
      <xdr:col>14</xdr:col>
      <xdr:colOff>574795</xdr:colOff>
      <xdr:row>199</xdr:row>
      <xdr:rowOff>68052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0454BC-3A50-41AF-9687-AD55C604F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1830496</xdr:colOff>
      <xdr:row>174</xdr:row>
      <xdr:rowOff>43382</xdr:rowOff>
    </xdr:from>
    <xdr:to>
      <xdr:col>7</xdr:col>
      <xdr:colOff>906731</xdr:colOff>
      <xdr:row>198</xdr:row>
      <xdr:rowOff>167144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88B29A-FC1B-4A12-81B2-45CCA9587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241374</xdr:colOff>
      <xdr:row>156</xdr:row>
      <xdr:rowOff>174027</xdr:rowOff>
    </xdr:from>
    <xdr:to>
      <xdr:col>33</xdr:col>
      <xdr:colOff>562950</xdr:colOff>
      <xdr:row>183</xdr:row>
      <xdr:rowOff>8916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00CBC1-ACB9-4416-BB19-34203AD38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968188</xdr:colOff>
      <xdr:row>156</xdr:row>
      <xdr:rowOff>189267</xdr:rowOff>
    </xdr:from>
    <xdr:to>
      <xdr:col>27</xdr:col>
      <xdr:colOff>67314</xdr:colOff>
      <xdr:row>182</xdr:row>
      <xdr:rowOff>145900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AB11297-0F42-4496-8D2B-6BD805709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</xdr:colOff>
      <xdr:row>4</xdr:row>
      <xdr:rowOff>97155</xdr:rowOff>
    </xdr:from>
    <xdr:to>
      <xdr:col>4</xdr:col>
      <xdr:colOff>1</xdr:colOff>
      <xdr:row>8</xdr:row>
      <xdr:rowOff>97155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40D7584C-429D-4504-AF20-036E1BA38D0E}"/>
            </a:ext>
          </a:extLst>
        </xdr:cNvPr>
        <xdr:cNvSpPr txBox="1"/>
      </xdr:nvSpPr>
      <xdr:spPr>
        <a:xfrm>
          <a:off x="434341" y="767715"/>
          <a:ext cx="5425440" cy="640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>
              <a:latin typeface="Segoe UI" panose="020B0502040204020203" pitchFamily="34" charset="0"/>
              <a:cs typeface="Segoe UI" panose="020B0502040204020203" pitchFamily="34" charset="0"/>
            </a:rPr>
            <a:t>Fluxo de Caixa Anual do Projeto (R$)</a:t>
          </a:r>
        </a:p>
      </xdr:txBody>
    </xdr:sp>
    <xdr:clientData/>
  </xdr:twoCellAnchor>
  <xdr:twoCellAnchor editAs="oneCell">
    <xdr:from>
      <xdr:col>2</xdr:col>
      <xdr:colOff>1958340</xdr:colOff>
      <xdr:row>156</xdr:row>
      <xdr:rowOff>167640</xdr:rowOff>
    </xdr:from>
    <xdr:to>
      <xdr:col>9</xdr:col>
      <xdr:colOff>445673</xdr:colOff>
      <xdr:row>174</xdr:row>
      <xdr:rowOff>42958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6A6B889C-D5C8-0144-ED5E-36E4D50FE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75560" y="34617660"/>
          <a:ext cx="7669433" cy="33043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0</xdr:colOff>
      <xdr:row>7</xdr:row>
      <xdr:rowOff>76200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8210D67A-7A43-492D-B927-962A7620266C}"/>
            </a:ext>
          </a:extLst>
        </xdr:cNvPr>
        <xdr:cNvSpPr txBox="1"/>
      </xdr:nvSpPr>
      <xdr:spPr>
        <a:xfrm>
          <a:off x="236220" y="899160"/>
          <a:ext cx="8397240" cy="6248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>
              <a:latin typeface="Segoe UI" panose="020B0502040204020203" pitchFamily="34" charset="0"/>
              <a:cs typeface="Segoe UI" panose="020B0502040204020203" pitchFamily="34" charset="0"/>
            </a:rPr>
            <a:t>DRE - Demonstrativo de Resultado do Exercício (em R$)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1</xdr:row>
      <xdr:rowOff>167640</xdr:rowOff>
    </xdr:from>
    <xdr:to>
      <xdr:col>1</xdr:col>
      <xdr:colOff>3063240</xdr:colOff>
      <xdr:row>5</xdr:row>
      <xdr:rowOff>175260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A1AF73E-549C-4E67-831B-7E067BFC3CBA}"/>
            </a:ext>
          </a:extLst>
        </xdr:cNvPr>
        <xdr:cNvSpPr txBox="1"/>
      </xdr:nvSpPr>
      <xdr:spPr>
        <a:xfrm>
          <a:off x="205740" y="480060"/>
          <a:ext cx="3124200" cy="8915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>
              <a:latin typeface="Segoe UI" panose="020B0502040204020203" pitchFamily="34" charset="0"/>
              <a:cs typeface="Segoe UI" panose="020B0502040204020203" pitchFamily="34" charset="0"/>
            </a:rPr>
            <a:t>Quadro de Bens e Ativos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2</xdr:row>
      <xdr:rowOff>167640</xdr:rowOff>
    </xdr:from>
    <xdr:to>
      <xdr:col>4</xdr:col>
      <xdr:colOff>152400</xdr:colOff>
      <xdr:row>6</xdr:row>
      <xdr:rowOff>60960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EA6FA80A-D8C8-4B95-9F7F-8B340583DF0B}"/>
            </a:ext>
          </a:extLst>
        </xdr:cNvPr>
        <xdr:cNvSpPr txBox="1"/>
      </xdr:nvSpPr>
      <xdr:spPr>
        <a:xfrm>
          <a:off x="243840" y="701040"/>
          <a:ext cx="6149340" cy="6248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>
              <a:latin typeface="Segoe UI" panose="020B0502040204020203" pitchFamily="34" charset="0"/>
              <a:cs typeface="Segoe UI" panose="020B0502040204020203" pitchFamily="34" charset="0"/>
            </a:rPr>
            <a:t>BP - Balanço Patrimonial (em R$)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E4A38-4C89-435C-8295-BF64A6292C8B}">
  <sheetPr codeName="Planilha1"/>
  <dimension ref="A1:BO98"/>
  <sheetViews>
    <sheetView tabSelected="1" workbookViewId="0">
      <selection activeCell="B2" sqref="B2"/>
    </sheetView>
  </sheetViews>
  <sheetFormatPr defaultColWidth="0" defaultRowHeight="16.899999999999999" zeroHeight="1"/>
  <cols>
    <col min="1" max="1" width="6.28515625" style="4" customWidth="1"/>
    <col min="2" max="2" width="4.42578125" style="4" customWidth="1"/>
    <col min="3" max="3" width="45.7109375" style="4" customWidth="1"/>
    <col min="4" max="4" width="23" style="4" bestFit="1" customWidth="1"/>
    <col min="5" max="5" width="17" style="4" bestFit="1" customWidth="1"/>
    <col min="6" max="6" width="25.7109375" style="4" customWidth="1"/>
    <col min="7" max="7" width="18.5703125" style="4" customWidth="1"/>
    <col min="8" max="9" width="8.140625" style="4" customWidth="1"/>
    <col min="10" max="10" width="9.28515625" style="241" bestFit="1" customWidth="1"/>
    <col min="11" max="11" width="7.140625" style="241" customWidth="1"/>
    <col min="12" max="12" width="55.28515625" style="4" customWidth="1"/>
    <col min="13" max="17" width="18.28515625" style="4" customWidth="1"/>
    <col min="18" max="18" width="13.28515625" style="4" customWidth="1"/>
    <col min="19" max="19" width="17.5703125" style="4" customWidth="1"/>
    <col min="20" max="20" width="38.28515625" style="4" customWidth="1"/>
    <col min="21" max="21" width="16.28515625" style="4" customWidth="1"/>
    <col min="22" max="30" width="13.28515625" style="4" customWidth="1"/>
    <col min="31" max="31" width="19.140625" style="4" hidden="1" customWidth="1"/>
    <col min="32" max="67" width="0" style="4" hidden="1" customWidth="1"/>
    <col min="68" max="16384" width="9.140625" style="4" hidden="1"/>
  </cols>
  <sheetData>
    <row r="1" spans="1:30" ht="28.1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24.6" customHeight="1">
      <c r="C2" s="5" t="s">
        <v>0</v>
      </c>
    </row>
    <row r="3" spans="1:30" ht="13.15" customHeight="1">
      <c r="A3" s="6"/>
      <c r="B3" s="6"/>
      <c r="C3" s="6"/>
      <c r="D3" s="6"/>
      <c r="E3" s="6"/>
      <c r="F3" s="6"/>
      <c r="G3" s="6"/>
      <c r="H3" s="6"/>
      <c r="I3" s="6"/>
      <c r="J3" s="7"/>
      <c r="K3" s="7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 spans="1:30" s="13" customFormat="1" ht="32.25" customHeight="1">
      <c r="A4" s="8"/>
      <c r="B4" s="9"/>
      <c r="C4" s="9" t="s">
        <v>1</v>
      </c>
      <c r="D4" s="9"/>
      <c r="E4" s="9"/>
      <c r="F4" s="10"/>
      <c r="G4" s="10"/>
      <c r="H4" s="10"/>
      <c r="I4" s="10"/>
      <c r="J4" s="10"/>
      <c r="K4" s="10"/>
      <c r="L4" s="11"/>
      <c r="M4" s="10"/>
      <c r="N4" s="10"/>
      <c r="O4" s="10"/>
      <c r="P4" s="10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7.100000000000001" customHeight="1">
      <c r="A5" s="14"/>
      <c r="B5" s="14"/>
      <c r="C5" s="14" t="s">
        <v>2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1:30" ht="17.100000000000001" customHeight="1">
      <c r="A6" s="14"/>
      <c r="B6" s="14"/>
      <c r="C6" s="15" t="s">
        <v>3</v>
      </c>
      <c r="D6" s="17"/>
      <c r="E6" s="17"/>
      <c r="F6" s="18"/>
      <c r="G6" s="19"/>
      <c r="H6" s="19"/>
      <c r="I6" s="19"/>
      <c r="J6" s="19"/>
      <c r="K6" s="19"/>
      <c r="L6" s="20" t="s">
        <v>4</v>
      </c>
      <c r="M6" s="21" t="s">
        <v>5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30" ht="17.100000000000001" customHeight="1">
      <c r="A7" s="6"/>
      <c r="B7" s="14"/>
      <c r="C7" s="22" t="s">
        <v>6</v>
      </c>
      <c r="D7" s="23">
        <v>46023</v>
      </c>
      <c r="E7" s="24"/>
      <c r="F7" s="25"/>
      <c r="G7" s="26"/>
      <c r="H7" s="26"/>
      <c r="I7" s="26"/>
      <c r="J7" s="26"/>
      <c r="K7" s="26"/>
      <c r="L7" s="27" t="s">
        <v>7</v>
      </c>
      <c r="M7" s="766">
        <f>FC!$E$108</f>
        <v>9.2905861767546227E-2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 ht="17.100000000000001" customHeight="1">
      <c r="A8" s="6"/>
      <c r="B8" s="14"/>
      <c r="C8" s="28" t="s">
        <v>8</v>
      </c>
      <c r="D8" s="29">
        <v>30</v>
      </c>
      <c r="E8" s="30">
        <f>D8*12</f>
        <v>360</v>
      </c>
      <c r="F8" s="32">
        <v>3</v>
      </c>
      <c r="G8" s="26"/>
      <c r="H8" s="26"/>
      <c r="I8" s="26"/>
      <c r="J8" s="26"/>
      <c r="K8" s="26"/>
      <c r="L8" s="27" t="s">
        <v>9</v>
      </c>
      <c r="M8" s="767">
        <f>FC!$D$109/1000000</f>
        <v>0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1:30" ht="17.100000000000001" customHeight="1">
      <c r="A9" s="6"/>
      <c r="B9" s="14"/>
      <c r="C9" s="28" t="s">
        <v>10</v>
      </c>
      <c r="D9" s="31" t="s">
        <v>11</v>
      </c>
      <c r="E9" s="33">
        <v>2</v>
      </c>
      <c r="F9" s="34">
        <f>DATE(YEAR(D7)+E9,MONTH(D7),DAY(D7))</f>
        <v>46753</v>
      </c>
      <c r="G9" s="26"/>
      <c r="H9" s="26"/>
      <c r="I9" s="26"/>
      <c r="J9" s="26"/>
      <c r="K9" s="26"/>
      <c r="L9" s="27" t="s">
        <v>12</v>
      </c>
      <c r="M9" s="35">
        <f>FC!$D$110</f>
        <v>12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ht="17.100000000000001" customHeight="1">
      <c r="A10" s="6"/>
      <c r="B10" s="14"/>
      <c r="C10" s="28" t="s">
        <v>13</v>
      </c>
      <c r="D10" s="36">
        <f>EOMONTH(D7,E8-1)</f>
        <v>56979</v>
      </c>
      <c r="E10" s="31"/>
      <c r="F10" s="37"/>
      <c r="G10" s="38"/>
      <c r="H10" s="38"/>
      <c r="I10" s="38"/>
      <c r="J10" s="38"/>
      <c r="K10" s="38"/>
      <c r="L10" s="27" t="s">
        <v>14</v>
      </c>
      <c r="M10" s="63">
        <f>FC!$F$61</f>
        <v>0.46652019820519652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ht="17.100000000000001" customHeight="1">
      <c r="A11" s="6"/>
      <c r="B11" s="14"/>
      <c r="C11" s="28" t="s">
        <v>15</v>
      </c>
      <c r="D11" s="39">
        <v>9.2905861767546324E-2</v>
      </c>
      <c r="E11" s="40"/>
      <c r="F11" s="41"/>
      <c r="G11" s="42"/>
      <c r="H11" s="42"/>
      <c r="I11" s="42"/>
      <c r="J11" s="43"/>
      <c r="K11" s="43"/>
      <c r="L11" s="27" t="s">
        <v>16</v>
      </c>
      <c r="M11" s="44">
        <f>FC!$D$111/1000000</f>
        <v>-10.573683796084774</v>
      </c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ht="17.100000000000001" customHeight="1">
      <c r="A12" s="6"/>
      <c r="B12" s="14"/>
      <c r="C12" s="46" t="s">
        <v>17</v>
      </c>
      <c r="D12" s="782">
        <v>45809</v>
      </c>
      <c r="E12" s="783"/>
      <c r="F12" s="784"/>
      <c r="G12" s="42"/>
      <c r="H12" s="42"/>
      <c r="I12" s="42"/>
      <c r="J12" s="43"/>
      <c r="K12" s="43"/>
      <c r="L12" s="47" t="s">
        <v>18</v>
      </c>
      <c r="M12" s="768" cm="1">
        <f t="array" ref="M12">INDEX(FC!$J$3:$BQ$3,,MATCH(M11*1000000,FC!$J$90:$BQ$90,0))</f>
        <v>2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 ht="17.100000000000001" customHeight="1">
      <c r="A13" s="14"/>
      <c r="B13" s="14"/>
      <c r="C13" s="14"/>
      <c r="D13" s="14"/>
      <c r="E13" s="14"/>
      <c r="F13" s="48"/>
      <c r="G13" s="49"/>
      <c r="H13" s="26"/>
      <c r="I13" s="26"/>
      <c r="J13" s="26"/>
      <c r="K13" s="2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ht="17.100000000000001" customHeight="1">
      <c r="A14" s="14"/>
      <c r="B14" s="14"/>
      <c r="C14" s="15" t="s">
        <v>19</v>
      </c>
      <c r="D14" s="17" t="s">
        <v>20</v>
      </c>
      <c r="E14" s="17" t="s">
        <v>21</v>
      </c>
      <c r="F14" s="17" t="s">
        <v>22</v>
      </c>
      <c r="G14" s="18" t="s">
        <v>23</v>
      </c>
      <c r="H14" s="26"/>
      <c r="I14" s="26"/>
      <c r="J14" s="26"/>
      <c r="K14" s="26"/>
      <c r="L14" s="20" t="s">
        <v>24</v>
      </c>
      <c r="M14" s="71"/>
      <c r="N14" s="71"/>
      <c r="O14" s="71"/>
      <c r="P14" s="72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ht="17.100000000000001" customHeight="1">
      <c r="A15" s="14"/>
      <c r="B15" s="14"/>
      <c r="C15" s="51"/>
      <c r="D15" s="785" t="s">
        <v>25</v>
      </c>
      <c r="E15" s="786" t="s">
        <v>26</v>
      </c>
      <c r="F15" s="786" t="s">
        <v>26</v>
      </c>
      <c r="G15" s="787" t="s">
        <v>26</v>
      </c>
      <c r="H15" s="26"/>
      <c r="I15" s="26"/>
      <c r="J15" s="26"/>
      <c r="K15" s="26"/>
      <c r="L15" s="73" t="s">
        <v>27</v>
      </c>
      <c r="M15" s="74">
        <v>214834.58849712799</v>
      </c>
      <c r="N15" s="75" t="s">
        <v>28</v>
      </c>
      <c r="O15" s="76"/>
      <c r="P15" s="77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17.100000000000001" customHeight="1">
      <c r="A16" s="14"/>
      <c r="B16" s="14"/>
      <c r="C16" s="55" t="s">
        <v>29</v>
      </c>
      <c r="D16" s="56">
        <v>63421.567212539827</v>
      </c>
      <c r="E16" s="57">
        <f>E17+E18+E21+E22+E23</f>
        <v>3.6186012055974075</v>
      </c>
      <c r="F16" s="57">
        <f>F17+F18+F21+F22+F23</f>
        <v>106.20334086754869</v>
      </c>
      <c r="G16" s="788">
        <f>G17+G18+G21+G22+G23</f>
        <v>31.672793148331586</v>
      </c>
      <c r="H16" s="26"/>
      <c r="I16" s="26"/>
      <c r="J16" s="26"/>
      <c r="K16" s="26"/>
      <c r="L16" s="73"/>
      <c r="M16" s="78"/>
      <c r="N16" s="52"/>
      <c r="O16" s="79"/>
      <c r="P16" s="797" t="s">
        <v>30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9" ht="17.100000000000001" customHeight="1">
      <c r="A17" s="14"/>
      <c r="B17" s="14"/>
      <c r="C17" s="28" t="s">
        <v>31</v>
      </c>
      <c r="D17" s="58">
        <f t="shared" ref="D17:D23" si="0">E17*1000000/$D$16</f>
        <v>29.749999999999996</v>
      </c>
      <c r="E17" s="59">
        <f>FC!$S$14/1000000</f>
        <v>1.8867916245730596</v>
      </c>
      <c r="F17" s="59">
        <f>FC!D14/1000000</f>
        <v>55.375976148078081</v>
      </c>
      <c r="G17" s="789">
        <f>FC!$E$14/1000000</f>
        <v>16.514657859138431</v>
      </c>
      <c r="H17" s="26"/>
      <c r="I17" s="26"/>
      <c r="J17" s="26"/>
      <c r="K17" s="26"/>
      <c r="L17" s="27" t="s">
        <v>32</v>
      </c>
      <c r="M17" s="80">
        <v>100000</v>
      </c>
      <c r="N17" s="79" t="s">
        <v>33</v>
      </c>
      <c r="O17" s="81"/>
      <c r="P17" s="82">
        <f>SUM(P18:P21)</f>
        <v>580174.92999999993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L17" s="54"/>
      <c r="AM17" s="54"/>
    </row>
    <row r="18" spans="1:39" ht="17.100000000000001" customHeight="1">
      <c r="A18" s="14"/>
      <c r="B18" s="14"/>
      <c r="C18" s="28" t="s">
        <v>34</v>
      </c>
      <c r="D18" s="60">
        <f t="shared" si="0"/>
        <v>18.063020548845852</v>
      </c>
      <c r="E18" s="61">
        <f>FC!$S$17/1000000</f>
        <v>1.1455850718001153</v>
      </c>
      <c r="F18" s="61">
        <f>FC!D17/1000000</f>
        <v>33.622097313449828</v>
      </c>
      <c r="G18" s="790">
        <f>FC!$E$17/1000000</f>
        <v>10.027045521572308</v>
      </c>
      <c r="H18" s="26"/>
      <c r="I18" s="26"/>
      <c r="J18" s="26"/>
      <c r="K18" s="26"/>
      <c r="L18" s="73"/>
      <c r="M18" s="84"/>
      <c r="N18" s="84"/>
      <c r="O18" s="85"/>
      <c r="P18" s="86">
        <v>180815.33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L18" s="54"/>
      <c r="AM18" s="54"/>
    </row>
    <row r="19" spans="1:39" ht="17.100000000000001" customHeight="1">
      <c r="A19" s="14"/>
      <c r="B19" s="14"/>
      <c r="C19" s="64" t="s">
        <v>35</v>
      </c>
      <c r="D19" s="65">
        <f t="shared" si="0"/>
        <v>15.93397752185723</v>
      </c>
      <c r="E19" s="66">
        <f>FC!$S$18/1000000</f>
        <v>1.010557826365567</v>
      </c>
      <c r="F19" s="66">
        <f>FC!D18/1000000</f>
        <v>29.659144846869861</v>
      </c>
      <c r="G19" s="791">
        <f>FC!$E$18/1000000</f>
        <v>8.8451827599554509</v>
      </c>
      <c r="H19" s="26"/>
      <c r="I19" s="26"/>
      <c r="J19" s="67"/>
      <c r="K19" s="26"/>
      <c r="L19" s="73"/>
      <c r="M19" s="79"/>
      <c r="N19" s="79"/>
      <c r="O19" s="85"/>
      <c r="P19" s="86">
        <v>133402.15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L19" s="54"/>
      <c r="AM19" s="54"/>
    </row>
    <row r="20" spans="1:39" ht="17.100000000000001" customHeight="1">
      <c r="A20" s="14"/>
      <c r="B20" s="14"/>
      <c r="C20" s="64" t="s">
        <v>36</v>
      </c>
      <c r="D20" s="68">
        <f t="shared" si="0"/>
        <v>2.1290430269886227</v>
      </c>
      <c r="E20" s="69">
        <f>FC!$S$19/1000000</f>
        <v>0.13502724543454819</v>
      </c>
      <c r="F20" s="69">
        <f>FC!D19/1000000</f>
        <v>3.9629524665799658</v>
      </c>
      <c r="G20" s="792">
        <f>FC!$E$19/1000000</f>
        <v>1.1818627616168589</v>
      </c>
      <c r="H20" s="26"/>
      <c r="I20" s="26"/>
      <c r="J20" s="26"/>
      <c r="K20" s="26"/>
      <c r="L20" s="73" t="s">
        <v>37</v>
      </c>
      <c r="M20" s="83">
        <v>0.15</v>
      </c>
      <c r="N20" s="79" t="s">
        <v>38</v>
      </c>
      <c r="O20" s="85"/>
      <c r="P20" s="88">
        <v>5487.94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L20" s="54"/>
      <c r="AM20" s="54"/>
    </row>
    <row r="21" spans="1:39" ht="17.100000000000001" customHeight="1">
      <c r="A21" s="14"/>
      <c r="B21" s="14"/>
      <c r="C21" s="28" t="s">
        <v>39</v>
      </c>
      <c r="D21" s="68">
        <f t="shared" si="0"/>
        <v>0</v>
      </c>
      <c r="E21" s="70">
        <f>FC!$S$15/1000000</f>
        <v>0</v>
      </c>
      <c r="F21" s="70">
        <f>FC!D15/1000000</f>
        <v>0</v>
      </c>
      <c r="G21" s="793">
        <f>FC!$E$15/1000000</f>
        <v>0</v>
      </c>
      <c r="H21" s="26"/>
      <c r="I21" s="26"/>
      <c r="J21" s="26"/>
      <c r="K21" s="26"/>
      <c r="L21" s="73" t="s">
        <v>40</v>
      </c>
      <c r="M21" s="83">
        <v>0.15</v>
      </c>
      <c r="N21" s="79" t="s">
        <v>38</v>
      </c>
      <c r="O21" s="85"/>
      <c r="P21" s="86">
        <v>260469.51</v>
      </c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L21" s="54"/>
      <c r="AM21" s="54"/>
    </row>
    <row r="22" spans="1:39" ht="17.100000000000001" customHeight="1">
      <c r="A22" s="14"/>
      <c r="B22" s="14"/>
      <c r="C22" s="28" t="s">
        <v>41</v>
      </c>
      <c r="D22" s="60">
        <f t="shared" si="0"/>
        <v>6.8188357070753858</v>
      </c>
      <c r="E22" s="70">
        <f>FC!$S$16/1000000</f>
        <v>0.43246124710754813</v>
      </c>
      <c r="F22" s="70">
        <f>FC!D16/1000000</f>
        <v>12.692426335215789</v>
      </c>
      <c r="G22" s="793">
        <f>FC!$E$16/1000000</f>
        <v>3.7852349142865966</v>
      </c>
      <c r="H22" s="26"/>
      <c r="I22" s="26"/>
      <c r="J22" s="26"/>
      <c r="K22" s="26"/>
      <c r="L22" s="89" t="s">
        <v>42</v>
      </c>
      <c r="M22" s="90">
        <v>0.15</v>
      </c>
      <c r="N22" s="91" t="s">
        <v>38</v>
      </c>
      <c r="O22" s="92"/>
      <c r="P22" s="93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L22" s="54"/>
      <c r="AM22" s="54"/>
    </row>
    <row r="23" spans="1:39" ht="17.100000000000001" customHeight="1">
      <c r="A23" s="14"/>
      <c r="B23" s="14"/>
      <c r="C23" s="87" t="s">
        <v>43</v>
      </c>
      <c r="D23" s="794">
        <f t="shared" si="0"/>
        <v>2.4244632997066953</v>
      </c>
      <c r="E23" s="795">
        <f>FC!$S$20/1000000</f>
        <v>0.15376326211668426</v>
      </c>
      <c r="F23" s="795">
        <f>FC!D20/1000000</f>
        <v>4.5128410708049973</v>
      </c>
      <c r="G23" s="796">
        <f>FC!$E$20/1000000</f>
        <v>1.3458548533342478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L23" s="54"/>
      <c r="AM23" s="54"/>
    </row>
    <row r="24" spans="1:39" ht="17.100000000000001" customHeight="1">
      <c r="A24" s="14"/>
      <c r="B24" s="14"/>
      <c r="C24" s="14"/>
      <c r="D24" s="14"/>
      <c r="E24" s="14"/>
      <c r="F24" s="14"/>
      <c r="G24" s="100"/>
      <c r="H24" s="14"/>
      <c r="I24" s="14"/>
      <c r="J24" s="26"/>
      <c r="K24" s="26"/>
      <c r="L24" s="94" t="s">
        <v>44</v>
      </c>
      <c r="M24" s="95" t="s">
        <v>45</v>
      </c>
      <c r="N24" s="769" t="s">
        <v>46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L24" s="54"/>
      <c r="AM24" s="54"/>
    </row>
    <row r="25" spans="1:39" ht="17.100000000000001" customHeight="1">
      <c r="A25" s="14"/>
      <c r="B25" s="101"/>
      <c r="C25" s="20" t="s">
        <v>47</v>
      </c>
      <c r="D25" s="17" t="s">
        <v>48</v>
      </c>
      <c r="E25" s="17" t="s">
        <v>49</v>
      </c>
      <c r="F25" s="17" t="s">
        <v>50</v>
      </c>
      <c r="G25" s="18" t="s">
        <v>51</v>
      </c>
      <c r="H25" s="26"/>
      <c r="I25" s="26"/>
      <c r="J25" s="26"/>
      <c r="K25" s="26"/>
      <c r="L25" s="96" t="s">
        <v>52</v>
      </c>
      <c r="M25" s="62">
        <v>1</v>
      </c>
      <c r="N25" s="770">
        <v>6800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L25" s="54"/>
      <c r="AM25" s="54"/>
    </row>
    <row r="26" spans="1:39" ht="17.100000000000001" customHeight="1">
      <c r="A26" s="14"/>
      <c r="B26" s="14"/>
      <c r="C26" s="102" t="s">
        <v>53</v>
      </c>
      <c r="D26" s="103">
        <f t="shared" ref="D26:F26" si="1">SUM(D27:D31)</f>
        <v>281.57</v>
      </c>
      <c r="E26" s="103">
        <f t="shared" si="1"/>
        <v>112.17999999999999</v>
      </c>
      <c r="F26" s="103">
        <f t="shared" si="1"/>
        <v>739.24</v>
      </c>
      <c r="G26" s="104">
        <f>SUM(D26:F26)</f>
        <v>1132.99</v>
      </c>
      <c r="H26" s="105"/>
      <c r="I26" s="105"/>
      <c r="J26" s="105"/>
      <c r="K26" s="105"/>
      <c r="L26" s="96" t="s">
        <v>54</v>
      </c>
      <c r="M26" s="98">
        <v>1</v>
      </c>
      <c r="N26" s="771">
        <v>4865.4951639347946</v>
      </c>
      <c r="O26" s="97"/>
      <c r="P26" s="97"/>
      <c r="Q26" s="97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L26" s="54"/>
      <c r="AM26" s="54"/>
    </row>
    <row r="27" spans="1:39" ht="17.100000000000001" customHeight="1">
      <c r="A27" s="14"/>
      <c r="B27" s="14"/>
      <c r="C27" s="102" t="s">
        <v>55</v>
      </c>
      <c r="D27" s="108">
        <v>0</v>
      </c>
      <c r="E27" s="108">
        <v>0</v>
      </c>
      <c r="F27" s="108">
        <f>458.49</f>
        <v>458.49</v>
      </c>
      <c r="G27" s="109">
        <f t="shared" ref="G27:G32" si="2">SUM(D27:F27)</f>
        <v>458.49</v>
      </c>
      <c r="H27" s="105"/>
      <c r="I27" s="105"/>
      <c r="J27" s="105"/>
      <c r="K27" s="105"/>
      <c r="L27" s="96" t="s">
        <v>56</v>
      </c>
      <c r="M27" s="98">
        <f>4*1</f>
        <v>4</v>
      </c>
      <c r="N27" s="771">
        <v>3234.5293749999687</v>
      </c>
      <c r="O27" s="97"/>
      <c r="P27" s="97"/>
      <c r="Q27" s="97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L27" s="54"/>
      <c r="AM27" s="54"/>
    </row>
    <row r="28" spans="1:39" ht="17.100000000000001" customHeight="1">
      <c r="A28" s="14"/>
      <c r="B28" s="14"/>
      <c r="C28" s="102" t="s">
        <v>57</v>
      </c>
      <c r="D28" s="108">
        <v>0</v>
      </c>
      <c r="E28" s="108">
        <v>0</v>
      </c>
      <c r="F28" s="113">
        <f>83.31+32.66</f>
        <v>115.97</v>
      </c>
      <c r="G28" s="109">
        <f t="shared" ref="G28" si="3">SUM(D28:F28)</f>
        <v>115.97</v>
      </c>
      <c r="H28" s="105"/>
      <c r="I28" s="105"/>
      <c r="J28" s="105"/>
      <c r="K28" s="105"/>
      <c r="L28" s="96" t="s">
        <v>58</v>
      </c>
      <c r="M28" s="98">
        <v>2</v>
      </c>
      <c r="N28" s="771">
        <v>3234.5293749999687</v>
      </c>
      <c r="O28" s="97"/>
      <c r="P28" s="97"/>
      <c r="Q28" s="97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L28" s="54"/>
      <c r="AM28" s="54"/>
    </row>
    <row r="29" spans="1:39" ht="17.100000000000001" customHeight="1">
      <c r="A29" s="14"/>
      <c r="B29" s="14"/>
      <c r="C29" s="102" t="s">
        <v>59</v>
      </c>
      <c r="D29" s="108">
        <v>0</v>
      </c>
      <c r="E29" s="108">
        <v>0</v>
      </c>
      <c r="F29" s="113">
        <f>63+60+41.78</f>
        <v>164.78</v>
      </c>
      <c r="G29" s="114">
        <f t="shared" si="2"/>
        <v>164.78</v>
      </c>
      <c r="H29" s="105"/>
      <c r="I29" s="105"/>
      <c r="J29" s="105"/>
      <c r="K29" s="105"/>
      <c r="L29" s="96" t="s">
        <v>60</v>
      </c>
      <c r="M29" s="98">
        <v>0</v>
      </c>
      <c r="N29" s="771">
        <v>0</v>
      </c>
      <c r="O29" s="97"/>
      <c r="P29" s="97"/>
      <c r="Q29" s="97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L29" s="54"/>
      <c r="AM29" s="54"/>
    </row>
    <row r="30" spans="1:39" ht="17.100000000000001" customHeight="1">
      <c r="A30" s="14"/>
      <c r="B30" s="14"/>
      <c r="C30" s="102" t="s">
        <v>61</v>
      </c>
      <c r="D30" s="108">
        <f>170+111.57</f>
        <v>281.57</v>
      </c>
      <c r="E30" s="108">
        <v>0</v>
      </c>
      <c r="F30" s="113">
        <v>0</v>
      </c>
      <c r="G30" s="114">
        <f t="shared" si="2"/>
        <v>281.57</v>
      </c>
      <c r="H30" s="105"/>
      <c r="I30" s="105"/>
      <c r="J30" s="105"/>
      <c r="K30" s="105"/>
      <c r="L30" s="96" t="s">
        <v>62</v>
      </c>
      <c r="M30" s="98">
        <v>0</v>
      </c>
      <c r="N30" s="771">
        <v>0</v>
      </c>
      <c r="O30" s="97"/>
      <c r="P30" s="97"/>
      <c r="Q30" s="97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L30" s="54"/>
      <c r="AM30" s="54"/>
    </row>
    <row r="31" spans="1:39" ht="17.100000000000001" customHeight="1">
      <c r="A31" s="14"/>
      <c r="B31" s="14"/>
      <c r="C31" s="102" t="s">
        <v>63</v>
      </c>
      <c r="D31" s="108">
        <v>0</v>
      </c>
      <c r="E31" s="108">
        <f>(47.16+32.72+32.3)</f>
        <v>112.17999999999999</v>
      </c>
      <c r="F31" s="113">
        <v>0</v>
      </c>
      <c r="G31" s="114">
        <f t="shared" si="2"/>
        <v>112.17999999999999</v>
      </c>
      <c r="H31" s="105"/>
      <c r="I31" s="105"/>
      <c r="J31" s="105"/>
      <c r="K31" s="105"/>
      <c r="L31" s="96" t="s">
        <v>64</v>
      </c>
      <c r="M31" s="98">
        <v>0</v>
      </c>
      <c r="N31" s="771">
        <v>2200</v>
      </c>
      <c r="O31" s="97"/>
      <c r="P31" s="97"/>
      <c r="Q31" s="97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L31" s="54"/>
      <c r="AM31" s="54"/>
    </row>
    <row r="32" spans="1:39" ht="17.100000000000001" customHeight="1">
      <c r="A32" s="14"/>
      <c r="B32" s="14"/>
      <c r="C32" s="123" t="s">
        <v>65</v>
      </c>
      <c r="D32" s="124">
        <v>215</v>
      </c>
      <c r="E32" s="124">
        <v>0</v>
      </c>
      <c r="F32" s="124">
        <f>2817.73+3916.58+14666.16+12454.72*0-D32</f>
        <v>21185.47</v>
      </c>
      <c r="G32" s="125">
        <f t="shared" si="2"/>
        <v>21400.47</v>
      </c>
      <c r="H32" s="105"/>
      <c r="I32" s="105"/>
      <c r="J32" s="105"/>
      <c r="K32" s="105"/>
      <c r="L32" s="96" t="s">
        <v>66</v>
      </c>
      <c r="M32" s="98">
        <f>1*0</f>
        <v>0</v>
      </c>
      <c r="N32" s="771">
        <v>2200</v>
      </c>
      <c r="O32" s="97"/>
      <c r="P32" s="97"/>
      <c r="Q32" s="97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L32" s="54"/>
      <c r="AM32" s="54"/>
    </row>
    <row r="33" spans="1:39" ht="17.100000000000001" customHeight="1">
      <c r="A33" s="14"/>
      <c r="B33" s="14"/>
      <c r="C33" s="14"/>
      <c r="D33" s="14"/>
      <c r="E33" s="130"/>
      <c r="F33" s="14"/>
      <c r="G33" s="105"/>
      <c r="H33" s="14"/>
      <c r="I33" s="14"/>
      <c r="J33" s="26"/>
      <c r="K33" s="26"/>
      <c r="L33" s="46" t="s">
        <v>67</v>
      </c>
      <c r="M33" s="106">
        <f>SUM(M25:M32)</f>
        <v>8</v>
      </c>
      <c r="N33" s="107">
        <f>SUMPRODUCT(M25:M32,N25:N32)</f>
        <v>31072.671413934608</v>
      </c>
      <c r="O33" s="97"/>
      <c r="P33" s="97"/>
      <c r="Q33" s="97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L33" s="54"/>
      <c r="AM33" s="54"/>
    </row>
    <row r="34" spans="1:39" ht="17.100000000000001" customHeight="1">
      <c r="A34" s="14"/>
      <c r="B34" s="14"/>
      <c r="C34" s="20" t="s">
        <v>68</v>
      </c>
      <c r="D34" s="778"/>
      <c r="E34" s="14"/>
      <c r="F34" s="14"/>
      <c r="G34" s="14"/>
      <c r="H34" s="14"/>
      <c r="I34" s="14"/>
      <c r="J34" s="26"/>
      <c r="K34" s="26"/>
      <c r="L34" s="110"/>
      <c r="M34" s="111"/>
      <c r="N34" s="112"/>
      <c r="O34" s="97"/>
      <c r="P34" s="97"/>
      <c r="Q34" s="97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L34" s="54"/>
      <c r="AM34" s="54"/>
    </row>
    <row r="35" spans="1:39" ht="17.100000000000001" customHeight="1">
      <c r="A35" s="14"/>
      <c r="B35" s="14"/>
      <c r="C35" s="137" t="s">
        <v>69</v>
      </c>
      <c r="D35" s="779">
        <f>D16</f>
        <v>63421.567212539827</v>
      </c>
      <c r="E35" s="14"/>
      <c r="F35" s="14"/>
      <c r="G35" s="14"/>
      <c r="H35" s="14"/>
      <c r="I35" s="14"/>
      <c r="J35" s="105"/>
      <c r="K35" s="105"/>
      <c r="L35" s="110"/>
      <c r="M35" s="111"/>
      <c r="N35" s="112"/>
      <c r="O35" s="112"/>
      <c r="P35" s="7"/>
      <c r="Q35" s="2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L35" s="54"/>
      <c r="AM35" s="54"/>
    </row>
    <row r="36" spans="1:39" ht="17.100000000000001" customHeight="1">
      <c r="A36" s="14"/>
      <c r="B36" s="14"/>
      <c r="C36" s="137" t="s">
        <v>70</v>
      </c>
      <c r="D36" s="780">
        <v>35</v>
      </c>
      <c r="E36" s="105"/>
      <c r="F36" s="105"/>
      <c r="G36" s="105"/>
      <c r="H36" s="105"/>
      <c r="I36" s="14"/>
      <c r="J36" s="26"/>
      <c r="K36" s="26"/>
      <c r="L36" s="26"/>
      <c r="M36" s="26"/>
      <c r="N36" s="26"/>
      <c r="O36" s="26"/>
      <c r="P36" s="26"/>
      <c r="Q36" s="6"/>
      <c r="R36" s="6"/>
      <c r="S36" s="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</row>
    <row r="37" spans="1:39" ht="17.100000000000001" customHeight="1">
      <c r="A37" s="14"/>
      <c r="B37" s="14"/>
      <c r="C37" s="137" t="s">
        <v>71</v>
      </c>
      <c r="D37" s="780">
        <v>55.123963348256176</v>
      </c>
      <c r="E37" s="105"/>
      <c r="F37" s="105"/>
      <c r="G37" s="105"/>
      <c r="H37" s="105"/>
      <c r="I37" s="14"/>
      <c r="J37" s="26"/>
      <c r="K37" s="26"/>
      <c r="L37" s="115" t="s">
        <v>72</v>
      </c>
      <c r="M37" s="115"/>
      <c r="N37" s="116" t="s">
        <v>73</v>
      </c>
      <c r="O37" s="116" t="s">
        <v>74</v>
      </c>
      <c r="P37" s="117" t="s">
        <v>75</v>
      </c>
      <c r="Q37" s="6"/>
      <c r="R37" s="6"/>
      <c r="S37" s="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</row>
    <row r="38" spans="1:39" ht="17.100000000000001" customHeight="1">
      <c r="A38" s="14"/>
      <c r="B38" s="14"/>
      <c r="C38" s="142" t="s">
        <v>76</v>
      </c>
      <c r="D38" s="781">
        <v>30.414900385551753</v>
      </c>
      <c r="E38" s="105"/>
      <c r="F38" s="105"/>
      <c r="G38" s="105"/>
      <c r="H38" s="105"/>
      <c r="I38" s="14"/>
      <c r="J38" s="26"/>
      <c r="K38" s="26"/>
      <c r="L38" s="102" t="s">
        <v>77</v>
      </c>
      <c r="M38" s="118">
        <f>FC!H35</f>
        <v>7127.7899166000016</v>
      </c>
      <c r="N38" s="119">
        <v>3.7354100000000003</v>
      </c>
      <c r="O38" s="120">
        <v>574.46</v>
      </c>
      <c r="P38" s="99">
        <f t="shared" ref="P38:P39" si="4">N38*O38*12</f>
        <v>25750.123543200007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1:39" ht="17.100000000000001" customHeight="1">
      <c r="A39" s="14"/>
      <c r="B39" s="14"/>
      <c r="C39" s="14"/>
      <c r="D39" s="14"/>
      <c r="E39" s="14"/>
      <c r="F39" s="14"/>
      <c r="G39" s="14"/>
      <c r="H39" s="14"/>
      <c r="I39" s="14"/>
      <c r="J39" s="26"/>
      <c r="K39" s="14"/>
      <c r="L39" s="102" t="s">
        <v>78</v>
      </c>
      <c r="M39" s="121">
        <f>M38/O39</f>
        <v>0.33467494848492679</v>
      </c>
      <c r="N39" s="119">
        <v>0.23391999999999999</v>
      </c>
      <c r="O39" s="122">
        <v>21297.65</v>
      </c>
      <c r="P39" s="99">
        <f t="shared" si="4"/>
        <v>59783.355456000005</v>
      </c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1:39" ht="17.100000000000001" customHeight="1">
      <c r="A40" s="14"/>
      <c r="B40" s="14"/>
      <c r="C40" s="20" t="s">
        <v>79</v>
      </c>
      <c r="D40" s="148"/>
      <c r="E40" s="149" t="s">
        <v>80</v>
      </c>
      <c r="F40" s="14"/>
      <c r="G40" s="14"/>
      <c r="H40" s="14"/>
      <c r="I40" s="14"/>
      <c r="J40" s="26"/>
      <c r="K40" s="14"/>
      <c r="L40" s="126"/>
      <c r="M40" s="127"/>
      <c r="N40" s="128"/>
      <c r="O40" s="128" t="s">
        <v>81</v>
      </c>
      <c r="P40" s="129" t="s">
        <v>82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54"/>
      <c r="AF40" s="54"/>
      <c r="AG40" s="54"/>
      <c r="AH40" s="54"/>
      <c r="AI40" s="54"/>
      <c r="AJ40" s="54"/>
    </row>
    <row r="41" spans="1:39" ht="17.100000000000001" customHeight="1">
      <c r="A41" s="14"/>
      <c r="B41" s="14"/>
      <c r="C41" s="150" t="s">
        <v>83</v>
      </c>
      <c r="D41" s="151" t="s">
        <v>84</v>
      </c>
      <c r="E41" s="776">
        <v>0.15</v>
      </c>
      <c r="F41" s="152"/>
      <c r="G41" s="152"/>
      <c r="H41" s="14"/>
      <c r="I41" s="14"/>
      <c r="J41" s="26"/>
      <c r="K41" s="14"/>
      <c r="L41" s="123" t="s">
        <v>85</v>
      </c>
      <c r="M41" s="131">
        <f>FC!H36</f>
        <v>16326.773131778498</v>
      </c>
      <c r="N41" s="132">
        <v>8163.3865658892491</v>
      </c>
      <c r="O41" s="124">
        <v>1</v>
      </c>
      <c r="P41" s="133">
        <v>2</v>
      </c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54"/>
      <c r="AF41" s="54"/>
      <c r="AG41" s="54"/>
      <c r="AH41" s="54"/>
      <c r="AI41" s="54"/>
      <c r="AJ41" s="54"/>
    </row>
    <row r="42" spans="1:39" ht="17.100000000000001" customHeight="1">
      <c r="A42" s="14"/>
      <c r="B42" s="14"/>
      <c r="C42" s="150" t="s">
        <v>86</v>
      </c>
      <c r="D42" s="154" t="s">
        <v>84</v>
      </c>
      <c r="E42" s="776">
        <v>7.0000000000000007E-2</v>
      </c>
      <c r="F42" s="105"/>
      <c r="G42" s="105"/>
      <c r="H42" s="14"/>
      <c r="I42" s="14"/>
      <c r="J42" s="26"/>
      <c r="K42" s="14"/>
      <c r="L42" s="123"/>
      <c r="M42" s="134">
        <f>M41/O39</f>
        <v>0.76659974841254774</v>
      </c>
      <c r="N42" s="135"/>
      <c r="O42" s="135"/>
      <c r="P42" s="13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54"/>
      <c r="AF42" s="54"/>
      <c r="AG42" s="54"/>
      <c r="AH42" s="54"/>
      <c r="AI42" s="54"/>
      <c r="AJ42" s="54"/>
    </row>
    <row r="43" spans="1:39" ht="17.100000000000001" customHeight="1">
      <c r="A43" s="14"/>
      <c r="B43" s="14"/>
      <c r="C43" s="155" t="s">
        <v>87</v>
      </c>
      <c r="D43" s="156" t="s">
        <v>84</v>
      </c>
      <c r="E43" s="777">
        <v>7.0000000000000007E-2</v>
      </c>
      <c r="F43" s="14"/>
      <c r="G43" s="14"/>
      <c r="H43" s="14"/>
      <c r="I43" s="14"/>
      <c r="J43" s="26"/>
      <c r="K43" s="14"/>
      <c r="L43" s="14"/>
      <c r="M43" s="14"/>
      <c r="N43" s="138"/>
      <c r="O43" s="138"/>
      <c r="P43" s="138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54"/>
      <c r="AF43" s="54"/>
      <c r="AG43" s="54"/>
      <c r="AH43" s="54"/>
      <c r="AI43" s="54"/>
      <c r="AJ43" s="54"/>
    </row>
    <row r="44" spans="1:39" ht="17.100000000000001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94" t="s">
        <v>88</v>
      </c>
      <c r="M44" s="139"/>
      <c r="N44" s="116" t="s">
        <v>89</v>
      </c>
      <c r="O44" s="772" t="s">
        <v>90</v>
      </c>
      <c r="P44" s="6"/>
      <c r="Q44" s="6"/>
      <c r="R44" s="2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54"/>
      <c r="AF44" s="54"/>
      <c r="AG44" s="54"/>
      <c r="AH44" s="54"/>
      <c r="AI44" s="54"/>
      <c r="AJ44" s="54"/>
    </row>
    <row r="45" spans="1:39" ht="17.100000000000001" customHeight="1">
      <c r="A45" s="14"/>
      <c r="B45" s="14"/>
      <c r="C45" s="20" t="s">
        <v>91</v>
      </c>
      <c r="D45" s="17"/>
      <c r="E45" s="18"/>
      <c r="F45" s="14"/>
      <c r="G45" s="14"/>
      <c r="H45" s="14"/>
      <c r="I45" s="14"/>
      <c r="J45" s="14"/>
      <c r="K45" s="14"/>
      <c r="L45" s="96" t="s">
        <v>92</v>
      </c>
      <c r="M45" s="140" t="s">
        <v>93</v>
      </c>
      <c r="N45" s="2">
        <f>(FC!H50)/$O$39</f>
        <v>1.3945995214986069</v>
      </c>
      <c r="O45" s="141">
        <v>0.1940169454585603</v>
      </c>
      <c r="P45" s="6"/>
      <c r="Q45" s="6"/>
      <c r="R45" s="6"/>
      <c r="S45" s="2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54"/>
      <c r="AF45" s="54"/>
      <c r="AG45" s="54"/>
      <c r="AH45" s="54"/>
      <c r="AI45" s="54"/>
      <c r="AJ45" s="54"/>
    </row>
    <row r="46" spans="1:39" ht="17.100000000000001" customHeight="1">
      <c r="A46" s="14"/>
      <c r="B46" s="14"/>
      <c r="C46" s="96" t="s">
        <v>53</v>
      </c>
      <c r="D46" s="160">
        <f>G30</f>
        <v>281.57</v>
      </c>
      <c r="E46" s="161"/>
      <c r="F46" s="14"/>
      <c r="G46" s="14"/>
      <c r="H46" s="14"/>
      <c r="I46" s="14"/>
      <c r="J46" s="14"/>
      <c r="K46" s="14"/>
      <c r="L46" s="143" t="s">
        <v>94</v>
      </c>
      <c r="M46" s="144" t="s">
        <v>93</v>
      </c>
      <c r="N46" s="145">
        <f>(FC!H34)/$O$39</f>
        <v>1.9799627314900525</v>
      </c>
      <c r="O46" s="146">
        <v>0.8059830545414397</v>
      </c>
      <c r="P46" s="6"/>
      <c r="Q46" s="6"/>
      <c r="R46" s="6"/>
      <c r="S46" s="2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54"/>
      <c r="AF46" s="54"/>
      <c r="AG46" s="54"/>
      <c r="AH46" s="54"/>
      <c r="AI46" s="54"/>
      <c r="AJ46" s="54"/>
    </row>
    <row r="47" spans="1:39" ht="17.100000000000001" customHeight="1">
      <c r="A47" s="14"/>
      <c r="B47" s="14"/>
      <c r="C47" s="137" t="s">
        <v>95</v>
      </c>
      <c r="D47" s="162">
        <v>25</v>
      </c>
      <c r="E47" s="161"/>
      <c r="F47" s="14"/>
      <c r="G47" s="14"/>
      <c r="H47" s="14"/>
      <c r="I47" s="14"/>
      <c r="J47" s="26"/>
      <c r="K47" s="14"/>
      <c r="L47" s="96" t="s">
        <v>96</v>
      </c>
      <c r="M47" s="140" t="s">
        <v>97</v>
      </c>
      <c r="N47" s="147">
        <f>FC!H35/$O$39</f>
        <v>0.33467494848492679</v>
      </c>
      <c r="O47" s="773">
        <v>9.8294559703942533E-2</v>
      </c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54"/>
      <c r="AF47" s="54"/>
      <c r="AG47" s="54"/>
      <c r="AH47" s="54"/>
      <c r="AI47" s="54"/>
      <c r="AJ47" s="54"/>
    </row>
    <row r="48" spans="1:39" ht="17.100000000000001" customHeight="1">
      <c r="A48" s="14"/>
      <c r="B48" s="14"/>
      <c r="C48" s="137" t="s">
        <v>98</v>
      </c>
      <c r="D48" s="164">
        <v>0.15</v>
      </c>
      <c r="E48" s="161" t="s">
        <v>99</v>
      </c>
      <c r="F48" s="14"/>
      <c r="G48" s="14"/>
      <c r="H48" s="14"/>
      <c r="I48" s="14"/>
      <c r="J48" s="26"/>
      <c r="K48" s="14"/>
      <c r="L48" s="96" t="s">
        <v>100</v>
      </c>
      <c r="M48" s="140" t="s">
        <v>97</v>
      </c>
      <c r="N48" s="147">
        <f>FC!H36/$O$39</f>
        <v>0.76659974841254774</v>
      </c>
      <c r="O48" s="774">
        <v>0.23700163579926559</v>
      </c>
      <c r="P48" s="7"/>
      <c r="Q48" s="7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54"/>
      <c r="AF48" s="54"/>
      <c r="AG48" s="54"/>
      <c r="AH48" s="54"/>
      <c r="AI48" s="54"/>
      <c r="AJ48" s="54"/>
    </row>
    <row r="49" spans="1:36" ht="17.100000000000001" customHeight="1">
      <c r="A49" s="14"/>
      <c r="B49" s="14"/>
      <c r="C49" s="137" t="s">
        <v>101</v>
      </c>
      <c r="D49" s="31"/>
      <c r="E49" s="161"/>
      <c r="F49" s="14"/>
      <c r="G49" s="14"/>
      <c r="H49" s="14"/>
      <c r="I49" s="14"/>
      <c r="J49" s="14"/>
      <c r="K49" s="14"/>
      <c r="L49" s="96" t="s">
        <v>102</v>
      </c>
      <c r="M49" s="140" t="s">
        <v>97</v>
      </c>
      <c r="N49" s="828">
        <f>SUM(FC!H37,FC!H38,FC!H46,FC!H51:H56)/$O$39</f>
        <v>1.505481676659886</v>
      </c>
      <c r="O49" s="53">
        <v>4.0087861195092576E-2</v>
      </c>
      <c r="P49" s="153"/>
      <c r="Q49" s="153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54"/>
      <c r="AF49" s="54"/>
      <c r="AG49" s="54"/>
      <c r="AH49" s="54"/>
      <c r="AI49" s="54"/>
      <c r="AJ49" s="54"/>
    </row>
    <row r="50" spans="1:36" ht="17.100000000000001" customHeight="1">
      <c r="A50" s="14"/>
      <c r="B50" s="14"/>
      <c r="C50" s="155" t="s">
        <v>103</v>
      </c>
      <c r="D50" s="164">
        <f>8%</f>
        <v>0.08</v>
      </c>
      <c r="E50" s="161" t="s">
        <v>104</v>
      </c>
      <c r="F50" s="14"/>
      <c r="G50" s="14"/>
      <c r="H50" s="14"/>
      <c r="I50" s="14"/>
      <c r="J50" s="14"/>
      <c r="K50" s="14"/>
      <c r="L50" s="96" t="s">
        <v>105</v>
      </c>
      <c r="M50" s="140" t="s">
        <v>97</v>
      </c>
      <c r="N50" s="828"/>
      <c r="O50" s="53">
        <v>6.459059801489285E-2</v>
      </c>
      <c r="P50" s="7"/>
      <c r="Q50" s="7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54"/>
      <c r="AF50" s="54"/>
      <c r="AG50" s="54"/>
      <c r="AH50" s="54"/>
      <c r="AI50" s="54"/>
      <c r="AJ50" s="54"/>
    </row>
    <row r="51" spans="1:36" ht="17.100000000000001" customHeight="1">
      <c r="A51" s="14"/>
      <c r="B51" s="14"/>
      <c r="C51" s="155" t="s">
        <v>106</v>
      </c>
      <c r="D51" s="164">
        <f>1-D50</f>
        <v>0.92</v>
      </c>
      <c r="E51" s="161" t="s">
        <v>104</v>
      </c>
      <c r="F51" s="14"/>
      <c r="G51" s="14"/>
      <c r="H51" s="14"/>
      <c r="I51" s="14"/>
      <c r="J51" s="14"/>
      <c r="K51" s="14"/>
      <c r="L51" s="96" t="s">
        <v>107</v>
      </c>
      <c r="M51" s="140" t="s">
        <v>97</v>
      </c>
      <c r="N51" s="828"/>
      <c r="O51" s="53">
        <v>1.8398969902237848E-2</v>
      </c>
      <c r="P51" s="7"/>
      <c r="Q51" s="7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54"/>
      <c r="AF51" s="54"/>
      <c r="AG51" s="54"/>
      <c r="AH51" s="54"/>
      <c r="AI51" s="54"/>
      <c r="AJ51" s="54"/>
    </row>
    <row r="52" spans="1:36" ht="17.100000000000001" customHeight="1">
      <c r="A52" s="14"/>
      <c r="B52" s="14"/>
      <c r="C52" s="155" t="s">
        <v>108</v>
      </c>
      <c r="D52" s="169">
        <v>0.19137760268865667</v>
      </c>
      <c r="E52" s="170" t="s">
        <v>109</v>
      </c>
      <c r="F52" s="14"/>
      <c r="G52" s="14"/>
      <c r="H52" s="14"/>
      <c r="I52" s="14"/>
      <c r="J52" s="14"/>
      <c r="K52" s="14"/>
      <c r="L52" s="96" t="s">
        <v>110</v>
      </c>
      <c r="M52" s="140" t="s">
        <v>97</v>
      </c>
      <c r="N52" s="828"/>
      <c r="O52" s="53">
        <v>2.9277702870625914E-2</v>
      </c>
      <c r="P52" s="7"/>
      <c r="Q52" s="7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/>
      <c r="AF52" s="54"/>
      <c r="AG52" s="54"/>
      <c r="AH52" s="54"/>
      <c r="AI52" s="54"/>
      <c r="AJ52" s="54"/>
    </row>
    <row r="53" spans="1:36" ht="17.100000000000001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46" t="s">
        <v>67</v>
      </c>
      <c r="M53" s="157" t="s">
        <v>97</v>
      </c>
      <c r="N53" s="158">
        <f>SUM(N45:N52)</f>
        <v>5.9813186265460194</v>
      </c>
      <c r="O53" s="159">
        <f t="shared" ref="O53" si="5">SUM(O47:O52)</f>
        <v>0.48765132748605727</v>
      </c>
      <c r="P53" s="7"/>
      <c r="Q53" s="7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54"/>
      <c r="AF53" s="54"/>
      <c r="AG53" s="54"/>
      <c r="AH53" s="54"/>
      <c r="AI53" s="54"/>
      <c r="AJ53" s="54"/>
    </row>
    <row r="54" spans="1:36" ht="17.100000000000001" customHeight="1">
      <c r="A54" s="14"/>
      <c r="B54" s="14"/>
      <c r="C54" s="20" t="s">
        <v>111</v>
      </c>
      <c r="D54" s="148"/>
      <c r="E54" s="17" t="s">
        <v>112</v>
      </c>
      <c r="F54" s="18" t="s">
        <v>113</v>
      </c>
      <c r="G54" s="14"/>
      <c r="H54" s="14"/>
      <c r="I54" s="14"/>
      <c r="J54" s="14"/>
      <c r="K54" s="26"/>
      <c r="L54" s="26"/>
      <c r="M54" s="26"/>
      <c r="N54" s="26"/>
      <c r="O54" s="188"/>
      <c r="P54" s="26"/>
      <c r="Q54" s="2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36" ht="17.100000000000001" customHeight="1">
      <c r="A55" s="14"/>
      <c r="B55" s="14"/>
      <c r="C55" s="96" t="s">
        <v>114</v>
      </c>
      <c r="D55" s="173" t="s">
        <v>115</v>
      </c>
      <c r="E55" s="174">
        <v>13482.084848707946</v>
      </c>
      <c r="F55" s="175">
        <f>(E55*E$59)/(E$59)</f>
        <v>13482.084848707946</v>
      </c>
      <c r="G55" s="14"/>
      <c r="H55" s="14"/>
      <c r="I55" s="14"/>
      <c r="J55" s="14"/>
      <c r="K55" s="26"/>
      <c r="L55" s="94" t="s">
        <v>116</v>
      </c>
      <c r="M55" s="772" t="s">
        <v>90</v>
      </c>
      <c r="N55" s="26"/>
      <c r="O55" s="26"/>
      <c r="P55" s="26"/>
      <c r="Q55" s="2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36" ht="17.100000000000001" customHeight="1">
      <c r="A56" s="14"/>
      <c r="B56" s="14"/>
      <c r="C56" s="96" t="s">
        <v>117</v>
      </c>
      <c r="D56" s="176">
        <f>7295.46/5100.61</f>
        <v>1.4303112764943802</v>
      </c>
      <c r="E56" s="177">
        <f>E$55*$D$56</f>
        <v>19283.577989761005</v>
      </c>
      <c r="F56" s="178">
        <f>(E56*E$59)/(E$59)</f>
        <v>19283.577989761005</v>
      </c>
      <c r="G56" s="14"/>
      <c r="H56" s="14"/>
      <c r="I56" s="14"/>
      <c r="J56" s="26"/>
      <c r="K56" s="26"/>
      <c r="L56" s="96" t="s">
        <v>118</v>
      </c>
      <c r="M56" s="189" t="s">
        <v>119</v>
      </c>
      <c r="N56" s="26"/>
      <c r="O56" s="26"/>
      <c r="P56" s="26"/>
      <c r="Q56" s="2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36" ht="17.100000000000001" customHeight="1">
      <c r="A57" s="14"/>
      <c r="B57" s="14"/>
      <c r="C57" s="96" t="s">
        <v>120</v>
      </c>
      <c r="D57" s="179"/>
      <c r="E57" s="66">
        <v>2.4244632997066953</v>
      </c>
      <c r="F57" s="180">
        <f>F60/F59</f>
        <v>2.4244632997066953</v>
      </c>
      <c r="G57" s="14"/>
      <c r="H57" s="14"/>
      <c r="I57" s="14"/>
      <c r="J57" s="14"/>
      <c r="K57" s="14"/>
      <c r="L57" s="64" t="s">
        <v>121</v>
      </c>
      <c r="M57" s="53">
        <v>0.26698560191361148</v>
      </c>
      <c r="N57" s="26"/>
      <c r="O57" s="26"/>
      <c r="P57" s="26"/>
      <c r="Q57" s="26"/>
      <c r="R57" s="7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36" ht="17.100000000000001" customHeight="1">
      <c r="A58" s="14"/>
      <c r="B58" s="14"/>
      <c r="C58" s="96" t="s">
        <v>122</v>
      </c>
      <c r="D58" s="179"/>
      <c r="E58" s="181">
        <v>1.8869110833980094</v>
      </c>
      <c r="F58" s="45"/>
      <c r="G58" s="14"/>
      <c r="H58" s="14"/>
      <c r="I58" s="14"/>
      <c r="J58" s="14"/>
      <c r="K58" s="14"/>
      <c r="L58" s="64" t="s">
        <v>123</v>
      </c>
      <c r="M58" s="53">
        <v>0.29858779152674914</v>
      </c>
      <c r="N58" s="26"/>
      <c r="O58" s="26"/>
      <c r="P58" s="26"/>
      <c r="Q58" s="26"/>
      <c r="R58" s="153"/>
      <c r="S58" s="6"/>
      <c r="T58" s="15" t="s">
        <v>124</v>
      </c>
      <c r="U58" s="18" t="s">
        <v>125</v>
      </c>
      <c r="V58" s="6"/>
      <c r="W58" s="6"/>
      <c r="X58" s="6"/>
      <c r="Y58" s="6"/>
      <c r="Z58" s="6"/>
      <c r="AA58" s="6"/>
      <c r="AB58" s="6"/>
      <c r="AC58" s="6"/>
      <c r="AD58" s="6"/>
    </row>
    <row r="59" spans="1:36" ht="17.100000000000001" customHeight="1">
      <c r="A59" s="14"/>
      <c r="B59" s="14"/>
      <c r="C59" s="96" t="s">
        <v>126</v>
      </c>
      <c r="D59" s="179"/>
      <c r="E59" s="182">
        <f>D35</f>
        <v>63421.567212539827</v>
      </c>
      <c r="F59" s="183">
        <f>E59</f>
        <v>63421.567212539827</v>
      </c>
      <c r="G59" s="14"/>
      <c r="H59" s="14"/>
      <c r="I59" s="14"/>
      <c r="J59" s="14"/>
      <c r="K59" s="14"/>
      <c r="L59" s="64" t="s">
        <v>127</v>
      </c>
      <c r="M59" s="53">
        <v>7.5808454850729109E-2</v>
      </c>
      <c r="N59" s="26"/>
      <c r="O59" s="26"/>
      <c r="P59" s="26"/>
      <c r="Q59" s="26"/>
      <c r="R59" s="7"/>
      <c r="S59" s="6"/>
      <c r="T59" s="50"/>
      <c r="U59" s="163" t="s">
        <v>128</v>
      </c>
      <c r="V59" s="6"/>
      <c r="W59" s="6"/>
      <c r="X59" s="6"/>
      <c r="Y59" s="6"/>
      <c r="Z59" s="6"/>
      <c r="AA59" s="6"/>
      <c r="AB59" s="6"/>
      <c r="AC59" s="6"/>
      <c r="AD59" s="6"/>
    </row>
    <row r="60" spans="1:36" ht="17.100000000000001" customHeight="1">
      <c r="A60" s="14"/>
      <c r="B60" s="14"/>
      <c r="C60" s="184" t="s">
        <v>129</v>
      </c>
      <c r="D60" s="185"/>
      <c r="E60" s="186">
        <f>E57*E59</f>
        <v>153763.26211668426</v>
      </c>
      <c r="F60" s="187">
        <f>E60</f>
        <v>153763.26211668426</v>
      </c>
      <c r="G60" s="14"/>
      <c r="H60" s="14"/>
      <c r="I60" s="14"/>
      <c r="J60" s="14"/>
      <c r="K60" s="14"/>
      <c r="L60" s="96" t="s">
        <v>130</v>
      </c>
      <c r="M60" s="159">
        <f>SUM(M57:M59)</f>
        <v>0.64138184829108968</v>
      </c>
      <c r="N60" s="26"/>
      <c r="O60" s="26"/>
      <c r="P60" s="26"/>
      <c r="Q60" s="26"/>
      <c r="R60" s="7"/>
      <c r="S60" s="6"/>
      <c r="T60" s="46" t="s">
        <v>131</v>
      </c>
      <c r="U60" s="165">
        <f>SUM(U61:U64)</f>
        <v>43</v>
      </c>
      <c r="V60" s="6"/>
      <c r="W60" s="6"/>
      <c r="X60" s="6"/>
      <c r="Y60" s="6"/>
      <c r="Z60" s="6"/>
      <c r="AA60" s="6"/>
      <c r="AB60" s="6"/>
      <c r="AC60" s="6"/>
      <c r="AD60" s="6"/>
    </row>
    <row r="61" spans="1:36" ht="17.100000000000001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84" t="s">
        <v>132</v>
      </c>
      <c r="M61" s="159">
        <f>1-M60</f>
        <v>0.35861815170891032</v>
      </c>
      <c r="N61" s="26"/>
      <c r="O61" s="26"/>
      <c r="P61" s="26"/>
      <c r="Q61" s="26"/>
      <c r="R61" s="7"/>
      <c r="S61" s="6"/>
      <c r="T61" s="166" t="s">
        <v>133</v>
      </c>
      <c r="U61" s="167">
        <v>8</v>
      </c>
      <c r="V61" s="6"/>
      <c r="W61" s="6"/>
      <c r="X61" s="6"/>
      <c r="Y61" s="6"/>
      <c r="Z61" s="6"/>
      <c r="AA61" s="6"/>
      <c r="AB61" s="6"/>
      <c r="AC61" s="6"/>
      <c r="AD61" s="6"/>
    </row>
    <row r="62" spans="1:36" ht="17.100000000000001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8"/>
      <c r="M62" s="138"/>
      <c r="N62" s="138"/>
      <c r="O62" s="192"/>
      <c r="P62" s="192"/>
      <c r="Q62" s="138"/>
      <c r="R62" s="7"/>
      <c r="S62" s="6"/>
      <c r="T62" s="166" t="s">
        <v>134</v>
      </c>
      <c r="U62" s="168">
        <v>7</v>
      </c>
      <c r="V62" s="6"/>
      <c r="W62" s="6"/>
      <c r="X62" s="6"/>
      <c r="Y62" s="6"/>
      <c r="Z62" s="6"/>
      <c r="AA62" s="6"/>
      <c r="AB62" s="6"/>
      <c r="AC62" s="6"/>
      <c r="AD62" s="6"/>
    </row>
    <row r="63" spans="1:36" ht="17.100000000000001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20" t="s">
        <v>135</v>
      </c>
      <c r="M63" s="116">
        <v>1</v>
      </c>
      <c r="N63" s="116">
        <v>7</v>
      </c>
      <c r="O63" s="116">
        <v>24</v>
      </c>
      <c r="P63" s="117">
        <v>38</v>
      </c>
      <c r="Q63" s="138"/>
      <c r="R63" s="6"/>
      <c r="S63" s="6"/>
      <c r="T63" s="166" t="s">
        <v>136</v>
      </c>
      <c r="U63" s="168">
        <v>11</v>
      </c>
      <c r="V63" s="6"/>
      <c r="W63" s="6"/>
      <c r="X63" s="6"/>
      <c r="Y63" s="6"/>
      <c r="Z63" s="6"/>
      <c r="AA63" s="6"/>
      <c r="AB63" s="6"/>
      <c r="AC63" s="6"/>
      <c r="AD63" s="6"/>
    </row>
    <row r="64" spans="1:36" ht="17.100000000000001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93"/>
      <c r="M64" s="194" t="s">
        <v>137</v>
      </c>
      <c r="N64" s="194" t="s">
        <v>137</v>
      </c>
      <c r="O64" s="194" t="s">
        <v>137</v>
      </c>
      <c r="P64" s="195" t="s">
        <v>137</v>
      </c>
      <c r="Q64" s="138"/>
      <c r="R64" s="7"/>
      <c r="S64" s="6"/>
      <c r="T64" s="171" t="s">
        <v>48</v>
      </c>
      <c r="U64" s="172">
        <v>17</v>
      </c>
      <c r="V64" s="6"/>
      <c r="W64" s="6"/>
      <c r="X64" s="6"/>
      <c r="Y64" s="6"/>
      <c r="Z64" s="6"/>
      <c r="AA64" s="6"/>
      <c r="AB64" s="6"/>
      <c r="AC64" s="6"/>
      <c r="AD64" s="6"/>
    </row>
    <row r="65" spans="1:67" ht="17.100000000000001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02" t="s">
        <v>138</v>
      </c>
      <c r="M65" s="196">
        <v>5.0000000000000001E-3</v>
      </c>
      <c r="N65" s="191">
        <v>0.01</v>
      </c>
      <c r="O65" s="191">
        <f t="shared" ref="O65:O68" si="6">2%-1%*0</f>
        <v>0.02</v>
      </c>
      <c r="P65" s="197">
        <f t="shared" ref="P65:P68" si="7">4%+1%*0</f>
        <v>0.04</v>
      </c>
      <c r="Q65" s="198"/>
      <c r="R65" s="7"/>
      <c r="S65" s="6"/>
      <c r="T65" s="138"/>
      <c r="U65" s="138"/>
      <c r="V65" s="6"/>
      <c r="W65" s="6"/>
      <c r="X65" s="6"/>
      <c r="Y65" s="6"/>
      <c r="Z65" s="6"/>
      <c r="AA65" s="6"/>
      <c r="AB65" s="6"/>
      <c r="AC65" s="6"/>
      <c r="AD65" s="6"/>
    </row>
    <row r="66" spans="1:67" ht="17.100000000000001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02" t="s">
        <v>139</v>
      </c>
      <c r="M66" s="196">
        <v>5.0000000000000001E-3</v>
      </c>
      <c r="N66" s="191">
        <v>0.01</v>
      </c>
      <c r="O66" s="191">
        <f t="shared" si="6"/>
        <v>0.02</v>
      </c>
      <c r="P66" s="197">
        <f t="shared" si="7"/>
        <v>0.04</v>
      </c>
      <c r="Q66" s="14"/>
      <c r="R66" s="7"/>
      <c r="S66" s="6"/>
      <c r="T66" s="15" t="s">
        <v>140</v>
      </c>
      <c r="U66" s="18" t="s">
        <v>141</v>
      </c>
      <c r="V66" s="6"/>
      <c r="W66" s="6"/>
      <c r="X66" s="6"/>
      <c r="Y66" s="6"/>
      <c r="Z66" s="6"/>
      <c r="AA66" s="6"/>
      <c r="AB66" s="6"/>
      <c r="AC66" s="6"/>
      <c r="AD66" s="6"/>
    </row>
    <row r="67" spans="1:67" ht="17.100000000000001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02" t="s">
        <v>142</v>
      </c>
      <c r="M67" s="196">
        <v>5.0000000000000001E-3</v>
      </c>
      <c r="N67" s="191">
        <v>0.01</v>
      </c>
      <c r="O67" s="191">
        <f t="shared" si="6"/>
        <v>0.02</v>
      </c>
      <c r="P67" s="197">
        <f t="shared" si="7"/>
        <v>0.04</v>
      </c>
      <c r="Q67" s="14"/>
      <c r="R67" s="7"/>
      <c r="S67" s="6"/>
      <c r="T67" s="50"/>
      <c r="U67" s="163" t="s">
        <v>143</v>
      </c>
      <c r="V67" s="6"/>
      <c r="W67" s="6"/>
      <c r="X67" s="6"/>
      <c r="Y67" s="6"/>
      <c r="Z67" s="6"/>
      <c r="AA67" s="6"/>
      <c r="AB67" s="6"/>
      <c r="AC67" s="6"/>
      <c r="AD67" s="6"/>
    </row>
    <row r="68" spans="1:67" ht="17.100000000000001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23" t="s">
        <v>144</v>
      </c>
      <c r="M68" s="199">
        <v>5.0000000000000001E-3</v>
      </c>
      <c r="N68" s="200">
        <v>0.01</v>
      </c>
      <c r="O68" s="200">
        <f t="shared" si="6"/>
        <v>0.02</v>
      </c>
      <c r="P68" s="201">
        <f t="shared" si="7"/>
        <v>0.04</v>
      </c>
      <c r="Q68" s="198"/>
      <c r="R68" s="7"/>
      <c r="S68" s="6"/>
      <c r="T68" s="46" t="s">
        <v>145</v>
      </c>
      <c r="U68" s="165">
        <f>SUM(U69:U72)</f>
        <v>23421425.374053109</v>
      </c>
      <c r="V68" s="6"/>
      <c r="W68" s="6"/>
      <c r="X68" s="6"/>
      <c r="Y68" s="6"/>
      <c r="Z68" s="6"/>
      <c r="AA68" s="6"/>
      <c r="AB68" s="6"/>
      <c r="AC68" s="6"/>
      <c r="AD68" s="6"/>
    </row>
    <row r="69" spans="1:67" ht="17.100000000000001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26"/>
      <c r="M69" s="26"/>
      <c r="N69" s="26"/>
      <c r="O69" s="26"/>
      <c r="P69" s="26"/>
      <c r="Q69" s="6"/>
      <c r="R69" s="7"/>
      <c r="S69" s="6"/>
      <c r="T69" s="166" t="s">
        <v>146</v>
      </c>
      <c r="U69" s="167">
        <f>FC!D26</f>
        <v>2768798.8074039044</v>
      </c>
      <c r="V69" s="6"/>
      <c r="W69" s="6"/>
      <c r="X69" s="6"/>
      <c r="Y69" s="6"/>
      <c r="Z69" s="6"/>
      <c r="AA69" s="6"/>
      <c r="AB69" s="6"/>
      <c r="AC69" s="6"/>
      <c r="AD69" s="6"/>
    </row>
    <row r="70" spans="1:67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202" t="s">
        <v>147</v>
      </c>
      <c r="M70" s="203"/>
      <c r="N70" s="204"/>
      <c r="O70" s="205"/>
      <c r="P70" s="206"/>
      <c r="Q70" s="6"/>
      <c r="R70" s="7"/>
      <c r="S70" s="6"/>
      <c r="T70" s="166" t="s">
        <v>148</v>
      </c>
      <c r="U70" s="168">
        <f>FC!D27</f>
        <v>0</v>
      </c>
      <c r="V70" s="6"/>
      <c r="W70" s="6"/>
      <c r="X70" s="6"/>
      <c r="Y70" s="6"/>
      <c r="Z70" s="6"/>
      <c r="AA70" s="6"/>
      <c r="AB70" s="6"/>
      <c r="AC70" s="6"/>
      <c r="AD70" s="6"/>
    </row>
    <row r="71" spans="1:67" ht="17.100000000000001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207" t="s">
        <v>149</v>
      </c>
      <c r="M71" s="210"/>
      <c r="N71" s="210"/>
      <c r="O71" s="208">
        <f>0.25%</f>
        <v>2.5000000000000001E-3</v>
      </c>
      <c r="P71" s="211"/>
      <c r="Q71" s="6"/>
      <c r="R71" s="7"/>
      <c r="S71" s="6"/>
      <c r="T71" s="171" t="s">
        <v>150</v>
      </c>
      <c r="U71" s="168">
        <f>FC!D28+FC!D29</f>
        <v>6722754.3659558808</v>
      </c>
      <c r="V71" s="6"/>
      <c r="W71" s="6"/>
      <c r="X71" s="6"/>
      <c r="Y71" s="6"/>
      <c r="Z71" s="6"/>
      <c r="AA71" s="6"/>
      <c r="AB71" s="6"/>
      <c r="AC71" s="6"/>
      <c r="AD71" s="6"/>
    </row>
    <row r="72" spans="1:67" ht="17.100000000000001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207" t="s">
        <v>151</v>
      </c>
      <c r="M72" s="209" t="s">
        <v>152</v>
      </c>
      <c r="N72" s="210"/>
      <c r="O72" s="210"/>
      <c r="P72" s="211"/>
      <c r="Q72" s="6"/>
      <c r="R72" s="7"/>
      <c r="S72" s="6"/>
      <c r="T72" s="171" t="s">
        <v>153</v>
      </c>
      <c r="U72" s="172">
        <f>FC!$D$85</f>
        <v>13929872.200693324</v>
      </c>
      <c r="V72" s="6"/>
      <c r="W72" s="6"/>
      <c r="X72" s="6"/>
      <c r="Y72" s="6"/>
      <c r="Z72" s="6"/>
      <c r="AA72" s="6"/>
      <c r="AB72" s="6"/>
      <c r="AC72" s="6"/>
      <c r="AD72" s="6"/>
    </row>
    <row r="73" spans="1:67" ht="17.100000000000001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212" t="s">
        <v>154</v>
      </c>
      <c r="M73" s="213">
        <f>TRUNC(P73*O73,0)</f>
        <v>899756</v>
      </c>
      <c r="N73" s="52">
        <v>0.01</v>
      </c>
      <c r="O73" s="52">
        <v>0.1</v>
      </c>
      <c r="P73" s="214">
        <v>8997560.2869778629</v>
      </c>
      <c r="Q73" s="6"/>
      <c r="R73" s="7"/>
      <c r="S73" s="6"/>
      <c r="T73" s="138"/>
      <c r="U73" s="138"/>
      <c r="V73" s="6"/>
      <c r="W73" s="6"/>
      <c r="X73" s="6"/>
      <c r="Y73" s="6"/>
      <c r="Z73" s="6"/>
      <c r="AA73" s="6"/>
      <c r="AB73" s="6"/>
      <c r="AC73" s="6"/>
      <c r="AD73" s="6"/>
    </row>
    <row r="74" spans="1:67" ht="17.100000000000001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212" t="s">
        <v>155</v>
      </c>
      <c r="M74" s="215">
        <f>TRUNC(P74*O74,0)</f>
        <v>180874</v>
      </c>
      <c r="N74" s="52">
        <v>0.01</v>
      </c>
      <c r="O74" s="52">
        <v>0.05</v>
      </c>
      <c r="P74" s="214">
        <v>3617481.4212838593</v>
      </c>
      <c r="Q74" s="6"/>
      <c r="R74" s="7"/>
      <c r="S74" s="6"/>
      <c r="T74" s="829" t="s">
        <v>156</v>
      </c>
      <c r="U74" s="18" t="s">
        <v>141</v>
      </c>
      <c r="V74" s="6"/>
      <c r="W74" s="6"/>
      <c r="X74" s="6"/>
      <c r="Y74" s="6"/>
      <c r="Z74" s="6"/>
      <c r="AA74" s="6"/>
      <c r="AB74" s="6"/>
      <c r="AC74" s="6"/>
      <c r="AD74" s="6"/>
    </row>
    <row r="75" spans="1:67" ht="17.100000000000001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89"/>
      <c r="M75" s="216" t="s">
        <v>157</v>
      </c>
      <c r="N75" s="216" t="s">
        <v>158</v>
      </c>
      <c r="O75" s="217" t="s">
        <v>159</v>
      </c>
      <c r="P75" s="218" t="s">
        <v>160</v>
      </c>
      <c r="Q75" s="6"/>
      <c r="R75" s="7"/>
      <c r="S75" s="6"/>
      <c r="T75" s="830"/>
      <c r="U75" s="163" t="s">
        <v>143</v>
      </c>
      <c r="V75" s="6"/>
      <c r="W75" s="6"/>
      <c r="X75" s="6"/>
      <c r="Y75" s="6"/>
      <c r="Z75" s="6"/>
      <c r="AA75" s="6"/>
      <c r="AB75" s="6"/>
      <c r="AC75" s="6"/>
      <c r="AD75" s="6"/>
    </row>
    <row r="76" spans="1:67" ht="17.100000000000001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26"/>
      <c r="Q76" s="7"/>
      <c r="R76" s="7"/>
      <c r="S76" s="6"/>
      <c r="T76" s="46" t="s">
        <v>145</v>
      </c>
      <c r="U76" s="165">
        <f>SUM(U77:U79)</f>
        <v>31174318.89991653</v>
      </c>
      <c r="V76" s="6"/>
      <c r="W76" s="6"/>
      <c r="X76" s="6"/>
      <c r="Y76" s="6"/>
      <c r="Z76" s="6"/>
      <c r="AA76" s="6"/>
      <c r="AB76" s="6"/>
      <c r="AC76" s="6"/>
      <c r="AD76" s="6"/>
    </row>
    <row r="77" spans="1:67" ht="17.100000000000001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20" t="s">
        <v>161</v>
      </c>
      <c r="M77" s="16"/>
      <c r="N77" s="72"/>
      <c r="O77" s="26"/>
      <c r="P77" s="26"/>
      <c r="Q77" s="7"/>
      <c r="R77" s="7"/>
      <c r="S77" s="6"/>
      <c r="T77" s="166" t="s">
        <v>162</v>
      </c>
      <c r="U77" s="167">
        <v>5358245.728562857</v>
      </c>
      <c r="V77" s="6"/>
      <c r="W77" s="6"/>
      <c r="X77" s="6"/>
      <c r="Y77" s="6"/>
      <c r="Z77" s="6"/>
      <c r="AA77" s="6"/>
      <c r="AB77" s="6"/>
      <c r="AC77" s="6"/>
      <c r="AD77" s="6"/>
    </row>
    <row r="78" spans="1:67" ht="17.100000000000001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219" t="s">
        <v>163</v>
      </c>
      <c r="M78" s="220"/>
      <c r="N78" s="221">
        <f>1/12</f>
        <v>8.3333333333333329E-2</v>
      </c>
      <c r="O78" s="26"/>
      <c r="P78" s="26"/>
      <c r="Q78" s="7"/>
      <c r="R78" s="26"/>
      <c r="S78" s="6"/>
      <c r="T78" s="166" t="s">
        <v>164</v>
      </c>
      <c r="U78" s="168">
        <f>FC!$D$37</f>
        <v>1637950.7768895351</v>
      </c>
      <c r="V78" s="6"/>
      <c r="W78" s="6"/>
      <c r="X78" s="6"/>
      <c r="Y78" s="6"/>
      <c r="Z78" s="6"/>
      <c r="AA78" s="6"/>
      <c r="AB78" s="6"/>
      <c r="AC78" s="6"/>
      <c r="AD78" s="6"/>
    </row>
    <row r="79" spans="1:67" ht="17.100000000000001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222" t="s">
        <v>165</v>
      </c>
      <c r="M79" s="223"/>
      <c r="N79" s="224">
        <f>1/12</f>
        <v>8.3333333333333329E-2</v>
      </c>
      <c r="O79" s="26"/>
      <c r="P79" s="26"/>
      <c r="Q79" s="7"/>
      <c r="R79" s="26"/>
      <c r="S79" s="6"/>
      <c r="T79" s="171" t="s">
        <v>166</v>
      </c>
      <c r="U79" s="172">
        <f>FC!D33-FC!D37</f>
        <v>24178122.394464135</v>
      </c>
      <c r="V79" s="6"/>
      <c r="W79" s="6"/>
      <c r="X79" s="6"/>
      <c r="Y79" s="6"/>
      <c r="Z79" s="6"/>
      <c r="AA79" s="6"/>
      <c r="AB79" s="6"/>
      <c r="AC79" s="6"/>
      <c r="AD79" s="6"/>
    </row>
    <row r="80" spans="1:67" ht="17.100000000000001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26"/>
      <c r="M80" s="26"/>
      <c r="N80" s="26"/>
      <c r="O80" s="26"/>
      <c r="P80" s="26"/>
      <c r="Q80" s="7"/>
      <c r="R80" s="2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</row>
    <row r="81" spans="1:30" ht="17.100000000000001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6"/>
      <c r="Q81" s="6"/>
      <c r="R81" s="2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 spans="1:3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20" t="s">
        <v>167</v>
      </c>
      <c r="M82" s="16"/>
      <c r="N82" s="225"/>
      <c r="O82" s="72"/>
      <c r="P82" s="26"/>
      <c r="Q82" s="6"/>
      <c r="R82" s="2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 spans="1:30" ht="17.100000000000001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96" t="s">
        <v>168</v>
      </c>
      <c r="M83" s="226"/>
      <c r="N83" s="831" t="s">
        <v>169</v>
      </c>
      <c r="O83" s="832"/>
      <c r="P83" s="26"/>
      <c r="Q83" s="6"/>
      <c r="R83" s="2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 spans="1:30" ht="17.100000000000001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96" t="s">
        <v>170</v>
      </c>
      <c r="M84" s="226"/>
      <c r="N84" s="833" t="s">
        <v>171</v>
      </c>
      <c r="O84" s="834"/>
      <c r="P84" s="26"/>
      <c r="Q84" s="6"/>
      <c r="R84" s="2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 spans="1:30" ht="17.100000000000001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27" t="s">
        <v>172</v>
      </c>
      <c r="M85" s="227"/>
      <c r="N85" s="835" t="s">
        <v>173</v>
      </c>
      <c r="O85" s="836"/>
      <c r="P85" s="26"/>
      <c r="Q85" s="6"/>
      <c r="R85" s="2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 spans="1:30" ht="17.100000000000001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47" t="s">
        <v>174</v>
      </c>
      <c r="M86" s="227"/>
      <c r="N86" s="1">
        <v>0.32</v>
      </c>
      <c r="O86" s="825"/>
      <c r="P86" s="26"/>
      <c r="Q86" s="6"/>
      <c r="R86" s="14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pans="1:30" ht="17.100000000000001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47" t="s">
        <v>175</v>
      </c>
      <c r="M87" s="228"/>
      <c r="N87" s="826">
        <v>0.08</v>
      </c>
      <c r="O87" s="827"/>
      <c r="P87" s="26"/>
      <c r="Q87" s="6"/>
      <c r="R87" s="14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pans="1:30" ht="17.100000000000001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26"/>
      <c r="Q88" s="6"/>
      <c r="R88" s="14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pans="1:30" ht="17.100000000000001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20" t="s">
        <v>167</v>
      </c>
      <c r="M89" s="229" t="s">
        <v>176</v>
      </c>
      <c r="N89" s="229" t="s">
        <v>177</v>
      </c>
      <c r="O89" s="229" t="s">
        <v>178</v>
      </c>
      <c r="P89" s="229" t="s">
        <v>179</v>
      </c>
      <c r="Q89" s="230" t="s">
        <v>48</v>
      </c>
      <c r="R89" s="14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pans="1:30" ht="17.100000000000001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37" t="s">
        <v>180</v>
      </c>
      <c r="M90" s="231" t="s">
        <v>181</v>
      </c>
      <c r="N90" s="231" t="s">
        <v>182</v>
      </c>
      <c r="O90" s="231" t="s">
        <v>182</v>
      </c>
      <c r="P90" s="231" t="s">
        <v>181</v>
      </c>
      <c r="Q90" s="232" t="s">
        <v>182</v>
      </c>
      <c r="R90" s="14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7.100000000000001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233" t="s">
        <v>146</v>
      </c>
      <c r="M91" s="234">
        <f>5%*1</f>
        <v>0.05</v>
      </c>
      <c r="N91" s="234">
        <v>0</v>
      </c>
      <c r="O91" s="234">
        <v>0</v>
      </c>
      <c r="P91" s="234">
        <v>0</v>
      </c>
      <c r="Q91" s="235">
        <v>0</v>
      </c>
      <c r="R91" s="14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7.100000000000001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233" t="s">
        <v>148</v>
      </c>
      <c r="M92" s="234">
        <v>0</v>
      </c>
      <c r="N92" s="234">
        <v>0</v>
      </c>
      <c r="O92" s="234">
        <v>0</v>
      </c>
      <c r="P92" s="234">
        <v>0</v>
      </c>
      <c r="Q92" s="235">
        <f>6%*1+2.5%*0</f>
        <v>0.06</v>
      </c>
      <c r="R92" s="14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 spans="1:30" ht="17.100000000000001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233" t="s">
        <v>183</v>
      </c>
      <c r="M93" s="236">
        <f>IF(M$90="Não-Cum.",1.65%,0.65%)</f>
        <v>6.5000000000000006E-3</v>
      </c>
      <c r="N93" s="236">
        <f>IF(N$90="Não-Cum.",1.65%,0.65%)</f>
        <v>1.6500000000000001E-2</v>
      </c>
      <c r="O93" s="236">
        <f>IF(O$90="Não-Cum.",1.65%,0.65%)</f>
        <v>1.6500000000000001E-2</v>
      </c>
      <c r="P93" s="236">
        <f>IF(P$90="Não-Cum.",1.65%,0.65%)</f>
        <v>6.5000000000000006E-3</v>
      </c>
      <c r="Q93" s="237">
        <f>IF(Q$90="Não-Cum.",1.65%,0.65%)</f>
        <v>1.6500000000000001E-2</v>
      </c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 spans="1:30" ht="17.100000000000001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233" t="s">
        <v>184</v>
      </c>
      <c r="M94" s="236">
        <f>IF(M$90="Não-Cum.",7.6%,3%)</f>
        <v>0.03</v>
      </c>
      <c r="N94" s="236">
        <f>IF(N$90="Não-Cum.",7.6%,3%)</f>
        <v>7.5999999999999998E-2</v>
      </c>
      <c r="O94" s="236">
        <f>IF(O$90="Não-Cum.",7.6%,3%)</f>
        <v>7.5999999999999998E-2</v>
      </c>
      <c r="P94" s="236">
        <f>IF(P$90="Não-Cum.",7.6%,3%)</f>
        <v>0.03</v>
      </c>
      <c r="Q94" s="237">
        <f>IF(Q$90="Não-Cum.",7.6%,3%)</f>
        <v>7.5999999999999998E-2</v>
      </c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 spans="1:30" ht="17.100000000000001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238" t="s">
        <v>185</v>
      </c>
      <c r="M95" s="239">
        <f>2%*0</f>
        <v>0</v>
      </c>
      <c r="N95" s="239">
        <f>2%*0</f>
        <v>0</v>
      </c>
      <c r="O95" s="239">
        <f t="shared" ref="O95:Q95" si="8">2%*0</f>
        <v>0</v>
      </c>
      <c r="P95" s="239">
        <f t="shared" si="8"/>
        <v>0</v>
      </c>
      <c r="Q95" s="240">
        <f t="shared" si="8"/>
        <v>0</v>
      </c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 spans="1:30" ht="17.100000000000001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 spans="1:30" ht="17.100000000000001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38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 spans="1:30" ht="17.100000000000001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38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</sheetData>
  <mergeCells count="7">
    <mergeCell ref="N86:O86"/>
    <mergeCell ref="N87:O87"/>
    <mergeCell ref="N49:N52"/>
    <mergeCell ref="T74:T75"/>
    <mergeCell ref="N83:O83"/>
    <mergeCell ref="N84:O84"/>
    <mergeCell ref="N85:O85"/>
  </mergeCells>
  <conditionalFormatting sqref="G12:I12">
    <cfRule type="cellIs" dxfId="19" priority="7" operator="equal">
      <formula>0</formula>
    </cfRule>
  </conditionalFormatting>
  <conditionalFormatting sqref="M8">
    <cfRule type="cellIs" dxfId="18" priority="15" operator="lessThan">
      <formula>0</formula>
    </cfRule>
  </conditionalFormatting>
  <dataValidations count="9">
    <dataValidation type="list" allowBlank="1" showInputMessage="1" showErrorMessage="1" sqref="M90:Q90" xr:uid="{ECE49B84-ED9B-4A44-8BBB-C37E4C9E2B64}">
      <formula1>"Cumulativo, Não-Cum."</formula1>
    </dataValidation>
    <dataValidation type="list" allowBlank="1" showInputMessage="1" showErrorMessage="1" sqref="E40" xr:uid="{E14239CD-2977-4EEC-A016-B86D14CF9A7E}">
      <formula1>"80%, 90%, 95%, 100%, 105%, 110%, 120%"</formula1>
    </dataValidation>
    <dataValidation allowBlank="1" showInputMessage="1" showErrorMessage="1" promptTitle="Atenção" prompt="Excluído do BDI" sqref="L71 O71" xr:uid="{5182CF14-F565-4582-82DD-A60A8BFCC899}"/>
    <dataValidation allowBlank="1" showInputMessage="1" showErrorMessage="1" promptTitle="Atenção" prompt="Excluído do BDI (riscos sobre custo direto, em 3%)" sqref="L18" xr:uid="{680F3BA8-D62C-4F73-A6E7-6D194812E874}"/>
    <dataValidation allowBlank="1" showInputMessage="1" showErrorMessage="1" promptTitle="Tributação" prompt="- incide icms_x000a_- custos são dedutíveis" sqref="Q89" xr:uid="{90068FD1-7EAB-4205-A3A1-2947E71CBAFD}"/>
    <dataValidation allowBlank="1" showInputMessage="1" showErrorMessage="1" promptTitle="Tributação" prompt="- não incide ISS_x000a_- não tem dedução dos custos" sqref="N89" xr:uid="{A30B40F6-0084-463C-939D-6961DD0E4BFA}"/>
    <dataValidation allowBlank="1" showInputMessage="1" showErrorMessage="1" promptTitle="Tributação" prompt="- incide ISS_x000a_- custos são dedutíveis" sqref="M89" xr:uid="{1C6B59C3-3774-4099-BB71-8A23BFFBFB3E}"/>
    <dataValidation type="list" allowBlank="1" showInputMessage="1" showErrorMessage="1" sqref="N85" xr:uid="{00A5FEAF-E534-4D6C-998D-FCB4D3C2A693}">
      <formula1>"Lucro Presumido, Lucro Real"</formula1>
    </dataValidation>
    <dataValidation type="list" allowBlank="1" showInputMessage="1" showErrorMessage="1" sqref="D41:D42" xr:uid="{044C7469-10E3-4749-AC7A-9F696E125077}">
      <formula1>"Rentista, Operador"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B4407548-AEB8-4FFA-9942-E2B4F9536CE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3Symbols2" iconId="0"/>
              <x14:cfIcon iconSet="3Symbols2" iconId="2"/>
            </x14:iconSet>
          </x14:cfRule>
          <xm:sqref>B17</xm:sqref>
        </x14:conditionalFormatting>
        <x14:conditionalFormatting xmlns:xm="http://schemas.microsoft.com/office/excel/2006/main">
          <x14:cfRule type="iconSet" priority="4" id="{93BC7A67-AD9D-464C-90DC-32DA0EAFE9B9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3Symbols2" iconId="0"/>
              <x14:cfIcon iconSet="3Symbols2" iconId="2"/>
            </x14:iconSet>
          </x14:cfRule>
          <xm:sqref>B19</xm:sqref>
        </x14:conditionalFormatting>
        <x14:conditionalFormatting xmlns:xm="http://schemas.microsoft.com/office/excel/2006/main">
          <x14:cfRule type="iconSet" priority="3" id="{F37ADDCB-8FCB-45E0-B47D-571F433856A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3Symbols2" iconId="0"/>
              <x14:cfIcon iconSet="3Symbols2" iconId="2"/>
            </x14:iconSet>
          </x14:cfRule>
          <xm:sqref>B20</xm:sqref>
        </x14:conditionalFormatting>
        <x14:conditionalFormatting xmlns:xm="http://schemas.microsoft.com/office/excel/2006/main">
          <x14:cfRule type="iconSet" priority="5" id="{24DD1D86-6124-4739-969B-8D188203AAD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3Symbols2" iconId="0"/>
              <x14:cfIcon iconSet="3Symbols2" iconId="2"/>
            </x14:iconSet>
          </x14:cfRule>
          <xm:sqref>B21</xm:sqref>
        </x14:conditionalFormatting>
        <x14:conditionalFormatting xmlns:xm="http://schemas.microsoft.com/office/excel/2006/main">
          <x14:cfRule type="iconSet" priority="2" id="{5D4858FA-0CD8-4D24-B0CF-78D620B11169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3Symbols2" iconId="0"/>
              <x14:cfIcon iconSet="3Symbols2" iconId="2"/>
            </x14:iconSet>
          </x14:cfRule>
          <xm:sqref>B22:B23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389B-2F81-40C1-AAA6-22B7EB485FE7}">
  <sheetPr codeName="Plan13">
    <tabColor theme="9" tint="0.39997558519241921"/>
    <outlinePr summaryBelow="0"/>
  </sheetPr>
  <dimension ref="A1:BS206"/>
  <sheetViews>
    <sheetView showGridLines="0" workbookViewId="0">
      <pane xSplit="3" ySplit="13" topLeftCell="D106" activePane="bottomRight" state="frozen"/>
      <selection pane="bottomRight" activeCell="J130" sqref="J130:BQ130"/>
      <selection pane="bottomLeft" activeCell="A14" sqref="A14"/>
      <selection pane="topRight" activeCell="D1" sqref="D1"/>
    </sheetView>
  </sheetViews>
  <sheetFormatPr defaultColWidth="8.7109375" defaultRowHeight="13.15" outlineLevelRow="2"/>
  <cols>
    <col min="1" max="1" width="6.28515625" style="397" customWidth="1"/>
    <col min="2" max="2" width="2.7109375" style="493" customWidth="1"/>
    <col min="3" max="3" width="60" style="493" customWidth="1"/>
    <col min="4" max="5" width="16.42578125" style="397" customWidth="1"/>
    <col min="6" max="7" width="6.28515625" style="397" customWidth="1"/>
    <col min="8" max="8" width="15.7109375" style="397" customWidth="1"/>
    <col min="9" max="9" width="12.7109375" style="397" customWidth="1"/>
    <col min="10" max="11" width="15.28515625" style="397" customWidth="1"/>
    <col min="12" max="12" width="15.7109375" style="397" customWidth="1"/>
    <col min="13" max="14" width="15" style="397" customWidth="1"/>
    <col min="15" max="16" width="15.28515625" style="397" customWidth="1"/>
    <col min="17" max="17" width="14.7109375" style="397" customWidth="1"/>
    <col min="18" max="22" width="15.28515625" style="397" customWidth="1"/>
    <col min="23" max="23" width="14.7109375" style="397" customWidth="1"/>
    <col min="24" max="26" width="15.28515625" style="397" customWidth="1"/>
    <col min="27" max="27" width="14.42578125" style="397" customWidth="1"/>
    <col min="28" max="28" width="14.7109375" style="397" customWidth="1"/>
    <col min="29" max="31" width="14.42578125" style="397" customWidth="1"/>
    <col min="32" max="32" width="15" style="397" customWidth="1"/>
    <col min="33" max="33" width="14.42578125" style="397" customWidth="1"/>
    <col min="34" max="34" width="15" style="397" customWidth="1"/>
    <col min="35" max="36" width="14.42578125" style="397" customWidth="1"/>
    <col min="37" max="37" width="15" style="397" customWidth="1"/>
    <col min="38" max="38" width="14.42578125" style="397" customWidth="1"/>
    <col min="39" max="39" width="15.28515625" style="397" bestFit="1" customWidth="1"/>
    <col min="40" max="69" width="15" style="397" hidden="1" customWidth="1"/>
    <col min="70" max="70" width="8.7109375" style="251"/>
    <col min="71" max="16384" width="8.7109375" style="397"/>
  </cols>
  <sheetData>
    <row r="1" spans="1:70" s="251" customFormat="1" ht="15">
      <c r="A1" s="242"/>
      <c r="B1" s="243"/>
      <c r="C1" s="243"/>
      <c r="D1" s="244"/>
      <c r="E1" s="245" t="s">
        <v>186</v>
      </c>
      <c r="F1" s="246"/>
      <c r="G1" s="247">
        <f>Painel!$D$11</f>
        <v>9.2905861767546324E-2</v>
      </c>
      <c r="H1" s="248" t="s">
        <v>187</v>
      </c>
      <c r="I1" s="249"/>
      <c r="J1" s="249">
        <f>IF(DATE(J$2,J$5,1)&gt;Painel!$D$10,0,1)</f>
        <v>1</v>
      </c>
      <c r="K1" s="249">
        <f>IF(DATE(K$2,K$5,1)&gt;Painel!$D$10,0,1)</f>
        <v>1</v>
      </c>
      <c r="L1" s="249">
        <f>IF(DATE(L$2,L$5,1)&gt;Painel!$D$10,0,1)</f>
        <v>1</v>
      </c>
      <c r="M1" s="249">
        <f>IF(DATE(M$2,M$5,1)&gt;Painel!$D$10,0,1)</f>
        <v>1</v>
      </c>
      <c r="N1" s="249">
        <f>IF(DATE(N$2,N$5,1)&gt;Painel!$D$10,0,1)</f>
        <v>1</v>
      </c>
      <c r="O1" s="249">
        <f>IF(DATE(O$2,O$5,1)&gt;Painel!$D$10,0,1)</f>
        <v>1</v>
      </c>
      <c r="P1" s="249">
        <f>IF(DATE(P$2,P$5,1)&gt;Painel!$D$10,0,1)</f>
        <v>1</v>
      </c>
      <c r="Q1" s="249">
        <f>IF(DATE(Q$2,Q$5,1)&gt;Painel!$D$10,0,1)</f>
        <v>1</v>
      </c>
      <c r="R1" s="249">
        <f>IF(DATE(R$2,R$5,1)&gt;Painel!$D$10,0,1)</f>
        <v>1</v>
      </c>
      <c r="S1" s="249">
        <f>IF(DATE(S$2,S$5,1)&gt;Painel!$D$10,0,1)</f>
        <v>1</v>
      </c>
      <c r="T1" s="249">
        <f>IF(DATE(T$2,T$5,1)&gt;Painel!$D$10,0,1)</f>
        <v>1</v>
      </c>
      <c r="U1" s="249">
        <f>IF(DATE(U$2,U$5,1)&gt;Painel!$D$10,0,1)</f>
        <v>1</v>
      </c>
      <c r="V1" s="249">
        <f>IF(DATE(V$2,V$5,1)&gt;Painel!$D$10,0,1)</f>
        <v>1</v>
      </c>
      <c r="W1" s="249">
        <f>IF(DATE(W$2,W$5,1)&gt;Painel!$D$10,0,1)</f>
        <v>1</v>
      </c>
      <c r="X1" s="249">
        <f>IF(DATE(X$2,X$5,1)&gt;Painel!$D$10,0,1)</f>
        <v>1</v>
      </c>
      <c r="Y1" s="249">
        <f>IF(DATE(Y$2,Y$5,1)&gt;Painel!$D$10,0,1)</f>
        <v>1</v>
      </c>
      <c r="Z1" s="249">
        <f>IF(DATE(Z$2,Z$5,1)&gt;Painel!$D$10,0,1)</f>
        <v>1</v>
      </c>
      <c r="AA1" s="249">
        <f>IF(DATE(AA$2,AA$5,1)&gt;Painel!$D$10,0,1)</f>
        <v>1</v>
      </c>
      <c r="AB1" s="249">
        <f>IF(DATE(AB$2,AB$5,1)&gt;Painel!$D$10,0,1)</f>
        <v>1</v>
      </c>
      <c r="AC1" s="249">
        <f>IF(DATE(AC$2,AC$5,1)&gt;Painel!$D$10,0,1)</f>
        <v>1</v>
      </c>
      <c r="AD1" s="249">
        <f>IF(DATE(AD$2,AD$5,1)&gt;Painel!$D$10,0,1)</f>
        <v>1</v>
      </c>
      <c r="AE1" s="249">
        <f>IF(DATE(AE$2,AE$5,1)&gt;Painel!$D$10,0,1)</f>
        <v>1</v>
      </c>
      <c r="AF1" s="249">
        <f>IF(DATE(AF$2,AF$5,1)&gt;Painel!$D$10,0,1)</f>
        <v>1</v>
      </c>
      <c r="AG1" s="249">
        <f>IF(DATE(AG$2,AG$5,1)&gt;Painel!$D$10,0,1)</f>
        <v>1</v>
      </c>
      <c r="AH1" s="249">
        <f>IF(DATE(AH$2,AH$5,1)&gt;Painel!$D$10,0,1)</f>
        <v>1</v>
      </c>
      <c r="AI1" s="249">
        <f>IF(DATE(AI$2,AI$5,1)&gt;Painel!$D$10,0,1)</f>
        <v>1</v>
      </c>
      <c r="AJ1" s="249">
        <f>IF(DATE(AJ$2,AJ$5,1)&gt;Painel!$D$10,0,1)</f>
        <v>1</v>
      </c>
      <c r="AK1" s="249">
        <f>IF(DATE(AK$2,AK$5,1)&gt;Painel!$D$10,0,1)</f>
        <v>1</v>
      </c>
      <c r="AL1" s="249">
        <f>IF(DATE(AL$2,AL$5,1)&gt;Painel!$D$10,0,1)</f>
        <v>1</v>
      </c>
      <c r="AM1" s="249">
        <f>IF(DATE(AM$2,AM$5,1)&gt;Painel!$D$10,0,1)</f>
        <v>1</v>
      </c>
      <c r="AN1" s="249">
        <f>IF(DATE(AN$2,AN$5,1)&gt;Painel!$D$10,0,1)</f>
        <v>0</v>
      </c>
      <c r="AO1" s="249">
        <f>IF(DATE(AO$2,AO$5,1)&gt;Painel!$D$10,0,1)</f>
        <v>0</v>
      </c>
      <c r="AP1" s="249">
        <f>IF(DATE(AP$2,AP$5,1)&gt;Painel!$D$10,0,1)</f>
        <v>0</v>
      </c>
      <c r="AQ1" s="249">
        <f>IF(DATE(AQ$2,AQ$5,1)&gt;Painel!$D$10,0,1)</f>
        <v>0</v>
      </c>
      <c r="AR1" s="249">
        <f>IF(DATE(AR$2,AR$5,1)&gt;Painel!$D$10,0,1)</f>
        <v>0</v>
      </c>
      <c r="AS1" s="249">
        <f>IF(DATE(AS$2,AS$5,1)&gt;Painel!$D$10,0,1)</f>
        <v>0</v>
      </c>
      <c r="AT1" s="249">
        <f>IF(DATE(AT$2,AT$5,1)&gt;Painel!$D$10,0,1)</f>
        <v>0</v>
      </c>
      <c r="AU1" s="249">
        <f>IF(DATE(AU$2,AU$5,1)&gt;Painel!$D$10,0,1)</f>
        <v>0</v>
      </c>
      <c r="AV1" s="249">
        <f>IF(DATE(AV$2,AV$5,1)&gt;Painel!$D$10,0,1)</f>
        <v>0</v>
      </c>
      <c r="AW1" s="249">
        <f>IF(DATE(AW$2,AW$5,1)&gt;Painel!$D$10,0,1)</f>
        <v>0</v>
      </c>
      <c r="AX1" s="249">
        <f>IF(DATE(AX$2,AX$5,1)&gt;Painel!$D$10,0,1)</f>
        <v>0</v>
      </c>
      <c r="AY1" s="249">
        <f>IF(DATE(AY$2,AY$5,1)&gt;Painel!$D$10,0,1)</f>
        <v>0</v>
      </c>
      <c r="AZ1" s="249">
        <f>IF(DATE(AZ$2,AZ$5,1)&gt;Painel!$D$10,0,1)</f>
        <v>0</v>
      </c>
      <c r="BA1" s="249">
        <f>IF(DATE(BA$2,BA$5,1)&gt;Painel!$D$10,0,1)</f>
        <v>0</v>
      </c>
      <c r="BB1" s="249">
        <f>IF(DATE(BB$2,BB$5,1)&gt;Painel!$D$10,0,1)</f>
        <v>0</v>
      </c>
      <c r="BC1" s="249">
        <f>IF(DATE(BC$2,BC$5,1)&gt;Painel!$D$10,0,1)</f>
        <v>0</v>
      </c>
      <c r="BD1" s="249">
        <f>IF(DATE(BD$2,BD$5,1)&gt;Painel!$D$10,0,1)</f>
        <v>0</v>
      </c>
      <c r="BE1" s="249">
        <f>IF(DATE(BE$2,BE$5,1)&gt;Painel!$D$10,0,1)</f>
        <v>0</v>
      </c>
      <c r="BF1" s="249">
        <f>IF(DATE(BF$2,BF$5,1)&gt;Painel!$D$10,0,1)</f>
        <v>0</v>
      </c>
      <c r="BG1" s="249">
        <f>IF(DATE(BG$2,BG$5,1)&gt;Painel!$D$10,0,1)</f>
        <v>0</v>
      </c>
      <c r="BH1" s="249">
        <f>IF(DATE(BH$2,BH$5,1)&gt;Painel!$D$10,0,1)</f>
        <v>0</v>
      </c>
      <c r="BI1" s="249">
        <f>IF(DATE(BI$2,BI$5,1)&gt;Painel!$D$10,0,1)</f>
        <v>0</v>
      </c>
      <c r="BJ1" s="249">
        <f>IF(DATE(BJ$2,BJ$5,1)&gt;Painel!$D$10,0,1)</f>
        <v>0</v>
      </c>
      <c r="BK1" s="249">
        <f>IF(DATE(BK$2,BK$5,1)&gt;Painel!$D$10,0,1)</f>
        <v>0</v>
      </c>
      <c r="BL1" s="249">
        <f>IF(DATE(BL$2,BL$5,1)&gt;Painel!$D$10,0,1)</f>
        <v>0</v>
      </c>
      <c r="BM1" s="249">
        <f>IF(DATE(BM$2,BM$5,1)&gt;Painel!$D$10,0,1)</f>
        <v>0</v>
      </c>
      <c r="BN1" s="249">
        <f>IF(DATE(BN$2,BN$5,1)&gt;Painel!$D$10,0,1)</f>
        <v>0</v>
      </c>
      <c r="BO1" s="249">
        <f>IF(DATE(BO$2,BO$5,1)&gt;Painel!$D$10,0,1)</f>
        <v>0</v>
      </c>
      <c r="BP1" s="249">
        <f>IF(DATE(BP$2,BP$5,1)&gt;Painel!$D$10,0,1)</f>
        <v>0</v>
      </c>
      <c r="BQ1" s="250">
        <f>IF(DATE(BQ$2,BQ$5,1)&gt;Painel!$D$10,0,1)</f>
        <v>0</v>
      </c>
      <c r="BR1" s="251" t="s">
        <v>188</v>
      </c>
    </row>
    <row r="2" spans="1:70" s="262" customFormat="1" ht="12.95" customHeight="1">
      <c r="A2" s="252"/>
      <c r="B2" s="252"/>
      <c r="C2" s="253"/>
      <c r="D2" s="254"/>
      <c r="E2" s="255"/>
      <c r="F2" s="256"/>
      <c r="G2" s="775">
        <f>E108</f>
        <v>9.2905861767546227E-2</v>
      </c>
      <c r="H2" s="257" t="s">
        <v>189</v>
      </c>
      <c r="I2" s="258" t="s">
        <v>190</v>
      </c>
      <c r="J2" s="259">
        <f>YEAR(Painel!$D$7)</f>
        <v>2026</v>
      </c>
      <c r="K2" s="259">
        <f t="shared" ref="K2:Z4" si="0">J2+1</f>
        <v>2027</v>
      </c>
      <c r="L2" s="259">
        <f t="shared" si="0"/>
        <v>2028</v>
      </c>
      <c r="M2" s="259">
        <f t="shared" si="0"/>
        <v>2029</v>
      </c>
      <c r="N2" s="259">
        <f t="shared" si="0"/>
        <v>2030</v>
      </c>
      <c r="O2" s="259">
        <f t="shared" si="0"/>
        <v>2031</v>
      </c>
      <c r="P2" s="259">
        <f t="shared" si="0"/>
        <v>2032</v>
      </c>
      <c r="Q2" s="259">
        <f t="shared" si="0"/>
        <v>2033</v>
      </c>
      <c r="R2" s="259">
        <f t="shared" si="0"/>
        <v>2034</v>
      </c>
      <c r="S2" s="259">
        <f t="shared" si="0"/>
        <v>2035</v>
      </c>
      <c r="T2" s="259">
        <f t="shared" si="0"/>
        <v>2036</v>
      </c>
      <c r="U2" s="259">
        <f t="shared" si="0"/>
        <v>2037</v>
      </c>
      <c r="V2" s="259">
        <f t="shared" si="0"/>
        <v>2038</v>
      </c>
      <c r="W2" s="259">
        <f t="shared" si="0"/>
        <v>2039</v>
      </c>
      <c r="X2" s="259">
        <f t="shared" si="0"/>
        <v>2040</v>
      </c>
      <c r="Y2" s="259">
        <f t="shared" si="0"/>
        <v>2041</v>
      </c>
      <c r="Z2" s="259">
        <f t="shared" si="0"/>
        <v>2042</v>
      </c>
      <c r="AA2" s="259">
        <f t="shared" ref="AA2:AP4" si="1">Z2+1</f>
        <v>2043</v>
      </c>
      <c r="AB2" s="259">
        <f t="shared" si="1"/>
        <v>2044</v>
      </c>
      <c r="AC2" s="259">
        <f t="shared" si="1"/>
        <v>2045</v>
      </c>
      <c r="AD2" s="259">
        <f t="shared" si="1"/>
        <v>2046</v>
      </c>
      <c r="AE2" s="259">
        <f t="shared" si="1"/>
        <v>2047</v>
      </c>
      <c r="AF2" s="259">
        <f t="shared" si="1"/>
        <v>2048</v>
      </c>
      <c r="AG2" s="259">
        <f t="shared" si="1"/>
        <v>2049</v>
      </c>
      <c r="AH2" s="259">
        <f t="shared" si="1"/>
        <v>2050</v>
      </c>
      <c r="AI2" s="259">
        <f t="shared" si="1"/>
        <v>2051</v>
      </c>
      <c r="AJ2" s="259">
        <f t="shared" si="1"/>
        <v>2052</v>
      </c>
      <c r="AK2" s="259">
        <f t="shared" si="1"/>
        <v>2053</v>
      </c>
      <c r="AL2" s="259">
        <f t="shared" si="1"/>
        <v>2054</v>
      </c>
      <c r="AM2" s="259">
        <f t="shared" si="1"/>
        <v>2055</v>
      </c>
      <c r="AN2" s="259">
        <f t="shared" si="1"/>
        <v>2056</v>
      </c>
      <c r="AO2" s="259">
        <f t="shared" si="1"/>
        <v>2057</v>
      </c>
      <c r="AP2" s="259">
        <f t="shared" si="1"/>
        <v>2058</v>
      </c>
      <c r="AQ2" s="259">
        <f t="shared" ref="AQ2:BF4" si="2">AP2+1</f>
        <v>2059</v>
      </c>
      <c r="AR2" s="259">
        <f t="shared" si="2"/>
        <v>2060</v>
      </c>
      <c r="AS2" s="259">
        <f t="shared" si="2"/>
        <v>2061</v>
      </c>
      <c r="AT2" s="259">
        <f t="shared" si="2"/>
        <v>2062</v>
      </c>
      <c r="AU2" s="259">
        <f t="shared" si="2"/>
        <v>2063</v>
      </c>
      <c r="AV2" s="259">
        <f t="shared" si="2"/>
        <v>2064</v>
      </c>
      <c r="AW2" s="259">
        <f t="shared" si="2"/>
        <v>2065</v>
      </c>
      <c r="AX2" s="259">
        <f t="shared" si="2"/>
        <v>2066</v>
      </c>
      <c r="AY2" s="259">
        <f t="shared" si="2"/>
        <v>2067</v>
      </c>
      <c r="AZ2" s="259">
        <f t="shared" si="2"/>
        <v>2068</v>
      </c>
      <c r="BA2" s="259">
        <f t="shared" si="2"/>
        <v>2069</v>
      </c>
      <c r="BB2" s="259">
        <f t="shared" si="2"/>
        <v>2070</v>
      </c>
      <c r="BC2" s="259">
        <f t="shared" si="2"/>
        <v>2071</v>
      </c>
      <c r="BD2" s="259">
        <f t="shared" si="2"/>
        <v>2072</v>
      </c>
      <c r="BE2" s="259">
        <f t="shared" si="2"/>
        <v>2073</v>
      </c>
      <c r="BF2" s="259">
        <f t="shared" si="2"/>
        <v>2074</v>
      </c>
      <c r="BG2" s="259">
        <f t="shared" ref="BG2:BQ4" si="3">BF2+1</f>
        <v>2075</v>
      </c>
      <c r="BH2" s="259">
        <f t="shared" si="3"/>
        <v>2076</v>
      </c>
      <c r="BI2" s="259">
        <f t="shared" si="3"/>
        <v>2077</v>
      </c>
      <c r="BJ2" s="259">
        <f t="shared" si="3"/>
        <v>2078</v>
      </c>
      <c r="BK2" s="259">
        <f t="shared" si="3"/>
        <v>2079</v>
      </c>
      <c r="BL2" s="259">
        <f t="shared" si="3"/>
        <v>2080</v>
      </c>
      <c r="BM2" s="259">
        <f t="shared" si="3"/>
        <v>2081</v>
      </c>
      <c r="BN2" s="259">
        <f t="shared" si="3"/>
        <v>2082</v>
      </c>
      <c r="BO2" s="259">
        <f t="shared" si="3"/>
        <v>2083</v>
      </c>
      <c r="BP2" s="259">
        <f t="shared" si="3"/>
        <v>2084</v>
      </c>
      <c r="BQ2" s="260">
        <f t="shared" si="3"/>
        <v>2085</v>
      </c>
      <c r="BR2" s="261" t="s">
        <v>188</v>
      </c>
    </row>
    <row r="3" spans="1:70" s="273" customFormat="1" ht="12.95" customHeight="1">
      <c r="A3" s="263"/>
      <c r="B3" s="263"/>
      <c r="C3" s="264"/>
      <c r="D3" s="264"/>
      <c r="E3" s="265"/>
      <c r="F3" s="266"/>
      <c r="G3" s="266"/>
      <c r="H3" s="267"/>
      <c r="I3" s="268" t="s">
        <v>191</v>
      </c>
      <c r="J3" s="269">
        <v>1</v>
      </c>
      <c r="K3" s="270">
        <f>J3+1</f>
        <v>2</v>
      </c>
      <c r="L3" s="270">
        <f t="shared" si="0"/>
        <v>3</v>
      </c>
      <c r="M3" s="270">
        <f t="shared" si="0"/>
        <v>4</v>
      </c>
      <c r="N3" s="270">
        <f t="shared" si="0"/>
        <v>5</v>
      </c>
      <c r="O3" s="270">
        <f t="shared" si="0"/>
        <v>6</v>
      </c>
      <c r="P3" s="270">
        <f t="shared" si="0"/>
        <v>7</v>
      </c>
      <c r="Q3" s="270">
        <f t="shared" si="0"/>
        <v>8</v>
      </c>
      <c r="R3" s="270">
        <f t="shared" si="0"/>
        <v>9</v>
      </c>
      <c r="S3" s="270">
        <f t="shared" si="0"/>
        <v>10</v>
      </c>
      <c r="T3" s="270">
        <f t="shared" si="0"/>
        <v>11</v>
      </c>
      <c r="U3" s="270">
        <f t="shared" si="0"/>
        <v>12</v>
      </c>
      <c r="V3" s="270">
        <f t="shared" si="0"/>
        <v>13</v>
      </c>
      <c r="W3" s="270">
        <f t="shared" si="0"/>
        <v>14</v>
      </c>
      <c r="X3" s="270">
        <f t="shared" si="0"/>
        <v>15</v>
      </c>
      <c r="Y3" s="270">
        <f t="shared" si="0"/>
        <v>16</v>
      </c>
      <c r="Z3" s="270">
        <f t="shared" si="0"/>
        <v>17</v>
      </c>
      <c r="AA3" s="270">
        <f t="shared" si="1"/>
        <v>18</v>
      </c>
      <c r="AB3" s="270">
        <f t="shared" si="1"/>
        <v>19</v>
      </c>
      <c r="AC3" s="270">
        <f t="shared" si="1"/>
        <v>20</v>
      </c>
      <c r="AD3" s="270">
        <f t="shared" si="1"/>
        <v>21</v>
      </c>
      <c r="AE3" s="270">
        <f t="shared" si="1"/>
        <v>22</v>
      </c>
      <c r="AF3" s="270">
        <f t="shared" si="1"/>
        <v>23</v>
      </c>
      <c r="AG3" s="270">
        <f t="shared" si="1"/>
        <v>24</v>
      </c>
      <c r="AH3" s="270">
        <f t="shared" si="1"/>
        <v>25</v>
      </c>
      <c r="AI3" s="270">
        <f t="shared" si="1"/>
        <v>26</v>
      </c>
      <c r="AJ3" s="270">
        <f t="shared" si="1"/>
        <v>27</v>
      </c>
      <c r="AK3" s="270">
        <f t="shared" si="1"/>
        <v>28</v>
      </c>
      <c r="AL3" s="270">
        <f t="shared" si="1"/>
        <v>29</v>
      </c>
      <c r="AM3" s="270">
        <f t="shared" si="1"/>
        <v>30</v>
      </c>
      <c r="AN3" s="270">
        <f t="shared" si="1"/>
        <v>31</v>
      </c>
      <c r="AO3" s="270">
        <f t="shared" si="1"/>
        <v>32</v>
      </c>
      <c r="AP3" s="270">
        <f t="shared" si="1"/>
        <v>33</v>
      </c>
      <c r="AQ3" s="270">
        <f t="shared" si="2"/>
        <v>34</v>
      </c>
      <c r="AR3" s="270">
        <f t="shared" si="2"/>
        <v>35</v>
      </c>
      <c r="AS3" s="270">
        <f t="shared" si="2"/>
        <v>36</v>
      </c>
      <c r="AT3" s="270">
        <f t="shared" si="2"/>
        <v>37</v>
      </c>
      <c r="AU3" s="270">
        <f t="shared" si="2"/>
        <v>38</v>
      </c>
      <c r="AV3" s="270">
        <f t="shared" si="2"/>
        <v>39</v>
      </c>
      <c r="AW3" s="270">
        <f t="shared" si="2"/>
        <v>40</v>
      </c>
      <c r="AX3" s="270">
        <f t="shared" si="2"/>
        <v>41</v>
      </c>
      <c r="AY3" s="270">
        <f t="shared" si="2"/>
        <v>42</v>
      </c>
      <c r="AZ3" s="270">
        <f t="shared" si="2"/>
        <v>43</v>
      </c>
      <c r="BA3" s="270">
        <f t="shared" si="2"/>
        <v>44</v>
      </c>
      <c r="BB3" s="270">
        <f t="shared" si="2"/>
        <v>45</v>
      </c>
      <c r="BC3" s="270">
        <f t="shared" si="2"/>
        <v>46</v>
      </c>
      <c r="BD3" s="270">
        <f t="shared" si="2"/>
        <v>47</v>
      </c>
      <c r="BE3" s="270">
        <f t="shared" si="2"/>
        <v>48</v>
      </c>
      <c r="BF3" s="270">
        <f t="shared" si="2"/>
        <v>49</v>
      </c>
      <c r="BG3" s="270">
        <f t="shared" si="3"/>
        <v>50</v>
      </c>
      <c r="BH3" s="270">
        <f t="shared" si="3"/>
        <v>51</v>
      </c>
      <c r="BI3" s="270">
        <f t="shared" si="3"/>
        <v>52</v>
      </c>
      <c r="BJ3" s="270">
        <f t="shared" si="3"/>
        <v>53</v>
      </c>
      <c r="BK3" s="270">
        <f t="shared" si="3"/>
        <v>54</v>
      </c>
      <c r="BL3" s="270">
        <f t="shared" si="3"/>
        <v>55</v>
      </c>
      <c r="BM3" s="270">
        <f t="shared" si="3"/>
        <v>56</v>
      </c>
      <c r="BN3" s="270">
        <f t="shared" si="3"/>
        <v>57</v>
      </c>
      <c r="BO3" s="270">
        <f t="shared" si="3"/>
        <v>58</v>
      </c>
      <c r="BP3" s="270">
        <f t="shared" si="3"/>
        <v>59</v>
      </c>
      <c r="BQ3" s="271">
        <f t="shared" si="3"/>
        <v>60</v>
      </c>
      <c r="BR3" s="272" t="s">
        <v>188</v>
      </c>
    </row>
    <row r="4" spans="1:70" s="279" customFormat="1" ht="12.95" customHeight="1">
      <c r="A4" s="274"/>
      <c r="B4" s="274"/>
      <c r="C4" s="275"/>
      <c r="D4" s="275"/>
      <c r="E4" s="276"/>
      <c r="F4" s="277"/>
      <c r="G4" s="277"/>
      <c r="H4" s="278"/>
      <c r="I4" s="268" t="s">
        <v>192</v>
      </c>
      <c r="J4" s="269">
        <v>1</v>
      </c>
      <c r="K4" s="270">
        <f>J4+1</f>
        <v>2</v>
      </c>
      <c r="L4" s="270">
        <f t="shared" si="0"/>
        <v>3</v>
      </c>
      <c r="M4" s="270">
        <f t="shared" si="0"/>
        <v>4</v>
      </c>
      <c r="N4" s="270">
        <f t="shared" si="0"/>
        <v>5</v>
      </c>
      <c r="O4" s="270">
        <f t="shared" si="0"/>
        <v>6</v>
      </c>
      <c r="P4" s="270">
        <f t="shared" si="0"/>
        <v>7</v>
      </c>
      <c r="Q4" s="270">
        <f t="shared" si="0"/>
        <v>8</v>
      </c>
      <c r="R4" s="270">
        <f t="shared" si="0"/>
        <v>9</v>
      </c>
      <c r="S4" s="270">
        <f t="shared" si="0"/>
        <v>10</v>
      </c>
      <c r="T4" s="270">
        <f t="shared" si="0"/>
        <v>11</v>
      </c>
      <c r="U4" s="270">
        <f t="shared" si="0"/>
        <v>12</v>
      </c>
      <c r="V4" s="270">
        <f t="shared" si="0"/>
        <v>13</v>
      </c>
      <c r="W4" s="270">
        <f t="shared" si="0"/>
        <v>14</v>
      </c>
      <c r="X4" s="270">
        <f t="shared" si="0"/>
        <v>15</v>
      </c>
      <c r="Y4" s="270">
        <f t="shared" si="0"/>
        <v>16</v>
      </c>
      <c r="Z4" s="270">
        <f t="shared" si="0"/>
        <v>17</v>
      </c>
      <c r="AA4" s="270">
        <f t="shared" si="1"/>
        <v>18</v>
      </c>
      <c r="AB4" s="270">
        <f t="shared" si="1"/>
        <v>19</v>
      </c>
      <c r="AC4" s="270">
        <f t="shared" si="1"/>
        <v>20</v>
      </c>
      <c r="AD4" s="270">
        <f t="shared" si="1"/>
        <v>21</v>
      </c>
      <c r="AE4" s="270">
        <f t="shared" si="1"/>
        <v>22</v>
      </c>
      <c r="AF4" s="270">
        <f t="shared" si="1"/>
        <v>23</v>
      </c>
      <c r="AG4" s="270">
        <f t="shared" si="1"/>
        <v>24</v>
      </c>
      <c r="AH4" s="270">
        <f t="shared" si="1"/>
        <v>25</v>
      </c>
      <c r="AI4" s="270">
        <f t="shared" si="1"/>
        <v>26</v>
      </c>
      <c r="AJ4" s="270">
        <f t="shared" si="1"/>
        <v>27</v>
      </c>
      <c r="AK4" s="270">
        <f t="shared" si="1"/>
        <v>28</v>
      </c>
      <c r="AL4" s="270">
        <f t="shared" si="1"/>
        <v>29</v>
      </c>
      <c r="AM4" s="270">
        <f t="shared" si="1"/>
        <v>30</v>
      </c>
      <c r="AN4" s="270">
        <f t="shared" si="1"/>
        <v>31</v>
      </c>
      <c r="AO4" s="270">
        <f t="shared" si="1"/>
        <v>32</v>
      </c>
      <c r="AP4" s="270">
        <f t="shared" si="1"/>
        <v>33</v>
      </c>
      <c r="AQ4" s="270">
        <f t="shared" si="2"/>
        <v>34</v>
      </c>
      <c r="AR4" s="270">
        <f t="shared" si="2"/>
        <v>35</v>
      </c>
      <c r="AS4" s="270">
        <f t="shared" si="2"/>
        <v>36</v>
      </c>
      <c r="AT4" s="270">
        <f t="shared" si="2"/>
        <v>37</v>
      </c>
      <c r="AU4" s="270">
        <f t="shared" si="2"/>
        <v>38</v>
      </c>
      <c r="AV4" s="270">
        <f t="shared" si="2"/>
        <v>39</v>
      </c>
      <c r="AW4" s="270">
        <f t="shared" si="2"/>
        <v>40</v>
      </c>
      <c r="AX4" s="270">
        <f t="shared" si="2"/>
        <v>41</v>
      </c>
      <c r="AY4" s="270">
        <f t="shared" si="2"/>
        <v>42</v>
      </c>
      <c r="AZ4" s="270">
        <f t="shared" si="2"/>
        <v>43</v>
      </c>
      <c r="BA4" s="270">
        <f t="shared" si="2"/>
        <v>44</v>
      </c>
      <c r="BB4" s="270">
        <f t="shared" si="2"/>
        <v>45</v>
      </c>
      <c r="BC4" s="270">
        <f t="shared" si="2"/>
        <v>46</v>
      </c>
      <c r="BD4" s="270">
        <f t="shared" si="2"/>
        <v>47</v>
      </c>
      <c r="BE4" s="270">
        <f t="shared" si="2"/>
        <v>48</v>
      </c>
      <c r="BF4" s="270">
        <f t="shared" si="2"/>
        <v>49</v>
      </c>
      <c r="BG4" s="270">
        <f t="shared" si="3"/>
        <v>50</v>
      </c>
      <c r="BH4" s="270">
        <f t="shared" si="3"/>
        <v>51</v>
      </c>
      <c r="BI4" s="270">
        <f t="shared" si="3"/>
        <v>52</v>
      </c>
      <c r="BJ4" s="270">
        <f t="shared" si="3"/>
        <v>53</v>
      </c>
      <c r="BK4" s="270">
        <f t="shared" si="3"/>
        <v>54</v>
      </c>
      <c r="BL4" s="270">
        <f t="shared" si="3"/>
        <v>55</v>
      </c>
      <c r="BM4" s="270">
        <f t="shared" si="3"/>
        <v>56</v>
      </c>
      <c r="BN4" s="270">
        <f t="shared" si="3"/>
        <v>57</v>
      </c>
      <c r="BO4" s="270">
        <f t="shared" si="3"/>
        <v>58</v>
      </c>
      <c r="BP4" s="270">
        <f t="shared" si="3"/>
        <v>59</v>
      </c>
      <c r="BQ4" s="271">
        <f t="shared" si="3"/>
        <v>60</v>
      </c>
      <c r="BR4" s="272" t="s">
        <v>188</v>
      </c>
    </row>
    <row r="5" spans="1:70" s="273" customFormat="1" ht="12.95" customHeight="1">
      <c r="A5" s="263"/>
      <c r="B5" s="263"/>
      <c r="C5" s="264"/>
      <c r="D5" s="264"/>
      <c r="E5" s="265"/>
      <c r="F5" s="266"/>
      <c r="G5" s="266"/>
      <c r="H5" s="267"/>
      <c r="I5" s="268" t="s">
        <v>193</v>
      </c>
      <c r="J5" s="269">
        <v>12</v>
      </c>
      <c r="K5" s="270">
        <v>12</v>
      </c>
      <c r="L5" s="270">
        <v>12</v>
      </c>
      <c r="M5" s="270">
        <v>12</v>
      </c>
      <c r="N5" s="270">
        <v>12</v>
      </c>
      <c r="O5" s="270">
        <v>12</v>
      </c>
      <c r="P5" s="270">
        <v>12</v>
      </c>
      <c r="Q5" s="270">
        <v>12</v>
      </c>
      <c r="R5" s="270">
        <v>12</v>
      </c>
      <c r="S5" s="270">
        <v>12</v>
      </c>
      <c r="T5" s="270">
        <v>12</v>
      </c>
      <c r="U5" s="270">
        <v>12</v>
      </c>
      <c r="V5" s="270">
        <v>12</v>
      </c>
      <c r="W5" s="270">
        <v>12</v>
      </c>
      <c r="X5" s="270">
        <v>12</v>
      </c>
      <c r="Y5" s="270">
        <v>12</v>
      </c>
      <c r="Z5" s="270">
        <v>12</v>
      </c>
      <c r="AA5" s="270">
        <v>12</v>
      </c>
      <c r="AB5" s="270">
        <v>12</v>
      </c>
      <c r="AC5" s="270">
        <v>12</v>
      </c>
      <c r="AD5" s="270">
        <v>12</v>
      </c>
      <c r="AE5" s="270">
        <v>12</v>
      </c>
      <c r="AF5" s="270">
        <v>12</v>
      </c>
      <c r="AG5" s="270">
        <v>12</v>
      </c>
      <c r="AH5" s="270">
        <v>12</v>
      </c>
      <c r="AI5" s="270">
        <v>12</v>
      </c>
      <c r="AJ5" s="270">
        <v>12</v>
      </c>
      <c r="AK5" s="270">
        <v>12</v>
      </c>
      <c r="AL5" s="270">
        <v>12</v>
      </c>
      <c r="AM5" s="270">
        <v>12</v>
      </c>
      <c r="AN5" s="270">
        <v>12</v>
      </c>
      <c r="AO5" s="270">
        <v>12</v>
      </c>
      <c r="AP5" s="270">
        <v>12</v>
      </c>
      <c r="AQ5" s="270">
        <v>12</v>
      </c>
      <c r="AR5" s="270">
        <v>12</v>
      </c>
      <c r="AS5" s="270">
        <v>12</v>
      </c>
      <c r="AT5" s="270">
        <v>12</v>
      </c>
      <c r="AU5" s="270">
        <v>12</v>
      </c>
      <c r="AV5" s="270">
        <v>12</v>
      </c>
      <c r="AW5" s="270">
        <v>12</v>
      </c>
      <c r="AX5" s="270">
        <v>12</v>
      </c>
      <c r="AY5" s="270">
        <v>12</v>
      </c>
      <c r="AZ5" s="270">
        <v>12</v>
      </c>
      <c r="BA5" s="270">
        <v>12</v>
      </c>
      <c r="BB5" s="270">
        <v>12</v>
      </c>
      <c r="BC5" s="270">
        <v>12</v>
      </c>
      <c r="BD5" s="270">
        <v>12</v>
      </c>
      <c r="BE5" s="270">
        <v>12</v>
      </c>
      <c r="BF5" s="270">
        <v>12</v>
      </c>
      <c r="BG5" s="270">
        <v>12</v>
      </c>
      <c r="BH5" s="270">
        <v>12</v>
      </c>
      <c r="BI5" s="270">
        <v>12</v>
      </c>
      <c r="BJ5" s="270">
        <v>12</v>
      </c>
      <c r="BK5" s="270">
        <v>12</v>
      </c>
      <c r="BL5" s="270">
        <v>12</v>
      </c>
      <c r="BM5" s="270">
        <v>12</v>
      </c>
      <c r="BN5" s="270">
        <v>12</v>
      </c>
      <c r="BO5" s="270">
        <v>12</v>
      </c>
      <c r="BP5" s="270">
        <v>12</v>
      </c>
      <c r="BQ5" s="271">
        <v>12</v>
      </c>
      <c r="BR5" s="272" t="s">
        <v>188</v>
      </c>
    </row>
    <row r="6" spans="1:70" s="279" customFormat="1" ht="12.95" customHeight="1">
      <c r="A6" s="274"/>
      <c r="B6" s="274"/>
      <c r="C6" s="275"/>
      <c r="D6" s="275"/>
      <c r="E6" s="276"/>
      <c r="F6" s="277"/>
      <c r="G6" s="277"/>
      <c r="H6" s="278"/>
      <c r="I6" s="268" t="s">
        <v>194</v>
      </c>
      <c r="J6" s="269">
        <v>12</v>
      </c>
      <c r="K6" s="270">
        <f>J6+12</f>
        <v>24</v>
      </c>
      <c r="L6" s="270">
        <f t="shared" ref="L6:BQ7" si="4">K6+12</f>
        <v>36</v>
      </c>
      <c r="M6" s="270">
        <f t="shared" si="4"/>
        <v>48</v>
      </c>
      <c r="N6" s="270">
        <f t="shared" si="4"/>
        <v>60</v>
      </c>
      <c r="O6" s="270">
        <f t="shared" si="4"/>
        <v>72</v>
      </c>
      <c r="P6" s="270">
        <f t="shared" si="4"/>
        <v>84</v>
      </c>
      <c r="Q6" s="270">
        <f t="shared" si="4"/>
        <v>96</v>
      </c>
      <c r="R6" s="270">
        <f t="shared" si="4"/>
        <v>108</v>
      </c>
      <c r="S6" s="270">
        <f t="shared" si="4"/>
        <v>120</v>
      </c>
      <c r="T6" s="270">
        <f t="shared" si="4"/>
        <v>132</v>
      </c>
      <c r="U6" s="270">
        <f t="shared" si="4"/>
        <v>144</v>
      </c>
      <c r="V6" s="270">
        <f t="shared" si="4"/>
        <v>156</v>
      </c>
      <c r="W6" s="270">
        <f t="shared" si="4"/>
        <v>168</v>
      </c>
      <c r="X6" s="270">
        <f t="shared" si="4"/>
        <v>180</v>
      </c>
      <c r="Y6" s="270">
        <f t="shared" si="4"/>
        <v>192</v>
      </c>
      <c r="Z6" s="270">
        <f t="shared" si="4"/>
        <v>204</v>
      </c>
      <c r="AA6" s="270">
        <f t="shared" si="4"/>
        <v>216</v>
      </c>
      <c r="AB6" s="270">
        <f t="shared" si="4"/>
        <v>228</v>
      </c>
      <c r="AC6" s="270">
        <f t="shared" si="4"/>
        <v>240</v>
      </c>
      <c r="AD6" s="270">
        <f t="shared" si="4"/>
        <v>252</v>
      </c>
      <c r="AE6" s="270">
        <f t="shared" si="4"/>
        <v>264</v>
      </c>
      <c r="AF6" s="270">
        <f t="shared" si="4"/>
        <v>276</v>
      </c>
      <c r="AG6" s="270">
        <f t="shared" si="4"/>
        <v>288</v>
      </c>
      <c r="AH6" s="270">
        <f t="shared" si="4"/>
        <v>300</v>
      </c>
      <c r="AI6" s="270">
        <f t="shared" si="4"/>
        <v>312</v>
      </c>
      <c r="AJ6" s="270">
        <f t="shared" si="4"/>
        <v>324</v>
      </c>
      <c r="AK6" s="270">
        <f t="shared" si="4"/>
        <v>336</v>
      </c>
      <c r="AL6" s="270">
        <f t="shared" si="4"/>
        <v>348</v>
      </c>
      <c r="AM6" s="270">
        <f t="shared" si="4"/>
        <v>360</v>
      </c>
      <c r="AN6" s="270">
        <f t="shared" si="4"/>
        <v>372</v>
      </c>
      <c r="AO6" s="270">
        <f t="shared" si="4"/>
        <v>384</v>
      </c>
      <c r="AP6" s="270">
        <f t="shared" si="4"/>
        <v>396</v>
      </c>
      <c r="AQ6" s="270">
        <f t="shared" si="4"/>
        <v>408</v>
      </c>
      <c r="AR6" s="270">
        <f t="shared" si="4"/>
        <v>420</v>
      </c>
      <c r="AS6" s="270">
        <f t="shared" si="4"/>
        <v>432</v>
      </c>
      <c r="AT6" s="270">
        <f t="shared" si="4"/>
        <v>444</v>
      </c>
      <c r="AU6" s="270">
        <f t="shared" si="4"/>
        <v>456</v>
      </c>
      <c r="AV6" s="270">
        <f t="shared" si="4"/>
        <v>468</v>
      </c>
      <c r="AW6" s="270">
        <f t="shared" si="4"/>
        <v>480</v>
      </c>
      <c r="AX6" s="270">
        <f t="shared" si="4"/>
        <v>492</v>
      </c>
      <c r="AY6" s="270">
        <f t="shared" si="4"/>
        <v>504</v>
      </c>
      <c r="AZ6" s="270">
        <f t="shared" si="4"/>
        <v>516</v>
      </c>
      <c r="BA6" s="270">
        <f t="shared" si="4"/>
        <v>528</v>
      </c>
      <c r="BB6" s="270">
        <f t="shared" si="4"/>
        <v>540</v>
      </c>
      <c r="BC6" s="270">
        <f t="shared" si="4"/>
        <v>552</v>
      </c>
      <c r="BD6" s="270">
        <f t="shared" si="4"/>
        <v>564</v>
      </c>
      <c r="BE6" s="270">
        <f t="shared" si="4"/>
        <v>576</v>
      </c>
      <c r="BF6" s="270">
        <f t="shared" si="4"/>
        <v>588</v>
      </c>
      <c r="BG6" s="270">
        <f t="shared" si="4"/>
        <v>600</v>
      </c>
      <c r="BH6" s="270">
        <f t="shared" si="4"/>
        <v>612</v>
      </c>
      <c r="BI6" s="270">
        <f t="shared" si="4"/>
        <v>624</v>
      </c>
      <c r="BJ6" s="270">
        <f t="shared" si="4"/>
        <v>636</v>
      </c>
      <c r="BK6" s="270">
        <f t="shared" si="4"/>
        <v>648</v>
      </c>
      <c r="BL6" s="270">
        <f t="shared" si="4"/>
        <v>660</v>
      </c>
      <c r="BM6" s="270">
        <f t="shared" si="4"/>
        <v>672</v>
      </c>
      <c r="BN6" s="270">
        <f t="shared" si="4"/>
        <v>684</v>
      </c>
      <c r="BO6" s="270">
        <f t="shared" si="4"/>
        <v>696</v>
      </c>
      <c r="BP6" s="270">
        <f t="shared" si="4"/>
        <v>708</v>
      </c>
      <c r="BQ6" s="271">
        <f t="shared" si="4"/>
        <v>720</v>
      </c>
      <c r="BR6" s="272" t="s">
        <v>188</v>
      </c>
    </row>
    <row r="7" spans="1:70" s="279" customFormat="1" ht="12.95" customHeight="1">
      <c r="A7" s="274"/>
      <c r="B7" s="274"/>
      <c r="C7" s="275"/>
      <c r="D7" s="275"/>
      <c r="E7" s="276"/>
      <c r="F7" s="277"/>
      <c r="G7" s="277"/>
      <c r="H7" s="278"/>
      <c r="I7" s="268" t="s">
        <v>195</v>
      </c>
      <c r="J7" s="269">
        <v>12</v>
      </c>
      <c r="K7" s="270">
        <f>J7+12</f>
        <v>24</v>
      </c>
      <c r="L7" s="270">
        <f t="shared" si="4"/>
        <v>36</v>
      </c>
      <c r="M7" s="270">
        <f t="shared" si="4"/>
        <v>48</v>
      </c>
      <c r="N7" s="270">
        <f t="shared" si="4"/>
        <v>60</v>
      </c>
      <c r="O7" s="270">
        <f t="shared" si="4"/>
        <v>72</v>
      </c>
      <c r="P7" s="270">
        <f t="shared" si="4"/>
        <v>84</v>
      </c>
      <c r="Q7" s="270">
        <f t="shared" si="4"/>
        <v>96</v>
      </c>
      <c r="R7" s="270">
        <f t="shared" si="4"/>
        <v>108</v>
      </c>
      <c r="S7" s="270">
        <f t="shared" si="4"/>
        <v>120</v>
      </c>
      <c r="T7" s="270">
        <f t="shared" si="4"/>
        <v>132</v>
      </c>
      <c r="U7" s="270">
        <f t="shared" si="4"/>
        <v>144</v>
      </c>
      <c r="V7" s="270">
        <f t="shared" si="4"/>
        <v>156</v>
      </c>
      <c r="W7" s="270">
        <f t="shared" si="4"/>
        <v>168</v>
      </c>
      <c r="X7" s="270">
        <f t="shared" si="4"/>
        <v>180</v>
      </c>
      <c r="Y7" s="270">
        <f t="shared" si="4"/>
        <v>192</v>
      </c>
      <c r="Z7" s="270">
        <f t="shared" si="4"/>
        <v>204</v>
      </c>
      <c r="AA7" s="270">
        <f t="shared" si="4"/>
        <v>216</v>
      </c>
      <c r="AB7" s="270">
        <f t="shared" si="4"/>
        <v>228</v>
      </c>
      <c r="AC7" s="270">
        <f t="shared" si="4"/>
        <v>240</v>
      </c>
      <c r="AD7" s="270">
        <f t="shared" si="4"/>
        <v>252</v>
      </c>
      <c r="AE7" s="270">
        <f t="shared" si="4"/>
        <v>264</v>
      </c>
      <c r="AF7" s="270">
        <f t="shared" si="4"/>
        <v>276</v>
      </c>
      <c r="AG7" s="270">
        <f t="shared" si="4"/>
        <v>288</v>
      </c>
      <c r="AH7" s="270">
        <f t="shared" si="4"/>
        <v>300</v>
      </c>
      <c r="AI7" s="270">
        <f t="shared" si="4"/>
        <v>312</v>
      </c>
      <c r="AJ7" s="270">
        <f t="shared" si="4"/>
        <v>324</v>
      </c>
      <c r="AK7" s="270">
        <f t="shared" si="4"/>
        <v>336</v>
      </c>
      <c r="AL7" s="270">
        <f t="shared" si="4"/>
        <v>348</v>
      </c>
      <c r="AM7" s="270">
        <f t="shared" si="4"/>
        <v>360</v>
      </c>
      <c r="AN7" s="270">
        <f t="shared" si="4"/>
        <v>372</v>
      </c>
      <c r="AO7" s="270">
        <f t="shared" si="4"/>
        <v>384</v>
      </c>
      <c r="AP7" s="270">
        <f t="shared" si="4"/>
        <v>396</v>
      </c>
      <c r="AQ7" s="270">
        <f t="shared" si="4"/>
        <v>408</v>
      </c>
      <c r="AR7" s="270">
        <f t="shared" si="4"/>
        <v>420</v>
      </c>
      <c r="AS7" s="270">
        <f t="shared" si="4"/>
        <v>432</v>
      </c>
      <c r="AT7" s="270">
        <f t="shared" si="4"/>
        <v>444</v>
      </c>
      <c r="AU7" s="270">
        <f t="shared" si="4"/>
        <v>456</v>
      </c>
      <c r="AV7" s="270">
        <f t="shared" si="4"/>
        <v>468</v>
      </c>
      <c r="AW7" s="270">
        <f t="shared" si="4"/>
        <v>480</v>
      </c>
      <c r="AX7" s="270">
        <f t="shared" si="4"/>
        <v>492</v>
      </c>
      <c r="AY7" s="270">
        <f t="shared" si="4"/>
        <v>504</v>
      </c>
      <c r="AZ7" s="270">
        <f t="shared" si="4"/>
        <v>516</v>
      </c>
      <c r="BA7" s="270">
        <f t="shared" si="4"/>
        <v>528</v>
      </c>
      <c r="BB7" s="270">
        <f t="shared" si="4"/>
        <v>540</v>
      </c>
      <c r="BC7" s="270">
        <f t="shared" si="4"/>
        <v>552</v>
      </c>
      <c r="BD7" s="270">
        <f t="shared" si="4"/>
        <v>564</v>
      </c>
      <c r="BE7" s="270">
        <f t="shared" si="4"/>
        <v>576</v>
      </c>
      <c r="BF7" s="270">
        <f t="shared" si="4"/>
        <v>588</v>
      </c>
      <c r="BG7" s="270">
        <f t="shared" si="4"/>
        <v>600</v>
      </c>
      <c r="BH7" s="270">
        <f t="shared" si="4"/>
        <v>612</v>
      </c>
      <c r="BI7" s="270">
        <f t="shared" si="4"/>
        <v>624</v>
      </c>
      <c r="BJ7" s="270">
        <f t="shared" si="4"/>
        <v>636</v>
      </c>
      <c r="BK7" s="270">
        <f t="shared" si="4"/>
        <v>648</v>
      </c>
      <c r="BL7" s="270">
        <f t="shared" si="4"/>
        <v>660</v>
      </c>
      <c r="BM7" s="270">
        <f t="shared" si="4"/>
        <v>672</v>
      </c>
      <c r="BN7" s="270">
        <f t="shared" si="4"/>
        <v>684</v>
      </c>
      <c r="BO7" s="270">
        <f t="shared" si="4"/>
        <v>696</v>
      </c>
      <c r="BP7" s="270">
        <f t="shared" si="4"/>
        <v>708</v>
      </c>
      <c r="BQ7" s="271">
        <f t="shared" si="4"/>
        <v>720</v>
      </c>
      <c r="BR7" s="272" t="s">
        <v>188</v>
      </c>
    </row>
    <row r="8" spans="1:70" s="262" customFormat="1" ht="12.95" customHeight="1">
      <c r="A8" s="252"/>
      <c r="B8" s="252"/>
      <c r="C8" s="254"/>
      <c r="D8" s="254"/>
      <c r="E8" s="280"/>
      <c r="F8" s="281"/>
      <c r="G8" s="281"/>
      <c r="H8" s="267"/>
      <c r="I8" s="268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2"/>
      <c r="AL8" s="282"/>
      <c r="AM8" s="282"/>
      <c r="AN8" s="282"/>
      <c r="AO8" s="282"/>
      <c r="AP8" s="282"/>
      <c r="AQ8" s="282"/>
      <c r="AR8" s="282"/>
      <c r="AS8" s="282"/>
      <c r="AT8" s="282"/>
      <c r="AU8" s="282"/>
      <c r="AV8" s="282"/>
      <c r="AW8" s="282"/>
      <c r="AX8" s="282"/>
      <c r="AY8" s="282"/>
      <c r="AZ8" s="282"/>
      <c r="BA8" s="282"/>
      <c r="BB8" s="282"/>
      <c r="BC8" s="282"/>
      <c r="BD8" s="282"/>
      <c r="BE8" s="282"/>
      <c r="BF8" s="282"/>
      <c r="BG8" s="282"/>
      <c r="BH8" s="282"/>
      <c r="BI8" s="282"/>
      <c r="BJ8" s="282"/>
      <c r="BK8" s="282"/>
      <c r="BL8" s="282"/>
      <c r="BM8" s="282"/>
      <c r="BN8" s="282"/>
      <c r="BO8" s="282"/>
      <c r="BP8" s="282"/>
      <c r="BQ8" s="283"/>
      <c r="BR8" s="272" t="s">
        <v>188</v>
      </c>
    </row>
    <row r="9" spans="1:70" s="262" customFormat="1" ht="12.95" customHeight="1">
      <c r="A9" s="252"/>
      <c r="B9" s="252"/>
      <c r="C9" s="254"/>
      <c r="D9" s="254"/>
      <c r="E9" s="280"/>
      <c r="F9" s="281"/>
      <c r="G9" s="281"/>
      <c r="H9" s="267"/>
      <c r="I9" s="268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5"/>
      <c r="BR9" s="272" t="s">
        <v>188</v>
      </c>
    </row>
    <row r="10" spans="1:70" s="262" customFormat="1" ht="12.95" customHeight="1">
      <c r="A10" s="252"/>
      <c r="B10" s="286"/>
      <c r="C10" s="254"/>
      <c r="D10" s="287"/>
      <c r="E10" s="288"/>
      <c r="F10" s="289"/>
      <c r="G10" s="289"/>
      <c r="H10" s="289"/>
      <c r="I10" s="289"/>
      <c r="J10" s="290">
        <f>IF(DATE(J$2,J$5,1)&gt;Painel!$D$10,0,1)</f>
        <v>1</v>
      </c>
      <c r="K10" s="290">
        <f>IF(DATE(K$2,K$5,1)&gt;Painel!$D$10,0,1)</f>
        <v>1</v>
      </c>
      <c r="L10" s="290">
        <f>IF(DATE(L$2,L$5,1)&gt;Painel!$D$10,0,1)</f>
        <v>1</v>
      </c>
      <c r="M10" s="290">
        <f>IF(DATE(M$2,M$5,1)&gt;Painel!$D$10,0,1)</f>
        <v>1</v>
      </c>
      <c r="N10" s="290">
        <f>IF(DATE(N$2,N$5,1)&gt;Painel!$D$10,0,1)</f>
        <v>1</v>
      </c>
      <c r="O10" s="290">
        <f>IF(DATE(O$2,O$5,1)&gt;Painel!$D$10,0,1)</f>
        <v>1</v>
      </c>
      <c r="P10" s="290">
        <f>IF(DATE(P$2,P$5,1)&gt;Painel!$D$10,0,1)</f>
        <v>1</v>
      </c>
      <c r="Q10" s="290">
        <f>IF(DATE(Q$2,Q$5,1)&gt;Painel!$D$10,0,1)</f>
        <v>1</v>
      </c>
      <c r="R10" s="290">
        <f>IF(DATE(R$2,R$5,1)&gt;Painel!$D$10,0,1)</f>
        <v>1</v>
      </c>
      <c r="S10" s="290">
        <f>IF(DATE(S$2,S$5,1)&gt;Painel!$D$10,0,1)</f>
        <v>1</v>
      </c>
      <c r="T10" s="290">
        <f>IF(DATE(T$2,T$5,1)&gt;Painel!$D$10,0,1)</f>
        <v>1</v>
      </c>
      <c r="U10" s="290">
        <f>IF(DATE(U$2,U$5,1)&gt;Painel!$D$10,0,1)</f>
        <v>1</v>
      </c>
      <c r="V10" s="290">
        <f>IF(DATE(V$2,V$5,1)&gt;Painel!$D$10,0,1)</f>
        <v>1</v>
      </c>
      <c r="W10" s="290">
        <f>IF(DATE(W$2,W$5,1)&gt;Painel!$D$10,0,1)</f>
        <v>1</v>
      </c>
      <c r="X10" s="290">
        <f>IF(DATE(X$2,X$5,1)&gt;Painel!$D$10,0,1)</f>
        <v>1</v>
      </c>
      <c r="Y10" s="290">
        <f>IF(DATE(Y$2,Y$5,1)&gt;Painel!$D$10,0,1)</f>
        <v>1</v>
      </c>
      <c r="Z10" s="290">
        <f>IF(DATE(Z$2,Z$5,1)&gt;Painel!$D$10,0,1)</f>
        <v>1</v>
      </c>
      <c r="AA10" s="290">
        <f>IF(DATE(AA$2,AA$5,1)&gt;Painel!$D$10,0,1)</f>
        <v>1</v>
      </c>
      <c r="AB10" s="290">
        <f>IF(DATE(AB$2,AB$5,1)&gt;Painel!$D$10,0,1)</f>
        <v>1</v>
      </c>
      <c r="AC10" s="290">
        <f>IF(DATE(AC$2,AC$5,1)&gt;Painel!$D$10,0,1)</f>
        <v>1</v>
      </c>
      <c r="AD10" s="290">
        <f>IF(DATE(AD$2,AD$5,1)&gt;Painel!$D$10,0,1)</f>
        <v>1</v>
      </c>
      <c r="AE10" s="290">
        <f>IF(DATE(AE$2,AE$5,1)&gt;Painel!$D$10,0,1)</f>
        <v>1</v>
      </c>
      <c r="AF10" s="290">
        <f>IF(DATE(AF$2,AF$5,1)&gt;Painel!$D$10,0,1)</f>
        <v>1</v>
      </c>
      <c r="AG10" s="290">
        <f>IF(DATE(AG$2,AG$5,1)&gt;Painel!$D$10,0,1)</f>
        <v>1</v>
      </c>
      <c r="AH10" s="290">
        <f>IF(DATE(AH$2,AH$5,1)&gt;Painel!$D$10,0,1)</f>
        <v>1</v>
      </c>
      <c r="AI10" s="290">
        <f>IF(DATE(AI$2,AI$5,1)&gt;Painel!$D$10,0,1)</f>
        <v>1</v>
      </c>
      <c r="AJ10" s="290">
        <f>IF(DATE(AJ$2,AJ$5,1)&gt;Painel!$D$10,0,1)</f>
        <v>1</v>
      </c>
      <c r="AK10" s="290">
        <f>IF(DATE(AK$2,AK$5,1)&gt;Painel!$D$10,0,1)</f>
        <v>1</v>
      </c>
      <c r="AL10" s="290">
        <f>IF(DATE(AL$2,AL$5,1)&gt;Painel!$D$10,0,1)</f>
        <v>1</v>
      </c>
      <c r="AM10" s="290">
        <f>IF(DATE(AM$2,AM$5,1)&gt;Painel!$D$10,0,1)</f>
        <v>1</v>
      </c>
      <c r="AN10" s="290">
        <f>IF(DATE(AN$2,AN$5,1)&gt;Painel!$D$10,0,1)</f>
        <v>0</v>
      </c>
      <c r="AO10" s="290">
        <f>IF(DATE(AO$2,AO$5,1)&gt;Painel!$D$10,0,1)</f>
        <v>0</v>
      </c>
      <c r="AP10" s="290">
        <f>IF(DATE(AP$2,AP$5,1)&gt;Painel!$D$10,0,1)</f>
        <v>0</v>
      </c>
      <c r="AQ10" s="290">
        <f>IF(DATE(AQ$2,AQ$5,1)&gt;Painel!$D$10,0,1)</f>
        <v>0</v>
      </c>
      <c r="AR10" s="290">
        <f>IF(DATE(AR$2,AR$5,1)&gt;Painel!$D$10,0,1)</f>
        <v>0</v>
      </c>
      <c r="AS10" s="290">
        <f>IF(DATE(AS$2,AS$5,1)&gt;Painel!$D$10,0,1)</f>
        <v>0</v>
      </c>
      <c r="AT10" s="290">
        <f>IF(DATE(AT$2,AT$5,1)&gt;Painel!$D$10,0,1)</f>
        <v>0</v>
      </c>
      <c r="AU10" s="290">
        <f>IF(DATE(AU$2,AU$5,1)&gt;Painel!$D$10,0,1)</f>
        <v>0</v>
      </c>
      <c r="AV10" s="290">
        <f>IF(DATE(AV$2,AV$5,1)&gt;Painel!$D$10,0,1)</f>
        <v>0</v>
      </c>
      <c r="AW10" s="290">
        <f>IF(DATE(AW$2,AW$5,1)&gt;Painel!$D$10,0,1)</f>
        <v>0</v>
      </c>
      <c r="AX10" s="290">
        <f>IF(DATE(AX$2,AX$5,1)&gt;Painel!$D$10,0,1)</f>
        <v>0</v>
      </c>
      <c r="AY10" s="290">
        <f>IF(DATE(AY$2,AY$5,1)&gt;Painel!$D$10,0,1)</f>
        <v>0</v>
      </c>
      <c r="AZ10" s="290">
        <f>IF(DATE(AZ$2,AZ$5,1)&gt;Painel!$D$10,0,1)</f>
        <v>0</v>
      </c>
      <c r="BA10" s="290">
        <f>IF(DATE(BA$2,BA$5,1)&gt;Painel!$D$10,0,1)</f>
        <v>0</v>
      </c>
      <c r="BB10" s="290">
        <f>IF(DATE(BB$2,BB$5,1)&gt;Painel!$D$10,0,1)</f>
        <v>0</v>
      </c>
      <c r="BC10" s="290">
        <f>IF(DATE(BC$2,BC$5,1)&gt;Painel!$D$10,0,1)</f>
        <v>0</v>
      </c>
      <c r="BD10" s="290">
        <f>IF(DATE(BD$2,BD$5,1)&gt;Painel!$D$10,0,1)</f>
        <v>0</v>
      </c>
      <c r="BE10" s="290">
        <f>IF(DATE(BE$2,BE$5,1)&gt;Painel!$D$10,0,1)</f>
        <v>0</v>
      </c>
      <c r="BF10" s="290">
        <f>IF(DATE(BF$2,BF$5,1)&gt;Painel!$D$10,0,1)</f>
        <v>0</v>
      </c>
      <c r="BG10" s="290">
        <f>IF(DATE(BG$2,BG$5,1)&gt;Painel!$D$10,0,1)</f>
        <v>0</v>
      </c>
      <c r="BH10" s="290">
        <f>IF(DATE(BH$2,BH$5,1)&gt;Painel!$D$10,0,1)</f>
        <v>0</v>
      </c>
      <c r="BI10" s="290">
        <f>IF(DATE(BI$2,BI$5,1)&gt;Painel!$D$10,0,1)</f>
        <v>0</v>
      </c>
      <c r="BJ10" s="290">
        <f>IF(DATE(BJ$2,BJ$5,1)&gt;Painel!$D$10,0,1)</f>
        <v>0</v>
      </c>
      <c r="BK10" s="290">
        <f>IF(DATE(BK$2,BK$5,1)&gt;Painel!$D$10,0,1)</f>
        <v>0</v>
      </c>
      <c r="BL10" s="290">
        <f>IF(DATE(BL$2,BL$5,1)&gt;Painel!$D$10,0,1)</f>
        <v>0</v>
      </c>
      <c r="BM10" s="290">
        <f>IF(DATE(BM$2,BM$5,1)&gt;Painel!$D$10,0,1)</f>
        <v>0</v>
      </c>
      <c r="BN10" s="290">
        <f>IF(DATE(BN$2,BN$5,1)&gt;Painel!$D$10,0,1)</f>
        <v>0</v>
      </c>
      <c r="BO10" s="290">
        <f>IF(DATE(BO$2,BO$5,1)&gt;Painel!$D$10,0,1)</f>
        <v>0</v>
      </c>
      <c r="BP10" s="290">
        <f>IF(DATE(BP$2,BP$5,1)&gt;Painel!$D$10,0,1)</f>
        <v>0</v>
      </c>
      <c r="BQ10" s="291">
        <f>IF(DATE(BQ$2,BQ$5,1)&gt;Painel!$D$10,0,1)</f>
        <v>0</v>
      </c>
      <c r="BR10" s="272" t="s">
        <v>188</v>
      </c>
    </row>
    <row r="11" spans="1:70" s="262" customFormat="1" ht="12.95" customHeight="1">
      <c r="A11" s="252"/>
      <c r="B11" s="286"/>
      <c r="C11" s="254"/>
      <c r="D11" s="287"/>
      <c r="E11" s="292"/>
      <c r="F11" s="254"/>
      <c r="G11" s="254"/>
      <c r="H11" s="254"/>
      <c r="I11" s="293"/>
      <c r="J11" s="294"/>
      <c r="K11" s="294"/>
      <c r="L11" s="294"/>
      <c r="M11" s="294"/>
      <c r="N11" s="294"/>
      <c r="O11" s="295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6"/>
      <c r="BR11" s="272"/>
    </row>
    <row r="12" spans="1:70" s="262" customFormat="1" ht="19.149999999999999">
      <c r="A12" s="252"/>
      <c r="B12" s="297" t="s">
        <v>196</v>
      </c>
      <c r="C12" s="298"/>
      <c r="D12" s="298" t="s">
        <v>197</v>
      </c>
      <c r="E12" s="298" t="s">
        <v>198</v>
      </c>
      <c r="F12" s="298"/>
      <c r="G12" s="298"/>
      <c r="H12" s="298"/>
      <c r="I12" s="299"/>
      <c r="J12" s="300">
        <f t="shared" ref="J12:BQ12" si="5">DATE(J2,12,31)</f>
        <v>46387</v>
      </c>
      <c r="K12" s="300">
        <f t="shared" si="5"/>
        <v>46752</v>
      </c>
      <c r="L12" s="300">
        <f t="shared" si="5"/>
        <v>47118</v>
      </c>
      <c r="M12" s="300">
        <f t="shared" si="5"/>
        <v>47483</v>
      </c>
      <c r="N12" s="300">
        <f t="shared" si="5"/>
        <v>47848</v>
      </c>
      <c r="O12" s="300">
        <f t="shared" si="5"/>
        <v>48213</v>
      </c>
      <c r="P12" s="300">
        <f t="shared" si="5"/>
        <v>48579</v>
      </c>
      <c r="Q12" s="300">
        <f t="shared" si="5"/>
        <v>48944</v>
      </c>
      <c r="R12" s="300">
        <f t="shared" si="5"/>
        <v>49309</v>
      </c>
      <c r="S12" s="300">
        <f t="shared" si="5"/>
        <v>49674</v>
      </c>
      <c r="T12" s="300">
        <f t="shared" si="5"/>
        <v>50040</v>
      </c>
      <c r="U12" s="300">
        <f t="shared" si="5"/>
        <v>50405</v>
      </c>
      <c r="V12" s="300">
        <f t="shared" si="5"/>
        <v>50770</v>
      </c>
      <c r="W12" s="300">
        <f t="shared" si="5"/>
        <v>51135</v>
      </c>
      <c r="X12" s="300">
        <f t="shared" si="5"/>
        <v>51501</v>
      </c>
      <c r="Y12" s="300">
        <f t="shared" si="5"/>
        <v>51866</v>
      </c>
      <c r="Z12" s="300">
        <f t="shared" si="5"/>
        <v>52231</v>
      </c>
      <c r="AA12" s="300">
        <f t="shared" si="5"/>
        <v>52596</v>
      </c>
      <c r="AB12" s="300">
        <f t="shared" si="5"/>
        <v>52962</v>
      </c>
      <c r="AC12" s="300">
        <f t="shared" si="5"/>
        <v>53327</v>
      </c>
      <c r="AD12" s="300">
        <f t="shared" si="5"/>
        <v>53692</v>
      </c>
      <c r="AE12" s="300">
        <f t="shared" si="5"/>
        <v>54057</v>
      </c>
      <c r="AF12" s="300">
        <f t="shared" si="5"/>
        <v>54423</v>
      </c>
      <c r="AG12" s="300">
        <f t="shared" si="5"/>
        <v>54788</v>
      </c>
      <c r="AH12" s="300">
        <f t="shared" si="5"/>
        <v>55153</v>
      </c>
      <c r="AI12" s="300">
        <f t="shared" si="5"/>
        <v>55518</v>
      </c>
      <c r="AJ12" s="300">
        <f t="shared" si="5"/>
        <v>55884</v>
      </c>
      <c r="AK12" s="300">
        <f t="shared" si="5"/>
        <v>56249</v>
      </c>
      <c r="AL12" s="300">
        <f t="shared" si="5"/>
        <v>56614</v>
      </c>
      <c r="AM12" s="300">
        <f t="shared" si="5"/>
        <v>56979</v>
      </c>
      <c r="AN12" s="300">
        <f t="shared" si="5"/>
        <v>57345</v>
      </c>
      <c r="AO12" s="300">
        <f t="shared" si="5"/>
        <v>57710</v>
      </c>
      <c r="AP12" s="300">
        <f t="shared" si="5"/>
        <v>58075</v>
      </c>
      <c r="AQ12" s="300">
        <f t="shared" si="5"/>
        <v>58440</v>
      </c>
      <c r="AR12" s="300">
        <f t="shared" si="5"/>
        <v>58806</v>
      </c>
      <c r="AS12" s="300">
        <f t="shared" si="5"/>
        <v>59171</v>
      </c>
      <c r="AT12" s="300">
        <f t="shared" si="5"/>
        <v>59536</v>
      </c>
      <c r="AU12" s="300">
        <f t="shared" si="5"/>
        <v>59901</v>
      </c>
      <c r="AV12" s="300">
        <f t="shared" si="5"/>
        <v>60267</v>
      </c>
      <c r="AW12" s="300">
        <f t="shared" si="5"/>
        <v>60632</v>
      </c>
      <c r="AX12" s="300">
        <f t="shared" si="5"/>
        <v>60997</v>
      </c>
      <c r="AY12" s="300">
        <f t="shared" si="5"/>
        <v>61362</v>
      </c>
      <c r="AZ12" s="300">
        <f t="shared" si="5"/>
        <v>61728</v>
      </c>
      <c r="BA12" s="300">
        <f t="shared" si="5"/>
        <v>62093</v>
      </c>
      <c r="BB12" s="300">
        <f t="shared" si="5"/>
        <v>62458</v>
      </c>
      <c r="BC12" s="300">
        <f t="shared" si="5"/>
        <v>62823</v>
      </c>
      <c r="BD12" s="300">
        <f t="shared" si="5"/>
        <v>63189</v>
      </c>
      <c r="BE12" s="300">
        <f t="shared" si="5"/>
        <v>63554</v>
      </c>
      <c r="BF12" s="300">
        <f t="shared" si="5"/>
        <v>63919</v>
      </c>
      <c r="BG12" s="300">
        <f t="shared" si="5"/>
        <v>64284</v>
      </c>
      <c r="BH12" s="300">
        <f t="shared" si="5"/>
        <v>64650</v>
      </c>
      <c r="BI12" s="300">
        <f t="shared" si="5"/>
        <v>65015</v>
      </c>
      <c r="BJ12" s="300">
        <f t="shared" si="5"/>
        <v>65380</v>
      </c>
      <c r="BK12" s="300">
        <f t="shared" si="5"/>
        <v>65745</v>
      </c>
      <c r="BL12" s="300">
        <f t="shared" si="5"/>
        <v>66111</v>
      </c>
      <c r="BM12" s="300">
        <f t="shared" si="5"/>
        <v>66476</v>
      </c>
      <c r="BN12" s="300">
        <f t="shared" si="5"/>
        <v>66841</v>
      </c>
      <c r="BO12" s="300">
        <f t="shared" si="5"/>
        <v>67206</v>
      </c>
      <c r="BP12" s="300">
        <f t="shared" si="5"/>
        <v>67572</v>
      </c>
      <c r="BQ12" s="300">
        <f t="shared" si="5"/>
        <v>67937</v>
      </c>
      <c r="BR12" s="272" t="s">
        <v>188</v>
      </c>
    </row>
    <row r="13" spans="1:70" s="308" customFormat="1" ht="15">
      <c r="A13" s="301"/>
      <c r="B13" s="302" t="s">
        <v>199</v>
      </c>
      <c r="C13" s="303"/>
      <c r="D13" s="304">
        <f t="shared" ref="D13:D48" si="6">SUM($J13:$BQ13)</f>
        <v>106203340.86754872</v>
      </c>
      <c r="E13" s="304">
        <f t="shared" ref="E13:E58" si="7">J13+NPV($G$1,$K13:$BQ13)</f>
        <v>31672793.148331575</v>
      </c>
      <c r="F13" s="305"/>
      <c r="G13" s="306"/>
      <c r="H13" s="819">
        <f t="shared" ref="H13:H24" si="8">Z13/12</f>
        <v>324581.13616144232</v>
      </c>
      <c r="I13" s="349"/>
      <c r="J13" s="307">
        <f t="shared" ref="J13:AO13" si="9">SUM(J14:J17,J20:J21)</f>
        <v>0</v>
      </c>
      <c r="K13" s="307">
        <f t="shared" si="9"/>
        <v>716656.31256971031</v>
      </c>
      <c r="L13" s="307">
        <f t="shared" si="9"/>
        <v>1702133.9567104632</v>
      </c>
      <c r="M13" s="307">
        <f t="shared" si="9"/>
        <v>2720951.6501361183</v>
      </c>
      <c r="N13" s="307">
        <f t="shared" si="9"/>
        <v>3268947.1043278235</v>
      </c>
      <c r="O13" s="307">
        <f t="shared" si="9"/>
        <v>3408582.0858569983</v>
      </c>
      <c r="P13" s="307">
        <f t="shared" si="9"/>
        <v>3464823.2101833122</v>
      </c>
      <c r="Q13" s="307">
        <f t="shared" si="9"/>
        <v>3518736.3665859029</v>
      </c>
      <c r="R13" s="307">
        <f t="shared" si="9"/>
        <v>3570316.4902760615</v>
      </c>
      <c r="S13" s="307">
        <f t="shared" si="9"/>
        <v>3618601.2055974067</v>
      </c>
      <c r="T13" s="307">
        <f t="shared" si="9"/>
        <v>3664129.0495281066</v>
      </c>
      <c r="U13" s="307">
        <f t="shared" si="9"/>
        <v>3705122.1098245382</v>
      </c>
      <c r="V13" s="307">
        <f t="shared" si="9"/>
        <v>3744120.5500426488</v>
      </c>
      <c r="W13" s="307">
        <f t="shared" si="9"/>
        <v>3782364.2249410162</v>
      </c>
      <c r="X13" s="307">
        <f t="shared" si="9"/>
        <v>3820828.2581226099</v>
      </c>
      <c r="Y13" s="307">
        <f t="shared" si="9"/>
        <v>3858722.4525087029</v>
      </c>
      <c r="Z13" s="307">
        <f t="shared" si="9"/>
        <v>3894973.6339373081</v>
      </c>
      <c r="AA13" s="307">
        <f t="shared" si="9"/>
        <v>3930987.9600962913</v>
      </c>
      <c r="AB13" s="307">
        <f t="shared" si="9"/>
        <v>3966644.6544117443</v>
      </c>
      <c r="AC13" s="307">
        <f t="shared" si="9"/>
        <v>4001089.5908699143</v>
      </c>
      <c r="AD13" s="307">
        <f t="shared" si="9"/>
        <v>4035750.5956921652</v>
      </c>
      <c r="AE13" s="307">
        <f t="shared" si="9"/>
        <v>4070719.6524733482</v>
      </c>
      <c r="AF13" s="307">
        <f t="shared" si="9"/>
        <v>4105101.1706270687</v>
      </c>
      <c r="AG13" s="307">
        <f t="shared" si="9"/>
        <v>4139667.1477228105</v>
      </c>
      <c r="AH13" s="307">
        <f t="shared" si="9"/>
        <v>4174626.4659133977</v>
      </c>
      <c r="AI13" s="307">
        <f t="shared" si="9"/>
        <v>4206421.7087303353</v>
      </c>
      <c r="AJ13" s="307">
        <f t="shared" si="9"/>
        <v>4236067.4523213152</v>
      </c>
      <c r="AK13" s="307">
        <f t="shared" si="9"/>
        <v>4265594.6527000973</v>
      </c>
      <c r="AL13" s="307">
        <f t="shared" si="9"/>
        <v>4292872.9722824339</v>
      </c>
      <c r="AM13" s="307">
        <f t="shared" si="9"/>
        <v>4317788.1825590543</v>
      </c>
      <c r="AN13" s="307">
        <f t="shared" si="9"/>
        <v>0</v>
      </c>
      <c r="AO13" s="307">
        <f t="shared" si="9"/>
        <v>0</v>
      </c>
      <c r="AP13" s="307">
        <f t="shared" ref="AP13:BU13" si="10">SUM(AP14:AP17,AP20:AP21)</f>
        <v>0</v>
      </c>
      <c r="AQ13" s="307">
        <f t="shared" si="10"/>
        <v>0</v>
      </c>
      <c r="AR13" s="307">
        <f t="shared" si="10"/>
        <v>0</v>
      </c>
      <c r="AS13" s="307">
        <f t="shared" si="10"/>
        <v>0</v>
      </c>
      <c r="AT13" s="307">
        <f t="shared" si="10"/>
        <v>0</v>
      </c>
      <c r="AU13" s="307">
        <f t="shared" si="10"/>
        <v>0</v>
      </c>
      <c r="AV13" s="307">
        <f t="shared" si="10"/>
        <v>0</v>
      </c>
      <c r="AW13" s="307">
        <f t="shared" si="10"/>
        <v>0</v>
      </c>
      <c r="AX13" s="307">
        <f t="shared" si="10"/>
        <v>0</v>
      </c>
      <c r="AY13" s="307">
        <f t="shared" si="10"/>
        <v>0</v>
      </c>
      <c r="AZ13" s="307">
        <f t="shared" si="10"/>
        <v>0</v>
      </c>
      <c r="BA13" s="307">
        <f t="shared" si="10"/>
        <v>0</v>
      </c>
      <c r="BB13" s="307">
        <f t="shared" si="10"/>
        <v>0</v>
      </c>
      <c r="BC13" s="307">
        <f t="shared" si="10"/>
        <v>0</v>
      </c>
      <c r="BD13" s="307">
        <f t="shared" si="10"/>
        <v>0</v>
      </c>
      <c r="BE13" s="307">
        <f t="shared" si="10"/>
        <v>0</v>
      </c>
      <c r="BF13" s="307">
        <f t="shared" si="10"/>
        <v>0</v>
      </c>
      <c r="BG13" s="307">
        <f t="shared" si="10"/>
        <v>0</v>
      </c>
      <c r="BH13" s="307">
        <f t="shared" si="10"/>
        <v>0</v>
      </c>
      <c r="BI13" s="307">
        <f t="shared" si="10"/>
        <v>0</v>
      </c>
      <c r="BJ13" s="307">
        <f t="shared" si="10"/>
        <v>0</v>
      </c>
      <c r="BK13" s="307">
        <f t="shared" si="10"/>
        <v>0</v>
      </c>
      <c r="BL13" s="307">
        <f t="shared" si="10"/>
        <v>0</v>
      </c>
      <c r="BM13" s="307">
        <f t="shared" si="10"/>
        <v>0</v>
      </c>
      <c r="BN13" s="307">
        <f t="shared" si="10"/>
        <v>0</v>
      </c>
      <c r="BO13" s="307">
        <f t="shared" si="10"/>
        <v>0</v>
      </c>
      <c r="BP13" s="307">
        <f t="shared" si="10"/>
        <v>0</v>
      </c>
      <c r="BQ13" s="307">
        <f t="shared" si="10"/>
        <v>0</v>
      </c>
      <c r="BR13" s="251" t="s">
        <v>188</v>
      </c>
    </row>
    <row r="14" spans="1:70" s="251" customFormat="1" ht="15" outlineLevel="1">
      <c r="A14" s="309"/>
      <c r="B14" s="310"/>
      <c r="C14" s="311" t="s">
        <v>200</v>
      </c>
      <c r="D14" s="312">
        <f t="shared" si="6"/>
        <v>55375976.148078084</v>
      </c>
      <c r="E14" s="312">
        <f t="shared" si="7"/>
        <v>16514657.859138433</v>
      </c>
      <c r="F14" s="313"/>
      <c r="G14" s="798"/>
      <c r="H14" s="799">
        <f t="shared" si="8"/>
        <v>169241.35443731808</v>
      </c>
      <c r="I14" s="315"/>
      <c r="J14" s="316">
        <v>0</v>
      </c>
      <c r="K14" s="316">
        <v>373675.08919256722</v>
      </c>
      <c r="L14" s="316">
        <v>887517.55469901115</v>
      </c>
      <c r="M14" s="316">
        <v>1418744.0098134568</v>
      </c>
      <c r="N14" s="316">
        <v>1704476.8592011307</v>
      </c>
      <c r="O14" s="316">
        <v>1777284.5820414166</v>
      </c>
      <c r="P14" s="316">
        <v>1806609.5273189782</v>
      </c>
      <c r="Q14" s="316">
        <v>1834720.6360527496</v>
      </c>
      <c r="R14" s="316">
        <v>1861615.2673877785</v>
      </c>
      <c r="S14" s="316">
        <v>1886791.6245730596</v>
      </c>
      <c r="T14" s="316">
        <v>1910530.5086701624</v>
      </c>
      <c r="U14" s="316">
        <v>1931904.8902166241</v>
      </c>
      <c r="V14" s="316">
        <v>1952239.2476642269</v>
      </c>
      <c r="W14" s="316">
        <v>1972180.059428595</v>
      </c>
      <c r="X14" s="316">
        <v>1992235.7692266442</v>
      </c>
      <c r="Y14" s="316">
        <v>2011994.3567374833</v>
      </c>
      <c r="Z14" s="316">
        <v>2030896.2532478168</v>
      </c>
      <c r="AA14" s="316">
        <v>2049674.64995434</v>
      </c>
      <c r="AB14" s="316">
        <v>2068266.572183928</v>
      </c>
      <c r="AC14" s="316">
        <v>2086226.6661334063</v>
      </c>
      <c r="AD14" s="316">
        <v>2104299.4212899427</v>
      </c>
      <c r="AE14" s="316">
        <v>2122532.799246015</v>
      </c>
      <c r="AF14" s="316">
        <v>2140459.8259634664</v>
      </c>
      <c r="AG14" s="316">
        <v>2158483.0322727291</v>
      </c>
      <c r="AH14" s="316">
        <v>2176711.332385147</v>
      </c>
      <c r="AI14" s="316">
        <v>2193289.8372934707</v>
      </c>
      <c r="AJ14" s="316">
        <v>2208747.5618487988</v>
      </c>
      <c r="AK14" s="316">
        <v>2224143.4762384803</v>
      </c>
      <c r="AL14" s="316">
        <v>2238366.7912699259</v>
      </c>
      <c r="AM14" s="316">
        <v>2251357.9465267379</v>
      </c>
      <c r="AN14" s="316">
        <v>0</v>
      </c>
      <c r="AO14" s="316">
        <v>0</v>
      </c>
      <c r="AP14" s="316">
        <v>0</v>
      </c>
      <c r="AQ14" s="316">
        <v>0</v>
      </c>
      <c r="AR14" s="316">
        <v>0</v>
      </c>
      <c r="AS14" s="316">
        <v>0</v>
      </c>
      <c r="AT14" s="316">
        <v>0</v>
      </c>
      <c r="AU14" s="316">
        <v>0</v>
      </c>
      <c r="AV14" s="316">
        <v>0</v>
      </c>
      <c r="AW14" s="316">
        <v>0</v>
      </c>
      <c r="AX14" s="316">
        <v>0</v>
      </c>
      <c r="AY14" s="316">
        <v>0</v>
      </c>
      <c r="AZ14" s="316">
        <v>0</v>
      </c>
      <c r="BA14" s="316">
        <v>0</v>
      </c>
      <c r="BB14" s="316">
        <v>0</v>
      </c>
      <c r="BC14" s="316">
        <v>0</v>
      </c>
      <c r="BD14" s="316">
        <v>0</v>
      </c>
      <c r="BE14" s="316">
        <v>0</v>
      </c>
      <c r="BF14" s="316">
        <v>0</v>
      </c>
      <c r="BG14" s="316">
        <v>0</v>
      </c>
      <c r="BH14" s="316">
        <v>0</v>
      </c>
      <c r="BI14" s="316">
        <v>0</v>
      </c>
      <c r="BJ14" s="316">
        <v>0</v>
      </c>
      <c r="BK14" s="316">
        <v>0</v>
      </c>
      <c r="BL14" s="316">
        <v>0</v>
      </c>
      <c r="BM14" s="316">
        <v>0</v>
      </c>
      <c r="BN14" s="316">
        <v>0</v>
      </c>
      <c r="BO14" s="316">
        <v>0</v>
      </c>
      <c r="BP14" s="316">
        <v>0</v>
      </c>
      <c r="BQ14" s="316">
        <v>0</v>
      </c>
      <c r="BR14" s="251" t="s">
        <v>188</v>
      </c>
    </row>
    <row r="15" spans="1:70" s="251" customFormat="1" ht="15" outlineLevel="1">
      <c r="A15" s="309"/>
      <c r="B15" s="310"/>
      <c r="C15" s="311" t="s">
        <v>201</v>
      </c>
      <c r="D15" s="312">
        <f t="shared" ref="D15:D17" si="11">SUM($J15:$BQ15)</f>
        <v>0</v>
      </c>
      <c r="E15" s="312">
        <f t="shared" si="7"/>
        <v>0</v>
      </c>
      <c r="F15" s="313"/>
      <c r="G15" s="798"/>
      <c r="H15" s="799">
        <f t="shared" si="8"/>
        <v>0</v>
      </c>
      <c r="I15" s="315"/>
      <c r="J15" s="316">
        <v>0</v>
      </c>
      <c r="K15" s="316">
        <v>0</v>
      </c>
      <c r="L15" s="316">
        <v>0</v>
      </c>
      <c r="M15" s="316">
        <v>0</v>
      </c>
      <c r="N15" s="316">
        <v>0</v>
      </c>
      <c r="O15" s="316">
        <v>0</v>
      </c>
      <c r="P15" s="316">
        <v>0</v>
      </c>
      <c r="Q15" s="316">
        <v>0</v>
      </c>
      <c r="R15" s="316">
        <v>0</v>
      </c>
      <c r="S15" s="316">
        <v>0</v>
      </c>
      <c r="T15" s="316">
        <v>0</v>
      </c>
      <c r="U15" s="316">
        <v>0</v>
      </c>
      <c r="V15" s="316">
        <v>0</v>
      </c>
      <c r="W15" s="316">
        <v>0</v>
      </c>
      <c r="X15" s="316">
        <v>0</v>
      </c>
      <c r="Y15" s="316">
        <v>0</v>
      </c>
      <c r="Z15" s="316">
        <v>0</v>
      </c>
      <c r="AA15" s="316">
        <v>0</v>
      </c>
      <c r="AB15" s="316">
        <v>0</v>
      </c>
      <c r="AC15" s="316">
        <v>0</v>
      </c>
      <c r="AD15" s="316">
        <v>0</v>
      </c>
      <c r="AE15" s="316">
        <v>0</v>
      </c>
      <c r="AF15" s="316">
        <v>0</v>
      </c>
      <c r="AG15" s="316">
        <v>0</v>
      </c>
      <c r="AH15" s="316">
        <v>0</v>
      </c>
      <c r="AI15" s="316">
        <v>0</v>
      </c>
      <c r="AJ15" s="316">
        <v>0</v>
      </c>
      <c r="AK15" s="316">
        <v>0</v>
      </c>
      <c r="AL15" s="316">
        <v>0</v>
      </c>
      <c r="AM15" s="316">
        <v>0</v>
      </c>
      <c r="AN15" s="316">
        <v>0</v>
      </c>
      <c r="AO15" s="316">
        <v>0</v>
      </c>
      <c r="AP15" s="316">
        <v>0</v>
      </c>
      <c r="AQ15" s="316">
        <v>0</v>
      </c>
      <c r="AR15" s="316">
        <v>0</v>
      </c>
      <c r="AS15" s="316">
        <v>0</v>
      </c>
      <c r="AT15" s="316">
        <v>0</v>
      </c>
      <c r="AU15" s="316">
        <v>0</v>
      </c>
      <c r="AV15" s="316">
        <v>0</v>
      </c>
      <c r="AW15" s="316">
        <v>0</v>
      </c>
      <c r="AX15" s="316">
        <v>0</v>
      </c>
      <c r="AY15" s="316">
        <v>0</v>
      </c>
      <c r="AZ15" s="316">
        <v>0</v>
      </c>
      <c r="BA15" s="316">
        <v>0</v>
      </c>
      <c r="BB15" s="316">
        <v>0</v>
      </c>
      <c r="BC15" s="316">
        <v>0</v>
      </c>
      <c r="BD15" s="316">
        <v>0</v>
      </c>
      <c r="BE15" s="316">
        <v>0</v>
      </c>
      <c r="BF15" s="316">
        <v>0</v>
      </c>
      <c r="BG15" s="316">
        <v>0</v>
      </c>
      <c r="BH15" s="316">
        <v>0</v>
      </c>
      <c r="BI15" s="316">
        <v>0</v>
      </c>
      <c r="BJ15" s="316">
        <v>0</v>
      </c>
      <c r="BK15" s="316">
        <v>0</v>
      </c>
      <c r="BL15" s="316">
        <v>0</v>
      </c>
      <c r="BM15" s="316">
        <v>0</v>
      </c>
      <c r="BN15" s="316">
        <v>0</v>
      </c>
      <c r="BO15" s="316">
        <v>0</v>
      </c>
      <c r="BP15" s="316">
        <v>0</v>
      </c>
      <c r="BQ15" s="316">
        <v>0</v>
      </c>
      <c r="BR15" s="251" t="s">
        <v>188</v>
      </c>
    </row>
    <row r="16" spans="1:70" s="251" customFormat="1" ht="15" outlineLevel="1">
      <c r="A16" s="309"/>
      <c r="B16" s="310"/>
      <c r="C16" s="311" t="s">
        <v>202</v>
      </c>
      <c r="D16" s="312">
        <f t="shared" si="11"/>
        <v>12692426.335215788</v>
      </c>
      <c r="E16" s="312">
        <f t="shared" si="7"/>
        <v>3785234.9142865967</v>
      </c>
      <c r="F16" s="317"/>
      <c r="G16" s="798"/>
      <c r="H16" s="799">
        <f t="shared" si="8"/>
        <v>38790.890445411285</v>
      </c>
      <c r="I16" s="315"/>
      <c r="J16" s="316">
        <v>0</v>
      </c>
      <c r="K16" s="316">
        <v>85648.034992633839</v>
      </c>
      <c r="L16" s="316">
        <v>203423.07202144031</v>
      </c>
      <c r="M16" s="316">
        <v>325182.59876690118</v>
      </c>
      <c r="N16" s="316">
        <v>390673.87124048313</v>
      </c>
      <c r="O16" s="316">
        <v>407361.73343390127</v>
      </c>
      <c r="P16" s="316">
        <v>414083.14465967164</v>
      </c>
      <c r="Q16" s="316">
        <v>420526.33901259</v>
      </c>
      <c r="R16" s="316">
        <v>426690.71119665453</v>
      </c>
      <c r="S16" s="316">
        <v>432461.24710754812</v>
      </c>
      <c r="T16" s="316">
        <v>437902.30762947915</v>
      </c>
      <c r="U16" s="316">
        <v>442801.41338093003</v>
      </c>
      <c r="V16" s="316">
        <v>447462.14086476696</v>
      </c>
      <c r="W16" s="316">
        <v>452032.66588281543</v>
      </c>
      <c r="X16" s="316">
        <v>456629.52605430048</v>
      </c>
      <c r="Y16" s="316">
        <v>461158.28444220917</v>
      </c>
      <c r="Z16" s="316">
        <v>465490.68534493545</v>
      </c>
      <c r="AA16" s="316">
        <v>469794.7795292738</v>
      </c>
      <c r="AB16" s="316">
        <v>474056.13291287993</v>
      </c>
      <c r="AC16" s="316">
        <v>478172.66837254819</v>
      </c>
      <c r="AD16" s="316">
        <v>482315.02629478765</v>
      </c>
      <c r="AE16" s="316">
        <v>486494.19969537476</v>
      </c>
      <c r="AF16" s="316">
        <v>490603.15599462349</v>
      </c>
      <c r="AG16" s="316">
        <v>494734.15709504671</v>
      </c>
      <c r="AH16" s="316">
        <v>498912.16663070512</v>
      </c>
      <c r="AI16" s="316">
        <v>502712.0355799087</v>
      </c>
      <c r="AJ16" s="316">
        <v>506255.01655967353</v>
      </c>
      <c r="AK16" s="316">
        <v>509783.83036752022</v>
      </c>
      <c r="AL16" s="316">
        <v>513043.87905355048</v>
      </c>
      <c r="AM16" s="316">
        <v>516021.51109863655</v>
      </c>
      <c r="AN16" s="316">
        <v>0</v>
      </c>
      <c r="AO16" s="316">
        <v>0</v>
      </c>
      <c r="AP16" s="316">
        <v>0</v>
      </c>
      <c r="AQ16" s="316">
        <v>0</v>
      </c>
      <c r="AR16" s="316">
        <v>0</v>
      </c>
      <c r="AS16" s="316">
        <v>0</v>
      </c>
      <c r="AT16" s="316">
        <v>0</v>
      </c>
      <c r="AU16" s="316">
        <v>0</v>
      </c>
      <c r="AV16" s="316">
        <v>0</v>
      </c>
      <c r="AW16" s="316">
        <v>0</v>
      </c>
      <c r="AX16" s="316">
        <v>0</v>
      </c>
      <c r="AY16" s="316">
        <v>0</v>
      </c>
      <c r="AZ16" s="316">
        <v>0</v>
      </c>
      <c r="BA16" s="316">
        <v>0</v>
      </c>
      <c r="BB16" s="316">
        <v>0</v>
      </c>
      <c r="BC16" s="316">
        <v>0</v>
      </c>
      <c r="BD16" s="316">
        <v>0</v>
      </c>
      <c r="BE16" s="316">
        <v>0</v>
      </c>
      <c r="BF16" s="316">
        <v>0</v>
      </c>
      <c r="BG16" s="316">
        <v>0</v>
      </c>
      <c r="BH16" s="316">
        <v>0</v>
      </c>
      <c r="BI16" s="316">
        <v>0</v>
      </c>
      <c r="BJ16" s="316">
        <v>0</v>
      </c>
      <c r="BK16" s="316">
        <v>0</v>
      </c>
      <c r="BL16" s="316">
        <v>0</v>
      </c>
      <c r="BM16" s="316">
        <v>0</v>
      </c>
      <c r="BN16" s="316">
        <v>0</v>
      </c>
      <c r="BO16" s="316">
        <v>0</v>
      </c>
      <c r="BP16" s="316">
        <v>0</v>
      </c>
      <c r="BQ16" s="316">
        <v>0</v>
      </c>
      <c r="BR16" s="251" t="s">
        <v>188</v>
      </c>
    </row>
    <row r="17" spans="1:70" s="251" customFormat="1" ht="15" outlineLevel="1">
      <c r="A17" s="309"/>
      <c r="B17" s="310"/>
      <c r="C17" s="311" t="s">
        <v>203</v>
      </c>
      <c r="D17" s="312">
        <f t="shared" si="11"/>
        <v>33622097.31344983</v>
      </c>
      <c r="E17" s="312">
        <f t="shared" si="7"/>
        <v>10027045.521572309</v>
      </c>
      <c r="F17" s="313"/>
      <c r="G17" s="798"/>
      <c r="H17" s="799">
        <f t="shared" si="8"/>
        <v>102756.64077027835</v>
      </c>
      <c r="I17" s="315"/>
      <c r="J17" s="316">
        <f t="shared" ref="J17:AO17" si="12">SUM(J18:J19)</f>
        <v>0</v>
      </c>
      <c r="K17" s="316">
        <f t="shared" si="12"/>
        <v>226880.69965301338</v>
      </c>
      <c r="L17" s="316">
        <f>SUM(L18:L19)</f>
        <v>538865.47320973664</v>
      </c>
      <c r="M17" s="316">
        <f t="shared" si="12"/>
        <v>861405.11606092204</v>
      </c>
      <c r="N17" s="316">
        <f t="shared" si="12"/>
        <v>1034890.7742111683</v>
      </c>
      <c r="O17" s="316">
        <f t="shared" si="12"/>
        <v>1079096.7370272612</v>
      </c>
      <c r="P17" s="316">
        <f t="shared" si="12"/>
        <v>1096901.6812001138</v>
      </c>
      <c r="Q17" s="316">
        <f t="shared" si="12"/>
        <v>1113969.6319466336</v>
      </c>
      <c r="R17" s="316">
        <f t="shared" si="12"/>
        <v>1130298.9858443902</v>
      </c>
      <c r="S17" s="316">
        <f t="shared" si="12"/>
        <v>1145585.0718001153</v>
      </c>
      <c r="T17" s="316">
        <f t="shared" si="12"/>
        <v>1159998.3810859183</v>
      </c>
      <c r="U17" s="316">
        <f t="shared" si="12"/>
        <v>1172976.0581646613</v>
      </c>
      <c r="V17" s="316">
        <f t="shared" si="12"/>
        <v>1185322.2738427664</v>
      </c>
      <c r="W17" s="316">
        <f t="shared" si="12"/>
        <v>1197429.5441842943</v>
      </c>
      <c r="X17" s="316">
        <f t="shared" si="12"/>
        <v>1209606.5760566925</v>
      </c>
      <c r="Y17" s="316">
        <f t="shared" si="12"/>
        <v>1221603.2070558337</v>
      </c>
      <c r="Z17" s="316">
        <f t="shared" si="12"/>
        <v>1233079.6892433402</v>
      </c>
      <c r="AA17" s="316">
        <f t="shared" si="12"/>
        <v>1244481.1872461741</v>
      </c>
      <c r="AB17" s="316">
        <f t="shared" si="12"/>
        <v>1255769.4653394711</v>
      </c>
      <c r="AC17" s="316">
        <f t="shared" si="12"/>
        <v>1266674.1223501815</v>
      </c>
      <c r="AD17" s="316">
        <f t="shared" si="12"/>
        <v>1277647.1827793168</v>
      </c>
      <c r="AE17" s="316">
        <f t="shared" si="12"/>
        <v>1288717.7670043723</v>
      </c>
      <c r="AF17" s="316">
        <f t="shared" si="12"/>
        <v>1299602.3469027602</v>
      </c>
      <c r="AG17" s="316">
        <f t="shared" si="12"/>
        <v>1310545.3232362159</v>
      </c>
      <c r="AH17" s="316">
        <f t="shared" si="12"/>
        <v>1321612.8243959174</v>
      </c>
      <c r="AI17" s="316">
        <f t="shared" si="12"/>
        <v>1331678.6353145125</v>
      </c>
      <c r="AJ17" s="316">
        <f t="shared" si="12"/>
        <v>1341063.9528365724</v>
      </c>
      <c r="AK17" s="316">
        <f t="shared" si="12"/>
        <v>1350411.741676542</v>
      </c>
      <c r="AL17" s="316">
        <f t="shared" si="12"/>
        <v>1359047.5746743807</v>
      </c>
      <c r="AM17" s="316">
        <f t="shared" si="12"/>
        <v>1366935.2891065502</v>
      </c>
      <c r="AN17" s="316">
        <f t="shared" si="12"/>
        <v>0</v>
      </c>
      <c r="AO17" s="316">
        <f t="shared" si="12"/>
        <v>0</v>
      </c>
      <c r="AP17" s="316">
        <f t="shared" ref="AP17:BQ17" si="13">SUM(AP18:AP19)</f>
        <v>0</v>
      </c>
      <c r="AQ17" s="316">
        <f t="shared" si="13"/>
        <v>0</v>
      </c>
      <c r="AR17" s="316">
        <f t="shared" si="13"/>
        <v>0</v>
      </c>
      <c r="AS17" s="316">
        <f t="shared" si="13"/>
        <v>0</v>
      </c>
      <c r="AT17" s="316">
        <f t="shared" si="13"/>
        <v>0</v>
      </c>
      <c r="AU17" s="316">
        <f t="shared" si="13"/>
        <v>0</v>
      </c>
      <c r="AV17" s="316">
        <f t="shared" si="13"/>
        <v>0</v>
      </c>
      <c r="AW17" s="316">
        <f t="shared" si="13"/>
        <v>0</v>
      </c>
      <c r="AX17" s="316">
        <f t="shared" si="13"/>
        <v>0</v>
      </c>
      <c r="AY17" s="316">
        <f t="shared" si="13"/>
        <v>0</v>
      </c>
      <c r="AZ17" s="316">
        <f t="shared" si="13"/>
        <v>0</v>
      </c>
      <c r="BA17" s="316">
        <f t="shared" si="13"/>
        <v>0</v>
      </c>
      <c r="BB17" s="316">
        <f t="shared" si="13"/>
        <v>0</v>
      </c>
      <c r="BC17" s="316">
        <f t="shared" si="13"/>
        <v>0</v>
      </c>
      <c r="BD17" s="316">
        <f t="shared" si="13"/>
        <v>0</v>
      </c>
      <c r="BE17" s="316">
        <f t="shared" si="13"/>
        <v>0</v>
      </c>
      <c r="BF17" s="316">
        <f t="shared" si="13"/>
        <v>0</v>
      </c>
      <c r="BG17" s="316">
        <f t="shared" si="13"/>
        <v>0</v>
      </c>
      <c r="BH17" s="316">
        <f t="shared" si="13"/>
        <v>0</v>
      </c>
      <c r="BI17" s="316">
        <f t="shared" si="13"/>
        <v>0</v>
      </c>
      <c r="BJ17" s="316">
        <f t="shared" si="13"/>
        <v>0</v>
      </c>
      <c r="BK17" s="316">
        <f t="shared" si="13"/>
        <v>0</v>
      </c>
      <c r="BL17" s="316">
        <f t="shared" si="13"/>
        <v>0</v>
      </c>
      <c r="BM17" s="316">
        <f t="shared" si="13"/>
        <v>0</v>
      </c>
      <c r="BN17" s="316">
        <f t="shared" si="13"/>
        <v>0</v>
      </c>
      <c r="BO17" s="316">
        <f t="shared" si="13"/>
        <v>0</v>
      </c>
      <c r="BP17" s="316">
        <f t="shared" si="13"/>
        <v>0</v>
      </c>
      <c r="BQ17" s="316">
        <f t="shared" si="13"/>
        <v>0</v>
      </c>
      <c r="BR17" s="251" t="s">
        <v>188</v>
      </c>
    </row>
    <row r="18" spans="1:70" s="325" customFormat="1" outlineLevel="2">
      <c r="A18" s="318"/>
      <c r="B18" s="319"/>
      <c r="C18" s="320" t="s">
        <v>204</v>
      </c>
      <c r="D18" s="321">
        <f>SUM($J18:$BQ18)</f>
        <v>29659144.84686986</v>
      </c>
      <c r="E18" s="321">
        <f t="shared" si="7"/>
        <v>8845182.7599554509</v>
      </c>
      <c r="F18" s="322"/>
      <c r="G18" s="448"/>
      <c r="H18" s="449">
        <f t="shared" si="8"/>
        <v>90644.972684803317</v>
      </c>
      <c r="I18" s="323"/>
      <c r="J18" s="324">
        <v>0</v>
      </c>
      <c r="K18" s="324">
        <v>200138.8393839449</v>
      </c>
      <c r="L18" s="324">
        <v>475350.74846479803</v>
      </c>
      <c r="M18" s="324">
        <v>759873.45081133489</v>
      </c>
      <c r="N18" s="324">
        <v>912910.78860627301</v>
      </c>
      <c r="O18" s="324">
        <v>951906.30521651614</v>
      </c>
      <c r="P18" s="324">
        <v>967612.62517894816</v>
      </c>
      <c r="Q18" s="324">
        <v>982668.81928578531</v>
      </c>
      <c r="R18" s="324">
        <v>997073.47310598649</v>
      </c>
      <c r="S18" s="324">
        <v>1010557.826365567</v>
      </c>
      <c r="T18" s="324">
        <v>1023272.27495707</v>
      </c>
      <c r="U18" s="324">
        <v>1034720.3057168991</v>
      </c>
      <c r="V18" s="324">
        <v>1045611.3038510676</v>
      </c>
      <c r="W18" s="324">
        <v>1056291.5205374889</v>
      </c>
      <c r="X18" s="324">
        <v>1067033.2761377243</v>
      </c>
      <c r="Y18" s="324">
        <v>1077615.8942641565</v>
      </c>
      <c r="Z18" s="324">
        <v>1087739.6722176399</v>
      </c>
      <c r="AA18" s="324">
        <v>1097797.3041846401</v>
      </c>
      <c r="AB18" s="324">
        <v>1107755.0611894929</v>
      </c>
      <c r="AC18" s="324">
        <v>1117374.4135687007</v>
      </c>
      <c r="AD18" s="324">
        <v>1127054.1068265925</v>
      </c>
      <c r="AE18" s="324">
        <v>1136819.8289946455</v>
      </c>
      <c r="AF18" s="324">
        <v>1146421.4707005147</v>
      </c>
      <c r="AG18" s="324">
        <v>1156074.6257997951</v>
      </c>
      <c r="AH18" s="324">
        <v>1165837.6282956917</v>
      </c>
      <c r="AI18" s="324">
        <v>1174717.0072723385</v>
      </c>
      <c r="AJ18" s="324">
        <v>1182996.1009060747</v>
      </c>
      <c r="AK18" s="324">
        <v>1191242.089269558</v>
      </c>
      <c r="AL18" s="324">
        <v>1198860.0382442586</v>
      </c>
      <c r="AM18" s="324">
        <v>1205818.0475163595</v>
      </c>
      <c r="AN18" s="324">
        <v>0</v>
      </c>
      <c r="AO18" s="324">
        <v>0</v>
      </c>
      <c r="AP18" s="324">
        <v>0</v>
      </c>
      <c r="AQ18" s="324">
        <v>0</v>
      </c>
      <c r="AR18" s="324">
        <v>0</v>
      </c>
      <c r="AS18" s="324">
        <v>0</v>
      </c>
      <c r="AT18" s="324">
        <v>0</v>
      </c>
      <c r="AU18" s="324">
        <v>0</v>
      </c>
      <c r="AV18" s="324">
        <v>0</v>
      </c>
      <c r="AW18" s="324">
        <v>0</v>
      </c>
      <c r="AX18" s="324">
        <v>0</v>
      </c>
      <c r="AY18" s="324">
        <v>0</v>
      </c>
      <c r="AZ18" s="324">
        <v>0</v>
      </c>
      <c r="BA18" s="324">
        <v>0</v>
      </c>
      <c r="BB18" s="324">
        <v>0</v>
      </c>
      <c r="BC18" s="324">
        <v>0</v>
      </c>
      <c r="BD18" s="324">
        <v>0</v>
      </c>
      <c r="BE18" s="324">
        <v>0</v>
      </c>
      <c r="BF18" s="324">
        <v>0</v>
      </c>
      <c r="BG18" s="324">
        <v>0</v>
      </c>
      <c r="BH18" s="324">
        <v>0</v>
      </c>
      <c r="BI18" s="324">
        <v>0</v>
      </c>
      <c r="BJ18" s="324">
        <v>0</v>
      </c>
      <c r="BK18" s="324">
        <v>0</v>
      </c>
      <c r="BL18" s="324">
        <v>0</v>
      </c>
      <c r="BM18" s="324">
        <v>0</v>
      </c>
      <c r="BN18" s="324">
        <v>0</v>
      </c>
      <c r="BO18" s="324">
        <v>0</v>
      </c>
      <c r="BP18" s="324">
        <v>0</v>
      </c>
      <c r="BQ18" s="324">
        <v>0</v>
      </c>
      <c r="BR18" s="325" t="s">
        <v>188</v>
      </c>
    </row>
    <row r="19" spans="1:70" s="325" customFormat="1" outlineLevel="2">
      <c r="A19" s="318"/>
      <c r="B19" s="319"/>
      <c r="C19" s="320" t="s">
        <v>205</v>
      </c>
      <c r="D19" s="321">
        <f>SUM($J19:$BQ19)</f>
        <v>3962952.4665799658</v>
      </c>
      <c r="E19" s="321">
        <f t="shared" si="7"/>
        <v>1181862.7616168589</v>
      </c>
      <c r="F19" s="326"/>
      <c r="G19" s="448"/>
      <c r="H19" s="449">
        <f t="shared" si="8"/>
        <v>12111.668085475028</v>
      </c>
      <c r="I19" s="323"/>
      <c r="J19" s="324">
        <v>0</v>
      </c>
      <c r="K19" s="324">
        <v>26741.860269068467</v>
      </c>
      <c r="L19" s="324">
        <v>63514.724744938612</v>
      </c>
      <c r="M19" s="324">
        <v>101531.6652495872</v>
      </c>
      <c r="N19" s="324">
        <v>121979.98560489534</v>
      </c>
      <c r="O19" s="324">
        <v>127190.43181074513</v>
      </c>
      <c r="P19" s="324">
        <v>129289.05602116579</v>
      </c>
      <c r="Q19" s="324">
        <v>131300.81266084831</v>
      </c>
      <c r="R19" s="324">
        <v>133225.51273840372</v>
      </c>
      <c r="S19" s="324">
        <v>135027.24543454818</v>
      </c>
      <c r="T19" s="324">
        <v>136726.10612884827</v>
      </c>
      <c r="U19" s="324">
        <v>138255.75244776218</v>
      </c>
      <c r="V19" s="324">
        <v>139710.96999169874</v>
      </c>
      <c r="W19" s="324">
        <v>141138.02364680535</v>
      </c>
      <c r="X19" s="324">
        <v>142573.29991896814</v>
      </c>
      <c r="Y19" s="324">
        <v>143987.31279167725</v>
      </c>
      <c r="Z19" s="324">
        <v>145340.01702570033</v>
      </c>
      <c r="AA19" s="324">
        <v>146683.88306153391</v>
      </c>
      <c r="AB19" s="324">
        <v>148014.40414997828</v>
      </c>
      <c r="AC19" s="324">
        <v>149299.7087814807</v>
      </c>
      <c r="AD19" s="324">
        <v>150593.07595272432</v>
      </c>
      <c r="AE19" s="324">
        <v>151897.93800972676</v>
      </c>
      <c r="AF19" s="324">
        <v>153180.87620224536</v>
      </c>
      <c r="AG19" s="324">
        <v>154470.69743642063</v>
      </c>
      <c r="AH19" s="324">
        <v>155775.19610022564</v>
      </c>
      <c r="AI19" s="324">
        <v>156961.62804217395</v>
      </c>
      <c r="AJ19" s="324">
        <v>158067.85193049771</v>
      </c>
      <c r="AK19" s="324">
        <v>159169.65240698395</v>
      </c>
      <c r="AL19" s="324">
        <v>160187.53643012216</v>
      </c>
      <c r="AM19" s="324">
        <v>161117.2415901908</v>
      </c>
      <c r="AN19" s="324">
        <v>0</v>
      </c>
      <c r="AO19" s="324">
        <v>0</v>
      </c>
      <c r="AP19" s="324">
        <v>0</v>
      </c>
      <c r="AQ19" s="324">
        <v>0</v>
      </c>
      <c r="AR19" s="324">
        <v>0</v>
      </c>
      <c r="AS19" s="324">
        <v>0</v>
      </c>
      <c r="AT19" s="324">
        <v>0</v>
      </c>
      <c r="AU19" s="324">
        <v>0</v>
      </c>
      <c r="AV19" s="324">
        <v>0</v>
      </c>
      <c r="AW19" s="324">
        <v>0</v>
      </c>
      <c r="AX19" s="324">
        <v>0</v>
      </c>
      <c r="AY19" s="324">
        <v>0</v>
      </c>
      <c r="AZ19" s="324">
        <v>0</v>
      </c>
      <c r="BA19" s="324">
        <v>0</v>
      </c>
      <c r="BB19" s="324">
        <v>0</v>
      </c>
      <c r="BC19" s="324">
        <v>0</v>
      </c>
      <c r="BD19" s="324">
        <v>0</v>
      </c>
      <c r="BE19" s="324">
        <v>0</v>
      </c>
      <c r="BF19" s="324">
        <v>0</v>
      </c>
      <c r="BG19" s="324">
        <v>0</v>
      </c>
      <c r="BH19" s="324">
        <v>0</v>
      </c>
      <c r="BI19" s="324">
        <v>0</v>
      </c>
      <c r="BJ19" s="324">
        <v>0</v>
      </c>
      <c r="BK19" s="324">
        <v>0</v>
      </c>
      <c r="BL19" s="324">
        <v>0</v>
      </c>
      <c r="BM19" s="324">
        <v>0</v>
      </c>
      <c r="BN19" s="324">
        <v>0</v>
      </c>
      <c r="BO19" s="324">
        <v>0</v>
      </c>
      <c r="BP19" s="324">
        <v>0</v>
      </c>
      <c r="BQ19" s="324">
        <v>0</v>
      </c>
      <c r="BR19" s="325" t="s">
        <v>188</v>
      </c>
    </row>
    <row r="20" spans="1:70" s="251" customFormat="1" ht="15" outlineLevel="1">
      <c r="A20" s="309"/>
      <c r="B20" s="310"/>
      <c r="C20" s="311" t="s">
        <v>206</v>
      </c>
      <c r="D20" s="312">
        <f t="shared" si="6"/>
        <v>4512841.0708049973</v>
      </c>
      <c r="E20" s="312">
        <f t="shared" si="7"/>
        <v>1345854.8533342478</v>
      </c>
      <c r="F20" s="327"/>
      <c r="G20" s="798"/>
      <c r="H20" s="799">
        <f t="shared" si="8"/>
        <v>13792.250508434639</v>
      </c>
      <c r="I20" s="314"/>
      <c r="J20" s="316">
        <v>0</v>
      </c>
      <c r="K20" s="316">
        <v>30452.488731495971</v>
      </c>
      <c r="L20" s="316">
        <v>72327.856780275033</v>
      </c>
      <c r="M20" s="316">
        <v>115619.92549483839</v>
      </c>
      <c r="N20" s="316">
        <v>138905.59967504127</v>
      </c>
      <c r="O20" s="316">
        <v>144839.03335441908</v>
      </c>
      <c r="P20" s="316">
        <v>147228.85700454866</v>
      </c>
      <c r="Q20" s="316">
        <v>149519.75957392994</v>
      </c>
      <c r="R20" s="316">
        <v>151711.52584723817</v>
      </c>
      <c r="S20" s="316">
        <v>153763.26211668426</v>
      </c>
      <c r="T20" s="316">
        <v>155697.852142547</v>
      </c>
      <c r="U20" s="316">
        <v>157439.74806232261</v>
      </c>
      <c r="V20" s="316">
        <v>159096.88767088833</v>
      </c>
      <c r="W20" s="316">
        <v>160721.95544531086</v>
      </c>
      <c r="X20" s="316">
        <v>162356.38678497265</v>
      </c>
      <c r="Y20" s="316">
        <v>163966.60427317675</v>
      </c>
      <c r="Z20" s="316">
        <v>165507.00610121567</v>
      </c>
      <c r="AA20" s="316">
        <v>167037.34336650302</v>
      </c>
      <c r="AB20" s="316">
        <v>168552.48397546564</v>
      </c>
      <c r="AC20" s="316">
        <v>170016.13401377804</v>
      </c>
      <c r="AD20" s="316">
        <v>171488.9653281178</v>
      </c>
      <c r="AE20" s="316">
        <v>172974.88652758594</v>
      </c>
      <c r="AF20" s="316">
        <v>174435.84176621863</v>
      </c>
      <c r="AG20" s="316">
        <v>175904.63511881867</v>
      </c>
      <c r="AH20" s="316">
        <v>177390.14250162861</v>
      </c>
      <c r="AI20" s="316">
        <v>178741.20054244334</v>
      </c>
      <c r="AJ20" s="316">
        <v>180000.92107627084</v>
      </c>
      <c r="AK20" s="316">
        <v>181255.60441755518</v>
      </c>
      <c r="AL20" s="316">
        <v>182414.72728457721</v>
      </c>
      <c r="AM20" s="316">
        <v>183473.43582712958</v>
      </c>
      <c r="AN20" s="316">
        <v>0</v>
      </c>
      <c r="AO20" s="316">
        <v>0</v>
      </c>
      <c r="AP20" s="316">
        <v>0</v>
      </c>
      <c r="AQ20" s="316">
        <v>0</v>
      </c>
      <c r="AR20" s="316">
        <v>0</v>
      </c>
      <c r="AS20" s="316">
        <v>0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0</v>
      </c>
      <c r="BA20" s="316">
        <v>0</v>
      </c>
      <c r="BB20" s="316">
        <v>0</v>
      </c>
      <c r="BC20" s="316">
        <v>0</v>
      </c>
      <c r="BD20" s="316">
        <v>0</v>
      </c>
      <c r="BE20" s="316">
        <v>0</v>
      </c>
      <c r="BF20" s="316">
        <v>0</v>
      </c>
      <c r="BG20" s="316">
        <v>0</v>
      </c>
      <c r="BH20" s="316">
        <v>0</v>
      </c>
      <c r="BI20" s="316">
        <v>0</v>
      </c>
      <c r="BJ20" s="316">
        <v>0</v>
      </c>
      <c r="BK20" s="316">
        <v>0</v>
      </c>
      <c r="BL20" s="316">
        <v>0</v>
      </c>
      <c r="BM20" s="316">
        <v>0</v>
      </c>
      <c r="BN20" s="316">
        <v>0</v>
      </c>
      <c r="BO20" s="316">
        <v>0</v>
      </c>
      <c r="BP20" s="316">
        <v>0</v>
      </c>
      <c r="BQ20" s="316">
        <v>0</v>
      </c>
      <c r="BR20" s="251" t="s">
        <v>188</v>
      </c>
    </row>
    <row r="21" spans="1:70" s="331" customFormat="1" ht="15" hidden="1" outlineLevel="1" collapsed="1">
      <c r="A21" s="328"/>
      <c r="B21" s="310"/>
      <c r="C21" s="329" t="s">
        <v>207</v>
      </c>
      <c r="D21" s="312">
        <f t="shared" si="6"/>
        <v>0</v>
      </c>
      <c r="E21" s="312">
        <f t="shared" si="7"/>
        <v>0</v>
      </c>
      <c r="F21" s="313"/>
      <c r="G21" s="330"/>
      <c r="H21" s="799">
        <f t="shared" si="8"/>
        <v>0</v>
      </c>
      <c r="I21" s="315"/>
      <c r="J21" s="316">
        <f t="shared" ref="J21:BQ21" si="14">SUM(J22:J23)</f>
        <v>0</v>
      </c>
      <c r="K21" s="316">
        <f t="shared" si="14"/>
        <v>0</v>
      </c>
      <c r="L21" s="316">
        <f t="shared" si="14"/>
        <v>0</v>
      </c>
      <c r="M21" s="316">
        <f t="shared" si="14"/>
        <v>0</v>
      </c>
      <c r="N21" s="316">
        <f t="shared" si="14"/>
        <v>0</v>
      </c>
      <c r="O21" s="316">
        <f t="shared" si="14"/>
        <v>0</v>
      </c>
      <c r="P21" s="316">
        <f t="shared" si="14"/>
        <v>0</v>
      </c>
      <c r="Q21" s="316">
        <f t="shared" si="14"/>
        <v>0</v>
      </c>
      <c r="R21" s="316">
        <f t="shared" si="14"/>
        <v>0</v>
      </c>
      <c r="S21" s="316">
        <f t="shared" si="14"/>
        <v>0</v>
      </c>
      <c r="T21" s="316">
        <f t="shared" si="14"/>
        <v>0</v>
      </c>
      <c r="U21" s="316">
        <f t="shared" si="14"/>
        <v>0</v>
      </c>
      <c r="V21" s="316">
        <f t="shared" si="14"/>
        <v>0</v>
      </c>
      <c r="W21" s="316">
        <f t="shared" si="14"/>
        <v>0</v>
      </c>
      <c r="X21" s="316">
        <f t="shared" si="14"/>
        <v>0</v>
      </c>
      <c r="Y21" s="316">
        <f t="shared" si="14"/>
        <v>0</v>
      </c>
      <c r="Z21" s="316">
        <f t="shared" si="14"/>
        <v>0</v>
      </c>
      <c r="AA21" s="316">
        <f t="shared" si="14"/>
        <v>0</v>
      </c>
      <c r="AB21" s="316">
        <f t="shared" si="14"/>
        <v>0</v>
      </c>
      <c r="AC21" s="316">
        <f t="shared" si="14"/>
        <v>0</v>
      </c>
      <c r="AD21" s="316">
        <f t="shared" si="14"/>
        <v>0</v>
      </c>
      <c r="AE21" s="316">
        <f t="shared" si="14"/>
        <v>0</v>
      </c>
      <c r="AF21" s="316">
        <f t="shared" si="14"/>
        <v>0</v>
      </c>
      <c r="AG21" s="316">
        <f t="shared" si="14"/>
        <v>0</v>
      </c>
      <c r="AH21" s="316">
        <f t="shared" si="14"/>
        <v>0</v>
      </c>
      <c r="AI21" s="316">
        <f t="shared" si="14"/>
        <v>0</v>
      </c>
      <c r="AJ21" s="316">
        <f t="shared" si="14"/>
        <v>0</v>
      </c>
      <c r="AK21" s="316">
        <f t="shared" si="14"/>
        <v>0</v>
      </c>
      <c r="AL21" s="316">
        <f t="shared" si="14"/>
        <v>0</v>
      </c>
      <c r="AM21" s="316">
        <f t="shared" si="14"/>
        <v>0</v>
      </c>
      <c r="AN21" s="316">
        <f t="shared" si="14"/>
        <v>0</v>
      </c>
      <c r="AO21" s="316">
        <f t="shared" si="14"/>
        <v>0</v>
      </c>
      <c r="AP21" s="316">
        <f t="shared" si="14"/>
        <v>0</v>
      </c>
      <c r="AQ21" s="316">
        <f t="shared" si="14"/>
        <v>0</v>
      </c>
      <c r="AR21" s="316">
        <f t="shared" si="14"/>
        <v>0</v>
      </c>
      <c r="AS21" s="316">
        <f t="shared" si="14"/>
        <v>0</v>
      </c>
      <c r="AT21" s="316">
        <f t="shared" si="14"/>
        <v>0</v>
      </c>
      <c r="AU21" s="316">
        <f t="shared" si="14"/>
        <v>0</v>
      </c>
      <c r="AV21" s="316">
        <f t="shared" si="14"/>
        <v>0</v>
      </c>
      <c r="AW21" s="316">
        <f t="shared" si="14"/>
        <v>0</v>
      </c>
      <c r="AX21" s="316">
        <f t="shared" si="14"/>
        <v>0</v>
      </c>
      <c r="AY21" s="316">
        <f t="shared" si="14"/>
        <v>0</v>
      </c>
      <c r="AZ21" s="316">
        <f t="shared" si="14"/>
        <v>0</v>
      </c>
      <c r="BA21" s="316">
        <f t="shared" si="14"/>
        <v>0</v>
      </c>
      <c r="BB21" s="316">
        <f t="shared" si="14"/>
        <v>0</v>
      </c>
      <c r="BC21" s="316">
        <f t="shared" si="14"/>
        <v>0</v>
      </c>
      <c r="BD21" s="316">
        <f t="shared" si="14"/>
        <v>0</v>
      </c>
      <c r="BE21" s="316">
        <f t="shared" si="14"/>
        <v>0</v>
      </c>
      <c r="BF21" s="316">
        <f t="shared" si="14"/>
        <v>0</v>
      </c>
      <c r="BG21" s="316">
        <f t="shared" si="14"/>
        <v>0</v>
      </c>
      <c r="BH21" s="316">
        <f t="shared" si="14"/>
        <v>0</v>
      </c>
      <c r="BI21" s="316">
        <f t="shared" si="14"/>
        <v>0</v>
      </c>
      <c r="BJ21" s="316">
        <f t="shared" si="14"/>
        <v>0</v>
      </c>
      <c r="BK21" s="316">
        <f t="shared" si="14"/>
        <v>0</v>
      </c>
      <c r="BL21" s="316">
        <f t="shared" si="14"/>
        <v>0</v>
      </c>
      <c r="BM21" s="316">
        <f t="shared" si="14"/>
        <v>0</v>
      </c>
      <c r="BN21" s="316">
        <f t="shared" si="14"/>
        <v>0</v>
      </c>
      <c r="BO21" s="316">
        <f t="shared" si="14"/>
        <v>0</v>
      </c>
      <c r="BP21" s="316">
        <f t="shared" si="14"/>
        <v>0</v>
      </c>
      <c r="BQ21" s="316">
        <f t="shared" si="14"/>
        <v>0</v>
      </c>
      <c r="BR21" s="331" t="s">
        <v>188</v>
      </c>
    </row>
    <row r="22" spans="1:70" s="335" customFormat="1" hidden="1" outlineLevel="2">
      <c r="A22" s="332"/>
      <c r="B22" s="319"/>
      <c r="C22" s="333" t="s">
        <v>208</v>
      </c>
      <c r="D22" s="321">
        <f t="shared" si="6"/>
        <v>0</v>
      </c>
      <c r="E22" s="321">
        <f t="shared" si="7"/>
        <v>0</v>
      </c>
      <c r="F22" s="334"/>
      <c r="G22" s="449"/>
      <c r="H22" s="449">
        <f t="shared" si="8"/>
        <v>0</v>
      </c>
      <c r="I22" s="323"/>
      <c r="J22" s="324">
        <v>0</v>
      </c>
      <c r="K22" s="324">
        <v>0</v>
      </c>
      <c r="L22" s="324">
        <v>0</v>
      </c>
      <c r="M22" s="324">
        <v>0</v>
      </c>
      <c r="N22" s="324">
        <v>0</v>
      </c>
      <c r="O22" s="324">
        <v>0</v>
      </c>
      <c r="P22" s="324">
        <v>0</v>
      </c>
      <c r="Q22" s="324">
        <v>0</v>
      </c>
      <c r="R22" s="324">
        <v>0</v>
      </c>
      <c r="S22" s="324">
        <v>0</v>
      </c>
      <c r="T22" s="324">
        <v>0</v>
      </c>
      <c r="U22" s="324">
        <v>0</v>
      </c>
      <c r="V22" s="324">
        <v>0</v>
      </c>
      <c r="W22" s="324">
        <v>0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0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324">
        <v>0</v>
      </c>
      <c r="AJ22" s="324">
        <v>0</v>
      </c>
      <c r="AK22" s="324">
        <v>0</v>
      </c>
      <c r="AL22" s="324">
        <v>0</v>
      </c>
      <c r="AM22" s="324">
        <v>0</v>
      </c>
      <c r="AN22" s="324">
        <v>0</v>
      </c>
      <c r="AO22" s="324">
        <v>0</v>
      </c>
      <c r="AP22" s="324">
        <v>0</v>
      </c>
      <c r="AQ22" s="324">
        <v>0</v>
      </c>
      <c r="AR22" s="324">
        <v>0</v>
      </c>
      <c r="AS22" s="324">
        <v>0</v>
      </c>
      <c r="AT22" s="324">
        <v>0</v>
      </c>
      <c r="AU22" s="324">
        <v>0</v>
      </c>
      <c r="AV22" s="324">
        <v>0</v>
      </c>
      <c r="AW22" s="324">
        <v>0</v>
      </c>
      <c r="AX22" s="324">
        <v>0</v>
      </c>
      <c r="AY22" s="324">
        <v>0</v>
      </c>
      <c r="AZ22" s="324">
        <v>0</v>
      </c>
      <c r="BA22" s="324">
        <v>0</v>
      </c>
      <c r="BB22" s="324">
        <v>0</v>
      </c>
      <c r="BC22" s="324">
        <v>0</v>
      </c>
      <c r="BD22" s="324">
        <v>0</v>
      </c>
      <c r="BE22" s="324">
        <v>0</v>
      </c>
      <c r="BF22" s="324">
        <v>0</v>
      </c>
      <c r="BG22" s="324">
        <v>0</v>
      </c>
      <c r="BH22" s="324">
        <v>0</v>
      </c>
      <c r="BI22" s="324">
        <v>0</v>
      </c>
      <c r="BJ22" s="324">
        <v>0</v>
      </c>
      <c r="BK22" s="324">
        <v>0</v>
      </c>
      <c r="BL22" s="324">
        <v>0</v>
      </c>
      <c r="BM22" s="324">
        <v>0</v>
      </c>
      <c r="BN22" s="324">
        <v>0</v>
      </c>
      <c r="BO22" s="324">
        <v>0</v>
      </c>
      <c r="BP22" s="324">
        <v>0</v>
      </c>
      <c r="BQ22" s="324">
        <v>0</v>
      </c>
      <c r="BR22" s="335" t="s">
        <v>188</v>
      </c>
    </row>
    <row r="23" spans="1:70" s="335" customFormat="1" hidden="1" outlineLevel="2">
      <c r="A23" s="332"/>
      <c r="B23" s="319"/>
      <c r="C23" s="320" t="s">
        <v>209</v>
      </c>
      <c r="D23" s="321">
        <f t="shared" si="6"/>
        <v>0</v>
      </c>
      <c r="E23" s="321">
        <f t="shared" si="7"/>
        <v>0</v>
      </c>
      <c r="F23" s="334"/>
      <c r="G23" s="449"/>
      <c r="H23" s="449">
        <f t="shared" si="8"/>
        <v>0</v>
      </c>
      <c r="I23" s="323"/>
      <c r="J23" s="324">
        <v>0</v>
      </c>
      <c r="K23" s="336">
        <v>0</v>
      </c>
      <c r="L23" s="324">
        <v>0</v>
      </c>
      <c r="M23" s="324">
        <v>0</v>
      </c>
      <c r="N23" s="324">
        <v>0</v>
      </c>
      <c r="O23" s="324">
        <v>0</v>
      </c>
      <c r="P23" s="324">
        <v>0</v>
      </c>
      <c r="Q23" s="324">
        <v>0</v>
      </c>
      <c r="R23" s="324">
        <v>0</v>
      </c>
      <c r="S23" s="324">
        <v>0</v>
      </c>
      <c r="T23" s="324">
        <v>0</v>
      </c>
      <c r="U23" s="324">
        <v>0</v>
      </c>
      <c r="V23" s="324">
        <v>0</v>
      </c>
      <c r="W23" s="324">
        <v>0</v>
      </c>
      <c r="X23" s="324">
        <v>0</v>
      </c>
      <c r="Y23" s="324">
        <v>0</v>
      </c>
      <c r="Z23" s="324">
        <v>0</v>
      </c>
      <c r="AA23" s="324">
        <v>0</v>
      </c>
      <c r="AB23" s="324">
        <v>0</v>
      </c>
      <c r="AC23" s="324">
        <v>0</v>
      </c>
      <c r="AD23" s="324">
        <v>0</v>
      </c>
      <c r="AE23" s="324">
        <v>0</v>
      </c>
      <c r="AF23" s="324">
        <v>0</v>
      </c>
      <c r="AG23" s="324">
        <v>0</v>
      </c>
      <c r="AH23" s="324">
        <v>0</v>
      </c>
      <c r="AI23" s="324">
        <v>0</v>
      </c>
      <c r="AJ23" s="324">
        <v>0</v>
      </c>
      <c r="AK23" s="324">
        <v>0</v>
      </c>
      <c r="AL23" s="324">
        <v>0</v>
      </c>
      <c r="AM23" s="324">
        <v>0</v>
      </c>
      <c r="AN23" s="324">
        <v>0</v>
      </c>
      <c r="AO23" s="324">
        <v>0</v>
      </c>
      <c r="AP23" s="324">
        <v>0</v>
      </c>
      <c r="AQ23" s="324">
        <v>0</v>
      </c>
      <c r="AR23" s="324">
        <v>0</v>
      </c>
      <c r="AS23" s="324">
        <v>0</v>
      </c>
      <c r="AT23" s="324">
        <v>0</v>
      </c>
      <c r="AU23" s="324">
        <v>0</v>
      </c>
      <c r="AV23" s="324">
        <v>0</v>
      </c>
      <c r="AW23" s="324">
        <v>0</v>
      </c>
      <c r="AX23" s="324">
        <v>0</v>
      </c>
      <c r="AY23" s="324">
        <v>0</v>
      </c>
      <c r="AZ23" s="324">
        <v>0</v>
      </c>
      <c r="BA23" s="324">
        <v>0</v>
      </c>
      <c r="BB23" s="324">
        <v>0</v>
      </c>
      <c r="BC23" s="324">
        <v>0</v>
      </c>
      <c r="BD23" s="324">
        <v>0</v>
      </c>
      <c r="BE23" s="324">
        <v>0</v>
      </c>
      <c r="BF23" s="324">
        <v>0</v>
      </c>
      <c r="BG23" s="324">
        <v>0</v>
      </c>
      <c r="BH23" s="324">
        <v>0</v>
      </c>
      <c r="BI23" s="324">
        <v>0</v>
      </c>
      <c r="BJ23" s="324">
        <v>0</v>
      </c>
      <c r="BK23" s="324">
        <v>0</v>
      </c>
      <c r="BL23" s="324">
        <v>0</v>
      </c>
      <c r="BM23" s="324">
        <v>0</v>
      </c>
      <c r="BN23" s="324">
        <v>0</v>
      </c>
      <c r="BO23" s="324">
        <v>0</v>
      </c>
      <c r="BP23" s="324">
        <v>0</v>
      </c>
      <c r="BQ23" s="324">
        <v>0</v>
      </c>
      <c r="BR23" s="335" t="s">
        <v>188</v>
      </c>
    </row>
    <row r="24" spans="1:70" s="331" customFormat="1" ht="15" hidden="1" outlineLevel="1">
      <c r="A24" s="328"/>
      <c r="B24" s="310"/>
      <c r="C24" s="337" t="s">
        <v>210</v>
      </c>
      <c r="D24" s="312">
        <f t="shared" si="6"/>
        <v>0</v>
      </c>
      <c r="E24" s="312">
        <f t="shared" si="7"/>
        <v>0</v>
      </c>
      <c r="F24" s="338"/>
      <c r="G24" s="799"/>
      <c r="H24" s="799">
        <f t="shared" si="8"/>
        <v>0</v>
      </c>
      <c r="I24" s="315"/>
      <c r="J24" s="316">
        <v>0</v>
      </c>
      <c r="K24" s="316">
        <v>0</v>
      </c>
      <c r="L24" s="316">
        <v>0</v>
      </c>
      <c r="M24" s="316">
        <v>0</v>
      </c>
      <c r="N24" s="316">
        <v>0</v>
      </c>
      <c r="O24" s="316">
        <v>0</v>
      </c>
      <c r="P24" s="316">
        <v>0</v>
      </c>
      <c r="Q24" s="316">
        <v>0</v>
      </c>
      <c r="R24" s="316">
        <v>0</v>
      </c>
      <c r="S24" s="316">
        <v>0</v>
      </c>
      <c r="T24" s="316">
        <v>0</v>
      </c>
      <c r="U24" s="316">
        <v>0</v>
      </c>
      <c r="V24" s="316">
        <v>0</v>
      </c>
      <c r="W24" s="316">
        <v>0</v>
      </c>
      <c r="X24" s="316">
        <v>0</v>
      </c>
      <c r="Y24" s="316">
        <v>0</v>
      </c>
      <c r="Z24" s="316">
        <v>0</v>
      </c>
      <c r="AA24" s="316">
        <v>0</v>
      </c>
      <c r="AB24" s="316">
        <v>0</v>
      </c>
      <c r="AC24" s="316">
        <v>0</v>
      </c>
      <c r="AD24" s="316">
        <v>0</v>
      </c>
      <c r="AE24" s="316">
        <v>0</v>
      </c>
      <c r="AF24" s="316">
        <v>0</v>
      </c>
      <c r="AG24" s="316">
        <v>0</v>
      </c>
      <c r="AH24" s="316">
        <v>0</v>
      </c>
      <c r="AI24" s="316">
        <v>0</v>
      </c>
      <c r="AJ24" s="316">
        <v>0</v>
      </c>
      <c r="AK24" s="316">
        <v>0</v>
      </c>
      <c r="AL24" s="316">
        <v>0</v>
      </c>
      <c r="AM24" s="316">
        <v>0</v>
      </c>
      <c r="AN24" s="316">
        <v>0</v>
      </c>
      <c r="AO24" s="316">
        <v>0</v>
      </c>
      <c r="AP24" s="316">
        <v>0</v>
      </c>
      <c r="AQ24" s="316">
        <v>0</v>
      </c>
      <c r="AR24" s="316">
        <v>0</v>
      </c>
      <c r="AS24" s="316">
        <v>0</v>
      </c>
      <c r="AT24" s="316">
        <v>0</v>
      </c>
      <c r="AU24" s="316">
        <v>0</v>
      </c>
      <c r="AV24" s="316">
        <v>0</v>
      </c>
      <c r="AW24" s="316">
        <v>0</v>
      </c>
      <c r="AX24" s="316">
        <v>0</v>
      </c>
      <c r="AY24" s="316">
        <v>0</v>
      </c>
      <c r="AZ24" s="316">
        <v>0</v>
      </c>
      <c r="BA24" s="316">
        <v>0</v>
      </c>
      <c r="BB24" s="316">
        <v>0</v>
      </c>
      <c r="BC24" s="316">
        <v>0</v>
      </c>
      <c r="BD24" s="316">
        <v>0</v>
      </c>
      <c r="BE24" s="316">
        <v>0</v>
      </c>
      <c r="BF24" s="316">
        <v>0</v>
      </c>
      <c r="BG24" s="316">
        <v>0</v>
      </c>
      <c r="BH24" s="316">
        <v>0</v>
      </c>
      <c r="BI24" s="316">
        <v>0</v>
      </c>
      <c r="BJ24" s="316">
        <v>0</v>
      </c>
      <c r="BK24" s="316">
        <v>0</v>
      </c>
      <c r="BL24" s="316">
        <v>0</v>
      </c>
      <c r="BM24" s="316">
        <v>0</v>
      </c>
      <c r="BN24" s="316">
        <v>0</v>
      </c>
      <c r="BO24" s="316">
        <v>0</v>
      </c>
      <c r="BP24" s="316">
        <v>0</v>
      </c>
      <c r="BQ24" s="316">
        <v>0</v>
      </c>
      <c r="BR24" s="331" t="s">
        <v>188</v>
      </c>
    </row>
    <row r="25" spans="1:70" s="308" customFormat="1" ht="15">
      <c r="A25" s="301"/>
      <c r="B25" s="302" t="s">
        <v>211</v>
      </c>
      <c r="C25" s="303"/>
      <c r="D25" s="304">
        <f t="shared" si="6"/>
        <v>9491553.1733597871</v>
      </c>
      <c r="E25" s="304">
        <f t="shared" si="7"/>
        <v>2830645.4190658419</v>
      </c>
      <c r="F25" s="339"/>
      <c r="G25" s="800"/>
      <c r="H25" s="802"/>
      <c r="I25" s="349"/>
      <c r="J25" s="307">
        <f t="shared" ref="J25:AO25" si="15">SUM(J26:J30)</f>
        <v>0</v>
      </c>
      <c r="K25" s="307">
        <f t="shared" si="15"/>
        <v>64048.658377542815</v>
      </c>
      <c r="L25" s="307">
        <f t="shared" si="15"/>
        <v>152122.28566752377</v>
      </c>
      <c r="M25" s="307">
        <f t="shared" si="15"/>
        <v>243175.56357871022</v>
      </c>
      <c r="N25" s="307">
        <f t="shared" si="15"/>
        <v>292150.74599511689</v>
      </c>
      <c r="O25" s="307">
        <f t="shared" si="15"/>
        <v>304630.1354495238</v>
      </c>
      <c r="P25" s="307">
        <f t="shared" si="15"/>
        <v>309656.48977804254</v>
      </c>
      <c r="Q25" s="307">
        <f t="shared" si="15"/>
        <v>314474.79009287956</v>
      </c>
      <c r="R25" s="307">
        <f t="shared" si="15"/>
        <v>319084.58374620904</v>
      </c>
      <c r="S25" s="307">
        <f t="shared" si="15"/>
        <v>323399.86177032185</v>
      </c>
      <c r="T25" s="307">
        <f t="shared" si="15"/>
        <v>327468.75402932893</v>
      </c>
      <c r="U25" s="307">
        <f t="shared" si="15"/>
        <v>331132.36581747001</v>
      </c>
      <c r="V25" s="307">
        <f t="shared" si="15"/>
        <v>334617.71539295965</v>
      </c>
      <c r="W25" s="307">
        <f t="shared" si="15"/>
        <v>338035.61045047233</v>
      </c>
      <c r="X25" s="307">
        <f t="shared" si="15"/>
        <v>341473.19926098152</v>
      </c>
      <c r="Y25" s="307">
        <f t="shared" si="15"/>
        <v>344859.86071663012</v>
      </c>
      <c r="Z25" s="307">
        <f t="shared" si="15"/>
        <v>348099.68361971411</v>
      </c>
      <c r="AA25" s="307">
        <f t="shared" si="15"/>
        <v>351318.33840918087</v>
      </c>
      <c r="AB25" s="307">
        <f t="shared" si="15"/>
        <v>354505.03109998279</v>
      </c>
      <c r="AC25" s="307">
        <f t="shared" si="15"/>
        <v>357583.42715866666</v>
      </c>
      <c r="AD25" s="307">
        <f t="shared" si="15"/>
        <v>360681.13357378554</v>
      </c>
      <c r="AE25" s="307">
        <f t="shared" si="15"/>
        <v>363806.37105830864</v>
      </c>
      <c r="AF25" s="307">
        <f t="shared" si="15"/>
        <v>366879.09932722303</v>
      </c>
      <c r="AG25" s="307">
        <f t="shared" si="15"/>
        <v>369968.31297072361</v>
      </c>
      <c r="AH25" s="307">
        <f t="shared" si="15"/>
        <v>373092.68010267842</v>
      </c>
      <c r="AI25" s="307">
        <f t="shared" si="15"/>
        <v>375934.26903379522</v>
      </c>
      <c r="AJ25" s="307">
        <f t="shared" si="15"/>
        <v>378583.75396862894</v>
      </c>
      <c r="AK25" s="307">
        <f t="shared" si="15"/>
        <v>381222.64451732812</v>
      </c>
      <c r="AL25" s="307">
        <f t="shared" si="15"/>
        <v>383660.54918850563</v>
      </c>
      <c r="AM25" s="307">
        <f t="shared" si="15"/>
        <v>385887.25920755207</v>
      </c>
      <c r="AN25" s="307">
        <f t="shared" si="15"/>
        <v>0</v>
      </c>
      <c r="AO25" s="307">
        <f t="shared" si="15"/>
        <v>0</v>
      </c>
      <c r="AP25" s="307">
        <f t="shared" ref="AP25:BQ25" si="16">SUM(AP26:AP30)</f>
        <v>0</v>
      </c>
      <c r="AQ25" s="307">
        <f t="shared" si="16"/>
        <v>0</v>
      </c>
      <c r="AR25" s="307">
        <f t="shared" si="16"/>
        <v>0</v>
      </c>
      <c r="AS25" s="307">
        <f t="shared" si="16"/>
        <v>0</v>
      </c>
      <c r="AT25" s="307">
        <f t="shared" si="16"/>
        <v>0</v>
      </c>
      <c r="AU25" s="307">
        <f t="shared" si="16"/>
        <v>0</v>
      </c>
      <c r="AV25" s="307">
        <f t="shared" si="16"/>
        <v>0</v>
      </c>
      <c r="AW25" s="307">
        <f t="shared" si="16"/>
        <v>0</v>
      </c>
      <c r="AX25" s="307">
        <f t="shared" si="16"/>
        <v>0</v>
      </c>
      <c r="AY25" s="307">
        <f t="shared" si="16"/>
        <v>0</v>
      </c>
      <c r="AZ25" s="307">
        <f t="shared" si="16"/>
        <v>0</v>
      </c>
      <c r="BA25" s="307">
        <f t="shared" si="16"/>
        <v>0</v>
      </c>
      <c r="BB25" s="307">
        <f t="shared" si="16"/>
        <v>0</v>
      </c>
      <c r="BC25" s="307">
        <f t="shared" si="16"/>
        <v>0</v>
      </c>
      <c r="BD25" s="307">
        <f t="shared" si="16"/>
        <v>0</v>
      </c>
      <c r="BE25" s="307">
        <f t="shared" si="16"/>
        <v>0</v>
      </c>
      <c r="BF25" s="307">
        <f t="shared" si="16"/>
        <v>0</v>
      </c>
      <c r="BG25" s="307">
        <f t="shared" si="16"/>
        <v>0</v>
      </c>
      <c r="BH25" s="307">
        <f t="shared" si="16"/>
        <v>0</v>
      </c>
      <c r="BI25" s="307">
        <f t="shared" si="16"/>
        <v>0</v>
      </c>
      <c r="BJ25" s="307">
        <f t="shared" si="16"/>
        <v>0</v>
      </c>
      <c r="BK25" s="307">
        <f t="shared" si="16"/>
        <v>0</v>
      </c>
      <c r="BL25" s="307">
        <f t="shared" si="16"/>
        <v>0</v>
      </c>
      <c r="BM25" s="307">
        <f t="shared" si="16"/>
        <v>0</v>
      </c>
      <c r="BN25" s="307">
        <f t="shared" si="16"/>
        <v>0</v>
      </c>
      <c r="BO25" s="307">
        <f t="shared" si="16"/>
        <v>0</v>
      </c>
      <c r="BP25" s="307">
        <f t="shared" si="16"/>
        <v>0</v>
      </c>
      <c r="BQ25" s="307">
        <f t="shared" si="16"/>
        <v>0</v>
      </c>
      <c r="BR25" s="251" t="s">
        <v>188</v>
      </c>
    </row>
    <row r="26" spans="1:70" s="251" customFormat="1" ht="15" outlineLevel="1">
      <c r="A26" s="340"/>
      <c r="B26" s="341"/>
      <c r="C26" s="342" t="s">
        <v>212</v>
      </c>
      <c r="D26" s="343">
        <f t="shared" si="6"/>
        <v>2768798.8074039044</v>
      </c>
      <c r="E26" s="343">
        <f t="shared" si="7"/>
        <v>825732.89295692171</v>
      </c>
      <c r="F26" s="344"/>
      <c r="G26" s="801"/>
      <c r="H26" s="820"/>
      <c r="I26" s="809"/>
      <c r="J26" s="346">
        <v>0</v>
      </c>
      <c r="K26" s="346">
        <v>18683.754459628362</v>
      </c>
      <c r="L26" s="346">
        <v>44375.877734950562</v>
      </c>
      <c r="M26" s="346">
        <v>70937.20049067284</v>
      </c>
      <c r="N26" s="346">
        <v>85223.842960056543</v>
      </c>
      <c r="O26" s="346">
        <v>88864.229102070836</v>
      </c>
      <c r="P26" s="346">
        <v>90330.476365948911</v>
      </c>
      <c r="Q26" s="346">
        <v>91736.031802637488</v>
      </c>
      <c r="R26" s="346">
        <v>93080.763369388937</v>
      </c>
      <c r="S26" s="346">
        <v>94339.581228652984</v>
      </c>
      <c r="T26" s="346">
        <v>95526.525433508126</v>
      </c>
      <c r="U26" s="346">
        <v>96595.244510831209</v>
      </c>
      <c r="V26" s="346">
        <v>97611.962383211358</v>
      </c>
      <c r="W26" s="346">
        <v>98609.002971429756</v>
      </c>
      <c r="X26" s="346">
        <v>99611.788461332209</v>
      </c>
      <c r="Y26" s="346">
        <v>100599.71783687417</v>
      </c>
      <c r="Z26" s="346">
        <v>101544.81266239085</v>
      </c>
      <c r="AA26" s="346">
        <v>102483.73249771701</v>
      </c>
      <c r="AB26" s="346">
        <v>103413.32860919641</v>
      </c>
      <c r="AC26" s="346">
        <v>104311.33330667032</v>
      </c>
      <c r="AD26" s="346">
        <v>105214.97106449713</v>
      </c>
      <c r="AE26" s="346">
        <v>106126.63996230076</v>
      </c>
      <c r="AF26" s="346">
        <v>107022.99129817332</v>
      </c>
      <c r="AG26" s="346">
        <v>107924.15161363647</v>
      </c>
      <c r="AH26" s="346">
        <v>108835.56661925736</v>
      </c>
      <c r="AI26" s="346">
        <v>109664.49186467355</v>
      </c>
      <c r="AJ26" s="346">
        <v>110437.37809243995</v>
      </c>
      <c r="AK26" s="346">
        <v>111207.17381192402</v>
      </c>
      <c r="AL26" s="346">
        <v>111918.33956349629</v>
      </c>
      <c r="AM26" s="346">
        <v>112567.8973263369</v>
      </c>
      <c r="AN26" s="346">
        <v>0</v>
      </c>
      <c r="AO26" s="346">
        <v>0</v>
      </c>
      <c r="AP26" s="346">
        <v>0</v>
      </c>
      <c r="AQ26" s="346">
        <v>0</v>
      </c>
      <c r="AR26" s="346">
        <v>0</v>
      </c>
      <c r="AS26" s="346">
        <v>0</v>
      </c>
      <c r="AT26" s="346">
        <v>0</v>
      </c>
      <c r="AU26" s="346">
        <v>0</v>
      </c>
      <c r="AV26" s="346">
        <v>0</v>
      </c>
      <c r="AW26" s="346">
        <v>0</v>
      </c>
      <c r="AX26" s="346">
        <v>0</v>
      </c>
      <c r="AY26" s="346">
        <v>0</v>
      </c>
      <c r="AZ26" s="346">
        <v>0</v>
      </c>
      <c r="BA26" s="346">
        <v>0</v>
      </c>
      <c r="BB26" s="346">
        <v>0</v>
      </c>
      <c r="BC26" s="346">
        <v>0</v>
      </c>
      <c r="BD26" s="346">
        <v>0</v>
      </c>
      <c r="BE26" s="346">
        <v>0</v>
      </c>
      <c r="BF26" s="346">
        <v>0</v>
      </c>
      <c r="BG26" s="346">
        <v>0</v>
      </c>
      <c r="BH26" s="346">
        <v>0</v>
      </c>
      <c r="BI26" s="346">
        <v>0</v>
      </c>
      <c r="BJ26" s="346">
        <v>0</v>
      </c>
      <c r="BK26" s="346">
        <v>0</v>
      </c>
      <c r="BL26" s="346">
        <v>0</v>
      </c>
      <c r="BM26" s="346">
        <v>0</v>
      </c>
      <c r="BN26" s="346">
        <v>0</v>
      </c>
      <c r="BO26" s="346">
        <v>0</v>
      </c>
      <c r="BP26" s="346">
        <v>0</v>
      </c>
      <c r="BQ26" s="346">
        <v>0</v>
      </c>
      <c r="BR26" s="251" t="s">
        <v>188</v>
      </c>
    </row>
    <row r="27" spans="1:70" s="251" customFormat="1" ht="15" outlineLevel="1">
      <c r="A27" s="340"/>
      <c r="B27" s="341"/>
      <c r="C27" s="342" t="s">
        <v>213</v>
      </c>
      <c r="D27" s="343">
        <f t="shared" si="6"/>
        <v>0</v>
      </c>
      <c r="E27" s="343">
        <f t="shared" si="7"/>
        <v>0</v>
      </c>
      <c r="F27" s="344"/>
      <c r="G27" s="801"/>
      <c r="H27" s="820"/>
      <c r="I27" s="809"/>
      <c r="J27" s="346">
        <v>0</v>
      </c>
      <c r="K27" s="346">
        <v>0</v>
      </c>
      <c r="L27" s="346">
        <v>0</v>
      </c>
      <c r="M27" s="346">
        <v>0</v>
      </c>
      <c r="N27" s="346">
        <v>0</v>
      </c>
      <c r="O27" s="346">
        <v>0</v>
      </c>
      <c r="P27" s="346">
        <v>0</v>
      </c>
      <c r="Q27" s="346">
        <v>0</v>
      </c>
      <c r="R27" s="346">
        <v>0</v>
      </c>
      <c r="S27" s="346">
        <v>0</v>
      </c>
      <c r="T27" s="346">
        <v>0</v>
      </c>
      <c r="U27" s="346">
        <v>0</v>
      </c>
      <c r="V27" s="346">
        <v>0</v>
      </c>
      <c r="W27" s="346">
        <v>0</v>
      </c>
      <c r="X27" s="346">
        <v>0</v>
      </c>
      <c r="Y27" s="346">
        <v>0</v>
      </c>
      <c r="Z27" s="346">
        <v>0</v>
      </c>
      <c r="AA27" s="346">
        <v>0</v>
      </c>
      <c r="AB27" s="346">
        <v>0</v>
      </c>
      <c r="AC27" s="346">
        <v>0</v>
      </c>
      <c r="AD27" s="346">
        <v>0</v>
      </c>
      <c r="AE27" s="346">
        <v>0</v>
      </c>
      <c r="AF27" s="346">
        <v>0</v>
      </c>
      <c r="AG27" s="346">
        <v>0</v>
      </c>
      <c r="AH27" s="346">
        <v>0</v>
      </c>
      <c r="AI27" s="346">
        <v>0</v>
      </c>
      <c r="AJ27" s="346">
        <v>0</v>
      </c>
      <c r="AK27" s="346">
        <v>0</v>
      </c>
      <c r="AL27" s="346">
        <v>0</v>
      </c>
      <c r="AM27" s="346">
        <v>0</v>
      </c>
      <c r="AN27" s="346">
        <v>0</v>
      </c>
      <c r="AO27" s="346">
        <v>0</v>
      </c>
      <c r="AP27" s="346">
        <v>0</v>
      </c>
      <c r="AQ27" s="346">
        <v>0</v>
      </c>
      <c r="AR27" s="346">
        <v>0</v>
      </c>
      <c r="AS27" s="346">
        <v>0</v>
      </c>
      <c r="AT27" s="346">
        <v>0</v>
      </c>
      <c r="AU27" s="346">
        <v>0</v>
      </c>
      <c r="AV27" s="346">
        <v>0</v>
      </c>
      <c r="AW27" s="346">
        <v>0</v>
      </c>
      <c r="AX27" s="346">
        <v>0</v>
      </c>
      <c r="AY27" s="346">
        <v>0</v>
      </c>
      <c r="AZ27" s="346">
        <v>0</v>
      </c>
      <c r="BA27" s="346">
        <v>0</v>
      </c>
      <c r="BB27" s="346">
        <v>0</v>
      </c>
      <c r="BC27" s="346">
        <v>0</v>
      </c>
      <c r="BD27" s="346">
        <v>0</v>
      </c>
      <c r="BE27" s="346">
        <v>0</v>
      </c>
      <c r="BF27" s="346">
        <v>0</v>
      </c>
      <c r="BG27" s="346">
        <v>0</v>
      </c>
      <c r="BH27" s="346">
        <v>0</v>
      </c>
      <c r="BI27" s="346">
        <v>0</v>
      </c>
      <c r="BJ27" s="346">
        <v>0</v>
      </c>
      <c r="BK27" s="346">
        <v>0</v>
      </c>
      <c r="BL27" s="346">
        <v>0</v>
      </c>
      <c r="BM27" s="346">
        <v>0</v>
      </c>
      <c r="BN27" s="346">
        <v>0</v>
      </c>
      <c r="BO27" s="346">
        <v>0</v>
      </c>
      <c r="BP27" s="346">
        <v>0</v>
      </c>
      <c r="BQ27" s="346">
        <v>0</v>
      </c>
      <c r="BR27" s="251" t="s">
        <v>188</v>
      </c>
    </row>
    <row r="28" spans="1:70" s="251" customFormat="1" ht="15" outlineLevel="1">
      <c r="A28" s="340"/>
      <c r="B28" s="341"/>
      <c r="C28" s="342" t="s">
        <v>214</v>
      </c>
      <c r="D28" s="343">
        <f t="shared" si="6"/>
        <v>1198595.3628337728</v>
      </c>
      <c r="E28" s="343">
        <f t="shared" si="7"/>
        <v>357454.50835608691</v>
      </c>
      <c r="F28" s="344"/>
      <c r="G28" s="801"/>
      <c r="H28" s="801"/>
      <c r="I28" s="345"/>
      <c r="J28" s="346">
        <v>0</v>
      </c>
      <c r="K28" s="346">
        <v>8088.0782654745508</v>
      </c>
      <c r="L28" s="346">
        <v>19210.034738732531</v>
      </c>
      <c r="M28" s="346">
        <v>30708.26212911139</v>
      </c>
      <c r="N28" s="346">
        <v>36892.858629397779</v>
      </c>
      <c r="O28" s="346">
        <v>38468.758596226304</v>
      </c>
      <c r="P28" s="346">
        <v>39103.487694834868</v>
      </c>
      <c r="Q28" s="346">
        <v>39711.943688139909</v>
      </c>
      <c r="R28" s="346">
        <v>40294.06941567723</v>
      </c>
      <c r="S28" s="346">
        <v>40839.003646626632</v>
      </c>
      <c r="T28" s="346">
        <v>41352.824230512146</v>
      </c>
      <c r="U28" s="346">
        <v>41815.465909938641</v>
      </c>
      <c r="V28" s="346">
        <v>42255.596599061428</v>
      </c>
      <c r="W28" s="346">
        <v>42687.209117240804</v>
      </c>
      <c r="X28" s="346">
        <v>43121.308566756627</v>
      </c>
      <c r="Y28" s="346">
        <v>43548.976899018766</v>
      </c>
      <c r="Z28" s="346">
        <v>43958.102427487422</v>
      </c>
      <c r="AA28" s="346">
        <v>44364.5548420454</v>
      </c>
      <c r="AB28" s="346">
        <v>44766.971075954512</v>
      </c>
      <c r="AC28" s="346">
        <v>45155.71158801952</v>
      </c>
      <c r="AD28" s="346">
        <v>45546.890616021294</v>
      </c>
      <c r="AE28" s="346">
        <v>45941.54627335009</v>
      </c>
      <c r="AF28" s="346">
        <v>46329.571055711975</v>
      </c>
      <c r="AG28" s="346">
        <v>46719.677614699089</v>
      </c>
      <c r="AH28" s="346">
        <v>47114.223363719597</v>
      </c>
      <c r="AI28" s="346">
        <v>47473.059821115829</v>
      </c>
      <c r="AJ28" s="346">
        <v>47807.637344813724</v>
      </c>
      <c r="AK28" s="346">
        <v>48140.877007166811</v>
      </c>
      <c r="AL28" s="346">
        <v>48448.736129960904</v>
      </c>
      <c r="AM28" s="346">
        <v>48729.92554695702</v>
      </c>
      <c r="AN28" s="346">
        <v>0</v>
      </c>
      <c r="AO28" s="346">
        <v>0</v>
      </c>
      <c r="AP28" s="346">
        <v>0</v>
      </c>
      <c r="AQ28" s="346">
        <v>0</v>
      </c>
      <c r="AR28" s="346">
        <v>0</v>
      </c>
      <c r="AS28" s="346">
        <v>0</v>
      </c>
      <c r="AT28" s="346">
        <v>0</v>
      </c>
      <c r="AU28" s="346">
        <v>0</v>
      </c>
      <c r="AV28" s="346">
        <v>0</v>
      </c>
      <c r="AW28" s="346">
        <v>0</v>
      </c>
      <c r="AX28" s="346">
        <v>0</v>
      </c>
      <c r="AY28" s="346">
        <v>0</v>
      </c>
      <c r="AZ28" s="346">
        <v>0</v>
      </c>
      <c r="BA28" s="346">
        <v>0</v>
      </c>
      <c r="BB28" s="346">
        <v>0</v>
      </c>
      <c r="BC28" s="346">
        <v>0</v>
      </c>
      <c r="BD28" s="346">
        <v>0</v>
      </c>
      <c r="BE28" s="346">
        <v>0</v>
      </c>
      <c r="BF28" s="346">
        <v>0</v>
      </c>
      <c r="BG28" s="346">
        <v>0</v>
      </c>
      <c r="BH28" s="346">
        <v>0</v>
      </c>
      <c r="BI28" s="346">
        <v>0</v>
      </c>
      <c r="BJ28" s="346">
        <v>0</v>
      </c>
      <c r="BK28" s="346">
        <v>0</v>
      </c>
      <c r="BL28" s="346">
        <v>0</v>
      </c>
      <c r="BM28" s="346">
        <v>0</v>
      </c>
      <c r="BN28" s="346">
        <v>0</v>
      </c>
      <c r="BO28" s="346">
        <v>0</v>
      </c>
      <c r="BP28" s="346">
        <v>0</v>
      </c>
      <c r="BQ28" s="346">
        <v>0</v>
      </c>
      <c r="BR28" s="251" t="s">
        <v>188</v>
      </c>
    </row>
    <row r="29" spans="1:70" s="251" customFormat="1" ht="15" outlineLevel="1">
      <c r="A29" s="340"/>
      <c r="B29" s="341"/>
      <c r="C29" s="342" t="s">
        <v>215</v>
      </c>
      <c r="D29" s="343">
        <f t="shared" si="6"/>
        <v>5524159.0031221081</v>
      </c>
      <c r="E29" s="343">
        <f t="shared" si="7"/>
        <v>1647458.0177528327</v>
      </c>
      <c r="F29" s="344"/>
      <c r="G29" s="801"/>
      <c r="H29" s="801"/>
      <c r="I29" s="345"/>
      <c r="J29" s="346">
        <v>0</v>
      </c>
      <c r="K29" s="346">
        <v>37276.825652439904</v>
      </c>
      <c r="L29" s="346">
        <v>88536.373193840685</v>
      </c>
      <c r="M29" s="346">
        <v>141530.10095892599</v>
      </c>
      <c r="N29" s="346">
        <v>170034.04440566257</v>
      </c>
      <c r="O29" s="346">
        <v>177297.14775122667</v>
      </c>
      <c r="P29" s="346">
        <v>180222.52571725874</v>
      </c>
      <c r="Q29" s="346">
        <v>183026.81460210215</v>
      </c>
      <c r="R29" s="346">
        <v>185709.75096114285</v>
      </c>
      <c r="S29" s="346">
        <v>188221.27689504222</v>
      </c>
      <c r="T29" s="346">
        <v>190589.40436530864</v>
      </c>
      <c r="U29" s="346">
        <v>192721.65539670017</v>
      </c>
      <c r="V29" s="346">
        <v>194750.15641068685</v>
      </c>
      <c r="W29" s="346">
        <v>196739.39836180181</v>
      </c>
      <c r="X29" s="346">
        <v>198740.10223289271</v>
      </c>
      <c r="Y29" s="346">
        <v>200711.16598073722</v>
      </c>
      <c r="Z29" s="346">
        <v>202596.76852983583</v>
      </c>
      <c r="AA29" s="346">
        <v>204470.05106941846</v>
      </c>
      <c r="AB29" s="346">
        <v>206324.73141483191</v>
      </c>
      <c r="AC29" s="346">
        <v>208116.38226397679</v>
      </c>
      <c r="AD29" s="346">
        <v>209919.27189326714</v>
      </c>
      <c r="AE29" s="346">
        <v>211738.18482265776</v>
      </c>
      <c r="AF29" s="346">
        <v>213526.53697333773</v>
      </c>
      <c r="AG29" s="346">
        <v>215324.48374238805</v>
      </c>
      <c r="AH29" s="346">
        <v>217142.89011970148</v>
      </c>
      <c r="AI29" s="346">
        <v>218796.71734800583</v>
      </c>
      <c r="AJ29" s="346">
        <v>220338.73853137525</v>
      </c>
      <c r="AK29" s="346">
        <v>221874.59369823732</v>
      </c>
      <c r="AL29" s="346">
        <v>223293.47349504841</v>
      </c>
      <c r="AM29" s="346">
        <v>224589.43633425818</v>
      </c>
      <c r="AN29" s="346">
        <v>0</v>
      </c>
      <c r="AO29" s="346">
        <v>0</v>
      </c>
      <c r="AP29" s="346">
        <v>0</v>
      </c>
      <c r="AQ29" s="346">
        <v>0</v>
      </c>
      <c r="AR29" s="346">
        <v>0</v>
      </c>
      <c r="AS29" s="346">
        <v>0</v>
      </c>
      <c r="AT29" s="346">
        <v>0</v>
      </c>
      <c r="AU29" s="346">
        <v>0</v>
      </c>
      <c r="AV29" s="346">
        <v>0</v>
      </c>
      <c r="AW29" s="346">
        <v>0</v>
      </c>
      <c r="AX29" s="346">
        <v>0</v>
      </c>
      <c r="AY29" s="346">
        <v>0</v>
      </c>
      <c r="AZ29" s="346">
        <v>0</v>
      </c>
      <c r="BA29" s="346">
        <v>0</v>
      </c>
      <c r="BB29" s="346">
        <v>0</v>
      </c>
      <c r="BC29" s="346">
        <v>0</v>
      </c>
      <c r="BD29" s="346">
        <v>0</v>
      </c>
      <c r="BE29" s="346">
        <v>0</v>
      </c>
      <c r="BF29" s="346">
        <v>0</v>
      </c>
      <c r="BG29" s="346">
        <v>0</v>
      </c>
      <c r="BH29" s="346">
        <v>0</v>
      </c>
      <c r="BI29" s="346">
        <v>0</v>
      </c>
      <c r="BJ29" s="346">
        <v>0</v>
      </c>
      <c r="BK29" s="346">
        <v>0</v>
      </c>
      <c r="BL29" s="346">
        <v>0</v>
      </c>
      <c r="BM29" s="346">
        <v>0</v>
      </c>
      <c r="BN29" s="346">
        <v>0</v>
      </c>
      <c r="BO29" s="346">
        <v>0</v>
      </c>
      <c r="BP29" s="346">
        <v>0</v>
      </c>
      <c r="BQ29" s="346">
        <v>0</v>
      </c>
      <c r="BR29" s="251" t="s">
        <v>188</v>
      </c>
    </row>
    <row r="30" spans="1:70" s="251" customFormat="1" ht="15" outlineLevel="1">
      <c r="A30" s="340"/>
      <c r="B30" s="341"/>
      <c r="C30" s="347" t="s">
        <v>216</v>
      </c>
      <c r="D30" s="343">
        <f t="shared" si="6"/>
        <v>0</v>
      </c>
      <c r="E30" s="343">
        <f t="shared" si="7"/>
        <v>0</v>
      </c>
      <c r="F30" s="344"/>
      <c r="G30" s="801"/>
      <c r="H30" s="801"/>
      <c r="I30" s="345"/>
      <c r="J30" s="346">
        <v>0</v>
      </c>
      <c r="K30" s="346">
        <v>0</v>
      </c>
      <c r="L30" s="346">
        <v>0</v>
      </c>
      <c r="M30" s="346">
        <v>0</v>
      </c>
      <c r="N30" s="346">
        <v>0</v>
      </c>
      <c r="O30" s="346">
        <v>0</v>
      </c>
      <c r="P30" s="346">
        <v>0</v>
      </c>
      <c r="Q30" s="346">
        <v>0</v>
      </c>
      <c r="R30" s="346">
        <v>0</v>
      </c>
      <c r="S30" s="346">
        <v>0</v>
      </c>
      <c r="T30" s="346">
        <v>0</v>
      </c>
      <c r="U30" s="346">
        <v>0</v>
      </c>
      <c r="V30" s="346">
        <v>0</v>
      </c>
      <c r="W30" s="346">
        <v>0</v>
      </c>
      <c r="X30" s="346">
        <v>0</v>
      </c>
      <c r="Y30" s="346">
        <v>0</v>
      </c>
      <c r="Z30" s="346">
        <v>0</v>
      </c>
      <c r="AA30" s="346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6">
        <v>0</v>
      </c>
      <c r="AH30" s="346">
        <v>0</v>
      </c>
      <c r="AI30" s="346">
        <v>0</v>
      </c>
      <c r="AJ30" s="346">
        <v>0</v>
      </c>
      <c r="AK30" s="346">
        <v>0</v>
      </c>
      <c r="AL30" s="346">
        <v>0</v>
      </c>
      <c r="AM30" s="346">
        <v>0</v>
      </c>
      <c r="AN30" s="346">
        <v>0</v>
      </c>
      <c r="AO30" s="346">
        <v>0</v>
      </c>
      <c r="AP30" s="346">
        <v>0</v>
      </c>
      <c r="AQ30" s="346">
        <v>0</v>
      </c>
      <c r="AR30" s="346">
        <v>0</v>
      </c>
      <c r="AS30" s="346">
        <v>0</v>
      </c>
      <c r="AT30" s="346">
        <v>0</v>
      </c>
      <c r="AU30" s="346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6">
        <v>0</v>
      </c>
      <c r="BB30" s="346">
        <v>0</v>
      </c>
      <c r="BC30" s="346">
        <v>0</v>
      </c>
      <c r="BD30" s="346">
        <v>0</v>
      </c>
      <c r="BE30" s="346">
        <v>0</v>
      </c>
      <c r="BF30" s="346">
        <v>0</v>
      </c>
      <c r="BG30" s="346">
        <v>0</v>
      </c>
      <c r="BH30" s="346">
        <v>0</v>
      </c>
      <c r="BI30" s="346">
        <v>0</v>
      </c>
      <c r="BJ30" s="346">
        <v>0</v>
      </c>
      <c r="BK30" s="346">
        <v>0</v>
      </c>
      <c r="BL30" s="346">
        <v>0</v>
      </c>
      <c r="BM30" s="346">
        <v>0</v>
      </c>
      <c r="BN30" s="346">
        <v>0</v>
      </c>
      <c r="BO30" s="346">
        <v>0</v>
      </c>
      <c r="BP30" s="346">
        <v>0</v>
      </c>
      <c r="BQ30" s="346">
        <v>0</v>
      </c>
      <c r="BR30" s="251" t="s">
        <v>188</v>
      </c>
    </row>
    <row r="31" spans="1:70" s="308" customFormat="1" ht="15">
      <c r="A31" s="301"/>
      <c r="B31" s="302" t="s">
        <v>217</v>
      </c>
      <c r="C31" s="303"/>
      <c r="D31" s="304">
        <f t="shared" si="6"/>
        <v>96711787.694188893</v>
      </c>
      <c r="E31" s="304">
        <f t="shared" si="7"/>
        <v>28842147.729265738</v>
      </c>
      <c r="F31" s="305"/>
      <c r="G31" s="800"/>
      <c r="H31" s="802"/>
      <c r="I31" s="349"/>
      <c r="J31" s="307">
        <f t="shared" ref="J31:AO31" si="17">J13-J25</f>
        <v>0</v>
      </c>
      <c r="K31" s="307">
        <f t="shared" si="17"/>
        <v>652607.65419216745</v>
      </c>
      <c r="L31" s="307">
        <f t="shared" si="17"/>
        <v>1550011.6710429394</v>
      </c>
      <c r="M31" s="307">
        <f t="shared" si="17"/>
        <v>2477776.0865574079</v>
      </c>
      <c r="N31" s="307">
        <f t="shared" si="17"/>
        <v>2976796.3583327066</v>
      </c>
      <c r="O31" s="307">
        <f t="shared" si="17"/>
        <v>3103951.9504074743</v>
      </c>
      <c r="P31" s="307">
        <f t="shared" si="17"/>
        <v>3155166.7204052694</v>
      </c>
      <c r="Q31" s="307">
        <f t="shared" si="17"/>
        <v>3204261.5764930234</v>
      </c>
      <c r="R31" s="307">
        <f t="shared" si="17"/>
        <v>3251231.9065298522</v>
      </c>
      <c r="S31" s="307">
        <f t="shared" si="17"/>
        <v>3295201.3438270846</v>
      </c>
      <c r="T31" s="307">
        <f t="shared" si="17"/>
        <v>3336660.2954987776</v>
      </c>
      <c r="U31" s="307">
        <f t="shared" si="17"/>
        <v>3373989.7440070682</v>
      </c>
      <c r="V31" s="307">
        <f t="shared" si="17"/>
        <v>3409502.834649689</v>
      </c>
      <c r="W31" s="307">
        <f t="shared" si="17"/>
        <v>3444328.614490544</v>
      </c>
      <c r="X31" s="307">
        <f t="shared" si="17"/>
        <v>3479355.0588616282</v>
      </c>
      <c r="Y31" s="307">
        <f t="shared" si="17"/>
        <v>3513862.5917920726</v>
      </c>
      <c r="Z31" s="307">
        <f t="shared" si="17"/>
        <v>3546873.9503175942</v>
      </c>
      <c r="AA31" s="307">
        <f t="shared" si="17"/>
        <v>3579669.6216871105</v>
      </c>
      <c r="AB31" s="307">
        <f t="shared" si="17"/>
        <v>3612139.6233117618</v>
      </c>
      <c r="AC31" s="307">
        <f t="shared" si="17"/>
        <v>3643506.1637112475</v>
      </c>
      <c r="AD31" s="307">
        <f t="shared" si="17"/>
        <v>3675069.4621183798</v>
      </c>
      <c r="AE31" s="307">
        <f t="shared" si="17"/>
        <v>3706913.2814150397</v>
      </c>
      <c r="AF31" s="307">
        <f t="shared" si="17"/>
        <v>3738222.0712998458</v>
      </c>
      <c r="AG31" s="307">
        <f t="shared" si="17"/>
        <v>3769698.834752087</v>
      </c>
      <c r="AH31" s="307">
        <f t="shared" si="17"/>
        <v>3801533.7858107192</v>
      </c>
      <c r="AI31" s="307">
        <f t="shared" si="17"/>
        <v>3830487.4396965401</v>
      </c>
      <c r="AJ31" s="307">
        <f t="shared" si="17"/>
        <v>3857483.6983526861</v>
      </c>
      <c r="AK31" s="307">
        <f t="shared" si="17"/>
        <v>3884372.0081827692</v>
      </c>
      <c r="AL31" s="307">
        <f t="shared" si="17"/>
        <v>3909212.423093928</v>
      </c>
      <c r="AM31" s="307">
        <f t="shared" si="17"/>
        <v>3931900.923351502</v>
      </c>
      <c r="AN31" s="307">
        <f t="shared" si="17"/>
        <v>0</v>
      </c>
      <c r="AO31" s="307">
        <f t="shared" si="17"/>
        <v>0</v>
      </c>
      <c r="AP31" s="307">
        <f t="shared" ref="AP31:BQ31" si="18">AP13-AP25</f>
        <v>0</v>
      </c>
      <c r="AQ31" s="307">
        <f t="shared" si="18"/>
        <v>0</v>
      </c>
      <c r="AR31" s="307">
        <f t="shared" si="18"/>
        <v>0</v>
      </c>
      <c r="AS31" s="307">
        <f t="shared" si="18"/>
        <v>0</v>
      </c>
      <c r="AT31" s="307">
        <f t="shared" si="18"/>
        <v>0</v>
      </c>
      <c r="AU31" s="307">
        <f t="shared" si="18"/>
        <v>0</v>
      </c>
      <c r="AV31" s="307">
        <f t="shared" si="18"/>
        <v>0</v>
      </c>
      <c r="AW31" s="307">
        <f t="shared" si="18"/>
        <v>0</v>
      </c>
      <c r="AX31" s="307">
        <f t="shared" si="18"/>
        <v>0</v>
      </c>
      <c r="AY31" s="307">
        <f t="shared" si="18"/>
        <v>0</v>
      </c>
      <c r="AZ31" s="307">
        <f t="shared" si="18"/>
        <v>0</v>
      </c>
      <c r="BA31" s="307">
        <f t="shared" si="18"/>
        <v>0</v>
      </c>
      <c r="BB31" s="307">
        <f t="shared" si="18"/>
        <v>0</v>
      </c>
      <c r="BC31" s="307">
        <f t="shared" si="18"/>
        <v>0</v>
      </c>
      <c r="BD31" s="307">
        <f t="shared" si="18"/>
        <v>0</v>
      </c>
      <c r="BE31" s="307">
        <f t="shared" si="18"/>
        <v>0</v>
      </c>
      <c r="BF31" s="307">
        <f t="shared" si="18"/>
        <v>0</v>
      </c>
      <c r="BG31" s="307">
        <f t="shared" si="18"/>
        <v>0</v>
      </c>
      <c r="BH31" s="307">
        <f t="shared" si="18"/>
        <v>0</v>
      </c>
      <c r="BI31" s="307">
        <f t="shared" si="18"/>
        <v>0</v>
      </c>
      <c r="BJ31" s="307">
        <f t="shared" si="18"/>
        <v>0</v>
      </c>
      <c r="BK31" s="307">
        <f t="shared" si="18"/>
        <v>0</v>
      </c>
      <c r="BL31" s="307">
        <f t="shared" si="18"/>
        <v>0</v>
      </c>
      <c r="BM31" s="307">
        <f t="shared" si="18"/>
        <v>0</v>
      </c>
      <c r="BN31" s="307">
        <f t="shared" si="18"/>
        <v>0</v>
      </c>
      <c r="BO31" s="307">
        <f t="shared" si="18"/>
        <v>0</v>
      </c>
      <c r="BP31" s="307">
        <f t="shared" si="18"/>
        <v>0</v>
      </c>
      <c r="BQ31" s="307">
        <f t="shared" si="18"/>
        <v>0</v>
      </c>
      <c r="BR31" s="251" t="s">
        <v>188</v>
      </c>
    </row>
    <row r="32" spans="1:70" s="308" customFormat="1" ht="15">
      <c r="A32" s="301"/>
      <c r="B32" s="302" t="s">
        <v>218</v>
      </c>
      <c r="C32" s="303"/>
      <c r="D32" s="304">
        <f t="shared" si="6"/>
        <v>33440177.879274268</v>
      </c>
      <c r="E32" s="304">
        <f t="shared" si="7"/>
        <v>10826040.106740631</v>
      </c>
      <c r="F32" s="348"/>
      <c r="G32" s="802"/>
      <c r="H32" s="802">
        <f t="shared" ref="H32:H58" si="19">S32/12</f>
        <v>96699.095611616751</v>
      </c>
      <c r="I32" s="810"/>
      <c r="J32" s="304">
        <f t="shared" ref="J32:BQ32" si="20">J33+J40+J44+J46</f>
        <v>208575.95006416267</v>
      </c>
      <c r="K32" s="304">
        <f t="shared" si="20"/>
        <v>447339.65319249034</v>
      </c>
      <c r="L32" s="304">
        <f t="shared" si="20"/>
        <v>954842.35842266737</v>
      </c>
      <c r="M32" s="304">
        <f t="shared" si="20"/>
        <v>1064810.5170004377</v>
      </c>
      <c r="N32" s="304">
        <f t="shared" si="20"/>
        <v>1104149.9077210424</v>
      </c>
      <c r="O32" s="304">
        <f t="shared" si="20"/>
        <v>1114173.9965243756</v>
      </c>
      <c r="P32" s="304">
        <f t="shared" si="20"/>
        <v>1118211.4233816885</v>
      </c>
      <c r="Q32" s="304">
        <f t="shared" si="20"/>
        <v>1122081.7305320115</v>
      </c>
      <c r="R32" s="304">
        <f t="shared" si="20"/>
        <v>1125784.5543852809</v>
      </c>
      <c r="S32" s="304">
        <f t="shared" si="20"/>
        <v>1160389.1473394011</v>
      </c>
      <c r="T32" s="304">
        <f t="shared" si="20"/>
        <v>1163657.4913144405</v>
      </c>
      <c r="U32" s="304">
        <f t="shared" si="20"/>
        <v>1166600.2931269358</v>
      </c>
      <c r="V32" s="304">
        <f t="shared" si="20"/>
        <v>1169399.9055425122</v>
      </c>
      <c r="W32" s="304">
        <f t="shared" si="20"/>
        <v>1172145.3350126119</v>
      </c>
      <c r="X32" s="304">
        <f t="shared" si="20"/>
        <v>1174906.5835201438</v>
      </c>
      <c r="Y32" s="304">
        <f t="shared" si="20"/>
        <v>1177626.9245514318</v>
      </c>
      <c r="Z32" s="304">
        <f t="shared" si="20"/>
        <v>1180229.3172891727</v>
      </c>
      <c r="AA32" s="304">
        <f t="shared" si="20"/>
        <v>1182814.7067070415</v>
      </c>
      <c r="AB32" s="304">
        <f t="shared" si="20"/>
        <v>1185374.4225199213</v>
      </c>
      <c r="AC32" s="304">
        <f t="shared" si="20"/>
        <v>1187847.148896225</v>
      </c>
      <c r="AD32" s="304">
        <f t="shared" si="20"/>
        <v>1190335.3863460822</v>
      </c>
      <c r="AE32" s="304">
        <f t="shared" si="20"/>
        <v>1192845.7381698487</v>
      </c>
      <c r="AF32" s="304">
        <f t="shared" si="20"/>
        <v>1195313.9118852892</v>
      </c>
      <c r="AG32" s="304">
        <f t="shared" si="20"/>
        <v>1197795.3275032612</v>
      </c>
      <c r="AH32" s="304">
        <f t="shared" si="20"/>
        <v>1200304.9802149865</v>
      </c>
      <c r="AI32" s="304">
        <f t="shared" si="20"/>
        <v>1202587.4909012786</v>
      </c>
      <c r="AJ32" s="304">
        <f t="shared" si="20"/>
        <v>1266992.3722240473</v>
      </c>
      <c r="AK32" s="304">
        <f t="shared" si="20"/>
        <v>1269112.0651224125</v>
      </c>
      <c r="AL32" s="304">
        <f t="shared" si="20"/>
        <v>1271070.3158050461</v>
      </c>
      <c r="AM32" s="304">
        <f t="shared" si="20"/>
        <v>1272858.9240580173</v>
      </c>
      <c r="AN32" s="304">
        <f t="shared" si="20"/>
        <v>0</v>
      </c>
      <c r="AO32" s="304">
        <f t="shared" si="20"/>
        <v>0</v>
      </c>
      <c r="AP32" s="304">
        <f t="shared" si="20"/>
        <v>0</v>
      </c>
      <c r="AQ32" s="304">
        <f t="shared" si="20"/>
        <v>0</v>
      </c>
      <c r="AR32" s="304">
        <f t="shared" si="20"/>
        <v>0</v>
      </c>
      <c r="AS32" s="304">
        <f t="shared" si="20"/>
        <v>0</v>
      </c>
      <c r="AT32" s="304">
        <f t="shared" si="20"/>
        <v>0</v>
      </c>
      <c r="AU32" s="304">
        <f t="shared" si="20"/>
        <v>0</v>
      </c>
      <c r="AV32" s="304">
        <f t="shared" si="20"/>
        <v>0</v>
      </c>
      <c r="AW32" s="304">
        <f t="shared" si="20"/>
        <v>0</v>
      </c>
      <c r="AX32" s="304">
        <f t="shared" si="20"/>
        <v>0</v>
      </c>
      <c r="AY32" s="304">
        <f t="shared" si="20"/>
        <v>0</v>
      </c>
      <c r="AZ32" s="304">
        <f t="shared" si="20"/>
        <v>0</v>
      </c>
      <c r="BA32" s="304">
        <f t="shared" si="20"/>
        <v>0</v>
      </c>
      <c r="BB32" s="304">
        <f t="shared" si="20"/>
        <v>0</v>
      </c>
      <c r="BC32" s="304">
        <f t="shared" si="20"/>
        <v>0</v>
      </c>
      <c r="BD32" s="304">
        <f t="shared" si="20"/>
        <v>0</v>
      </c>
      <c r="BE32" s="304">
        <f t="shared" si="20"/>
        <v>0</v>
      </c>
      <c r="BF32" s="304">
        <f t="shared" si="20"/>
        <v>0</v>
      </c>
      <c r="BG32" s="304">
        <f t="shared" si="20"/>
        <v>0</v>
      </c>
      <c r="BH32" s="304">
        <f t="shared" si="20"/>
        <v>0</v>
      </c>
      <c r="BI32" s="304">
        <f t="shared" si="20"/>
        <v>0</v>
      </c>
      <c r="BJ32" s="304">
        <f t="shared" si="20"/>
        <v>0</v>
      </c>
      <c r="BK32" s="304">
        <f t="shared" si="20"/>
        <v>0</v>
      </c>
      <c r="BL32" s="304">
        <f t="shared" si="20"/>
        <v>0</v>
      </c>
      <c r="BM32" s="304">
        <f t="shared" si="20"/>
        <v>0</v>
      </c>
      <c r="BN32" s="304">
        <f t="shared" si="20"/>
        <v>0</v>
      </c>
      <c r="BO32" s="304">
        <f t="shared" si="20"/>
        <v>0</v>
      </c>
      <c r="BP32" s="304">
        <f t="shared" si="20"/>
        <v>0</v>
      </c>
      <c r="BQ32" s="304">
        <f t="shared" si="20"/>
        <v>0</v>
      </c>
      <c r="BR32" s="251" t="s">
        <v>188</v>
      </c>
    </row>
    <row r="33" spans="1:70" s="308" customFormat="1" ht="15" outlineLevel="1">
      <c r="A33" s="350"/>
      <c r="B33" s="351"/>
      <c r="C33" s="352" t="s">
        <v>219</v>
      </c>
      <c r="D33" s="353">
        <f t="shared" si="6"/>
        <v>25816073.171353672</v>
      </c>
      <c r="E33" s="353">
        <f t="shared" si="7"/>
        <v>8552319.8133616615</v>
      </c>
      <c r="F33" s="354"/>
      <c r="G33" s="803"/>
      <c r="H33" s="355">
        <f t="shared" si="19"/>
        <v>75051.475848812406</v>
      </c>
      <c r="I33" s="811"/>
      <c r="J33" s="356">
        <f t="shared" ref="J33:AO33" si="21">SUM(J34:J39)</f>
        <v>208575.95006416267</v>
      </c>
      <c r="K33" s="356">
        <f t="shared" si="21"/>
        <v>395892.46968591883</v>
      </c>
      <c r="L33" s="356">
        <f t="shared" si="21"/>
        <v>832649.89812094951</v>
      </c>
      <c r="M33" s="356">
        <f t="shared" si="21"/>
        <v>869479.37095203844</v>
      </c>
      <c r="N33" s="356">
        <f t="shared" si="21"/>
        <v>869479.37095203844</v>
      </c>
      <c r="O33" s="356">
        <f t="shared" si="21"/>
        <v>869479.37095203844</v>
      </c>
      <c r="P33" s="356">
        <f t="shared" si="21"/>
        <v>869479.37095203844</v>
      </c>
      <c r="Q33" s="356">
        <f t="shared" si="21"/>
        <v>869479.37095203844</v>
      </c>
      <c r="R33" s="356">
        <f t="shared" si="21"/>
        <v>869479.37095203844</v>
      </c>
      <c r="S33" s="356">
        <f t="shared" si="21"/>
        <v>900617.71018574887</v>
      </c>
      <c r="T33" s="356">
        <f t="shared" si="21"/>
        <v>900617.71018574887</v>
      </c>
      <c r="U33" s="356">
        <f t="shared" si="21"/>
        <v>900617.71018574887</v>
      </c>
      <c r="V33" s="356">
        <f t="shared" si="21"/>
        <v>900617.71018574887</v>
      </c>
      <c r="W33" s="356">
        <f t="shared" si="21"/>
        <v>900617.71018574887</v>
      </c>
      <c r="X33" s="356">
        <f t="shared" si="21"/>
        <v>900617.71018574887</v>
      </c>
      <c r="Y33" s="356">
        <f t="shared" si="21"/>
        <v>900617.71018574887</v>
      </c>
      <c r="Z33" s="356">
        <f t="shared" si="21"/>
        <v>900617.71018574887</v>
      </c>
      <c r="AA33" s="356">
        <f t="shared" si="21"/>
        <v>900617.71018574887</v>
      </c>
      <c r="AB33" s="356">
        <f t="shared" si="21"/>
        <v>900617.71018574887</v>
      </c>
      <c r="AC33" s="356">
        <f t="shared" si="21"/>
        <v>900617.71018574887</v>
      </c>
      <c r="AD33" s="356">
        <f t="shared" si="21"/>
        <v>900617.71018574887</v>
      </c>
      <c r="AE33" s="356">
        <f t="shared" si="21"/>
        <v>900617.71018574887</v>
      </c>
      <c r="AF33" s="356">
        <f t="shared" si="21"/>
        <v>900617.71018574887</v>
      </c>
      <c r="AG33" s="356">
        <f t="shared" si="21"/>
        <v>900617.71018574887</v>
      </c>
      <c r="AH33" s="356">
        <f t="shared" si="21"/>
        <v>900617.71018574887</v>
      </c>
      <c r="AI33" s="356">
        <f t="shared" si="21"/>
        <v>900617.71018574887</v>
      </c>
      <c r="AJ33" s="356">
        <f t="shared" si="21"/>
        <v>962894.38865316985</v>
      </c>
      <c r="AK33" s="356">
        <f t="shared" si="21"/>
        <v>962894.38865316985</v>
      </c>
      <c r="AL33" s="356">
        <f t="shared" si="21"/>
        <v>962894.38865316985</v>
      </c>
      <c r="AM33" s="356">
        <f t="shared" si="21"/>
        <v>962894.38865316985</v>
      </c>
      <c r="AN33" s="356">
        <f t="shared" si="21"/>
        <v>0</v>
      </c>
      <c r="AO33" s="356">
        <f t="shared" si="21"/>
        <v>0</v>
      </c>
      <c r="AP33" s="356">
        <f t="shared" ref="AP33:BQ33" si="22">SUM(AP34:AP39)</f>
        <v>0</v>
      </c>
      <c r="AQ33" s="356">
        <f t="shared" si="22"/>
        <v>0</v>
      </c>
      <c r="AR33" s="356">
        <f t="shared" si="22"/>
        <v>0</v>
      </c>
      <c r="AS33" s="356">
        <f t="shared" si="22"/>
        <v>0</v>
      </c>
      <c r="AT33" s="356">
        <f t="shared" si="22"/>
        <v>0</v>
      </c>
      <c r="AU33" s="356">
        <f t="shared" si="22"/>
        <v>0</v>
      </c>
      <c r="AV33" s="356">
        <f t="shared" si="22"/>
        <v>0</v>
      </c>
      <c r="AW33" s="356">
        <f t="shared" si="22"/>
        <v>0</v>
      </c>
      <c r="AX33" s="356">
        <f t="shared" si="22"/>
        <v>0</v>
      </c>
      <c r="AY33" s="356">
        <f t="shared" si="22"/>
        <v>0</v>
      </c>
      <c r="AZ33" s="356">
        <f t="shared" si="22"/>
        <v>0</v>
      </c>
      <c r="BA33" s="356">
        <f t="shared" si="22"/>
        <v>0</v>
      </c>
      <c r="BB33" s="356">
        <f t="shared" si="22"/>
        <v>0</v>
      </c>
      <c r="BC33" s="356">
        <f t="shared" si="22"/>
        <v>0</v>
      </c>
      <c r="BD33" s="356">
        <f t="shared" si="22"/>
        <v>0</v>
      </c>
      <c r="BE33" s="356">
        <f t="shared" si="22"/>
        <v>0</v>
      </c>
      <c r="BF33" s="356">
        <f t="shared" si="22"/>
        <v>0</v>
      </c>
      <c r="BG33" s="356">
        <f t="shared" si="22"/>
        <v>0</v>
      </c>
      <c r="BH33" s="356">
        <f t="shared" si="22"/>
        <v>0</v>
      </c>
      <c r="BI33" s="356">
        <f t="shared" si="22"/>
        <v>0</v>
      </c>
      <c r="BJ33" s="356">
        <f t="shared" si="22"/>
        <v>0</v>
      </c>
      <c r="BK33" s="356">
        <f t="shared" si="22"/>
        <v>0</v>
      </c>
      <c r="BL33" s="356">
        <f t="shared" si="22"/>
        <v>0</v>
      </c>
      <c r="BM33" s="356">
        <f t="shared" si="22"/>
        <v>0</v>
      </c>
      <c r="BN33" s="356">
        <f t="shared" si="22"/>
        <v>0</v>
      </c>
      <c r="BO33" s="356">
        <f t="shared" si="22"/>
        <v>0</v>
      </c>
      <c r="BP33" s="356">
        <f t="shared" si="22"/>
        <v>0</v>
      </c>
      <c r="BQ33" s="356">
        <f t="shared" si="22"/>
        <v>0</v>
      </c>
      <c r="BR33" s="308" t="s">
        <v>188</v>
      </c>
    </row>
    <row r="34" spans="1:70" s="251" customFormat="1" ht="15" outlineLevel="2">
      <c r="A34" s="340"/>
      <c r="B34" s="357"/>
      <c r="C34" s="358" t="s">
        <v>121</v>
      </c>
      <c r="D34" s="343">
        <f t="shared" si="6"/>
        <v>14296473.010673344</v>
      </c>
      <c r="E34" s="343">
        <f t="shared" si="7"/>
        <v>4686366.0113411704</v>
      </c>
      <c r="F34" s="359"/>
      <c r="G34" s="801"/>
      <c r="H34" s="801">
        <f t="shared" si="19"/>
        <v>42168.55326831912</v>
      </c>
      <c r="I34" s="345"/>
      <c r="J34" s="346">
        <v>0</v>
      </c>
      <c r="K34" s="346">
        <v>127839.11251811343</v>
      </c>
      <c r="L34" s="346">
        <v>506022.63921982946</v>
      </c>
      <c r="M34" s="346">
        <v>506022.63921982946</v>
      </c>
      <c r="N34" s="346">
        <v>506022.63921982946</v>
      </c>
      <c r="O34" s="346">
        <v>506022.63921982946</v>
      </c>
      <c r="P34" s="346">
        <v>506022.63921982946</v>
      </c>
      <c r="Q34" s="346">
        <v>506022.63921982946</v>
      </c>
      <c r="R34" s="346">
        <v>506022.63921982946</v>
      </c>
      <c r="S34" s="346">
        <v>506022.63921982946</v>
      </c>
      <c r="T34" s="346">
        <v>506022.63921982946</v>
      </c>
      <c r="U34" s="346">
        <v>506022.63921982946</v>
      </c>
      <c r="V34" s="346">
        <v>506022.63921982946</v>
      </c>
      <c r="W34" s="346">
        <v>506022.63921982946</v>
      </c>
      <c r="X34" s="346">
        <v>506022.63921982946</v>
      </c>
      <c r="Y34" s="346">
        <v>506022.63921982946</v>
      </c>
      <c r="Z34" s="346">
        <v>506022.63921982946</v>
      </c>
      <c r="AA34" s="346">
        <v>506022.63921982946</v>
      </c>
      <c r="AB34" s="346">
        <v>506022.63921982946</v>
      </c>
      <c r="AC34" s="346">
        <v>506022.63921982946</v>
      </c>
      <c r="AD34" s="346">
        <v>506022.63921982946</v>
      </c>
      <c r="AE34" s="346">
        <v>506022.63921982946</v>
      </c>
      <c r="AF34" s="346">
        <v>506022.63921982946</v>
      </c>
      <c r="AG34" s="346">
        <v>506022.63921982946</v>
      </c>
      <c r="AH34" s="346">
        <v>506022.63921982946</v>
      </c>
      <c r="AI34" s="346">
        <v>506022.63921982946</v>
      </c>
      <c r="AJ34" s="346">
        <v>506022.63921982946</v>
      </c>
      <c r="AK34" s="346">
        <v>506022.63921982946</v>
      </c>
      <c r="AL34" s="346">
        <v>506022.63921982946</v>
      </c>
      <c r="AM34" s="346">
        <v>506022.63921982946</v>
      </c>
      <c r="AN34" s="346">
        <v>0</v>
      </c>
      <c r="AO34" s="346">
        <v>0</v>
      </c>
      <c r="AP34" s="346">
        <v>0</v>
      </c>
      <c r="AQ34" s="346">
        <v>0</v>
      </c>
      <c r="AR34" s="346">
        <v>0</v>
      </c>
      <c r="AS34" s="346">
        <v>0</v>
      </c>
      <c r="AT34" s="346">
        <v>0</v>
      </c>
      <c r="AU34" s="346">
        <v>0</v>
      </c>
      <c r="AV34" s="346">
        <v>0</v>
      </c>
      <c r="AW34" s="346">
        <v>0</v>
      </c>
      <c r="AX34" s="346">
        <v>0</v>
      </c>
      <c r="AY34" s="346">
        <v>0</v>
      </c>
      <c r="AZ34" s="346">
        <v>0</v>
      </c>
      <c r="BA34" s="346">
        <v>0</v>
      </c>
      <c r="BB34" s="346">
        <v>0</v>
      </c>
      <c r="BC34" s="346">
        <v>0</v>
      </c>
      <c r="BD34" s="346">
        <v>0</v>
      </c>
      <c r="BE34" s="346">
        <v>0</v>
      </c>
      <c r="BF34" s="346">
        <v>0</v>
      </c>
      <c r="BG34" s="346">
        <v>0</v>
      </c>
      <c r="BH34" s="346">
        <v>0</v>
      </c>
      <c r="BI34" s="346">
        <v>0</v>
      </c>
      <c r="BJ34" s="346">
        <v>0</v>
      </c>
      <c r="BK34" s="346">
        <v>0</v>
      </c>
      <c r="BL34" s="346">
        <v>0</v>
      </c>
      <c r="BM34" s="346">
        <v>0</v>
      </c>
      <c r="BN34" s="346">
        <v>0</v>
      </c>
      <c r="BO34" s="346">
        <v>0</v>
      </c>
      <c r="BP34" s="346">
        <v>0</v>
      </c>
      <c r="BQ34" s="346">
        <v>0</v>
      </c>
      <c r="BR34" s="251" t="s">
        <v>188</v>
      </c>
    </row>
    <row r="35" spans="1:70" s="251" customFormat="1" ht="15" outlineLevel="2">
      <c r="A35" s="340"/>
      <c r="B35" s="357"/>
      <c r="C35" s="358" t="s">
        <v>220</v>
      </c>
      <c r="D35" s="343">
        <f t="shared" si="6"/>
        <v>2437704.1514772004</v>
      </c>
      <c r="E35" s="343">
        <f t="shared" si="7"/>
        <v>811916.00528280251</v>
      </c>
      <c r="F35" s="360"/>
      <c r="G35" s="801"/>
      <c r="H35" s="801">
        <f t="shared" si="19"/>
        <v>7127.7899166000016</v>
      </c>
      <c r="I35" s="345"/>
      <c r="J35" s="346">
        <v>0</v>
      </c>
      <c r="K35" s="346">
        <v>48112.58193705001</v>
      </c>
      <c r="L35" s="346">
        <v>80187.636561750012</v>
      </c>
      <c r="M35" s="346">
        <v>85533.478999200015</v>
      </c>
      <c r="N35" s="346">
        <v>85533.478999200015</v>
      </c>
      <c r="O35" s="346">
        <v>85533.478999200015</v>
      </c>
      <c r="P35" s="346">
        <v>85533.478999200015</v>
      </c>
      <c r="Q35" s="346">
        <v>85533.478999200015</v>
      </c>
      <c r="R35" s="346">
        <v>85533.478999200015</v>
      </c>
      <c r="S35" s="346">
        <v>85533.478999200015</v>
      </c>
      <c r="T35" s="346">
        <v>85533.478999200015</v>
      </c>
      <c r="U35" s="346">
        <v>85533.478999200015</v>
      </c>
      <c r="V35" s="346">
        <v>85533.478999200015</v>
      </c>
      <c r="W35" s="346">
        <v>85533.478999200015</v>
      </c>
      <c r="X35" s="346">
        <v>85533.478999200015</v>
      </c>
      <c r="Y35" s="346">
        <v>85533.478999200015</v>
      </c>
      <c r="Z35" s="346">
        <v>85533.478999200015</v>
      </c>
      <c r="AA35" s="346">
        <v>85533.478999200015</v>
      </c>
      <c r="AB35" s="346">
        <v>85533.478999200015</v>
      </c>
      <c r="AC35" s="346">
        <v>85533.478999200015</v>
      </c>
      <c r="AD35" s="346">
        <v>85533.478999200015</v>
      </c>
      <c r="AE35" s="346">
        <v>85533.478999200015</v>
      </c>
      <c r="AF35" s="346">
        <v>85533.478999200015</v>
      </c>
      <c r="AG35" s="346">
        <v>85533.478999200015</v>
      </c>
      <c r="AH35" s="346">
        <v>85533.478999200015</v>
      </c>
      <c r="AI35" s="346">
        <v>85533.478999200015</v>
      </c>
      <c r="AJ35" s="346">
        <v>85533.478999200015</v>
      </c>
      <c r="AK35" s="346">
        <v>85533.478999200015</v>
      </c>
      <c r="AL35" s="346">
        <v>85533.478999200015</v>
      </c>
      <c r="AM35" s="346">
        <v>85533.478999200015</v>
      </c>
      <c r="AN35" s="346">
        <v>0</v>
      </c>
      <c r="AO35" s="346">
        <v>0</v>
      </c>
      <c r="AP35" s="346">
        <v>0</v>
      </c>
      <c r="AQ35" s="346">
        <v>0</v>
      </c>
      <c r="AR35" s="346">
        <v>0</v>
      </c>
      <c r="AS35" s="346">
        <v>0</v>
      </c>
      <c r="AT35" s="346">
        <v>0</v>
      </c>
      <c r="AU35" s="346">
        <v>0</v>
      </c>
      <c r="AV35" s="346">
        <v>0</v>
      </c>
      <c r="AW35" s="346">
        <v>0</v>
      </c>
      <c r="AX35" s="346">
        <v>0</v>
      </c>
      <c r="AY35" s="346">
        <v>0</v>
      </c>
      <c r="AZ35" s="346">
        <v>0</v>
      </c>
      <c r="BA35" s="346">
        <v>0</v>
      </c>
      <c r="BB35" s="346">
        <v>0</v>
      </c>
      <c r="BC35" s="346">
        <v>0</v>
      </c>
      <c r="BD35" s="346">
        <v>0</v>
      </c>
      <c r="BE35" s="346">
        <v>0</v>
      </c>
      <c r="BF35" s="346">
        <v>0</v>
      </c>
      <c r="BG35" s="346">
        <v>0</v>
      </c>
      <c r="BH35" s="346">
        <v>0</v>
      </c>
      <c r="BI35" s="346">
        <v>0</v>
      </c>
      <c r="BJ35" s="346">
        <v>0</v>
      </c>
      <c r="BK35" s="346">
        <v>0</v>
      </c>
      <c r="BL35" s="346">
        <v>0</v>
      </c>
      <c r="BM35" s="346">
        <v>0</v>
      </c>
      <c r="BN35" s="346">
        <v>0</v>
      </c>
      <c r="BO35" s="346">
        <v>0</v>
      </c>
      <c r="BP35" s="346">
        <v>0</v>
      </c>
      <c r="BQ35" s="346">
        <v>0</v>
      </c>
      <c r="BR35" s="251" t="s">
        <v>188</v>
      </c>
    </row>
    <row r="36" spans="1:70" s="251" customFormat="1" ht="15" outlineLevel="2">
      <c r="A36" s="340"/>
      <c r="B36" s="357"/>
      <c r="C36" s="358" t="s">
        <v>85</v>
      </c>
      <c r="D36" s="343">
        <f t="shared" si="6"/>
        <v>5877638.3274402563</v>
      </c>
      <c r="E36" s="343">
        <f t="shared" si="7"/>
        <v>2144360.5993962376</v>
      </c>
      <c r="F36" s="360"/>
      <c r="G36" s="801"/>
      <c r="H36" s="801">
        <f t="shared" si="19"/>
        <v>16326.773131778498</v>
      </c>
      <c r="I36" s="345"/>
      <c r="J36" s="346">
        <v>195921.27758134197</v>
      </c>
      <c r="K36" s="346">
        <v>195921.27758134197</v>
      </c>
      <c r="L36" s="346">
        <v>195921.27758134197</v>
      </c>
      <c r="M36" s="346">
        <v>195921.27758134197</v>
      </c>
      <c r="N36" s="346">
        <v>195921.27758134197</v>
      </c>
      <c r="O36" s="346">
        <v>195921.27758134197</v>
      </c>
      <c r="P36" s="346">
        <v>195921.27758134197</v>
      </c>
      <c r="Q36" s="346">
        <v>195921.27758134197</v>
      </c>
      <c r="R36" s="346">
        <v>195921.27758134197</v>
      </c>
      <c r="S36" s="346">
        <v>195921.27758134197</v>
      </c>
      <c r="T36" s="346">
        <v>195921.27758134197</v>
      </c>
      <c r="U36" s="346">
        <v>195921.27758134197</v>
      </c>
      <c r="V36" s="346">
        <v>195921.27758134197</v>
      </c>
      <c r="W36" s="346">
        <v>195921.27758134197</v>
      </c>
      <c r="X36" s="346">
        <v>195921.27758134197</v>
      </c>
      <c r="Y36" s="346">
        <v>195921.27758134197</v>
      </c>
      <c r="Z36" s="346">
        <v>195921.27758134197</v>
      </c>
      <c r="AA36" s="346">
        <v>195921.27758134197</v>
      </c>
      <c r="AB36" s="346">
        <v>195921.27758134197</v>
      </c>
      <c r="AC36" s="346">
        <v>195921.27758134197</v>
      </c>
      <c r="AD36" s="346">
        <v>195921.27758134197</v>
      </c>
      <c r="AE36" s="346">
        <v>195921.27758134197</v>
      </c>
      <c r="AF36" s="346">
        <v>195921.27758134197</v>
      </c>
      <c r="AG36" s="346">
        <v>195921.27758134197</v>
      </c>
      <c r="AH36" s="346">
        <v>195921.27758134197</v>
      </c>
      <c r="AI36" s="346">
        <v>195921.27758134197</v>
      </c>
      <c r="AJ36" s="346">
        <v>195921.27758134197</v>
      </c>
      <c r="AK36" s="346">
        <v>195921.27758134197</v>
      </c>
      <c r="AL36" s="346">
        <v>195921.27758134197</v>
      </c>
      <c r="AM36" s="346">
        <v>195921.27758134197</v>
      </c>
      <c r="AN36" s="346">
        <v>0</v>
      </c>
      <c r="AO36" s="346">
        <v>0</v>
      </c>
      <c r="AP36" s="346">
        <v>0</v>
      </c>
      <c r="AQ36" s="346">
        <v>0</v>
      </c>
      <c r="AR36" s="346">
        <v>0</v>
      </c>
      <c r="AS36" s="346">
        <v>0</v>
      </c>
      <c r="AT36" s="346">
        <v>0</v>
      </c>
      <c r="AU36" s="346">
        <v>0</v>
      </c>
      <c r="AV36" s="346">
        <v>0</v>
      </c>
      <c r="AW36" s="346">
        <v>0</v>
      </c>
      <c r="AX36" s="346">
        <v>0</v>
      </c>
      <c r="AY36" s="346">
        <v>0</v>
      </c>
      <c r="AZ36" s="346">
        <v>0</v>
      </c>
      <c r="BA36" s="346">
        <v>0</v>
      </c>
      <c r="BB36" s="346">
        <v>0</v>
      </c>
      <c r="BC36" s="346">
        <v>0</v>
      </c>
      <c r="BD36" s="346">
        <v>0</v>
      </c>
      <c r="BE36" s="346">
        <v>0</v>
      </c>
      <c r="BF36" s="346">
        <v>0</v>
      </c>
      <c r="BG36" s="346">
        <v>0</v>
      </c>
      <c r="BH36" s="346">
        <v>0</v>
      </c>
      <c r="BI36" s="346">
        <v>0</v>
      </c>
      <c r="BJ36" s="346">
        <v>0</v>
      </c>
      <c r="BK36" s="346">
        <v>0</v>
      </c>
      <c r="BL36" s="346">
        <v>0</v>
      </c>
      <c r="BM36" s="346">
        <v>0</v>
      </c>
      <c r="BN36" s="346">
        <v>0</v>
      </c>
      <c r="BO36" s="346">
        <v>0</v>
      </c>
      <c r="BP36" s="346">
        <v>0</v>
      </c>
      <c r="BQ36" s="346">
        <v>0</v>
      </c>
      <c r="BR36" s="251" t="s">
        <v>188</v>
      </c>
    </row>
    <row r="37" spans="1:70" s="251" customFormat="1" ht="15" outlineLevel="2">
      <c r="A37" s="340"/>
      <c r="B37" s="357"/>
      <c r="C37" s="358" t="s">
        <v>221</v>
      </c>
      <c r="D37" s="343">
        <f t="shared" si="6"/>
        <v>1637950.7768895351</v>
      </c>
      <c r="E37" s="343">
        <f t="shared" si="7"/>
        <v>390792.7997244834</v>
      </c>
      <c r="F37" s="359"/>
      <c r="G37" s="801"/>
      <c r="H37" s="801">
        <f t="shared" si="19"/>
        <v>4874.8535026474237</v>
      </c>
      <c r="I37" s="345"/>
      <c r="J37" s="346">
        <v>0</v>
      </c>
      <c r="K37" s="346">
        <v>0</v>
      </c>
      <c r="L37" s="346">
        <v>0</v>
      </c>
      <c r="M37" s="346">
        <v>29249.121015884542</v>
      </c>
      <c r="N37" s="346">
        <v>29249.121015884542</v>
      </c>
      <c r="O37" s="346">
        <v>29249.121015884542</v>
      </c>
      <c r="P37" s="346">
        <v>29249.121015884542</v>
      </c>
      <c r="Q37" s="346">
        <v>29249.121015884542</v>
      </c>
      <c r="R37" s="346">
        <v>29249.121015884542</v>
      </c>
      <c r="S37" s="346">
        <v>58498.242031769085</v>
      </c>
      <c r="T37" s="346">
        <v>58498.242031769085</v>
      </c>
      <c r="U37" s="346">
        <v>58498.242031769085</v>
      </c>
      <c r="V37" s="346">
        <v>58498.242031769085</v>
      </c>
      <c r="W37" s="346">
        <v>58498.242031769085</v>
      </c>
      <c r="X37" s="346">
        <v>58498.242031769085</v>
      </c>
      <c r="Y37" s="346">
        <v>58498.242031769085</v>
      </c>
      <c r="Z37" s="346">
        <v>58498.242031769085</v>
      </c>
      <c r="AA37" s="346">
        <v>58498.242031769085</v>
      </c>
      <c r="AB37" s="346">
        <v>58498.242031769085</v>
      </c>
      <c r="AC37" s="346">
        <v>58498.242031769085</v>
      </c>
      <c r="AD37" s="346">
        <v>58498.242031769085</v>
      </c>
      <c r="AE37" s="346">
        <v>58498.242031769085</v>
      </c>
      <c r="AF37" s="346">
        <v>58498.242031769085</v>
      </c>
      <c r="AG37" s="346">
        <v>58498.242031769085</v>
      </c>
      <c r="AH37" s="346">
        <v>58498.242031769085</v>
      </c>
      <c r="AI37" s="346">
        <v>58498.242031769085</v>
      </c>
      <c r="AJ37" s="346">
        <v>116996.48406353817</v>
      </c>
      <c r="AK37" s="346">
        <v>116996.48406353817</v>
      </c>
      <c r="AL37" s="346">
        <v>116996.48406353817</v>
      </c>
      <c r="AM37" s="346">
        <v>116996.48406353817</v>
      </c>
      <c r="AN37" s="346">
        <v>0</v>
      </c>
      <c r="AO37" s="346">
        <v>0</v>
      </c>
      <c r="AP37" s="346">
        <v>0</v>
      </c>
      <c r="AQ37" s="346">
        <v>0</v>
      </c>
      <c r="AR37" s="346">
        <v>0</v>
      </c>
      <c r="AS37" s="346">
        <v>0</v>
      </c>
      <c r="AT37" s="346">
        <v>0</v>
      </c>
      <c r="AU37" s="346">
        <v>0</v>
      </c>
      <c r="AV37" s="346">
        <v>0</v>
      </c>
      <c r="AW37" s="346">
        <v>0</v>
      </c>
      <c r="AX37" s="346">
        <v>0</v>
      </c>
      <c r="AY37" s="346">
        <v>0</v>
      </c>
      <c r="AZ37" s="346">
        <v>0</v>
      </c>
      <c r="BA37" s="346">
        <v>0</v>
      </c>
      <c r="BB37" s="346">
        <v>0</v>
      </c>
      <c r="BC37" s="346">
        <v>0</v>
      </c>
      <c r="BD37" s="346">
        <v>0</v>
      </c>
      <c r="BE37" s="346">
        <v>0</v>
      </c>
      <c r="BF37" s="346">
        <v>0</v>
      </c>
      <c r="BG37" s="346">
        <v>0</v>
      </c>
      <c r="BH37" s="346">
        <v>0</v>
      </c>
      <c r="BI37" s="346">
        <v>0</v>
      </c>
      <c r="BJ37" s="346">
        <v>0</v>
      </c>
      <c r="BK37" s="346">
        <v>0</v>
      </c>
      <c r="BL37" s="346">
        <v>0</v>
      </c>
      <c r="BM37" s="346">
        <v>0</v>
      </c>
      <c r="BN37" s="346">
        <v>0</v>
      </c>
      <c r="BO37" s="346">
        <v>0</v>
      </c>
      <c r="BP37" s="346">
        <v>0</v>
      </c>
      <c r="BQ37" s="346">
        <v>0</v>
      </c>
      <c r="BR37" s="251" t="s">
        <v>188</v>
      </c>
    </row>
    <row r="38" spans="1:70" s="251" customFormat="1" ht="15" outlineLevel="2">
      <c r="A38" s="340"/>
      <c r="B38" s="357"/>
      <c r="C38" s="358" t="s">
        <v>222</v>
      </c>
      <c r="D38" s="343">
        <f t="shared" si="6"/>
        <v>1566306.9048733397</v>
      </c>
      <c r="E38" s="343">
        <f t="shared" si="7"/>
        <v>518884.39761696901</v>
      </c>
      <c r="F38" s="359"/>
      <c r="G38" s="801"/>
      <c r="H38" s="801">
        <f t="shared" si="19"/>
        <v>4553.506029467364</v>
      </c>
      <c r="I38" s="345"/>
      <c r="J38" s="346">
        <v>12654.672482820697</v>
      </c>
      <c r="K38" s="346">
        <v>24019.49764941341</v>
      </c>
      <c r="L38" s="346">
        <v>50518.344758028172</v>
      </c>
      <c r="M38" s="346">
        <v>52752.854135782414</v>
      </c>
      <c r="N38" s="346">
        <v>52752.854135782414</v>
      </c>
      <c r="O38" s="346">
        <v>52752.854135782414</v>
      </c>
      <c r="P38" s="346">
        <v>52752.854135782414</v>
      </c>
      <c r="Q38" s="346">
        <v>52752.854135782414</v>
      </c>
      <c r="R38" s="346">
        <v>52752.854135782414</v>
      </c>
      <c r="S38" s="346">
        <v>54642.072353608368</v>
      </c>
      <c r="T38" s="346">
        <v>54642.072353608368</v>
      </c>
      <c r="U38" s="346">
        <v>54642.072353608368</v>
      </c>
      <c r="V38" s="346">
        <v>54642.072353608368</v>
      </c>
      <c r="W38" s="346">
        <v>54642.072353608368</v>
      </c>
      <c r="X38" s="346">
        <v>54642.072353608368</v>
      </c>
      <c r="Y38" s="346">
        <v>54642.072353608368</v>
      </c>
      <c r="Z38" s="346">
        <v>54642.072353608368</v>
      </c>
      <c r="AA38" s="346">
        <v>54642.072353608368</v>
      </c>
      <c r="AB38" s="346">
        <v>54642.072353608368</v>
      </c>
      <c r="AC38" s="346">
        <v>54642.072353608368</v>
      </c>
      <c r="AD38" s="346">
        <v>54642.072353608368</v>
      </c>
      <c r="AE38" s="346">
        <v>54642.072353608368</v>
      </c>
      <c r="AF38" s="346">
        <v>54642.072353608368</v>
      </c>
      <c r="AG38" s="346">
        <v>54642.072353608368</v>
      </c>
      <c r="AH38" s="346">
        <v>54642.072353608368</v>
      </c>
      <c r="AI38" s="346">
        <v>54642.072353608368</v>
      </c>
      <c r="AJ38" s="346">
        <v>58420.508789260268</v>
      </c>
      <c r="AK38" s="346">
        <v>58420.508789260268</v>
      </c>
      <c r="AL38" s="346">
        <v>58420.508789260268</v>
      </c>
      <c r="AM38" s="346">
        <v>58420.508789260268</v>
      </c>
      <c r="AN38" s="346">
        <v>0</v>
      </c>
      <c r="AO38" s="346">
        <v>0</v>
      </c>
      <c r="AP38" s="346">
        <v>0</v>
      </c>
      <c r="AQ38" s="346">
        <v>0</v>
      </c>
      <c r="AR38" s="346">
        <v>0</v>
      </c>
      <c r="AS38" s="346">
        <v>0</v>
      </c>
      <c r="AT38" s="346">
        <v>0</v>
      </c>
      <c r="AU38" s="346">
        <v>0</v>
      </c>
      <c r="AV38" s="346">
        <v>0</v>
      </c>
      <c r="AW38" s="346">
        <v>0</v>
      </c>
      <c r="AX38" s="346">
        <v>0</v>
      </c>
      <c r="AY38" s="346">
        <v>0</v>
      </c>
      <c r="AZ38" s="346">
        <v>0</v>
      </c>
      <c r="BA38" s="346">
        <v>0</v>
      </c>
      <c r="BB38" s="346">
        <v>0</v>
      </c>
      <c r="BC38" s="346">
        <v>0</v>
      </c>
      <c r="BD38" s="346">
        <v>0</v>
      </c>
      <c r="BE38" s="346">
        <v>0</v>
      </c>
      <c r="BF38" s="346">
        <v>0</v>
      </c>
      <c r="BG38" s="346">
        <v>0</v>
      </c>
      <c r="BH38" s="346">
        <v>0</v>
      </c>
      <c r="BI38" s="346">
        <v>0</v>
      </c>
      <c r="BJ38" s="346">
        <v>0</v>
      </c>
      <c r="BK38" s="346">
        <v>0</v>
      </c>
      <c r="BL38" s="346">
        <v>0</v>
      </c>
      <c r="BM38" s="346">
        <v>0</v>
      </c>
      <c r="BN38" s="346">
        <v>0</v>
      </c>
      <c r="BO38" s="346">
        <v>0</v>
      </c>
      <c r="BP38" s="346">
        <v>0</v>
      </c>
      <c r="BQ38" s="346">
        <v>0</v>
      </c>
      <c r="BR38" s="251" t="s">
        <v>188</v>
      </c>
    </row>
    <row r="39" spans="1:70" s="251" customFormat="1" ht="15" outlineLevel="2">
      <c r="A39" s="340"/>
      <c r="B39" s="357"/>
      <c r="C39" s="358" t="s">
        <v>223</v>
      </c>
      <c r="D39" s="343">
        <f t="shared" si="6"/>
        <v>0</v>
      </c>
      <c r="E39" s="343">
        <f t="shared" si="7"/>
        <v>0</v>
      </c>
      <c r="F39" s="359"/>
      <c r="G39" s="801"/>
      <c r="H39" s="801">
        <f t="shared" si="19"/>
        <v>0</v>
      </c>
      <c r="I39" s="345"/>
      <c r="J39" s="361">
        <v>0</v>
      </c>
      <c r="K39" s="346">
        <v>0</v>
      </c>
      <c r="L39" s="346">
        <v>0</v>
      </c>
      <c r="M39" s="346">
        <v>0</v>
      </c>
      <c r="N39" s="346">
        <v>0</v>
      </c>
      <c r="O39" s="346">
        <v>0</v>
      </c>
      <c r="P39" s="346">
        <v>0</v>
      </c>
      <c r="Q39" s="346">
        <v>0</v>
      </c>
      <c r="R39" s="346">
        <v>0</v>
      </c>
      <c r="S39" s="346">
        <v>0</v>
      </c>
      <c r="T39" s="346">
        <v>0</v>
      </c>
      <c r="U39" s="346">
        <v>0</v>
      </c>
      <c r="V39" s="346">
        <v>0</v>
      </c>
      <c r="W39" s="346">
        <v>0</v>
      </c>
      <c r="X39" s="346">
        <v>0</v>
      </c>
      <c r="Y39" s="346">
        <v>0</v>
      </c>
      <c r="Z39" s="346">
        <v>0</v>
      </c>
      <c r="AA39" s="346">
        <v>0</v>
      </c>
      <c r="AB39" s="346">
        <v>0</v>
      </c>
      <c r="AC39" s="346">
        <v>0</v>
      </c>
      <c r="AD39" s="346">
        <v>0</v>
      </c>
      <c r="AE39" s="346">
        <v>0</v>
      </c>
      <c r="AF39" s="346">
        <v>0</v>
      </c>
      <c r="AG39" s="346">
        <v>0</v>
      </c>
      <c r="AH39" s="346">
        <v>0</v>
      </c>
      <c r="AI39" s="346">
        <v>0</v>
      </c>
      <c r="AJ39" s="346">
        <v>0</v>
      </c>
      <c r="AK39" s="346">
        <v>0</v>
      </c>
      <c r="AL39" s="346">
        <v>0</v>
      </c>
      <c r="AM39" s="346">
        <v>0</v>
      </c>
      <c r="AN39" s="346">
        <v>0</v>
      </c>
      <c r="AO39" s="346">
        <v>0</v>
      </c>
      <c r="AP39" s="346">
        <v>0</v>
      </c>
      <c r="AQ39" s="346">
        <v>0</v>
      </c>
      <c r="AR39" s="346">
        <v>0</v>
      </c>
      <c r="AS39" s="346">
        <v>0</v>
      </c>
      <c r="AT39" s="346">
        <v>0</v>
      </c>
      <c r="AU39" s="346">
        <v>0</v>
      </c>
      <c r="AV39" s="346">
        <v>0</v>
      </c>
      <c r="AW39" s="346">
        <v>0</v>
      </c>
      <c r="AX39" s="346">
        <v>0</v>
      </c>
      <c r="AY39" s="346">
        <v>0</v>
      </c>
      <c r="AZ39" s="346">
        <v>0</v>
      </c>
      <c r="BA39" s="346">
        <v>0</v>
      </c>
      <c r="BB39" s="346">
        <v>0</v>
      </c>
      <c r="BC39" s="346">
        <v>0</v>
      </c>
      <c r="BD39" s="346">
        <v>0</v>
      </c>
      <c r="BE39" s="346">
        <v>0</v>
      </c>
      <c r="BF39" s="346">
        <v>0</v>
      </c>
      <c r="BG39" s="346">
        <v>0</v>
      </c>
      <c r="BH39" s="346">
        <v>0</v>
      </c>
      <c r="BI39" s="346">
        <v>0</v>
      </c>
      <c r="BJ39" s="346">
        <v>0</v>
      </c>
      <c r="BK39" s="346">
        <v>0</v>
      </c>
      <c r="BL39" s="346">
        <v>0</v>
      </c>
      <c r="BM39" s="346">
        <v>0</v>
      </c>
      <c r="BN39" s="346">
        <v>0</v>
      </c>
      <c r="BO39" s="346">
        <v>0</v>
      </c>
      <c r="BP39" s="346">
        <v>0</v>
      </c>
      <c r="BQ39" s="346">
        <v>0</v>
      </c>
      <c r="BR39" s="251" t="s">
        <v>188</v>
      </c>
    </row>
    <row r="40" spans="1:70" s="308" customFormat="1" ht="15" hidden="1" outlineLevel="1" collapsed="1">
      <c r="A40" s="350"/>
      <c r="B40" s="351"/>
      <c r="C40" s="352" t="s">
        <v>118</v>
      </c>
      <c r="D40" s="353">
        <f t="shared" si="6"/>
        <v>0</v>
      </c>
      <c r="E40" s="353">
        <f t="shared" si="7"/>
        <v>0</v>
      </c>
      <c r="F40" s="354"/>
      <c r="G40" s="803"/>
      <c r="H40" s="355">
        <f t="shared" si="19"/>
        <v>0</v>
      </c>
      <c r="I40" s="811"/>
      <c r="J40" s="356">
        <f t="shared" ref="J40:BQ40" si="23">SUM(J41:J43)</f>
        <v>0</v>
      </c>
      <c r="K40" s="356">
        <f t="shared" si="23"/>
        <v>0</v>
      </c>
      <c r="L40" s="356">
        <f t="shared" si="23"/>
        <v>0</v>
      </c>
      <c r="M40" s="356">
        <f t="shared" si="23"/>
        <v>0</v>
      </c>
      <c r="N40" s="356">
        <f t="shared" si="23"/>
        <v>0</v>
      </c>
      <c r="O40" s="356">
        <f t="shared" si="23"/>
        <v>0</v>
      </c>
      <c r="P40" s="356">
        <f t="shared" si="23"/>
        <v>0</v>
      </c>
      <c r="Q40" s="356">
        <f t="shared" si="23"/>
        <v>0</v>
      </c>
      <c r="R40" s="356">
        <f t="shared" si="23"/>
        <v>0</v>
      </c>
      <c r="S40" s="356">
        <f t="shared" si="23"/>
        <v>0</v>
      </c>
      <c r="T40" s="356">
        <f t="shared" si="23"/>
        <v>0</v>
      </c>
      <c r="U40" s="356">
        <f t="shared" si="23"/>
        <v>0</v>
      </c>
      <c r="V40" s="356">
        <f t="shared" si="23"/>
        <v>0</v>
      </c>
      <c r="W40" s="356">
        <f t="shared" si="23"/>
        <v>0</v>
      </c>
      <c r="X40" s="356">
        <f t="shared" si="23"/>
        <v>0</v>
      </c>
      <c r="Y40" s="356">
        <f t="shared" si="23"/>
        <v>0</v>
      </c>
      <c r="Z40" s="356">
        <f t="shared" si="23"/>
        <v>0</v>
      </c>
      <c r="AA40" s="356">
        <f t="shared" si="23"/>
        <v>0</v>
      </c>
      <c r="AB40" s="356">
        <f t="shared" si="23"/>
        <v>0</v>
      </c>
      <c r="AC40" s="356">
        <f t="shared" si="23"/>
        <v>0</v>
      </c>
      <c r="AD40" s="356">
        <f t="shared" si="23"/>
        <v>0</v>
      </c>
      <c r="AE40" s="356">
        <f t="shared" si="23"/>
        <v>0</v>
      </c>
      <c r="AF40" s="356">
        <f t="shared" si="23"/>
        <v>0</v>
      </c>
      <c r="AG40" s="356">
        <f t="shared" si="23"/>
        <v>0</v>
      </c>
      <c r="AH40" s="356">
        <f t="shared" si="23"/>
        <v>0</v>
      </c>
      <c r="AI40" s="356">
        <f t="shared" si="23"/>
        <v>0</v>
      </c>
      <c r="AJ40" s="356">
        <f t="shared" si="23"/>
        <v>0</v>
      </c>
      <c r="AK40" s="356">
        <f t="shared" si="23"/>
        <v>0</v>
      </c>
      <c r="AL40" s="356">
        <f t="shared" si="23"/>
        <v>0</v>
      </c>
      <c r="AM40" s="356">
        <f t="shared" si="23"/>
        <v>0</v>
      </c>
      <c r="AN40" s="356">
        <f t="shared" si="23"/>
        <v>0</v>
      </c>
      <c r="AO40" s="356">
        <f t="shared" si="23"/>
        <v>0</v>
      </c>
      <c r="AP40" s="356">
        <f t="shared" si="23"/>
        <v>0</v>
      </c>
      <c r="AQ40" s="356">
        <f t="shared" si="23"/>
        <v>0</v>
      </c>
      <c r="AR40" s="356">
        <f t="shared" si="23"/>
        <v>0</v>
      </c>
      <c r="AS40" s="356">
        <f t="shared" si="23"/>
        <v>0</v>
      </c>
      <c r="AT40" s="356">
        <f t="shared" si="23"/>
        <v>0</v>
      </c>
      <c r="AU40" s="356">
        <f t="shared" si="23"/>
        <v>0</v>
      </c>
      <c r="AV40" s="356">
        <f t="shared" si="23"/>
        <v>0</v>
      </c>
      <c r="AW40" s="356">
        <f t="shared" si="23"/>
        <v>0</v>
      </c>
      <c r="AX40" s="356">
        <f t="shared" si="23"/>
        <v>0</v>
      </c>
      <c r="AY40" s="356">
        <f t="shared" si="23"/>
        <v>0</v>
      </c>
      <c r="AZ40" s="356">
        <f t="shared" si="23"/>
        <v>0</v>
      </c>
      <c r="BA40" s="356">
        <f t="shared" si="23"/>
        <v>0</v>
      </c>
      <c r="BB40" s="356">
        <f t="shared" si="23"/>
        <v>0</v>
      </c>
      <c r="BC40" s="356">
        <f t="shared" si="23"/>
        <v>0</v>
      </c>
      <c r="BD40" s="356">
        <f t="shared" si="23"/>
        <v>0</v>
      </c>
      <c r="BE40" s="356">
        <f t="shared" si="23"/>
        <v>0</v>
      </c>
      <c r="BF40" s="356">
        <f t="shared" si="23"/>
        <v>0</v>
      </c>
      <c r="BG40" s="356">
        <f t="shared" si="23"/>
        <v>0</v>
      </c>
      <c r="BH40" s="356">
        <f t="shared" si="23"/>
        <v>0</v>
      </c>
      <c r="BI40" s="356">
        <f t="shared" si="23"/>
        <v>0</v>
      </c>
      <c r="BJ40" s="356">
        <f t="shared" si="23"/>
        <v>0</v>
      </c>
      <c r="BK40" s="356">
        <f t="shared" si="23"/>
        <v>0</v>
      </c>
      <c r="BL40" s="356">
        <f t="shared" si="23"/>
        <v>0</v>
      </c>
      <c r="BM40" s="356">
        <f t="shared" si="23"/>
        <v>0</v>
      </c>
      <c r="BN40" s="356">
        <f t="shared" si="23"/>
        <v>0</v>
      </c>
      <c r="BO40" s="356">
        <f t="shared" si="23"/>
        <v>0</v>
      </c>
      <c r="BP40" s="356">
        <f t="shared" si="23"/>
        <v>0</v>
      </c>
      <c r="BQ40" s="356">
        <f t="shared" si="23"/>
        <v>0</v>
      </c>
      <c r="BR40" s="308" t="s">
        <v>188</v>
      </c>
    </row>
    <row r="41" spans="1:70" s="251" customFormat="1" ht="15" hidden="1" outlineLevel="2">
      <c r="A41" s="340"/>
      <c r="B41" s="357"/>
      <c r="C41" s="358" t="s">
        <v>121</v>
      </c>
      <c r="D41" s="343">
        <f t="shared" si="6"/>
        <v>0</v>
      </c>
      <c r="E41" s="343">
        <f t="shared" si="7"/>
        <v>0</v>
      </c>
      <c r="F41" s="359"/>
      <c r="G41" s="801"/>
      <c r="H41" s="801">
        <f t="shared" si="19"/>
        <v>0</v>
      </c>
      <c r="I41" s="345"/>
      <c r="J41" s="346">
        <v>0</v>
      </c>
      <c r="K41" s="346">
        <v>0</v>
      </c>
      <c r="L41" s="346">
        <v>0</v>
      </c>
      <c r="M41" s="346">
        <v>0</v>
      </c>
      <c r="N41" s="346">
        <v>0</v>
      </c>
      <c r="O41" s="346">
        <v>0</v>
      </c>
      <c r="P41" s="346">
        <v>0</v>
      </c>
      <c r="Q41" s="346">
        <v>0</v>
      </c>
      <c r="R41" s="346">
        <v>0</v>
      </c>
      <c r="S41" s="346">
        <v>0</v>
      </c>
      <c r="T41" s="346">
        <v>0</v>
      </c>
      <c r="U41" s="346">
        <v>0</v>
      </c>
      <c r="V41" s="346">
        <v>0</v>
      </c>
      <c r="W41" s="346">
        <v>0</v>
      </c>
      <c r="X41" s="346">
        <v>0</v>
      </c>
      <c r="Y41" s="346">
        <v>0</v>
      </c>
      <c r="Z41" s="346">
        <v>0</v>
      </c>
      <c r="AA41" s="346">
        <v>0</v>
      </c>
      <c r="AB41" s="346">
        <v>0</v>
      </c>
      <c r="AC41" s="346">
        <v>0</v>
      </c>
      <c r="AD41" s="346">
        <v>0</v>
      </c>
      <c r="AE41" s="346">
        <v>0</v>
      </c>
      <c r="AF41" s="346">
        <v>0</v>
      </c>
      <c r="AG41" s="346">
        <v>0</v>
      </c>
      <c r="AH41" s="346">
        <v>0</v>
      </c>
      <c r="AI41" s="346">
        <v>0</v>
      </c>
      <c r="AJ41" s="346">
        <v>0</v>
      </c>
      <c r="AK41" s="346">
        <v>0</v>
      </c>
      <c r="AL41" s="346">
        <v>0</v>
      </c>
      <c r="AM41" s="346">
        <v>0</v>
      </c>
      <c r="AN41" s="346">
        <v>0</v>
      </c>
      <c r="AO41" s="346">
        <v>0</v>
      </c>
      <c r="AP41" s="346">
        <v>0</v>
      </c>
      <c r="AQ41" s="346">
        <v>0</v>
      </c>
      <c r="AR41" s="346">
        <v>0</v>
      </c>
      <c r="AS41" s="346">
        <v>0</v>
      </c>
      <c r="AT41" s="346">
        <v>0</v>
      </c>
      <c r="AU41" s="346">
        <v>0</v>
      </c>
      <c r="AV41" s="346">
        <v>0</v>
      </c>
      <c r="AW41" s="346">
        <v>0</v>
      </c>
      <c r="AX41" s="346">
        <v>0</v>
      </c>
      <c r="AY41" s="346">
        <v>0</v>
      </c>
      <c r="AZ41" s="346">
        <v>0</v>
      </c>
      <c r="BA41" s="346">
        <v>0</v>
      </c>
      <c r="BB41" s="346">
        <v>0</v>
      </c>
      <c r="BC41" s="346">
        <v>0</v>
      </c>
      <c r="BD41" s="346">
        <v>0</v>
      </c>
      <c r="BE41" s="346">
        <v>0</v>
      </c>
      <c r="BF41" s="346">
        <v>0</v>
      </c>
      <c r="BG41" s="346">
        <v>0</v>
      </c>
      <c r="BH41" s="346">
        <v>0</v>
      </c>
      <c r="BI41" s="346">
        <v>0</v>
      </c>
      <c r="BJ41" s="346">
        <v>0</v>
      </c>
      <c r="BK41" s="346">
        <v>0</v>
      </c>
      <c r="BL41" s="346">
        <v>0</v>
      </c>
      <c r="BM41" s="346">
        <v>0</v>
      </c>
      <c r="BN41" s="346">
        <v>0</v>
      </c>
      <c r="BO41" s="346">
        <v>0</v>
      </c>
      <c r="BP41" s="346">
        <v>0</v>
      </c>
      <c r="BQ41" s="346">
        <v>0</v>
      </c>
      <c r="BR41" s="251" t="s">
        <v>188</v>
      </c>
    </row>
    <row r="42" spans="1:70" s="251" customFormat="1" ht="15" hidden="1" outlineLevel="2">
      <c r="A42" s="340"/>
      <c r="B42" s="357"/>
      <c r="C42" s="358" t="s">
        <v>123</v>
      </c>
      <c r="D42" s="343">
        <f t="shared" si="6"/>
        <v>0</v>
      </c>
      <c r="E42" s="343">
        <f t="shared" si="7"/>
        <v>0</v>
      </c>
      <c r="F42" s="359"/>
      <c r="G42" s="801"/>
      <c r="H42" s="801">
        <f t="shared" si="19"/>
        <v>0</v>
      </c>
      <c r="I42" s="345"/>
      <c r="J42" s="346">
        <v>0</v>
      </c>
      <c r="K42" s="346">
        <v>0</v>
      </c>
      <c r="L42" s="346">
        <v>0</v>
      </c>
      <c r="M42" s="346">
        <v>0</v>
      </c>
      <c r="N42" s="346">
        <v>0</v>
      </c>
      <c r="O42" s="346">
        <v>0</v>
      </c>
      <c r="P42" s="346">
        <v>0</v>
      </c>
      <c r="Q42" s="346">
        <v>0</v>
      </c>
      <c r="R42" s="346">
        <v>0</v>
      </c>
      <c r="S42" s="346">
        <v>0</v>
      </c>
      <c r="T42" s="346">
        <v>0</v>
      </c>
      <c r="U42" s="346">
        <v>0</v>
      </c>
      <c r="V42" s="346">
        <v>0</v>
      </c>
      <c r="W42" s="346">
        <v>0</v>
      </c>
      <c r="X42" s="346">
        <v>0</v>
      </c>
      <c r="Y42" s="346">
        <v>0</v>
      </c>
      <c r="Z42" s="346">
        <v>0</v>
      </c>
      <c r="AA42" s="346">
        <v>0</v>
      </c>
      <c r="AB42" s="346">
        <v>0</v>
      </c>
      <c r="AC42" s="346">
        <v>0</v>
      </c>
      <c r="AD42" s="346">
        <v>0</v>
      </c>
      <c r="AE42" s="346">
        <v>0</v>
      </c>
      <c r="AF42" s="346">
        <v>0</v>
      </c>
      <c r="AG42" s="346">
        <v>0</v>
      </c>
      <c r="AH42" s="346">
        <v>0</v>
      </c>
      <c r="AI42" s="346">
        <v>0</v>
      </c>
      <c r="AJ42" s="346">
        <v>0</v>
      </c>
      <c r="AK42" s="346">
        <v>0</v>
      </c>
      <c r="AL42" s="346">
        <v>0</v>
      </c>
      <c r="AM42" s="346">
        <v>0</v>
      </c>
      <c r="AN42" s="346">
        <v>0</v>
      </c>
      <c r="AO42" s="346">
        <v>0</v>
      </c>
      <c r="AP42" s="346">
        <v>0</v>
      </c>
      <c r="AQ42" s="346">
        <v>0</v>
      </c>
      <c r="AR42" s="346">
        <v>0</v>
      </c>
      <c r="AS42" s="346">
        <v>0</v>
      </c>
      <c r="AT42" s="346">
        <v>0</v>
      </c>
      <c r="AU42" s="346">
        <v>0</v>
      </c>
      <c r="AV42" s="346">
        <v>0</v>
      </c>
      <c r="AW42" s="346">
        <v>0</v>
      </c>
      <c r="AX42" s="346">
        <v>0</v>
      </c>
      <c r="AY42" s="346">
        <v>0</v>
      </c>
      <c r="AZ42" s="346">
        <v>0</v>
      </c>
      <c r="BA42" s="346">
        <v>0</v>
      </c>
      <c r="BB42" s="346">
        <v>0</v>
      </c>
      <c r="BC42" s="346">
        <v>0</v>
      </c>
      <c r="BD42" s="346">
        <v>0</v>
      </c>
      <c r="BE42" s="346">
        <v>0</v>
      </c>
      <c r="BF42" s="346">
        <v>0</v>
      </c>
      <c r="BG42" s="346">
        <v>0</v>
      </c>
      <c r="BH42" s="346">
        <v>0</v>
      </c>
      <c r="BI42" s="346">
        <v>0</v>
      </c>
      <c r="BJ42" s="346">
        <v>0</v>
      </c>
      <c r="BK42" s="346">
        <v>0</v>
      </c>
      <c r="BL42" s="346">
        <v>0</v>
      </c>
      <c r="BM42" s="346">
        <v>0</v>
      </c>
      <c r="BN42" s="346">
        <v>0</v>
      </c>
      <c r="BO42" s="346">
        <v>0</v>
      </c>
      <c r="BP42" s="346">
        <v>0</v>
      </c>
      <c r="BQ42" s="346">
        <v>0</v>
      </c>
      <c r="BR42" s="251" t="s">
        <v>188</v>
      </c>
    </row>
    <row r="43" spans="1:70" s="251" customFormat="1" ht="15" hidden="1" outlineLevel="2">
      <c r="A43" s="340"/>
      <c r="B43" s="357"/>
      <c r="C43" s="358" t="s">
        <v>127</v>
      </c>
      <c r="D43" s="343">
        <f t="shared" si="6"/>
        <v>0</v>
      </c>
      <c r="E43" s="343">
        <f t="shared" si="7"/>
        <v>0</v>
      </c>
      <c r="F43" s="359"/>
      <c r="G43" s="801"/>
      <c r="H43" s="801">
        <f t="shared" si="19"/>
        <v>0</v>
      </c>
      <c r="I43" s="345"/>
      <c r="J43" s="346">
        <v>0</v>
      </c>
      <c r="K43" s="346">
        <v>0</v>
      </c>
      <c r="L43" s="346">
        <v>0</v>
      </c>
      <c r="M43" s="346">
        <v>0</v>
      </c>
      <c r="N43" s="346">
        <v>0</v>
      </c>
      <c r="O43" s="346">
        <v>0</v>
      </c>
      <c r="P43" s="346">
        <v>0</v>
      </c>
      <c r="Q43" s="346">
        <v>0</v>
      </c>
      <c r="R43" s="346">
        <v>0</v>
      </c>
      <c r="S43" s="346">
        <v>0</v>
      </c>
      <c r="T43" s="346">
        <v>0</v>
      </c>
      <c r="U43" s="346">
        <v>0</v>
      </c>
      <c r="V43" s="346">
        <v>0</v>
      </c>
      <c r="W43" s="346">
        <v>0</v>
      </c>
      <c r="X43" s="346">
        <v>0</v>
      </c>
      <c r="Y43" s="346">
        <v>0</v>
      </c>
      <c r="Z43" s="346">
        <v>0</v>
      </c>
      <c r="AA43" s="346">
        <v>0</v>
      </c>
      <c r="AB43" s="346">
        <v>0</v>
      </c>
      <c r="AC43" s="346">
        <v>0</v>
      </c>
      <c r="AD43" s="346">
        <v>0</v>
      </c>
      <c r="AE43" s="346">
        <v>0</v>
      </c>
      <c r="AF43" s="346">
        <v>0</v>
      </c>
      <c r="AG43" s="346">
        <v>0</v>
      </c>
      <c r="AH43" s="346">
        <v>0</v>
      </c>
      <c r="AI43" s="346">
        <v>0</v>
      </c>
      <c r="AJ43" s="346">
        <v>0</v>
      </c>
      <c r="AK43" s="346">
        <v>0</v>
      </c>
      <c r="AL43" s="346">
        <v>0</v>
      </c>
      <c r="AM43" s="346">
        <v>0</v>
      </c>
      <c r="AN43" s="346">
        <v>0</v>
      </c>
      <c r="AO43" s="346">
        <v>0</v>
      </c>
      <c r="AP43" s="346">
        <v>0</v>
      </c>
      <c r="AQ43" s="346">
        <v>0</v>
      </c>
      <c r="AR43" s="346">
        <v>0</v>
      </c>
      <c r="AS43" s="346">
        <v>0</v>
      </c>
      <c r="AT43" s="346">
        <v>0</v>
      </c>
      <c r="AU43" s="346">
        <v>0</v>
      </c>
      <c r="AV43" s="346">
        <v>0</v>
      </c>
      <c r="AW43" s="346">
        <v>0</v>
      </c>
      <c r="AX43" s="346">
        <v>0</v>
      </c>
      <c r="AY43" s="346">
        <v>0</v>
      </c>
      <c r="AZ43" s="346">
        <v>0</v>
      </c>
      <c r="BA43" s="346">
        <v>0</v>
      </c>
      <c r="BB43" s="346">
        <v>0</v>
      </c>
      <c r="BC43" s="346">
        <v>0</v>
      </c>
      <c r="BD43" s="346">
        <v>0</v>
      </c>
      <c r="BE43" s="346">
        <v>0</v>
      </c>
      <c r="BF43" s="346">
        <v>0</v>
      </c>
      <c r="BG43" s="346">
        <v>0</v>
      </c>
      <c r="BH43" s="346">
        <v>0</v>
      </c>
      <c r="BI43" s="346">
        <v>0</v>
      </c>
      <c r="BJ43" s="346">
        <v>0</v>
      </c>
      <c r="BK43" s="346">
        <v>0</v>
      </c>
      <c r="BL43" s="346">
        <v>0</v>
      </c>
      <c r="BM43" s="346">
        <v>0</v>
      </c>
      <c r="BN43" s="346">
        <v>0</v>
      </c>
      <c r="BO43" s="346">
        <v>0</v>
      </c>
      <c r="BP43" s="346">
        <v>0</v>
      </c>
      <c r="BQ43" s="346">
        <v>0</v>
      </c>
      <c r="BR43" s="251" t="s">
        <v>188</v>
      </c>
    </row>
    <row r="44" spans="1:70" s="308" customFormat="1" ht="15" outlineLevel="1">
      <c r="A44" s="350"/>
      <c r="B44" s="351"/>
      <c r="C44" s="352" t="s">
        <v>224</v>
      </c>
      <c r="D44" s="353">
        <f t="shared" si="6"/>
        <v>1903863.9502823681</v>
      </c>
      <c r="E44" s="353">
        <f t="shared" si="7"/>
        <v>567785.23714298964</v>
      </c>
      <c r="F44" s="354"/>
      <c r="G44" s="803"/>
      <c r="H44" s="355">
        <f t="shared" si="19"/>
        <v>5405.7655888443514</v>
      </c>
      <c r="I44" s="811"/>
      <c r="J44" s="356">
        <f t="shared" ref="J44:AO44" si="24">SUM(J45)</f>
        <v>0</v>
      </c>
      <c r="K44" s="356">
        <f t="shared" si="24"/>
        <v>12847.205248895076</v>
      </c>
      <c r="L44" s="356">
        <f t="shared" si="24"/>
        <v>30513.460803216047</v>
      </c>
      <c r="M44" s="356">
        <f t="shared" si="24"/>
        <v>48777.389815035174</v>
      </c>
      <c r="N44" s="356">
        <f t="shared" si="24"/>
        <v>58601.08068607247</v>
      </c>
      <c r="O44" s="356">
        <f t="shared" si="24"/>
        <v>61104.260015085187</v>
      </c>
      <c r="P44" s="356">
        <f t="shared" si="24"/>
        <v>62112.471698950743</v>
      </c>
      <c r="Q44" s="356">
        <f t="shared" si="24"/>
        <v>63078.950851888498</v>
      </c>
      <c r="R44" s="356">
        <f t="shared" si="24"/>
        <v>64003.606679498174</v>
      </c>
      <c r="S44" s="356">
        <f t="shared" si="24"/>
        <v>64869.187066132217</v>
      </c>
      <c r="T44" s="356">
        <f t="shared" si="24"/>
        <v>65685.34614442187</v>
      </c>
      <c r="U44" s="356">
        <f t="shared" si="24"/>
        <v>66420.212007139504</v>
      </c>
      <c r="V44" s="356">
        <f t="shared" si="24"/>
        <v>67119.321129715041</v>
      </c>
      <c r="W44" s="356">
        <f t="shared" si="24"/>
        <v>67804.899882422309</v>
      </c>
      <c r="X44" s="356">
        <f t="shared" si="24"/>
        <v>68494.42890814507</v>
      </c>
      <c r="Y44" s="356">
        <f t="shared" si="24"/>
        <v>69173.742666331367</v>
      </c>
      <c r="Z44" s="356">
        <f t="shared" si="24"/>
        <v>69823.602801740315</v>
      </c>
      <c r="AA44" s="356">
        <f t="shared" si="24"/>
        <v>70469.21692939107</v>
      </c>
      <c r="AB44" s="356">
        <f t="shared" si="24"/>
        <v>71108.419936931983</v>
      </c>
      <c r="AC44" s="356">
        <f t="shared" si="24"/>
        <v>71725.900255882225</v>
      </c>
      <c r="AD44" s="356">
        <f t="shared" si="24"/>
        <v>72347.253944218144</v>
      </c>
      <c r="AE44" s="356">
        <f t="shared" si="24"/>
        <v>72974.129954306205</v>
      </c>
      <c r="AF44" s="356">
        <f t="shared" si="24"/>
        <v>73590.473399193521</v>
      </c>
      <c r="AG44" s="356">
        <f t="shared" si="24"/>
        <v>74210.12356425701</v>
      </c>
      <c r="AH44" s="356">
        <f t="shared" si="24"/>
        <v>74836.824994605762</v>
      </c>
      <c r="AI44" s="356">
        <f t="shared" si="24"/>
        <v>75406.805336986305</v>
      </c>
      <c r="AJ44" s="356">
        <f t="shared" si="24"/>
        <v>75938.25248395103</v>
      </c>
      <c r="AK44" s="356">
        <f t="shared" si="24"/>
        <v>76467.574555128027</v>
      </c>
      <c r="AL44" s="356">
        <f t="shared" si="24"/>
        <v>76956.581858032572</v>
      </c>
      <c r="AM44" s="356">
        <f t="shared" si="24"/>
        <v>77403.226664795482</v>
      </c>
      <c r="AN44" s="356">
        <f t="shared" si="24"/>
        <v>0</v>
      </c>
      <c r="AO44" s="356">
        <f t="shared" si="24"/>
        <v>0</v>
      </c>
      <c r="AP44" s="356">
        <f t="shared" ref="AP44:BQ44" si="25">SUM(AP45)</f>
        <v>0</v>
      </c>
      <c r="AQ44" s="356">
        <f t="shared" si="25"/>
        <v>0</v>
      </c>
      <c r="AR44" s="356">
        <f t="shared" si="25"/>
        <v>0</v>
      </c>
      <c r="AS44" s="356">
        <f t="shared" si="25"/>
        <v>0</v>
      </c>
      <c r="AT44" s="356">
        <f t="shared" si="25"/>
        <v>0</v>
      </c>
      <c r="AU44" s="356">
        <f t="shared" si="25"/>
        <v>0</v>
      </c>
      <c r="AV44" s="356">
        <f t="shared" si="25"/>
        <v>0</v>
      </c>
      <c r="AW44" s="356">
        <f t="shared" si="25"/>
        <v>0</v>
      </c>
      <c r="AX44" s="356">
        <f t="shared" si="25"/>
        <v>0</v>
      </c>
      <c r="AY44" s="356">
        <f t="shared" si="25"/>
        <v>0</v>
      </c>
      <c r="AZ44" s="356">
        <f t="shared" si="25"/>
        <v>0</v>
      </c>
      <c r="BA44" s="356">
        <f t="shared" si="25"/>
        <v>0</v>
      </c>
      <c r="BB44" s="356">
        <f t="shared" si="25"/>
        <v>0</v>
      </c>
      <c r="BC44" s="356">
        <f t="shared" si="25"/>
        <v>0</v>
      </c>
      <c r="BD44" s="356">
        <f t="shared" si="25"/>
        <v>0</v>
      </c>
      <c r="BE44" s="356">
        <f t="shared" si="25"/>
        <v>0</v>
      </c>
      <c r="BF44" s="356">
        <f t="shared" si="25"/>
        <v>0</v>
      </c>
      <c r="BG44" s="356">
        <f t="shared" si="25"/>
        <v>0</v>
      </c>
      <c r="BH44" s="356">
        <f t="shared" si="25"/>
        <v>0</v>
      </c>
      <c r="BI44" s="356">
        <f t="shared" si="25"/>
        <v>0</v>
      </c>
      <c r="BJ44" s="356">
        <f t="shared" si="25"/>
        <v>0</v>
      </c>
      <c r="BK44" s="356">
        <f t="shared" si="25"/>
        <v>0</v>
      </c>
      <c r="BL44" s="356">
        <f t="shared" si="25"/>
        <v>0</v>
      </c>
      <c r="BM44" s="356">
        <f t="shared" si="25"/>
        <v>0</v>
      </c>
      <c r="BN44" s="356">
        <f t="shared" si="25"/>
        <v>0</v>
      </c>
      <c r="BO44" s="356">
        <f t="shared" si="25"/>
        <v>0</v>
      </c>
      <c r="BP44" s="356">
        <f t="shared" si="25"/>
        <v>0</v>
      </c>
      <c r="BQ44" s="356">
        <f t="shared" si="25"/>
        <v>0</v>
      </c>
      <c r="BR44" s="308" t="s">
        <v>188</v>
      </c>
    </row>
    <row r="45" spans="1:70" s="251" customFormat="1" ht="15" outlineLevel="2">
      <c r="A45" s="340"/>
      <c r="B45" s="357"/>
      <c r="C45" s="358" t="s">
        <v>224</v>
      </c>
      <c r="D45" s="343">
        <f t="shared" si="6"/>
        <v>1903863.9502823681</v>
      </c>
      <c r="E45" s="343">
        <f t="shared" si="7"/>
        <v>567785.23714298964</v>
      </c>
      <c r="F45" s="359"/>
      <c r="G45" s="801"/>
      <c r="H45" s="801">
        <f t="shared" si="19"/>
        <v>5405.7655888443514</v>
      </c>
      <c r="I45" s="345"/>
      <c r="J45" s="346">
        <v>0</v>
      </c>
      <c r="K45" s="346">
        <v>12847.205248895076</v>
      </c>
      <c r="L45" s="346">
        <v>30513.460803216047</v>
      </c>
      <c r="M45" s="346">
        <v>48777.389815035174</v>
      </c>
      <c r="N45" s="346">
        <v>58601.08068607247</v>
      </c>
      <c r="O45" s="346">
        <v>61104.260015085187</v>
      </c>
      <c r="P45" s="346">
        <v>62112.471698950743</v>
      </c>
      <c r="Q45" s="346">
        <v>63078.950851888498</v>
      </c>
      <c r="R45" s="346">
        <v>64003.606679498174</v>
      </c>
      <c r="S45" s="346">
        <v>64869.187066132217</v>
      </c>
      <c r="T45" s="346">
        <v>65685.34614442187</v>
      </c>
      <c r="U45" s="346">
        <v>66420.212007139504</v>
      </c>
      <c r="V45" s="346">
        <v>67119.321129715041</v>
      </c>
      <c r="W45" s="346">
        <v>67804.899882422309</v>
      </c>
      <c r="X45" s="346">
        <v>68494.42890814507</v>
      </c>
      <c r="Y45" s="346">
        <v>69173.742666331367</v>
      </c>
      <c r="Z45" s="346">
        <v>69823.602801740315</v>
      </c>
      <c r="AA45" s="346">
        <v>70469.21692939107</v>
      </c>
      <c r="AB45" s="346">
        <v>71108.419936931983</v>
      </c>
      <c r="AC45" s="346">
        <v>71725.900255882225</v>
      </c>
      <c r="AD45" s="346">
        <v>72347.253944218144</v>
      </c>
      <c r="AE45" s="346">
        <v>72974.129954306205</v>
      </c>
      <c r="AF45" s="346">
        <v>73590.473399193521</v>
      </c>
      <c r="AG45" s="346">
        <v>74210.12356425701</v>
      </c>
      <c r="AH45" s="346">
        <v>74836.824994605762</v>
      </c>
      <c r="AI45" s="346">
        <v>75406.805336986305</v>
      </c>
      <c r="AJ45" s="346">
        <v>75938.25248395103</v>
      </c>
      <c r="AK45" s="346">
        <v>76467.574555128027</v>
      </c>
      <c r="AL45" s="346">
        <v>76956.581858032572</v>
      </c>
      <c r="AM45" s="346">
        <v>77403.226664795482</v>
      </c>
      <c r="AN45" s="346">
        <v>0</v>
      </c>
      <c r="AO45" s="346">
        <v>0</v>
      </c>
      <c r="AP45" s="346">
        <v>0</v>
      </c>
      <c r="AQ45" s="346">
        <v>0</v>
      </c>
      <c r="AR45" s="346">
        <v>0</v>
      </c>
      <c r="AS45" s="346">
        <v>0</v>
      </c>
      <c r="AT45" s="346">
        <v>0</v>
      </c>
      <c r="AU45" s="346">
        <v>0</v>
      </c>
      <c r="AV45" s="346">
        <v>0</v>
      </c>
      <c r="AW45" s="346">
        <v>0</v>
      </c>
      <c r="AX45" s="346">
        <v>0</v>
      </c>
      <c r="AY45" s="346">
        <v>0</v>
      </c>
      <c r="AZ45" s="346">
        <v>0</v>
      </c>
      <c r="BA45" s="346">
        <v>0</v>
      </c>
      <c r="BB45" s="346">
        <v>0</v>
      </c>
      <c r="BC45" s="346">
        <v>0</v>
      </c>
      <c r="BD45" s="346">
        <v>0</v>
      </c>
      <c r="BE45" s="346">
        <v>0</v>
      </c>
      <c r="BF45" s="346">
        <v>0</v>
      </c>
      <c r="BG45" s="346">
        <v>0</v>
      </c>
      <c r="BH45" s="346">
        <v>0</v>
      </c>
      <c r="BI45" s="346">
        <v>0</v>
      </c>
      <c r="BJ45" s="346">
        <v>0</v>
      </c>
      <c r="BK45" s="346">
        <v>0</v>
      </c>
      <c r="BL45" s="346">
        <v>0</v>
      </c>
      <c r="BM45" s="346">
        <v>0</v>
      </c>
      <c r="BN45" s="346">
        <v>0</v>
      </c>
      <c r="BO45" s="346">
        <v>0</v>
      </c>
      <c r="BP45" s="346">
        <v>0</v>
      </c>
      <c r="BQ45" s="346">
        <v>0</v>
      </c>
      <c r="BR45" s="251" t="s">
        <v>188</v>
      </c>
    </row>
    <row r="46" spans="1:70" s="308" customFormat="1" ht="15" outlineLevel="1">
      <c r="A46" s="350"/>
      <c r="B46" s="351"/>
      <c r="C46" s="352" t="s">
        <v>225</v>
      </c>
      <c r="D46" s="353">
        <f t="shared" si="6"/>
        <v>5720240.7576382235</v>
      </c>
      <c r="E46" s="353">
        <f t="shared" si="7"/>
        <v>1705935.0562359828</v>
      </c>
      <c r="F46" s="354"/>
      <c r="G46" s="803"/>
      <c r="H46" s="355">
        <f t="shared" si="19"/>
        <v>16241.854173959995</v>
      </c>
      <c r="I46" s="811"/>
      <c r="J46" s="356">
        <f t="shared" ref="J46:BQ46" si="26">SUM(J47:J48)</f>
        <v>0</v>
      </c>
      <c r="K46" s="356">
        <f t="shared" si="26"/>
        <v>38599.978257676405</v>
      </c>
      <c r="L46" s="356">
        <f t="shared" si="26"/>
        <v>91678.99949850174</v>
      </c>
      <c r="M46" s="356">
        <f t="shared" si="26"/>
        <v>146553.75623336405</v>
      </c>
      <c r="N46" s="356">
        <f t="shared" si="26"/>
        <v>176069.45608293143</v>
      </c>
      <c r="O46" s="356">
        <f t="shared" si="26"/>
        <v>183590.36555725205</v>
      </c>
      <c r="P46" s="356">
        <f t="shared" si="26"/>
        <v>186619.58073069935</v>
      </c>
      <c r="Q46" s="356">
        <f t="shared" si="26"/>
        <v>189523.4087280845</v>
      </c>
      <c r="R46" s="356">
        <f t="shared" si="26"/>
        <v>192301.57675374424</v>
      </c>
      <c r="S46" s="356">
        <f t="shared" si="26"/>
        <v>194902.25008751993</v>
      </c>
      <c r="T46" s="356">
        <f t="shared" si="26"/>
        <v>197354.43498426978</v>
      </c>
      <c r="U46" s="356">
        <f t="shared" si="26"/>
        <v>199562.37093404759</v>
      </c>
      <c r="V46" s="356">
        <f t="shared" si="26"/>
        <v>201662.87422704819</v>
      </c>
      <c r="W46" s="356">
        <f t="shared" si="26"/>
        <v>203722.72494444076</v>
      </c>
      <c r="X46" s="356">
        <f t="shared" si="26"/>
        <v>205794.44442624977</v>
      </c>
      <c r="Y46" s="356">
        <f t="shared" si="26"/>
        <v>207835.47169935156</v>
      </c>
      <c r="Z46" s="356">
        <f t="shared" si="26"/>
        <v>209788.0043016834</v>
      </c>
      <c r="AA46" s="356">
        <f t="shared" si="26"/>
        <v>211727.77959190158</v>
      </c>
      <c r="AB46" s="356">
        <f t="shared" si="26"/>
        <v>213648.29239724053</v>
      </c>
      <c r="AC46" s="356">
        <f t="shared" si="26"/>
        <v>215503.53845459392</v>
      </c>
      <c r="AD46" s="356">
        <f t="shared" si="26"/>
        <v>217370.4222161152</v>
      </c>
      <c r="AE46" s="356">
        <f t="shared" si="26"/>
        <v>219253.89802979372</v>
      </c>
      <c r="AF46" s="356">
        <f t="shared" si="26"/>
        <v>221105.72830034682</v>
      </c>
      <c r="AG46" s="356">
        <f t="shared" si="26"/>
        <v>222967.49375325517</v>
      </c>
      <c r="AH46" s="356">
        <f t="shared" si="26"/>
        <v>224850.44503463188</v>
      </c>
      <c r="AI46" s="356">
        <f t="shared" si="26"/>
        <v>226562.97537854337</v>
      </c>
      <c r="AJ46" s="356">
        <f t="shared" si="26"/>
        <v>228159.73108692648</v>
      </c>
      <c r="AK46" s="356">
        <f t="shared" si="26"/>
        <v>229750.10191411455</v>
      </c>
      <c r="AL46" s="356">
        <f t="shared" si="26"/>
        <v>231219.34529384368</v>
      </c>
      <c r="AM46" s="356">
        <f t="shared" si="26"/>
        <v>232561.30874005193</v>
      </c>
      <c r="AN46" s="356">
        <f t="shared" si="26"/>
        <v>0</v>
      </c>
      <c r="AO46" s="356">
        <f t="shared" si="26"/>
        <v>0</v>
      </c>
      <c r="AP46" s="356">
        <f t="shared" si="26"/>
        <v>0</v>
      </c>
      <c r="AQ46" s="356">
        <f t="shared" si="26"/>
        <v>0</v>
      </c>
      <c r="AR46" s="356">
        <f t="shared" si="26"/>
        <v>0</v>
      </c>
      <c r="AS46" s="356">
        <f t="shared" si="26"/>
        <v>0</v>
      </c>
      <c r="AT46" s="356">
        <f t="shared" si="26"/>
        <v>0</v>
      </c>
      <c r="AU46" s="356">
        <f t="shared" si="26"/>
        <v>0</v>
      </c>
      <c r="AV46" s="356">
        <f t="shared" si="26"/>
        <v>0</v>
      </c>
      <c r="AW46" s="356">
        <f t="shared" si="26"/>
        <v>0</v>
      </c>
      <c r="AX46" s="356">
        <f t="shared" si="26"/>
        <v>0</v>
      </c>
      <c r="AY46" s="356">
        <f t="shared" si="26"/>
        <v>0</v>
      </c>
      <c r="AZ46" s="356">
        <f t="shared" si="26"/>
        <v>0</v>
      </c>
      <c r="BA46" s="356">
        <f t="shared" si="26"/>
        <v>0</v>
      </c>
      <c r="BB46" s="356">
        <f t="shared" si="26"/>
        <v>0</v>
      </c>
      <c r="BC46" s="356">
        <f t="shared" si="26"/>
        <v>0</v>
      </c>
      <c r="BD46" s="356">
        <f t="shared" si="26"/>
        <v>0</v>
      </c>
      <c r="BE46" s="356">
        <f t="shared" si="26"/>
        <v>0</v>
      </c>
      <c r="BF46" s="356">
        <f t="shared" si="26"/>
        <v>0</v>
      </c>
      <c r="BG46" s="356">
        <f t="shared" si="26"/>
        <v>0</v>
      </c>
      <c r="BH46" s="356">
        <f t="shared" si="26"/>
        <v>0</v>
      </c>
      <c r="BI46" s="356">
        <f t="shared" si="26"/>
        <v>0</v>
      </c>
      <c r="BJ46" s="356">
        <f t="shared" si="26"/>
        <v>0</v>
      </c>
      <c r="BK46" s="356">
        <f t="shared" si="26"/>
        <v>0</v>
      </c>
      <c r="BL46" s="356">
        <f t="shared" si="26"/>
        <v>0</v>
      </c>
      <c r="BM46" s="356">
        <f t="shared" si="26"/>
        <v>0</v>
      </c>
      <c r="BN46" s="356">
        <f t="shared" si="26"/>
        <v>0</v>
      </c>
      <c r="BO46" s="356">
        <f t="shared" si="26"/>
        <v>0</v>
      </c>
      <c r="BP46" s="356">
        <f t="shared" si="26"/>
        <v>0</v>
      </c>
      <c r="BQ46" s="356">
        <f t="shared" si="26"/>
        <v>0</v>
      </c>
      <c r="BR46" s="308" t="s">
        <v>188</v>
      </c>
    </row>
    <row r="47" spans="1:70" s="251" customFormat="1" ht="15" outlineLevel="2">
      <c r="A47" s="340"/>
      <c r="B47" s="357"/>
      <c r="C47" s="358" t="s">
        <v>226</v>
      </c>
      <c r="D47" s="343">
        <f t="shared" si="6"/>
        <v>5043314.5970174745</v>
      </c>
      <c r="E47" s="343">
        <f t="shared" si="7"/>
        <v>1504056.828235846</v>
      </c>
      <c r="F47" s="359"/>
      <c r="G47" s="801"/>
      <c r="H47" s="801">
        <f t="shared" si="19"/>
        <v>14319.813397501441</v>
      </c>
      <c r="I47" s="345"/>
      <c r="J47" s="346">
        <v>0</v>
      </c>
      <c r="K47" s="346">
        <v>34032.104947952008</v>
      </c>
      <c r="L47" s="346">
        <v>80829.820981460492</v>
      </c>
      <c r="M47" s="346">
        <v>129210.76740913829</v>
      </c>
      <c r="N47" s="346">
        <v>155233.61613167523</v>
      </c>
      <c r="O47" s="346">
        <v>161864.51055408918</v>
      </c>
      <c r="P47" s="346">
        <v>164535.25218001707</v>
      </c>
      <c r="Q47" s="346">
        <v>167095.44479199502</v>
      </c>
      <c r="R47" s="346">
        <v>169544.84787665852</v>
      </c>
      <c r="S47" s="346">
        <v>171837.76077001728</v>
      </c>
      <c r="T47" s="346">
        <v>173999.75716288775</v>
      </c>
      <c r="U47" s="346">
        <v>175946.4087246992</v>
      </c>
      <c r="V47" s="346">
        <v>177798.34107641494</v>
      </c>
      <c r="W47" s="346">
        <v>179614.43162764414</v>
      </c>
      <c r="X47" s="346">
        <v>181440.98640850387</v>
      </c>
      <c r="Y47" s="346">
        <v>183240.48105837504</v>
      </c>
      <c r="Z47" s="346">
        <v>184961.95338650103</v>
      </c>
      <c r="AA47" s="346">
        <v>186672.17808692611</v>
      </c>
      <c r="AB47" s="346">
        <v>188365.41980092067</v>
      </c>
      <c r="AC47" s="346">
        <v>190001.11835252721</v>
      </c>
      <c r="AD47" s="346">
        <v>191647.07741689752</v>
      </c>
      <c r="AE47" s="346">
        <v>193307.66505065584</v>
      </c>
      <c r="AF47" s="346">
        <v>194940.35203541402</v>
      </c>
      <c r="AG47" s="346">
        <v>196581.79848543237</v>
      </c>
      <c r="AH47" s="346">
        <v>198241.9236593876</v>
      </c>
      <c r="AI47" s="346">
        <v>199751.79529717687</v>
      </c>
      <c r="AJ47" s="346">
        <v>201159.59292548586</v>
      </c>
      <c r="AK47" s="346">
        <v>202561.76125148128</v>
      </c>
      <c r="AL47" s="346">
        <v>203857.13620115709</v>
      </c>
      <c r="AM47" s="346">
        <v>205040.29336598251</v>
      </c>
      <c r="AN47" s="346">
        <v>0</v>
      </c>
      <c r="AO47" s="346">
        <v>0</v>
      </c>
      <c r="AP47" s="346">
        <v>0</v>
      </c>
      <c r="AQ47" s="346">
        <v>0</v>
      </c>
      <c r="AR47" s="346">
        <v>0</v>
      </c>
      <c r="AS47" s="346">
        <v>0</v>
      </c>
      <c r="AT47" s="346">
        <v>0</v>
      </c>
      <c r="AU47" s="346">
        <v>0</v>
      </c>
      <c r="AV47" s="346">
        <v>0</v>
      </c>
      <c r="AW47" s="346">
        <v>0</v>
      </c>
      <c r="AX47" s="346">
        <v>0</v>
      </c>
      <c r="AY47" s="346">
        <v>0</v>
      </c>
      <c r="AZ47" s="346">
        <v>0</v>
      </c>
      <c r="BA47" s="346">
        <v>0</v>
      </c>
      <c r="BB47" s="346">
        <v>0</v>
      </c>
      <c r="BC47" s="346">
        <v>0</v>
      </c>
      <c r="BD47" s="346">
        <v>0</v>
      </c>
      <c r="BE47" s="346">
        <v>0</v>
      </c>
      <c r="BF47" s="346">
        <v>0</v>
      </c>
      <c r="BG47" s="346">
        <v>0</v>
      </c>
      <c r="BH47" s="346">
        <v>0</v>
      </c>
      <c r="BI47" s="346">
        <v>0</v>
      </c>
      <c r="BJ47" s="346">
        <v>0</v>
      </c>
      <c r="BK47" s="346">
        <v>0</v>
      </c>
      <c r="BL47" s="346">
        <v>0</v>
      </c>
      <c r="BM47" s="346">
        <v>0</v>
      </c>
      <c r="BN47" s="346">
        <v>0</v>
      </c>
      <c r="BO47" s="346">
        <v>0</v>
      </c>
      <c r="BP47" s="346">
        <v>0</v>
      </c>
      <c r="BQ47" s="346">
        <v>0</v>
      </c>
      <c r="BR47" s="251" t="s">
        <v>188</v>
      </c>
    </row>
    <row r="48" spans="1:70" s="251" customFormat="1" ht="15" outlineLevel="2">
      <c r="A48" s="340"/>
      <c r="B48" s="357"/>
      <c r="C48" s="358" t="s">
        <v>227</v>
      </c>
      <c r="D48" s="343">
        <f t="shared" si="6"/>
        <v>676926.16062074946</v>
      </c>
      <c r="E48" s="343">
        <f t="shared" si="7"/>
        <v>201878.22800013723</v>
      </c>
      <c r="F48" s="359"/>
      <c r="G48" s="801"/>
      <c r="H48" s="801">
        <f t="shared" si="19"/>
        <v>1922.0407764585532</v>
      </c>
      <c r="I48" s="345"/>
      <c r="J48" s="346">
        <v>0</v>
      </c>
      <c r="K48" s="346">
        <v>4567.8733097243958</v>
      </c>
      <c r="L48" s="346">
        <v>10849.178517041255</v>
      </c>
      <c r="M48" s="346">
        <v>17342.988824225758</v>
      </c>
      <c r="N48" s="346">
        <v>20835.839951256192</v>
      </c>
      <c r="O48" s="346">
        <v>21725.855003162862</v>
      </c>
      <c r="P48" s="346">
        <v>22084.328550682298</v>
      </c>
      <c r="Q48" s="346">
        <v>22427.963936089491</v>
      </c>
      <c r="R48" s="346">
        <v>22756.728877085723</v>
      </c>
      <c r="S48" s="346">
        <v>23064.489317502637</v>
      </c>
      <c r="T48" s="346">
        <v>23354.677821382047</v>
      </c>
      <c r="U48" s="346">
        <v>23615.962209348392</v>
      </c>
      <c r="V48" s="346">
        <v>23864.533150633248</v>
      </c>
      <c r="W48" s="346">
        <v>24108.293316796629</v>
      </c>
      <c r="X48" s="346">
        <v>24353.458017745896</v>
      </c>
      <c r="Y48" s="346">
        <v>24594.990640976514</v>
      </c>
      <c r="Z48" s="346">
        <v>24826.05091518235</v>
      </c>
      <c r="AA48" s="346">
        <v>25055.601504975453</v>
      </c>
      <c r="AB48" s="346">
        <v>25282.872596319845</v>
      </c>
      <c r="AC48" s="346">
        <v>25502.420102066706</v>
      </c>
      <c r="AD48" s="346">
        <v>25723.34479921767</v>
      </c>
      <c r="AE48" s="346">
        <v>25946.232979137891</v>
      </c>
      <c r="AF48" s="346">
        <v>26165.376264932795</v>
      </c>
      <c r="AG48" s="346">
        <v>26385.695267822801</v>
      </c>
      <c r="AH48" s="346">
        <v>26608.521375244291</v>
      </c>
      <c r="AI48" s="346">
        <v>26811.1800813665</v>
      </c>
      <c r="AJ48" s="346">
        <v>27000.138161440624</v>
      </c>
      <c r="AK48" s="346">
        <v>27188.340662633276</v>
      </c>
      <c r="AL48" s="346">
        <v>27362.209092686582</v>
      </c>
      <c r="AM48" s="346">
        <v>27521.015374069437</v>
      </c>
      <c r="AN48" s="346">
        <v>0</v>
      </c>
      <c r="AO48" s="346">
        <v>0</v>
      </c>
      <c r="AP48" s="346">
        <v>0</v>
      </c>
      <c r="AQ48" s="346">
        <v>0</v>
      </c>
      <c r="AR48" s="346">
        <v>0</v>
      </c>
      <c r="AS48" s="346">
        <v>0</v>
      </c>
      <c r="AT48" s="346">
        <v>0</v>
      </c>
      <c r="AU48" s="346">
        <v>0</v>
      </c>
      <c r="AV48" s="346">
        <v>0</v>
      </c>
      <c r="AW48" s="346">
        <v>0</v>
      </c>
      <c r="AX48" s="346">
        <v>0</v>
      </c>
      <c r="AY48" s="346">
        <v>0</v>
      </c>
      <c r="AZ48" s="346">
        <v>0</v>
      </c>
      <c r="BA48" s="346">
        <v>0</v>
      </c>
      <c r="BB48" s="346">
        <v>0</v>
      </c>
      <c r="BC48" s="346">
        <v>0</v>
      </c>
      <c r="BD48" s="346">
        <v>0</v>
      </c>
      <c r="BE48" s="346">
        <v>0</v>
      </c>
      <c r="BF48" s="346">
        <v>0</v>
      </c>
      <c r="BG48" s="346">
        <v>0</v>
      </c>
      <c r="BH48" s="346">
        <v>0</v>
      </c>
      <c r="BI48" s="346">
        <v>0</v>
      </c>
      <c r="BJ48" s="346">
        <v>0</v>
      </c>
      <c r="BK48" s="346">
        <v>0</v>
      </c>
      <c r="BL48" s="346">
        <v>0</v>
      </c>
      <c r="BM48" s="346">
        <v>0</v>
      </c>
      <c r="BN48" s="346">
        <v>0</v>
      </c>
      <c r="BO48" s="346">
        <v>0</v>
      </c>
      <c r="BP48" s="346">
        <v>0</v>
      </c>
      <c r="BQ48" s="346">
        <v>0</v>
      </c>
      <c r="BR48" s="251" t="s">
        <v>188</v>
      </c>
    </row>
    <row r="49" spans="1:70" s="308" customFormat="1" ht="15">
      <c r="A49" s="301"/>
      <c r="B49" s="302" t="s">
        <v>228</v>
      </c>
      <c r="C49" s="303"/>
      <c r="D49" s="304">
        <f t="shared" ref="D49:D58" si="27">SUM($J49:$BQ49)</f>
        <v>13725606.183331773</v>
      </c>
      <c r="E49" s="304">
        <f t="shared" si="7"/>
        <v>5459322.891430269</v>
      </c>
      <c r="F49" s="348"/>
      <c r="G49" s="804"/>
      <c r="H49" s="802">
        <f t="shared" si="19"/>
        <v>36094.700623885445</v>
      </c>
      <c r="I49" s="810"/>
      <c r="J49" s="304">
        <f t="shared" ref="J49:AO49" si="28">SUM(J50:J58)</f>
        <v>1090060.6169539997</v>
      </c>
      <c r="K49" s="304">
        <f t="shared" si="28"/>
        <v>507981.0287328572</v>
      </c>
      <c r="L49" s="304">
        <f t="shared" si="28"/>
        <v>430092.53396290331</v>
      </c>
      <c r="M49" s="304">
        <f t="shared" si="28"/>
        <v>431741.90671505709</v>
      </c>
      <c r="N49" s="304">
        <f t="shared" si="28"/>
        <v>431741.90671505709</v>
      </c>
      <c r="O49" s="304">
        <f t="shared" si="28"/>
        <v>431741.90671505709</v>
      </c>
      <c r="P49" s="304">
        <f t="shared" si="28"/>
        <v>431741.90671505709</v>
      </c>
      <c r="Q49" s="304">
        <f t="shared" si="28"/>
        <v>431741.90671505709</v>
      </c>
      <c r="R49" s="304">
        <f t="shared" si="28"/>
        <v>431741.90671505709</v>
      </c>
      <c r="S49" s="304">
        <f t="shared" si="28"/>
        <v>433136.40748662536</v>
      </c>
      <c r="T49" s="304">
        <f t="shared" si="28"/>
        <v>433136.40748662536</v>
      </c>
      <c r="U49" s="304">
        <f t="shared" si="28"/>
        <v>433136.40748662536</v>
      </c>
      <c r="V49" s="304">
        <f t="shared" si="28"/>
        <v>433136.40748662536</v>
      </c>
      <c r="W49" s="304">
        <f t="shared" si="28"/>
        <v>433136.40748662536</v>
      </c>
      <c r="X49" s="304">
        <f t="shared" si="28"/>
        <v>433136.40748662536</v>
      </c>
      <c r="Y49" s="304">
        <f t="shared" si="28"/>
        <v>433136.40748662536</v>
      </c>
      <c r="Z49" s="304">
        <f t="shared" si="28"/>
        <v>433136.40748662536</v>
      </c>
      <c r="AA49" s="304">
        <f t="shared" si="28"/>
        <v>433136.40748662536</v>
      </c>
      <c r="AB49" s="304">
        <f t="shared" si="28"/>
        <v>433136.40748662536</v>
      </c>
      <c r="AC49" s="304">
        <f t="shared" si="28"/>
        <v>433136.40748662536</v>
      </c>
      <c r="AD49" s="304">
        <f t="shared" si="28"/>
        <v>433136.40748662536</v>
      </c>
      <c r="AE49" s="304">
        <f t="shared" si="28"/>
        <v>433136.40748662536</v>
      </c>
      <c r="AF49" s="304">
        <f t="shared" si="28"/>
        <v>433136.40748662536</v>
      </c>
      <c r="AG49" s="304">
        <f t="shared" si="28"/>
        <v>433136.40748662536</v>
      </c>
      <c r="AH49" s="304">
        <f t="shared" si="28"/>
        <v>433136.40748662536</v>
      </c>
      <c r="AI49" s="304">
        <f t="shared" si="28"/>
        <v>433136.40748662536</v>
      </c>
      <c r="AJ49" s="304">
        <f t="shared" si="28"/>
        <v>435925.40902976179</v>
      </c>
      <c r="AK49" s="304">
        <f t="shared" si="28"/>
        <v>435925.40902976179</v>
      </c>
      <c r="AL49" s="304">
        <f t="shared" si="28"/>
        <v>435925.40902976179</v>
      </c>
      <c r="AM49" s="304">
        <f t="shared" si="28"/>
        <v>435925.40902976179</v>
      </c>
      <c r="AN49" s="304">
        <f t="shared" si="28"/>
        <v>0</v>
      </c>
      <c r="AO49" s="304">
        <f t="shared" si="28"/>
        <v>0</v>
      </c>
      <c r="AP49" s="304">
        <f t="shared" ref="AP49:BQ49" si="29">SUM(AP50:AP58)</f>
        <v>0</v>
      </c>
      <c r="AQ49" s="304">
        <f t="shared" si="29"/>
        <v>0</v>
      </c>
      <c r="AR49" s="304">
        <f t="shared" si="29"/>
        <v>0</v>
      </c>
      <c r="AS49" s="304">
        <f t="shared" si="29"/>
        <v>0</v>
      </c>
      <c r="AT49" s="304">
        <f t="shared" si="29"/>
        <v>0</v>
      </c>
      <c r="AU49" s="304">
        <f t="shared" si="29"/>
        <v>0</v>
      </c>
      <c r="AV49" s="304">
        <f t="shared" si="29"/>
        <v>0</v>
      </c>
      <c r="AW49" s="304">
        <f t="shared" si="29"/>
        <v>0</v>
      </c>
      <c r="AX49" s="304">
        <f t="shared" si="29"/>
        <v>0</v>
      </c>
      <c r="AY49" s="304">
        <f t="shared" si="29"/>
        <v>0</v>
      </c>
      <c r="AZ49" s="304">
        <f t="shared" si="29"/>
        <v>0</v>
      </c>
      <c r="BA49" s="304">
        <f t="shared" si="29"/>
        <v>0</v>
      </c>
      <c r="BB49" s="304">
        <f t="shared" si="29"/>
        <v>0</v>
      </c>
      <c r="BC49" s="304">
        <f t="shared" si="29"/>
        <v>0</v>
      </c>
      <c r="BD49" s="304">
        <f t="shared" si="29"/>
        <v>0</v>
      </c>
      <c r="BE49" s="304">
        <f t="shared" si="29"/>
        <v>0</v>
      </c>
      <c r="BF49" s="304">
        <f t="shared" si="29"/>
        <v>0</v>
      </c>
      <c r="BG49" s="304">
        <f t="shared" si="29"/>
        <v>0</v>
      </c>
      <c r="BH49" s="304">
        <f t="shared" si="29"/>
        <v>0</v>
      </c>
      <c r="BI49" s="304">
        <f t="shared" si="29"/>
        <v>0</v>
      </c>
      <c r="BJ49" s="304">
        <f t="shared" si="29"/>
        <v>0</v>
      </c>
      <c r="BK49" s="304">
        <f t="shared" si="29"/>
        <v>0</v>
      </c>
      <c r="BL49" s="304">
        <f t="shared" si="29"/>
        <v>0</v>
      </c>
      <c r="BM49" s="304">
        <f t="shared" si="29"/>
        <v>0</v>
      </c>
      <c r="BN49" s="304">
        <f t="shared" si="29"/>
        <v>0</v>
      </c>
      <c r="BO49" s="304">
        <f t="shared" si="29"/>
        <v>0</v>
      </c>
      <c r="BP49" s="304">
        <f t="shared" si="29"/>
        <v>0</v>
      </c>
      <c r="BQ49" s="304">
        <f t="shared" si="29"/>
        <v>0</v>
      </c>
      <c r="BR49" s="251" t="s">
        <v>188</v>
      </c>
    </row>
    <row r="50" spans="1:70" s="251" customFormat="1" ht="15" outlineLevel="1">
      <c r="A50" s="340"/>
      <c r="B50" s="357"/>
      <c r="C50" s="362" t="s">
        <v>229</v>
      </c>
      <c r="D50" s="343">
        <f t="shared" si="27"/>
        <v>10503517.536305275</v>
      </c>
      <c r="E50" s="343">
        <f t="shared" si="7"/>
        <v>3711932.5613128925</v>
      </c>
      <c r="F50" s="359"/>
      <c r="G50" s="801"/>
      <c r="H50" s="801">
        <f t="shared" si="19"/>
        <v>29701.692499044806</v>
      </c>
      <c r="I50" s="345"/>
      <c r="J50" s="346">
        <v>167328.54663767965</v>
      </c>
      <c r="K50" s="346">
        <v>356420.30998853769</v>
      </c>
      <c r="L50" s="346">
        <v>356420.30998853769</v>
      </c>
      <c r="M50" s="346">
        <v>356420.30998853769</v>
      </c>
      <c r="N50" s="346">
        <v>356420.30998853769</v>
      </c>
      <c r="O50" s="346">
        <v>356420.30998853769</v>
      </c>
      <c r="P50" s="346">
        <v>356420.30998853769</v>
      </c>
      <c r="Q50" s="346">
        <v>356420.30998853769</v>
      </c>
      <c r="R50" s="346">
        <v>356420.30998853769</v>
      </c>
      <c r="S50" s="346">
        <v>356420.30998853769</v>
      </c>
      <c r="T50" s="346">
        <v>356420.30998853769</v>
      </c>
      <c r="U50" s="346">
        <v>356420.30998853769</v>
      </c>
      <c r="V50" s="346">
        <v>356420.30998853769</v>
      </c>
      <c r="W50" s="346">
        <v>356420.30998853769</v>
      </c>
      <c r="X50" s="346">
        <v>356420.30998853769</v>
      </c>
      <c r="Y50" s="346">
        <v>356420.30998853769</v>
      </c>
      <c r="Z50" s="346">
        <v>356420.30998853769</v>
      </c>
      <c r="AA50" s="346">
        <v>356420.30998853769</v>
      </c>
      <c r="AB50" s="346">
        <v>356420.30998853769</v>
      </c>
      <c r="AC50" s="346">
        <v>356420.30998853769</v>
      </c>
      <c r="AD50" s="346">
        <v>356420.30998853769</v>
      </c>
      <c r="AE50" s="346">
        <v>356420.30998853769</v>
      </c>
      <c r="AF50" s="346">
        <v>356420.30998853769</v>
      </c>
      <c r="AG50" s="346">
        <v>356420.30998853769</v>
      </c>
      <c r="AH50" s="346">
        <v>356420.30998853769</v>
      </c>
      <c r="AI50" s="346">
        <v>356420.30998853769</v>
      </c>
      <c r="AJ50" s="346">
        <v>356420.30998853769</v>
      </c>
      <c r="AK50" s="346">
        <v>356420.30998853769</v>
      </c>
      <c r="AL50" s="346">
        <v>356420.30998853769</v>
      </c>
      <c r="AM50" s="346">
        <v>356420.30998853769</v>
      </c>
      <c r="AN50" s="346">
        <v>0</v>
      </c>
      <c r="AO50" s="346">
        <v>0</v>
      </c>
      <c r="AP50" s="346">
        <v>0</v>
      </c>
      <c r="AQ50" s="346">
        <v>0</v>
      </c>
      <c r="AR50" s="346">
        <v>0</v>
      </c>
      <c r="AS50" s="346">
        <v>0</v>
      </c>
      <c r="AT50" s="346">
        <v>0</v>
      </c>
      <c r="AU50" s="346">
        <v>0</v>
      </c>
      <c r="AV50" s="346">
        <v>0</v>
      </c>
      <c r="AW50" s="346">
        <v>0</v>
      </c>
      <c r="AX50" s="346">
        <v>0</v>
      </c>
      <c r="AY50" s="346">
        <v>0</v>
      </c>
      <c r="AZ50" s="346">
        <v>0</v>
      </c>
      <c r="BA50" s="346">
        <v>0</v>
      </c>
      <c r="BB50" s="346">
        <v>0</v>
      </c>
      <c r="BC50" s="346">
        <v>0</v>
      </c>
      <c r="BD50" s="346">
        <v>0</v>
      </c>
      <c r="BE50" s="346">
        <v>0</v>
      </c>
      <c r="BF50" s="346">
        <v>0</v>
      </c>
      <c r="BG50" s="346">
        <v>0</v>
      </c>
      <c r="BH50" s="346">
        <v>0</v>
      </c>
      <c r="BI50" s="346">
        <v>0</v>
      </c>
      <c r="BJ50" s="346">
        <v>0</v>
      </c>
      <c r="BK50" s="346">
        <v>0</v>
      </c>
      <c r="BL50" s="346">
        <v>0</v>
      </c>
      <c r="BM50" s="346">
        <v>0</v>
      </c>
      <c r="BN50" s="346">
        <v>0</v>
      </c>
      <c r="BO50" s="346">
        <v>0</v>
      </c>
      <c r="BP50" s="346">
        <v>0</v>
      </c>
      <c r="BQ50" s="346">
        <v>0</v>
      </c>
      <c r="BR50" s="251" t="s">
        <v>188</v>
      </c>
    </row>
    <row r="51" spans="1:70" s="251" customFormat="1" ht="15" outlineLevel="1">
      <c r="A51" s="340"/>
      <c r="B51" s="357"/>
      <c r="C51" s="362" t="s">
        <v>230</v>
      </c>
      <c r="D51" s="343">
        <f t="shared" si="27"/>
        <v>994178.57868688647</v>
      </c>
      <c r="E51" s="343">
        <f t="shared" si="7"/>
        <v>336669.82745550008</v>
      </c>
      <c r="F51" s="363"/>
      <c r="G51" s="801"/>
      <c r="H51" s="801">
        <f t="shared" si="19"/>
        <v>2881.1244363792753</v>
      </c>
      <c r="I51" s="345"/>
      <c r="J51" s="346">
        <v>6707.8435515878764</v>
      </c>
      <c r="K51" s="346">
        <v>19412.924511862322</v>
      </c>
      <c r="L51" s="346">
        <v>34573.493236551301</v>
      </c>
      <c r="M51" s="346">
        <v>34573.493236551301</v>
      </c>
      <c r="N51" s="346">
        <v>34573.493236551301</v>
      </c>
      <c r="O51" s="346">
        <v>34573.493236551301</v>
      </c>
      <c r="P51" s="346">
        <v>34573.493236551301</v>
      </c>
      <c r="Q51" s="346">
        <v>34573.493236551301</v>
      </c>
      <c r="R51" s="346">
        <v>34573.493236551301</v>
      </c>
      <c r="S51" s="346">
        <v>34573.493236551301</v>
      </c>
      <c r="T51" s="346">
        <v>34573.493236551301</v>
      </c>
      <c r="U51" s="346">
        <v>34573.493236551301</v>
      </c>
      <c r="V51" s="346">
        <v>34573.493236551301</v>
      </c>
      <c r="W51" s="346">
        <v>34573.493236551301</v>
      </c>
      <c r="X51" s="346">
        <v>34573.493236551301</v>
      </c>
      <c r="Y51" s="346">
        <v>34573.493236551301</v>
      </c>
      <c r="Z51" s="346">
        <v>34573.493236551301</v>
      </c>
      <c r="AA51" s="346">
        <v>34573.493236551301</v>
      </c>
      <c r="AB51" s="346">
        <v>34573.493236551301</v>
      </c>
      <c r="AC51" s="346">
        <v>34573.493236551301</v>
      </c>
      <c r="AD51" s="346">
        <v>34573.493236551301</v>
      </c>
      <c r="AE51" s="346">
        <v>34573.493236551301</v>
      </c>
      <c r="AF51" s="346">
        <v>34573.493236551301</v>
      </c>
      <c r="AG51" s="346">
        <v>34573.493236551301</v>
      </c>
      <c r="AH51" s="346">
        <v>34573.493236551301</v>
      </c>
      <c r="AI51" s="346">
        <v>34573.493236551301</v>
      </c>
      <c r="AJ51" s="346">
        <v>34573.493236551301</v>
      </c>
      <c r="AK51" s="346">
        <v>34573.493236551301</v>
      </c>
      <c r="AL51" s="346">
        <v>34573.493236551301</v>
      </c>
      <c r="AM51" s="346">
        <v>34573.493236551301</v>
      </c>
      <c r="AN51" s="346">
        <v>0</v>
      </c>
      <c r="AO51" s="346">
        <v>0</v>
      </c>
      <c r="AP51" s="346">
        <v>0</v>
      </c>
      <c r="AQ51" s="346">
        <v>0</v>
      </c>
      <c r="AR51" s="346">
        <v>0</v>
      </c>
      <c r="AS51" s="346">
        <v>0</v>
      </c>
      <c r="AT51" s="346">
        <v>0</v>
      </c>
      <c r="AU51" s="346">
        <v>0</v>
      </c>
      <c r="AV51" s="346">
        <v>0</v>
      </c>
      <c r="AW51" s="346">
        <v>0</v>
      </c>
      <c r="AX51" s="346">
        <v>0</v>
      </c>
      <c r="AY51" s="346">
        <v>0</v>
      </c>
      <c r="AZ51" s="346">
        <v>0</v>
      </c>
      <c r="BA51" s="346">
        <v>0</v>
      </c>
      <c r="BB51" s="346">
        <v>0</v>
      </c>
      <c r="BC51" s="346">
        <v>0</v>
      </c>
      <c r="BD51" s="346">
        <v>0</v>
      </c>
      <c r="BE51" s="346">
        <v>0</v>
      </c>
      <c r="BF51" s="346">
        <v>0</v>
      </c>
      <c r="BG51" s="346">
        <v>0</v>
      </c>
      <c r="BH51" s="346">
        <v>0</v>
      </c>
      <c r="BI51" s="346">
        <v>0</v>
      </c>
      <c r="BJ51" s="346">
        <v>0</v>
      </c>
      <c r="BK51" s="346">
        <v>0</v>
      </c>
      <c r="BL51" s="346">
        <v>0</v>
      </c>
      <c r="BM51" s="346">
        <v>0</v>
      </c>
      <c r="BN51" s="346">
        <v>0</v>
      </c>
      <c r="BO51" s="346">
        <v>0</v>
      </c>
      <c r="BP51" s="346">
        <v>0</v>
      </c>
      <c r="BQ51" s="346">
        <v>0</v>
      </c>
      <c r="BR51" s="251" t="s">
        <v>188</v>
      </c>
    </row>
    <row r="52" spans="1:70" s="251" customFormat="1" ht="15" outlineLevel="1">
      <c r="A52" s="340"/>
      <c r="B52" s="357"/>
      <c r="C52" s="362" t="s">
        <v>231</v>
      </c>
      <c r="D52" s="343">
        <f t="shared" si="27"/>
        <v>446170.71967327443</v>
      </c>
      <c r="E52" s="343">
        <f t="shared" si="7"/>
        <v>147806.93642585821</v>
      </c>
      <c r="F52" s="359"/>
      <c r="G52" s="801"/>
      <c r="H52" s="801">
        <f t="shared" si="19"/>
        <v>1297.0900248750017</v>
      </c>
      <c r="I52" s="345"/>
      <c r="J52" s="346">
        <v>3604.749689427098</v>
      </c>
      <c r="K52" s="346">
        <v>6842.0796199553997</v>
      </c>
      <c r="L52" s="346">
        <v>14390.414909914925</v>
      </c>
      <c r="M52" s="346">
        <v>15026.926601261848</v>
      </c>
      <c r="N52" s="346">
        <v>15026.926601261848</v>
      </c>
      <c r="O52" s="346">
        <v>15026.926601261848</v>
      </c>
      <c r="P52" s="346">
        <v>15026.926601261848</v>
      </c>
      <c r="Q52" s="346">
        <v>15026.926601261848</v>
      </c>
      <c r="R52" s="346">
        <v>15026.926601261848</v>
      </c>
      <c r="S52" s="346">
        <v>15565.080298500021</v>
      </c>
      <c r="T52" s="346">
        <v>15565.080298500021</v>
      </c>
      <c r="U52" s="346">
        <v>15565.080298500021</v>
      </c>
      <c r="V52" s="346">
        <v>15565.080298500021</v>
      </c>
      <c r="W52" s="346">
        <v>15565.080298500021</v>
      </c>
      <c r="X52" s="346">
        <v>15565.080298500021</v>
      </c>
      <c r="Y52" s="346">
        <v>15565.080298500021</v>
      </c>
      <c r="Z52" s="346">
        <v>15565.080298500021</v>
      </c>
      <c r="AA52" s="346">
        <v>15565.080298500021</v>
      </c>
      <c r="AB52" s="346">
        <v>15565.080298500021</v>
      </c>
      <c r="AC52" s="346">
        <v>15565.080298500021</v>
      </c>
      <c r="AD52" s="346">
        <v>15565.080298500021</v>
      </c>
      <c r="AE52" s="346">
        <v>15565.080298500021</v>
      </c>
      <c r="AF52" s="346">
        <v>15565.080298500021</v>
      </c>
      <c r="AG52" s="346">
        <v>15565.080298500021</v>
      </c>
      <c r="AH52" s="346">
        <v>15565.080298500021</v>
      </c>
      <c r="AI52" s="346">
        <v>15565.080298500021</v>
      </c>
      <c r="AJ52" s="346">
        <v>16641.387692976365</v>
      </c>
      <c r="AK52" s="346">
        <v>16641.387692976365</v>
      </c>
      <c r="AL52" s="346">
        <v>16641.387692976365</v>
      </c>
      <c r="AM52" s="346">
        <v>16641.387692976365</v>
      </c>
      <c r="AN52" s="346">
        <v>0</v>
      </c>
      <c r="AO52" s="346">
        <v>0</v>
      </c>
      <c r="AP52" s="346">
        <v>0</v>
      </c>
      <c r="AQ52" s="346">
        <v>0</v>
      </c>
      <c r="AR52" s="346">
        <v>0</v>
      </c>
      <c r="AS52" s="346">
        <v>0</v>
      </c>
      <c r="AT52" s="346">
        <v>0</v>
      </c>
      <c r="AU52" s="346">
        <v>0</v>
      </c>
      <c r="AV52" s="346">
        <v>0</v>
      </c>
      <c r="AW52" s="346">
        <v>0</v>
      </c>
      <c r="AX52" s="346">
        <v>0</v>
      </c>
      <c r="AY52" s="346">
        <v>0</v>
      </c>
      <c r="AZ52" s="346">
        <v>0</v>
      </c>
      <c r="BA52" s="346">
        <v>0</v>
      </c>
      <c r="BB52" s="346">
        <v>0</v>
      </c>
      <c r="BC52" s="346">
        <v>0</v>
      </c>
      <c r="BD52" s="346">
        <v>0</v>
      </c>
      <c r="BE52" s="346">
        <v>0</v>
      </c>
      <c r="BF52" s="346">
        <v>0</v>
      </c>
      <c r="BG52" s="346">
        <v>0</v>
      </c>
      <c r="BH52" s="346">
        <v>0</v>
      </c>
      <c r="BI52" s="346">
        <v>0</v>
      </c>
      <c r="BJ52" s="346">
        <v>0</v>
      </c>
      <c r="BK52" s="346">
        <v>0</v>
      </c>
      <c r="BL52" s="346">
        <v>0</v>
      </c>
      <c r="BM52" s="346">
        <v>0</v>
      </c>
      <c r="BN52" s="346">
        <v>0</v>
      </c>
      <c r="BO52" s="346">
        <v>0</v>
      </c>
      <c r="BP52" s="346">
        <v>0</v>
      </c>
      <c r="BQ52" s="346">
        <v>0</v>
      </c>
      <c r="BR52" s="251" t="s">
        <v>188</v>
      </c>
    </row>
    <row r="53" spans="1:70" s="251" customFormat="1" ht="15" outlineLevel="1">
      <c r="A53" s="340"/>
      <c r="B53" s="357"/>
      <c r="C53" s="362" t="s">
        <v>232</v>
      </c>
      <c r="D53" s="343">
        <f t="shared" si="27"/>
        <v>709977.4514321388</v>
      </c>
      <c r="E53" s="343">
        <f t="shared" si="7"/>
        <v>235200.53513253626</v>
      </c>
      <c r="F53" s="359"/>
      <c r="G53" s="801"/>
      <c r="H53" s="801">
        <f t="shared" si="19"/>
        <v>2064.0186133531374</v>
      </c>
      <c r="I53" s="345"/>
      <c r="J53" s="346">
        <v>5736.1249510599528</v>
      </c>
      <c r="K53" s="346">
        <v>10887.586380901384</v>
      </c>
      <c r="L53" s="346">
        <v>22899.015225100709</v>
      </c>
      <c r="M53" s="346">
        <v>23911.876285907601</v>
      </c>
      <c r="N53" s="346">
        <v>23911.876285907601</v>
      </c>
      <c r="O53" s="346">
        <v>23911.876285907601</v>
      </c>
      <c r="P53" s="346">
        <v>23911.876285907601</v>
      </c>
      <c r="Q53" s="346">
        <v>23911.876285907601</v>
      </c>
      <c r="R53" s="346">
        <v>23911.876285907601</v>
      </c>
      <c r="S53" s="346">
        <v>24768.223360237651</v>
      </c>
      <c r="T53" s="346">
        <v>24768.223360237651</v>
      </c>
      <c r="U53" s="346">
        <v>24768.223360237651</v>
      </c>
      <c r="V53" s="346">
        <v>24768.223360237651</v>
      </c>
      <c r="W53" s="346">
        <v>24768.223360237651</v>
      </c>
      <c r="X53" s="346">
        <v>24768.223360237651</v>
      </c>
      <c r="Y53" s="346">
        <v>24768.223360237651</v>
      </c>
      <c r="Z53" s="346">
        <v>24768.223360237651</v>
      </c>
      <c r="AA53" s="346">
        <v>24768.223360237651</v>
      </c>
      <c r="AB53" s="346">
        <v>24768.223360237651</v>
      </c>
      <c r="AC53" s="346">
        <v>24768.223360237651</v>
      </c>
      <c r="AD53" s="346">
        <v>24768.223360237651</v>
      </c>
      <c r="AE53" s="346">
        <v>24768.223360237651</v>
      </c>
      <c r="AF53" s="346">
        <v>24768.223360237651</v>
      </c>
      <c r="AG53" s="346">
        <v>24768.223360237651</v>
      </c>
      <c r="AH53" s="346">
        <v>24768.223360237651</v>
      </c>
      <c r="AI53" s="346">
        <v>24768.223360237651</v>
      </c>
      <c r="AJ53" s="346">
        <v>26480.917508897743</v>
      </c>
      <c r="AK53" s="346">
        <v>26480.917508897743</v>
      </c>
      <c r="AL53" s="346">
        <v>26480.917508897743</v>
      </c>
      <c r="AM53" s="346">
        <v>26480.917508897743</v>
      </c>
      <c r="AN53" s="346">
        <v>0</v>
      </c>
      <c r="AO53" s="346">
        <v>0</v>
      </c>
      <c r="AP53" s="346">
        <v>0</v>
      </c>
      <c r="AQ53" s="346">
        <v>0</v>
      </c>
      <c r="AR53" s="346">
        <v>0</v>
      </c>
      <c r="AS53" s="346">
        <v>0</v>
      </c>
      <c r="AT53" s="346">
        <v>0</v>
      </c>
      <c r="AU53" s="346">
        <v>0</v>
      </c>
      <c r="AV53" s="346">
        <v>0</v>
      </c>
      <c r="AW53" s="346">
        <v>0</v>
      </c>
      <c r="AX53" s="346">
        <v>0</v>
      </c>
      <c r="AY53" s="346">
        <v>0</v>
      </c>
      <c r="AZ53" s="346">
        <v>0</v>
      </c>
      <c r="BA53" s="346">
        <v>0</v>
      </c>
      <c r="BB53" s="346">
        <v>0</v>
      </c>
      <c r="BC53" s="346">
        <v>0</v>
      </c>
      <c r="BD53" s="346">
        <v>0</v>
      </c>
      <c r="BE53" s="346">
        <v>0</v>
      </c>
      <c r="BF53" s="346">
        <v>0</v>
      </c>
      <c r="BG53" s="346">
        <v>0</v>
      </c>
      <c r="BH53" s="346">
        <v>0</v>
      </c>
      <c r="BI53" s="346">
        <v>0</v>
      </c>
      <c r="BJ53" s="346">
        <v>0</v>
      </c>
      <c r="BK53" s="346">
        <v>0</v>
      </c>
      <c r="BL53" s="346">
        <v>0</v>
      </c>
      <c r="BM53" s="346">
        <v>0</v>
      </c>
      <c r="BN53" s="346">
        <v>0</v>
      </c>
      <c r="BO53" s="346">
        <v>0</v>
      </c>
      <c r="BP53" s="346">
        <v>0</v>
      </c>
      <c r="BQ53" s="346">
        <v>0</v>
      </c>
      <c r="BR53" s="251" t="s">
        <v>188</v>
      </c>
    </row>
    <row r="54" spans="1:70" s="251" customFormat="1" ht="15" outlineLevel="1">
      <c r="A54" s="340"/>
      <c r="B54" s="357"/>
      <c r="C54" s="362" t="s">
        <v>233</v>
      </c>
      <c r="D54" s="343">
        <f t="shared" si="27"/>
        <v>85444.473737081411</v>
      </c>
      <c r="E54" s="343">
        <f t="shared" si="7"/>
        <v>50526.948776727724</v>
      </c>
      <c r="F54" s="359"/>
      <c r="G54" s="801"/>
      <c r="H54" s="801">
        <f t="shared" si="19"/>
        <v>150.7750502332253</v>
      </c>
      <c r="I54" s="345"/>
      <c r="J54" s="346">
        <v>27783.222875681313</v>
      </c>
      <c r="K54" s="346">
        <v>7000.8339830363966</v>
      </c>
      <c r="L54" s="346">
        <v>1809.3006027987035</v>
      </c>
      <c r="M54" s="346">
        <v>1809.3006027987035</v>
      </c>
      <c r="N54" s="346">
        <v>1809.3006027987035</v>
      </c>
      <c r="O54" s="346">
        <v>1809.3006027987035</v>
      </c>
      <c r="P54" s="346">
        <v>1809.3006027987035</v>
      </c>
      <c r="Q54" s="346">
        <v>1809.3006027987035</v>
      </c>
      <c r="R54" s="346">
        <v>1809.3006027987035</v>
      </c>
      <c r="S54" s="346">
        <v>1809.3006027987035</v>
      </c>
      <c r="T54" s="346">
        <v>1809.3006027987035</v>
      </c>
      <c r="U54" s="346">
        <v>1809.3006027987035</v>
      </c>
      <c r="V54" s="346">
        <v>1809.3006027987035</v>
      </c>
      <c r="W54" s="346">
        <v>1809.3006027987035</v>
      </c>
      <c r="X54" s="346">
        <v>1809.3006027987035</v>
      </c>
      <c r="Y54" s="346">
        <v>1809.3006027987035</v>
      </c>
      <c r="Z54" s="346">
        <v>1809.3006027987035</v>
      </c>
      <c r="AA54" s="346">
        <v>1809.3006027987035</v>
      </c>
      <c r="AB54" s="346">
        <v>1809.3006027987035</v>
      </c>
      <c r="AC54" s="346">
        <v>1809.3006027987035</v>
      </c>
      <c r="AD54" s="346">
        <v>1809.3006027987035</v>
      </c>
      <c r="AE54" s="346">
        <v>1809.3006027987035</v>
      </c>
      <c r="AF54" s="346">
        <v>1809.3006027987035</v>
      </c>
      <c r="AG54" s="346">
        <v>1809.3006027987035</v>
      </c>
      <c r="AH54" s="346">
        <v>1809.3006027987035</v>
      </c>
      <c r="AI54" s="346">
        <v>1809.3006027987035</v>
      </c>
      <c r="AJ54" s="346">
        <v>1809.3006027987035</v>
      </c>
      <c r="AK54" s="346">
        <v>1809.3006027987035</v>
      </c>
      <c r="AL54" s="346">
        <v>1809.3006027987035</v>
      </c>
      <c r="AM54" s="346">
        <v>1809.3006027987035</v>
      </c>
      <c r="AN54" s="346">
        <v>0</v>
      </c>
      <c r="AO54" s="346">
        <v>0</v>
      </c>
      <c r="AP54" s="346">
        <v>0</v>
      </c>
      <c r="AQ54" s="346">
        <v>0</v>
      </c>
      <c r="AR54" s="346">
        <v>0</v>
      </c>
      <c r="AS54" s="346">
        <v>0</v>
      </c>
      <c r="AT54" s="346">
        <v>0</v>
      </c>
      <c r="AU54" s="346">
        <v>0</v>
      </c>
      <c r="AV54" s="346">
        <v>0</v>
      </c>
      <c r="AW54" s="346">
        <v>0</v>
      </c>
      <c r="AX54" s="346">
        <v>0</v>
      </c>
      <c r="AY54" s="346">
        <v>0</v>
      </c>
      <c r="AZ54" s="346">
        <v>0</v>
      </c>
      <c r="BA54" s="346">
        <v>0</v>
      </c>
      <c r="BB54" s="346">
        <v>0</v>
      </c>
      <c r="BC54" s="346">
        <v>0</v>
      </c>
      <c r="BD54" s="346">
        <v>0</v>
      </c>
      <c r="BE54" s="346">
        <v>0</v>
      </c>
      <c r="BF54" s="346">
        <v>0</v>
      </c>
      <c r="BG54" s="346">
        <v>0</v>
      </c>
      <c r="BH54" s="346">
        <v>0</v>
      </c>
      <c r="BI54" s="346">
        <v>0</v>
      </c>
      <c r="BJ54" s="346">
        <v>0</v>
      </c>
      <c r="BK54" s="346">
        <v>0</v>
      </c>
      <c r="BL54" s="346">
        <v>0</v>
      </c>
      <c r="BM54" s="346">
        <v>0</v>
      </c>
      <c r="BN54" s="346">
        <v>0</v>
      </c>
      <c r="BO54" s="346">
        <v>0</v>
      </c>
      <c r="BP54" s="346">
        <v>0</v>
      </c>
      <c r="BQ54" s="346">
        <v>0</v>
      </c>
      <c r="BR54" s="251" t="s">
        <v>188</v>
      </c>
    </row>
    <row r="55" spans="1:70" s="251" customFormat="1" ht="15" outlineLevel="1">
      <c r="A55" s="340"/>
      <c r="B55" s="357"/>
      <c r="C55" s="362" t="s">
        <v>234</v>
      </c>
      <c r="D55" s="343">
        <f t="shared" si="27"/>
        <v>91307.904999999999</v>
      </c>
      <c r="E55" s="343">
        <f t="shared" si="7"/>
        <v>91307.904999999999</v>
      </c>
      <c r="F55" s="359"/>
      <c r="G55" s="801"/>
      <c r="H55" s="801">
        <f t="shared" si="19"/>
        <v>0</v>
      </c>
      <c r="I55" s="345"/>
      <c r="J55" s="346">
        <v>91307.904999999999</v>
      </c>
      <c r="K55" s="346">
        <v>0</v>
      </c>
      <c r="L55" s="346">
        <v>0</v>
      </c>
      <c r="M55" s="346">
        <v>0</v>
      </c>
      <c r="N55" s="346">
        <v>0</v>
      </c>
      <c r="O55" s="346">
        <v>0</v>
      </c>
      <c r="P55" s="346">
        <v>0</v>
      </c>
      <c r="Q55" s="346">
        <v>0</v>
      </c>
      <c r="R55" s="346">
        <v>0</v>
      </c>
      <c r="S55" s="346">
        <v>0</v>
      </c>
      <c r="T55" s="346">
        <v>0</v>
      </c>
      <c r="U55" s="346">
        <v>0</v>
      </c>
      <c r="V55" s="346">
        <v>0</v>
      </c>
      <c r="W55" s="346">
        <v>0</v>
      </c>
      <c r="X55" s="346">
        <v>0</v>
      </c>
      <c r="Y55" s="346">
        <v>0</v>
      </c>
      <c r="Z55" s="346">
        <v>0</v>
      </c>
      <c r="AA55" s="346">
        <v>0</v>
      </c>
      <c r="AB55" s="346">
        <v>0</v>
      </c>
      <c r="AC55" s="346">
        <v>0</v>
      </c>
      <c r="AD55" s="346">
        <v>0</v>
      </c>
      <c r="AE55" s="346">
        <v>0</v>
      </c>
      <c r="AF55" s="346">
        <v>0</v>
      </c>
      <c r="AG55" s="346">
        <v>0</v>
      </c>
      <c r="AH55" s="346">
        <v>0</v>
      </c>
      <c r="AI55" s="346">
        <v>0</v>
      </c>
      <c r="AJ55" s="346">
        <v>0</v>
      </c>
      <c r="AK55" s="346">
        <v>0</v>
      </c>
      <c r="AL55" s="346">
        <v>0</v>
      </c>
      <c r="AM55" s="346">
        <v>0</v>
      </c>
      <c r="AN55" s="346">
        <v>0</v>
      </c>
      <c r="AO55" s="346">
        <v>0</v>
      </c>
      <c r="AP55" s="346">
        <v>0</v>
      </c>
      <c r="AQ55" s="346">
        <v>0</v>
      </c>
      <c r="AR55" s="346">
        <v>0</v>
      </c>
      <c r="AS55" s="346">
        <v>0</v>
      </c>
      <c r="AT55" s="346">
        <v>0</v>
      </c>
      <c r="AU55" s="346">
        <v>0</v>
      </c>
      <c r="AV55" s="346">
        <v>0</v>
      </c>
      <c r="AW55" s="346">
        <v>0</v>
      </c>
      <c r="AX55" s="346">
        <v>0</v>
      </c>
      <c r="AY55" s="346">
        <v>0</v>
      </c>
      <c r="AZ55" s="346">
        <v>0</v>
      </c>
      <c r="BA55" s="346">
        <v>0</v>
      </c>
      <c r="BB55" s="346">
        <v>0</v>
      </c>
      <c r="BC55" s="346">
        <v>0</v>
      </c>
      <c r="BD55" s="346">
        <v>0</v>
      </c>
      <c r="BE55" s="346">
        <v>0</v>
      </c>
      <c r="BF55" s="346">
        <v>0</v>
      </c>
      <c r="BG55" s="346">
        <v>0</v>
      </c>
      <c r="BH55" s="346">
        <v>0</v>
      </c>
      <c r="BI55" s="346">
        <v>0</v>
      </c>
      <c r="BJ55" s="346">
        <v>0</v>
      </c>
      <c r="BK55" s="346">
        <v>0</v>
      </c>
      <c r="BL55" s="346">
        <v>0</v>
      </c>
      <c r="BM55" s="346">
        <v>0</v>
      </c>
      <c r="BN55" s="346">
        <v>0</v>
      </c>
      <c r="BO55" s="346">
        <v>0</v>
      </c>
      <c r="BP55" s="346">
        <v>0</v>
      </c>
      <c r="BQ55" s="346">
        <v>0</v>
      </c>
      <c r="BR55" s="251" t="s">
        <v>188</v>
      </c>
    </row>
    <row r="56" spans="1:70" s="251" customFormat="1" ht="15" outlineLevel="1">
      <c r="A56" s="340"/>
      <c r="B56" s="357"/>
      <c r="C56" s="362" t="s">
        <v>235</v>
      </c>
      <c r="D56" s="343">
        <f t="shared" si="27"/>
        <v>680174.92999999993</v>
      </c>
      <c r="E56" s="343">
        <f t="shared" si="7"/>
        <v>680174.92999999993</v>
      </c>
      <c r="F56" s="359"/>
      <c r="G56" s="801"/>
      <c r="H56" s="801">
        <f t="shared" si="19"/>
        <v>0</v>
      </c>
      <c r="I56" s="345"/>
      <c r="J56" s="346">
        <v>680174.92999999993</v>
      </c>
      <c r="K56" s="346">
        <v>0</v>
      </c>
      <c r="L56" s="346">
        <v>0</v>
      </c>
      <c r="M56" s="346">
        <v>0</v>
      </c>
      <c r="N56" s="346">
        <v>0</v>
      </c>
      <c r="O56" s="346">
        <v>0</v>
      </c>
      <c r="P56" s="346">
        <v>0</v>
      </c>
      <c r="Q56" s="346">
        <v>0</v>
      </c>
      <c r="R56" s="346">
        <v>0</v>
      </c>
      <c r="S56" s="346">
        <v>0</v>
      </c>
      <c r="T56" s="346">
        <v>0</v>
      </c>
      <c r="U56" s="346">
        <v>0</v>
      </c>
      <c r="V56" s="346">
        <v>0</v>
      </c>
      <c r="W56" s="346">
        <v>0</v>
      </c>
      <c r="X56" s="346">
        <v>0</v>
      </c>
      <c r="Y56" s="346">
        <v>0</v>
      </c>
      <c r="Z56" s="346">
        <v>0</v>
      </c>
      <c r="AA56" s="346">
        <v>0</v>
      </c>
      <c r="AB56" s="346">
        <v>0</v>
      </c>
      <c r="AC56" s="346">
        <v>0</v>
      </c>
      <c r="AD56" s="346">
        <v>0</v>
      </c>
      <c r="AE56" s="346">
        <v>0</v>
      </c>
      <c r="AF56" s="346">
        <v>0</v>
      </c>
      <c r="AG56" s="346">
        <v>0</v>
      </c>
      <c r="AH56" s="346">
        <v>0</v>
      </c>
      <c r="AI56" s="346">
        <v>0</v>
      </c>
      <c r="AJ56" s="346">
        <v>0</v>
      </c>
      <c r="AK56" s="346">
        <v>0</v>
      </c>
      <c r="AL56" s="346">
        <v>0</v>
      </c>
      <c r="AM56" s="346">
        <v>0</v>
      </c>
      <c r="AN56" s="346">
        <v>0</v>
      </c>
      <c r="AO56" s="346">
        <v>0</v>
      </c>
      <c r="AP56" s="346">
        <v>0</v>
      </c>
      <c r="AQ56" s="346">
        <v>0</v>
      </c>
      <c r="AR56" s="346">
        <v>0</v>
      </c>
      <c r="AS56" s="346">
        <v>0</v>
      </c>
      <c r="AT56" s="346">
        <v>0</v>
      </c>
      <c r="AU56" s="346">
        <v>0</v>
      </c>
      <c r="AV56" s="346">
        <v>0</v>
      </c>
      <c r="AW56" s="346">
        <v>0</v>
      </c>
      <c r="AX56" s="346">
        <v>0</v>
      </c>
      <c r="AY56" s="346">
        <v>0</v>
      </c>
      <c r="AZ56" s="346">
        <v>0</v>
      </c>
      <c r="BA56" s="346">
        <v>0</v>
      </c>
      <c r="BB56" s="346">
        <v>0</v>
      </c>
      <c r="BC56" s="346">
        <v>0</v>
      </c>
      <c r="BD56" s="346">
        <v>0</v>
      </c>
      <c r="BE56" s="346">
        <v>0</v>
      </c>
      <c r="BF56" s="346">
        <v>0</v>
      </c>
      <c r="BG56" s="346">
        <v>0</v>
      </c>
      <c r="BH56" s="346">
        <v>0</v>
      </c>
      <c r="BI56" s="346">
        <v>0</v>
      </c>
      <c r="BJ56" s="346">
        <v>0</v>
      </c>
      <c r="BK56" s="346">
        <v>0</v>
      </c>
      <c r="BL56" s="346">
        <v>0</v>
      </c>
      <c r="BM56" s="346">
        <v>0</v>
      </c>
      <c r="BN56" s="346">
        <v>0</v>
      </c>
      <c r="BO56" s="346">
        <v>0</v>
      </c>
      <c r="BP56" s="346">
        <v>0</v>
      </c>
      <c r="BQ56" s="346">
        <v>0</v>
      </c>
      <c r="BR56" s="251" t="s">
        <v>188</v>
      </c>
    </row>
    <row r="57" spans="1:70" s="251" customFormat="1" ht="15" outlineLevel="1">
      <c r="A57" s="340"/>
      <c r="B57" s="357"/>
      <c r="C57" s="362" t="s">
        <v>236</v>
      </c>
      <c r="D57" s="343">
        <f t="shared" si="27"/>
        <v>214834.58849712799</v>
      </c>
      <c r="E57" s="343">
        <f t="shared" si="7"/>
        <v>205703.24732675412</v>
      </c>
      <c r="F57" s="359"/>
      <c r="G57" s="801"/>
      <c r="H57" s="801">
        <f t="shared" si="19"/>
        <v>0</v>
      </c>
      <c r="I57" s="345"/>
      <c r="J57" s="346">
        <v>107417.29424856399</v>
      </c>
      <c r="K57" s="346">
        <v>107417.29424856399</v>
      </c>
      <c r="L57" s="346">
        <v>0</v>
      </c>
      <c r="M57" s="346">
        <v>0</v>
      </c>
      <c r="N57" s="346">
        <v>0</v>
      </c>
      <c r="O57" s="346">
        <v>0</v>
      </c>
      <c r="P57" s="346">
        <v>0</v>
      </c>
      <c r="Q57" s="346">
        <v>0</v>
      </c>
      <c r="R57" s="346">
        <v>0</v>
      </c>
      <c r="S57" s="346">
        <v>0</v>
      </c>
      <c r="T57" s="346">
        <v>0</v>
      </c>
      <c r="U57" s="346">
        <v>0</v>
      </c>
      <c r="V57" s="346">
        <v>0</v>
      </c>
      <c r="W57" s="346">
        <v>0</v>
      </c>
      <c r="X57" s="346">
        <v>0</v>
      </c>
      <c r="Y57" s="346">
        <v>0</v>
      </c>
      <c r="Z57" s="346">
        <v>0</v>
      </c>
      <c r="AA57" s="346">
        <v>0</v>
      </c>
      <c r="AB57" s="346">
        <v>0</v>
      </c>
      <c r="AC57" s="346">
        <v>0</v>
      </c>
      <c r="AD57" s="346">
        <v>0</v>
      </c>
      <c r="AE57" s="346">
        <v>0</v>
      </c>
      <c r="AF57" s="346">
        <v>0</v>
      </c>
      <c r="AG57" s="346">
        <v>0</v>
      </c>
      <c r="AH57" s="346">
        <v>0</v>
      </c>
      <c r="AI57" s="346">
        <v>0</v>
      </c>
      <c r="AJ57" s="346">
        <v>0</v>
      </c>
      <c r="AK57" s="346">
        <v>0</v>
      </c>
      <c r="AL57" s="346">
        <v>0</v>
      </c>
      <c r="AM57" s="346">
        <v>0</v>
      </c>
      <c r="AN57" s="346">
        <v>0</v>
      </c>
      <c r="AO57" s="346">
        <v>0</v>
      </c>
      <c r="AP57" s="346">
        <v>0</v>
      </c>
      <c r="AQ57" s="346">
        <v>0</v>
      </c>
      <c r="AR57" s="346">
        <v>0</v>
      </c>
      <c r="AS57" s="346">
        <v>0</v>
      </c>
      <c r="AT57" s="346">
        <v>0</v>
      </c>
      <c r="AU57" s="346">
        <v>0</v>
      </c>
      <c r="AV57" s="346">
        <v>0</v>
      </c>
      <c r="AW57" s="346">
        <v>0</v>
      </c>
      <c r="AX57" s="346">
        <v>0</v>
      </c>
      <c r="AY57" s="346">
        <v>0</v>
      </c>
      <c r="AZ57" s="346">
        <v>0</v>
      </c>
      <c r="BA57" s="346">
        <v>0</v>
      </c>
      <c r="BB57" s="346">
        <v>0</v>
      </c>
      <c r="BC57" s="346">
        <v>0</v>
      </c>
      <c r="BD57" s="346">
        <v>0</v>
      </c>
      <c r="BE57" s="346">
        <v>0</v>
      </c>
      <c r="BF57" s="346">
        <v>0</v>
      </c>
      <c r="BG57" s="346">
        <v>0</v>
      </c>
      <c r="BH57" s="346">
        <v>0</v>
      </c>
      <c r="BI57" s="346">
        <v>0</v>
      </c>
      <c r="BJ57" s="346">
        <v>0</v>
      </c>
      <c r="BK57" s="346">
        <v>0</v>
      </c>
      <c r="BL57" s="346">
        <v>0</v>
      </c>
      <c r="BM57" s="346">
        <v>0</v>
      </c>
      <c r="BN57" s="346">
        <v>0</v>
      </c>
      <c r="BO57" s="346">
        <v>0</v>
      </c>
      <c r="BP57" s="346">
        <v>0</v>
      </c>
      <c r="BQ57" s="346">
        <v>0</v>
      </c>
      <c r="BR57" s="251" t="s">
        <v>188</v>
      </c>
    </row>
    <row r="58" spans="1:70" s="251" customFormat="1" ht="15" outlineLevel="1">
      <c r="A58" s="340"/>
      <c r="B58" s="357"/>
      <c r="C58" s="362" t="s">
        <v>237</v>
      </c>
      <c r="D58" s="343">
        <f t="shared" si="27"/>
        <v>0</v>
      </c>
      <c r="E58" s="343">
        <f t="shared" si="7"/>
        <v>0</v>
      </c>
      <c r="F58" s="359"/>
      <c r="G58" s="801"/>
      <c r="H58" s="801">
        <f t="shared" si="19"/>
        <v>0</v>
      </c>
      <c r="I58" s="345"/>
      <c r="J58" s="346">
        <v>0</v>
      </c>
      <c r="K58" s="346">
        <v>0</v>
      </c>
      <c r="L58" s="346">
        <v>0</v>
      </c>
      <c r="M58" s="346">
        <v>0</v>
      </c>
      <c r="N58" s="346">
        <v>0</v>
      </c>
      <c r="O58" s="346">
        <v>0</v>
      </c>
      <c r="P58" s="346">
        <v>0</v>
      </c>
      <c r="Q58" s="346">
        <v>0</v>
      </c>
      <c r="R58" s="346">
        <v>0</v>
      </c>
      <c r="S58" s="346">
        <v>0</v>
      </c>
      <c r="T58" s="346">
        <v>0</v>
      </c>
      <c r="U58" s="346">
        <v>0</v>
      </c>
      <c r="V58" s="346">
        <v>0</v>
      </c>
      <c r="W58" s="346">
        <v>0</v>
      </c>
      <c r="X58" s="346">
        <v>0</v>
      </c>
      <c r="Y58" s="346">
        <v>0</v>
      </c>
      <c r="Z58" s="346">
        <v>0</v>
      </c>
      <c r="AA58" s="346">
        <v>0</v>
      </c>
      <c r="AB58" s="346">
        <v>0</v>
      </c>
      <c r="AC58" s="346">
        <v>0</v>
      </c>
      <c r="AD58" s="346">
        <v>0</v>
      </c>
      <c r="AE58" s="346">
        <v>0</v>
      </c>
      <c r="AF58" s="346">
        <v>0</v>
      </c>
      <c r="AG58" s="346">
        <v>0</v>
      </c>
      <c r="AH58" s="346">
        <v>0</v>
      </c>
      <c r="AI58" s="346">
        <v>0</v>
      </c>
      <c r="AJ58" s="346">
        <v>0</v>
      </c>
      <c r="AK58" s="346">
        <v>0</v>
      </c>
      <c r="AL58" s="346">
        <v>0</v>
      </c>
      <c r="AM58" s="346">
        <v>0</v>
      </c>
      <c r="AN58" s="346">
        <v>0</v>
      </c>
      <c r="AO58" s="346">
        <v>0</v>
      </c>
      <c r="AP58" s="346">
        <v>0</v>
      </c>
      <c r="AQ58" s="346">
        <v>0</v>
      </c>
      <c r="AR58" s="346">
        <v>0</v>
      </c>
      <c r="AS58" s="346">
        <v>0</v>
      </c>
      <c r="AT58" s="346">
        <v>0</v>
      </c>
      <c r="AU58" s="346">
        <v>0</v>
      </c>
      <c r="AV58" s="346">
        <v>0</v>
      </c>
      <c r="AW58" s="346">
        <v>0</v>
      </c>
      <c r="AX58" s="346">
        <v>0</v>
      </c>
      <c r="AY58" s="346">
        <v>0</v>
      </c>
      <c r="AZ58" s="346">
        <v>0</v>
      </c>
      <c r="BA58" s="346">
        <v>0</v>
      </c>
      <c r="BB58" s="346">
        <v>0</v>
      </c>
      <c r="BC58" s="346">
        <v>0</v>
      </c>
      <c r="BD58" s="346">
        <v>0</v>
      </c>
      <c r="BE58" s="346">
        <v>0</v>
      </c>
      <c r="BF58" s="346">
        <v>0</v>
      </c>
      <c r="BG58" s="346">
        <v>0</v>
      </c>
      <c r="BH58" s="346">
        <v>0</v>
      </c>
      <c r="BI58" s="346">
        <v>0</v>
      </c>
      <c r="BJ58" s="346">
        <v>0</v>
      </c>
      <c r="BK58" s="346">
        <v>0</v>
      </c>
      <c r="BL58" s="346">
        <v>0</v>
      </c>
      <c r="BM58" s="346">
        <v>0</v>
      </c>
      <c r="BN58" s="346">
        <v>0</v>
      </c>
      <c r="BO58" s="346">
        <v>0</v>
      </c>
      <c r="BP58" s="346">
        <v>0</v>
      </c>
      <c r="BQ58" s="346">
        <v>0</v>
      </c>
      <c r="BR58" s="251" t="s">
        <v>188</v>
      </c>
    </row>
    <row r="59" spans="1:70" s="308" customFormat="1" ht="15">
      <c r="A59" s="301"/>
      <c r="B59" s="302" t="s">
        <v>238</v>
      </c>
      <c r="C59" s="303"/>
      <c r="D59" s="304">
        <f>SUM($J59:$BQ59)</f>
        <v>0</v>
      </c>
      <c r="E59" s="304">
        <f>J59+NPV($G$1,$K59:$BQ59)</f>
        <v>0</v>
      </c>
      <c r="F59" s="305"/>
      <c r="G59" s="800"/>
      <c r="H59" s="802"/>
      <c r="I59" s="349"/>
      <c r="J59" s="307">
        <f t="shared" ref="J59:BQ59" si="30">J60</f>
        <v>0</v>
      </c>
      <c r="K59" s="307">
        <f t="shared" si="30"/>
        <v>0</v>
      </c>
      <c r="L59" s="307">
        <f t="shared" si="30"/>
        <v>0</v>
      </c>
      <c r="M59" s="307">
        <f t="shared" si="30"/>
        <v>0</v>
      </c>
      <c r="N59" s="307">
        <f t="shared" si="30"/>
        <v>0</v>
      </c>
      <c r="O59" s="307">
        <f t="shared" si="30"/>
        <v>0</v>
      </c>
      <c r="P59" s="307">
        <f t="shared" si="30"/>
        <v>0</v>
      </c>
      <c r="Q59" s="307">
        <f t="shared" si="30"/>
        <v>0</v>
      </c>
      <c r="R59" s="307">
        <f t="shared" si="30"/>
        <v>0</v>
      </c>
      <c r="S59" s="307">
        <f t="shared" si="30"/>
        <v>0</v>
      </c>
      <c r="T59" s="307">
        <f t="shared" si="30"/>
        <v>0</v>
      </c>
      <c r="U59" s="307">
        <f t="shared" si="30"/>
        <v>0</v>
      </c>
      <c r="V59" s="307">
        <f t="shared" si="30"/>
        <v>0</v>
      </c>
      <c r="W59" s="307">
        <f t="shared" si="30"/>
        <v>0</v>
      </c>
      <c r="X59" s="307">
        <f t="shared" si="30"/>
        <v>0</v>
      </c>
      <c r="Y59" s="307">
        <f t="shared" si="30"/>
        <v>0</v>
      </c>
      <c r="Z59" s="307">
        <f t="shared" si="30"/>
        <v>0</v>
      </c>
      <c r="AA59" s="307">
        <f t="shared" si="30"/>
        <v>0</v>
      </c>
      <c r="AB59" s="307">
        <f t="shared" si="30"/>
        <v>0</v>
      </c>
      <c r="AC59" s="307">
        <f t="shared" si="30"/>
        <v>0</v>
      </c>
      <c r="AD59" s="307">
        <f t="shared" si="30"/>
        <v>0</v>
      </c>
      <c r="AE59" s="307">
        <f t="shared" si="30"/>
        <v>0</v>
      </c>
      <c r="AF59" s="307">
        <f t="shared" si="30"/>
        <v>0</v>
      </c>
      <c r="AG59" s="307">
        <f t="shared" si="30"/>
        <v>0</v>
      </c>
      <c r="AH59" s="307">
        <f t="shared" si="30"/>
        <v>0</v>
      </c>
      <c r="AI59" s="307">
        <f t="shared" si="30"/>
        <v>0</v>
      </c>
      <c r="AJ59" s="307">
        <f t="shared" si="30"/>
        <v>0</v>
      </c>
      <c r="AK59" s="307">
        <f t="shared" si="30"/>
        <v>0</v>
      </c>
      <c r="AL59" s="307">
        <f t="shared" si="30"/>
        <v>0</v>
      </c>
      <c r="AM59" s="307">
        <f t="shared" si="30"/>
        <v>0</v>
      </c>
      <c r="AN59" s="307">
        <f t="shared" si="30"/>
        <v>0</v>
      </c>
      <c r="AO59" s="307">
        <f t="shared" si="30"/>
        <v>0</v>
      </c>
      <c r="AP59" s="307">
        <f t="shared" si="30"/>
        <v>0</v>
      </c>
      <c r="AQ59" s="307">
        <f t="shared" si="30"/>
        <v>0</v>
      </c>
      <c r="AR59" s="307">
        <f t="shared" si="30"/>
        <v>0</v>
      </c>
      <c r="AS59" s="307">
        <f t="shared" si="30"/>
        <v>0</v>
      </c>
      <c r="AT59" s="307">
        <f t="shared" si="30"/>
        <v>0</v>
      </c>
      <c r="AU59" s="307">
        <f t="shared" si="30"/>
        <v>0</v>
      </c>
      <c r="AV59" s="307">
        <f t="shared" si="30"/>
        <v>0</v>
      </c>
      <c r="AW59" s="307">
        <f t="shared" si="30"/>
        <v>0</v>
      </c>
      <c r="AX59" s="307">
        <f t="shared" si="30"/>
        <v>0</v>
      </c>
      <c r="AY59" s="307">
        <f t="shared" si="30"/>
        <v>0</v>
      </c>
      <c r="AZ59" s="307">
        <f t="shared" si="30"/>
        <v>0</v>
      </c>
      <c r="BA59" s="307">
        <f t="shared" si="30"/>
        <v>0</v>
      </c>
      <c r="BB59" s="307">
        <f t="shared" si="30"/>
        <v>0</v>
      </c>
      <c r="BC59" s="307">
        <f t="shared" si="30"/>
        <v>0</v>
      </c>
      <c r="BD59" s="307">
        <f t="shared" si="30"/>
        <v>0</v>
      </c>
      <c r="BE59" s="307">
        <f t="shared" si="30"/>
        <v>0</v>
      </c>
      <c r="BF59" s="307">
        <f t="shared" si="30"/>
        <v>0</v>
      </c>
      <c r="BG59" s="307">
        <f t="shared" si="30"/>
        <v>0</v>
      </c>
      <c r="BH59" s="307">
        <f t="shared" si="30"/>
        <v>0</v>
      </c>
      <c r="BI59" s="307">
        <f t="shared" si="30"/>
        <v>0</v>
      </c>
      <c r="BJ59" s="307">
        <f t="shared" si="30"/>
        <v>0</v>
      </c>
      <c r="BK59" s="307">
        <f t="shared" si="30"/>
        <v>0</v>
      </c>
      <c r="BL59" s="307">
        <f t="shared" si="30"/>
        <v>0</v>
      </c>
      <c r="BM59" s="307">
        <f t="shared" si="30"/>
        <v>0</v>
      </c>
      <c r="BN59" s="307">
        <f t="shared" si="30"/>
        <v>0</v>
      </c>
      <c r="BO59" s="307">
        <f t="shared" si="30"/>
        <v>0</v>
      </c>
      <c r="BP59" s="307">
        <f t="shared" si="30"/>
        <v>0</v>
      </c>
      <c r="BQ59" s="307">
        <f t="shared" si="30"/>
        <v>0</v>
      </c>
      <c r="BR59" s="251" t="s">
        <v>188</v>
      </c>
    </row>
    <row r="60" spans="1:70" s="251" customFormat="1" ht="15" outlineLevel="1">
      <c r="A60" s="340"/>
      <c r="B60" s="357"/>
      <c r="C60" s="362" t="s">
        <v>239</v>
      </c>
      <c r="D60" s="343">
        <f>SUM($J60:$BQ60)</f>
        <v>0</v>
      </c>
      <c r="E60" s="343">
        <f>J60+NPV($G$1,$K60:$BQ60)</f>
        <v>0</v>
      </c>
      <c r="F60" s="359"/>
      <c r="G60" s="801"/>
      <c r="H60" s="801">
        <f t="shared" ref="H60" si="31">S60/12</f>
        <v>0</v>
      </c>
      <c r="I60" s="345"/>
      <c r="J60" s="346">
        <v>0</v>
      </c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46"/>
      <c r="BD60" s="346"/>
      <c r="BE60" s="346"/>
      <c r="BF60" s="346"/>
      <c r="BG60" s="346"/>
      <c r="BH60" s="346"/>
      <c r="BI60" s="346"/>
      <c r="BJ60" s="346"/>
      <c r="BK60" s="346"/>
      <c r="BL60" s="346"/>
      <c r="BM60" s="346"/>
      <c r="BN60" s="346"/>
      <c r="BO60" s="346"/>
      <c r="BP60" s="346"/>
      <c r="BQ60" s="346"/>
      <c r="BR60" s="251" t="s">
        <v>188</v>
      </c>
    </row>
    <row r="61" spans="1:70" s="308" customFormat="1" ht="15" customHeight="1">
      <c r="A61" s="301"/>
      <c r="B61" s="302" t="s">
        <v>240</v>
      </c>
      <c r="C61" s="303"/>
      <c r="D61" s="304">
        <f>SUM($J61:$BQ61)</f>
        <v>49546003.631582879</v>
      </c>
      <c r="E61" s="304">
        <f>J61+NPV($G$1,$K61:$BQ61)</f>
        <v>12556784.731094839</v>
      </c>
      <c r="F61" s="364">
        <f>D61/$D$13</f>
        <v>0.46652019820519652</v>
      </c>
      <c r="G61" s="800"/>
      <c r="H61" s="821"/>
      <c r="I61" s="810"/>
      <c r="J61" s="304">
        <f t="shared" ref="J61:BQ61" si="32">J31-J32-J49+J59</f>
        <v>-1298636.5670181625</v>
      </c>
      <c r="K61" s="304">
        <f t="shared" si="32"/>
        <v>-302713.02773318009</v>
      </c>
      <c r="L61" s="304">
        <f t="shared" si="32"/>
        <v>165076.77865736873</v>
      </c>
      <c r="M61" s="304">
        <f t="shared" si="32"/>
        <v>981223.66284191306</v>
      </c>
      <c r="N61" s="304">
        <f t="shared" si="32"/>
        <v>1440904.5438966071</v>
      </c>
      <c r="O61" s="304">
        <f t="shared" si="32"/>
        <v>1558036.0471680416</v>
      </c>
      <c r="P61" s="304">
        <f t="shared" si="32"/>
        <v>1605213.3903085238</v>
      </c>
      <c r="Q61" s="304">
        <f t="shared" si="32"/>
        <v>1650437.9392459549</v>
      </c>
      <c r="R61" s="304">
        <f t="shared" si="32"/>
        <v>1693705.4454295139</v>
      </c>
      <c r="S61" s="304">
        <f t="shared" si="32"/>
        <v>1701675.7890010583</v>
      </c>
      <c r="T61" s="304">
        <f t="shared" si="32"/>
        <v>1739866.3966977117</v>
      </c>
      <c r="U61" s="304">
        <f t="shared" si="32"/>
        <v>1774253.0433935071</v>
      </c>
      <c r="V61" s="304">
        <f t="shared" si="32"/>
        <v>1806966.5216205516</v>
      </c>
      <c r="W61" s="304">
        <f t="shared" si="32"/>
        <v>1839046.8719913065</v>
      </c>
      <c r="X61" s="304">
        <f t="shared" si="32"/>
        <v>1871312.0678548589</v>
      </c>
      <c r="Y61" s="304">
        <f t="shared" si="32"/>
        <v>1903099.2597540156</v>
      </c>
      <c r="Z61" s="304">
        <f t="shared" si="32"/>
        <v>1933508.2255417961</v>
      </c>
      <c r="AA61" s="304">
        <f t="shared" si="32"/>
        <v>1963718.5074934433</v>
      </c>
      <c r="AB61" s="304">
        <f t="shared" si="32"/>
        <v>1993628.793305215</v>
      </c>
      <c r="AC61" s="304">
        <f t="shared" si="32"/>
        <v>2022522.6073283968</v>
      </c>
      <c r="AD61" s="304">
        <f t="shared" si="32"/>
        <v>2051597.6682856721</v>
      </c>
      <c r="AE61" s="304">
        <f t="shared" si="32"/>
        <v>2080931.1357585653</v>
      </c>
      <c r="AF61" s="304">
        <f t="shared" si="32"/>
        <v>2109771.7519279313</v>
      </c>
      <c r="AG61" s="304">
        <f t="shared" si="32"/>
        <v>2138767.0997622004</v>
      </c>
      <c r="AH61" s="304">
        <f t="shared" si="32"/>
        <v>2168092.3981091073</v>
      </c>
      <c r="AI61" s="304">
        <f t="shared" si="32"/>
        <v>2194763.5413086363</v>
      </c>
      <c r="AJ61" s="304">
        <f t="shared" si="32"/>
        <v>2154565.917098877</v>
      </c>
      <c r="AK61" s="304">
        <f t="shared" si="32"/>
        <v>2179334.5340305949</v>
      </c>
      <c r="AL61" s="304">
        <f t="shared" si="32"/>
        <v>2202216.6982591203</v>
      </c>
      <c r="AM61" s="304">
        <f t="shared" si="32"/>
        <v>2223116.5902637229</v>
      </c>
      <c r="AN61" s="304">
        <f t="shared" si="32"/>
        <v>0</v>
      </c>
      <c r="AO61" s="304">
        <f t="shared" si="32"/>
        <v>0</v>
      </c>
      <c r="AP61" s="304">
        <f t="shared" si="32"/>
        <v>0</v>
      </c>
      <c r="AQ61" s="304">
        <f t="shared" si="32"/>
        <v>0</v>
      </c>
      <c r="AR61" s="304">
        <f t="shared" si="32"/>
        <v>0</v>
      </c>
      <c r="AS61" s="304">
        <f t="shared" si="32"/>
        <v>0</v>
      </c>
      <c r="AT61" s="304">
        <f t="shared" si="32"/>
        <v>0</v>
      </c>
      <c r="AU61" s="304">
        <f t="shared" si="32"/>
        <v>0</v>
      </c>
      <c r="AV61" s="304">
        <f t="shared" si="32"/>
        <v>0</v>
      </c>
      <c r="AW61" s="304">
        <f t="shared" si="32"/>
        <v>0</v>
      </c>
      <c r="AX61" s="304">
        <f t="shared" si="32"/>
        <v>0</v>
      </c>
      <c r="AY61" s="304">
        <f t="shared" si="32"/>
        <v>0</v>
      </c>
      <c r="AZ61" s="304">
        <f t="shared" si="32"/>
        <v>0</v>
      </c>
      <c r="BA61" s="304">
        <f t="shared" si="32"/>
        <v>0</v>
      </c>
      <c r="BB61" s="304">
        <f t="shared" si="32"/>
        <v>0</v>
      </c>
      <c r="BC61" s="304">
        <f t="shared" si="32"/>
        <v>0</v>
      </c>
      <c r="BD61" s="304">
        <f t="shared" si="32"/>
        <v>0</v>
      </c>
      <c r="BE61" s="304">
        <f t="shared" si="32"/>
        <v>0</v>
      </c>
      <c r="BF61" s="304">
        <f t="shared" si="32"/>
        <v>0</v>
      </c>
      <c r="BG61" s="304">
        <f t="shared" si="32"/>
        <v>0</v>
      </c>
      <c r="BH61" s="304">
        <f t="shared" si="32"/>
        <v>0</v>
      </c>
      <c r="BI61" s="304">
        <f t="shared" si="32"/>
        <v>0</v>
      </c>
      <c r="BJ61" s="304">
        <f t="shared" si="32"/>
        <v>0</v>
      </c>
      <c r="BK61" s="304">
        <f t="shared" si="32"/>
        <v>0</v>
      </c>
      <c r="BL61" s="304">
        <f t="shared" si="32"/>
        <v>0</v>
      </c>
      <c r="BM61" s="304">
        <f t="shared" si="32"/>
        <v>0</v>
      </c>
      <c r="BN61" s="304">
        <f t="shared" si="32"/>
        <v>0</v>
      </c>
      <c r="BO61" s="304">
        <f t="shared" si="32"/>
        <v>0</v>
      </c>
      <c r="BP61" s="304">
        <f t="shared" si="32"/>
        <v>0</v>
      </c>
      <c r="BQ61" s="304">
        <f t="shared" si="32"/>
        <v>0</v>
      </c>
      <c r="BR61" s="251" t="s">
        <v>188</v>
      </c>
    </row>
    <row r="62" spans="1:70" s="308" customFormat="1" ht="15">
      <c r="A62" s="301"/>
      <c r="B62" s="302" t="s">
        <v>241</v>
      </c>
      <c r="C62" s="303"/>
      <c r="D62" s="304">
        <f t="shared" ref="D62:D74" si="33">SUM($J62:$BQ62)</f>
        <v>8997560.2869778629</v>
      </c>
      <c r="E62" s="304">
        <f t="shared" ref="E62:E88" si="34">J62+NPV($G$1,$K62:$BQ62)</f>
        <v>8871468.1610072721</v>
      </c>
      <c r="F62" s="305"/>
      <c r="G62" s="800"/>
      <c r="H62" s="802"/>
      <c r="I62" s="349"/>
      <c r="J62" s="307">
        <f t="shared" ref="J62:BQ62" si="35">SUM(J63:J75)</f>
        <v>7514265.0354813794</v>
      </c>
      <c r="K62" s="307">
        <f t="shared" si="35"/>
        <v>1483295.2514964836</v>
      </c>
      <c r="L62" s="307">
        <f t="shared" si="35"/>
        <v>0</v>
      </c>
      <c r="M62" s="307">
        <f t="shared" si="35"/>
        <v>0</v>
      </c>
      <c r="N62" s="307">
        <f t="shared" si="35"/>
        <v>0</v>
      </c>
      <c r="O62" s="307">
        <f t="shared" si="35"/>
        <v>0</v>
      </c>
      <c r="P62" s="307">
        <f t="shared" si="35"/>
        <v>0</v>
      </c>
      <c r="Q62" s="307">
        <f t="shared" si="35"/>
        <v>0</v>
      </c>
      <c r="R62" s="307">
        <f t="shared" si="35"/>
        <v>0</v>
      </c>
      <c r="S62" s="307">
        <f t="shared" si="35"/>
        <v>0</v>
      </c>
      <c r="T62" s="307">
        <f t="shared" si="35"/>
        <v>0</v>
      </c>
      <c r="U62" s="307">
        <f t="shared" si="35"/>
        <v>0</v>
      </c>
      <c r="V62" s="307">
        <f t="shared" si="35"/>
        <v>0</v>
      </c>
      <c r="W62" s="307">
        <f t="shared" si="35"/>
        <v>0</v>
      </c>
      <c r="X62" s="307">
        <f t="shared" si="35"/>
        <v>0</v>
      </c>
      <c r="Y62" s="307">
        <f t="shared" si="35"/>
        <v>0</v>
      </c>
      <c r="Z62" s="307">
        <f t="shared" si="35"/>
        <v>0</v>
      </c>
      <c r="AA62" s="307">
        <f t="shared" si="35"/>
        <v>0</v>
      </c>
      <c r="AB62" s="307">
        <f t="shared" si="35"/>
        <v>0</v>
      </c>
      <c r="AC62" s="307">
        <f t="shared" si="35"/>
        <v>0</v>
      </c>
      <c r="AD62" s="307">
        <f t="shared" si="35"/>
        <v>0</v>
      </c>
      <c r="AE62" s="307">
        <f t="shared" si="35"/>
        <v>0</v>
      </c>
      <c r="AF62" s="307">
        <f t="shared" si="35"/>
        <v>0</v>
      </c>
      <c r="AG62" s="307">
        <f t="shared" si="35"/>
        <v>0</v>
      </c>
      <c r="AH62" s="307">
        <f t="shared" si="35"/>
        <v>0</v>
      </c>
      <c r="AI62" s="307">
        <f t="shared" si="35"/>
        <v>0</v>
      </c>
      <c r="AJ62" s="307">
        <f t="shared" si="35"/>
        <v>0</v>
      </c>
      <c r="AK62" s="307">
        <f t="shared" si="35"/>
        <v>0</v>
      </c>
      <c r="AL62" s="307">
        <f t="shared" si="35"/>
        <v>0</v>
      </c>
      <c r="AM62" s="307">
        <f t="shared" si="35"/>
        <v>0</v>
      </c>
      <c r="AN62" s="307">
        <f t="shared" si="35"/>
        <v>0</v>
      </c>
      <c r="AO62" s="307">
        <f t="shared" si="35"/>
        <v>0</v>
      </c>
      <c r="AP62" s="307">
        <f t="shared" si="35"/>
        <v>0</v>
      </c>
      <c r="AQ62" s="307">
        <f t="shared" si="35"/>
        <v>0</v>
      </c>
      <c r="AR62" s="307">
        <f t="shared" si="35"/>
        <v>0</v>
      </c>
      <c r="AS62" s="307">
        <f t="shared" si="35"/>
        <v>0</v>
      </c>
      <c r="AT62" s="307">
        <f t="shared" si="35"/>
        <v>0</v>
      </c>
      <c r="AU62" s="307">
        <f t="shared" si="35"/>
        <v>0</v>
      </c>
      <c r="AV62" s="307">
        <f t="shared" si="35"/>
        <v>0</v>
      </c>
      <c r="AW62" s="307">
        <f t="shared" si="35"/>
        <v>0</v>
      </c>
      <c r="AX62" s="307">
        <f t="shared" si="35"/>
        <v>0</v>
      </c>
      <c r="AY62" s="307">
        <f t="shared" si="35"/>
        <v>0</v>
      </c>
      <c r="AZ62" s="307">
        <f t="shared" si="35"/>
        <v>0</v>
      </c>
      <c r="BA62" s="307">
        <f t="shared" si="35"/>
        <v>0</v>
      </c>
      <c r="BB62" s="307">
        <f t="shared" si="35"/>
        <v>0</v>
      </c>
      <c r="BC62" s="307">
        <f t="shared" si="35"/>
        <v>0</v>
      </c>
      <c r="BD62" s="307">
        <f t="shared" si="35"/>
        <v>0</v>
      </c>
      <c r="BE62" s="307">
        <f t="shared" si="35"/>
        <v>0</v>
      </c>
      <c r="BF62" s="307">
        <f t="shared" si="35"/>
        <v>0</v>
      </c>
      <c r="BG62" s="307">
        <f t="shared" si="35"/>
        <v>0</v>
      </c>
      <c r="BH62" s="307">
        <f t="shared" si="35"/>
        <v>0</v>
      </c>
      <c r="BI62" s="307">
        <f t="shared" si="35"/>
        <v>0</v>
      </c>
      <c r="BJ62" s="307">
        <f t="shared" si="35"/>
        <v>0</v>
      </c>
      <c r="BK62" s="307">
        <f t="shared" si="35"/>
        <v>0</v>
      </c>
      <c r="BL62" s="307">
        <f t="shared" si="35"/>
        <v>0</v>
      </c>
      <c r="BM62" s="307">
        <f t="shared" si="35"/>
        <v>0</v>
      </c>
      <c r="BN62" s="307">
        <f t="shared" si="35"/>
        <v>0</v>
      </c>
      <c r="BO62" s="307">
        <f t="shared" si="35"/>
        <v>0</v>
      </c>
      <c r="BP62" s="307">
        <f t="shared" si="35"/>
        <v>0</v>
      </c>
      <c r="BQ62" s="307">
        <f t="shared" si="35"/>
        <v>0</v>
      </c>
      <c r="BR62" s="251" t="s">
        <v>188</v>
      </c>
    </row>
    <row r="63" spans="1:70" s="251" customFormat="1" ht="15" outlineLevel="1">
      <c r="A63" s="340"/>
      <c r="B63" s="357"/>
      <c r="C63" s="362" t="s">
        <v>242</v>
      </c>
      <c r="D63" s="343">
        <f t="shared" ref="D63:D72" si="36">SUM($J63:$BQ63)</f>
        <v>321457.57304005802</v>
      </c>
      <c r="E63" s="343">
        <f t="shared" si="34"/>
        <v>321457.57304005802</v>
      </c>
      <c r="F63" s="365"/>
      <c r="G63" s="801"/>
      <c r="H63" s="801"/>
      <c r="I63" s="345"/>
      <c r="J63" s="346">
        <v>321457.57304005802</v>
      </c>
      <c r="K63" s="346">
        <v>0</v>
      </c>
      <c r="L63" s="346">
        <v>0</v>
      </c>
      <c r="M63" s="346">
        <v>0</v>
      </c>
      <c r="N63" s="346">
        <v>0</v>
      </c>
      <c r="O63" s="346">
        <v>0</v>
      </c>
      <c r="P63" s="346">
        <v>0</v>
      </c>
      <c r="Q63" s="346">
        <v>0</v>
      </c>
      <c r="R63" s="346">
        <v>0</v>
      </c>
      <c r="S63" s="346">
        <v>0</v>
      </c>
      <c r="T63" s="346">
        <v>0</v>
      </c>
      <c r="U63" s="346">
        <v>0</v>
      </c>
      <c r="V63" s="346">
        <v>0</v>
      </c>
      <c r="W63" s="346">
        <v>0</v>
      </c>
      <c r="X63" s="346">
        <v>0</v>
      </c>
      <c r="Y63" s="346">
        <v>0</v>
      </c>
      <c r="Z63" s="346">
        <v>0</v>
      </c>
      <c r="AA63" s="346">
        <v>0</v>
      </c>
      <c r="AB63" s="346">
        <v>0</v>
      </c>
      <c r="AC63" s="346">
        <v>0</v>
      </c>
      <c r="AD63" s="346">
        <v>0</v>
      </c>
      <c r="AE63" s="346">
        <v>0</v>
      </c>
      <c r="AF63" s="346">
        <v>0</v>
      </c>
      <c r="AG63" s="346">
        <v>0</v>
      </c>
      <c r="AH63" s="346">
        <v>0</v>
      </c>
      <c r="AI63" s="346">
        <v>0</v>
      </c>
      <c r="AJ63" s="346">
        <v>0</v>
      </c>
      <c r="AK63" s="346">
        <v>0</v>
      </c>
      <c r="AL63" s="346">
        <v>0</v>
      </c>
      <c r="AM63" s="346">
        <v>0</v>
      </c>
      <c r="AN63" s="346">
        <v>0</v>
      </c>
      <c r="AO63" s="346">
        <v>0</v>
      </c>
      <c r="AP63" s="346">
        <v>0</v>
      </c>
      <c r="AQ63" s="346">
        <v>0</v>
      </c>
      <c r="AR63" s="346">
        <v>0</v>
      </c>
      <c r="AS63" s="346">
        <v>0</v>
      </c>
      <c r="AT63" s="346">
        <v>0</v>
      </c>
      <c r="AU63" s="346">
        <v>0</v>
      </c>
      <c r="AV63" s="346">
        <v>0</v>
      </c>
      <c r="AW63" s="346">
        <v>0</v>
      </c>
      <c r="AX63" s="346">
        <v>0</v>
      </c>
      <c r="AY63" s="346">
        <v>0</v>
      </c>
      <c r="AZ63" s="346">
        <v>0</v>
      </c>
      <c r="BA63" s="346">
        <v>0</v>
      </c>
      <c r="BB63" s="346">
        <v>0</v>
      </c>
      <c r="BC63" s="346">
        <v>0</v>
      </c>
      <c r="BD63" s="346">
        <v>0</v>
      </c>
      <c r="BE63" s="346">
        <v>0</v>
      </c>
      <c r="BF63" s="346">
        <v>0</v>
      </c>
      <c r="BG63" s="346">
        <v>0</v>
      </c>
      <c r="BH63" s="346">
        <v>0</v>
      </c>
      <c r="BI63" s="346">
        <v>0</v>
      </c>
      <c r="BJ63" s="346">
        <v>0</v>
      </c>
      <c r="BK63" s="346">
        <v>0</v>
      </c>
      <c r="BL63" s="346">
        <v>0</v>
      </c>
      <c r="BM63" s="346">
        <v>0</v>
      </c>
      <c r="BN63" s="346">
        <v>0</v>
      </c>
      <c r="BO63" s="346">
        <v>0</v>
      </c>
      <c r="BP63" s="346">
        <v>0</v>
      </c>
      <c r="BQ63" s="346">
        <v>0</v>
      </c>
      <c r="BR63" s="251" t="s">
        <v>188</v>
      </c>
    </row>
    <row r="64" spans="1:70" s="251" customFormat="1" ht="15" outlineLevel="1">
      <c r="A64" s="340"/>
      <c r="B64" s="357"/>
      <c r="C64" s="362" t="s">
        <v>243</v>
      </c>
      <c r="D64" s="343">
        <f t="shared" si="36"/>
        <v>1195681.5</v>
      </c>
      <c r="E64" s="343">
        <f t="shared" si="34"/>
        <v>1178741.0625779161</v>
      </c>
      <c r="F64" s="365"/>
      <c r="G64" s="801"/>
      <c r="H64" s="801"/>
      <c r="I64" s="345"/>
      <c r="J64" s="346">
        <v>996401.25000000012</v>
      </c>
      <c r="K64" s="346">
        <v>199280.25</v>
      </c>
      <c r="L64" s="346">
        <v>0</v>
      </c>
      <c r="M64" s="346">
        <v>0</v>
      </c>
      <c r="N64" s="346">
        <v>0</v>
      </c>
      <c r="O64" s="346">
        <v>0</v>
      </c>
      <c r="P64" s="346">
        <v>0</v>
      </c>
      <c r="Q64" s="346">
        <v>0</v>
      </c>
      <c r="R64" s="346">
        <v>0</v>
      </c>
      <c r="S64" s="346">
        <v>0</v>
      </c>
      <c r="T64" s="346">
        <v>0</v>
      </c>
      <c r="U64" s="346">
        <v>0</v>
      </c>
      <c r="V64" s="346">
        <v>0</v>
      </c>
      <c r="W64" s="346">
        <v>0</v>
      </c>
      <c r="X64" s="346">
        <v>0</v>
      </c>
      <c r="Y64" s="346">
        <v>0</v>
      </c>
      <c r="Z64" s="346">
        <v>0</v>
      </c>
      <c r="AA64" s="346">
        <v>0</v>
      </c>
      <c r="AB64" s="346">
        <v>0</v>
      </c>
      <c r="AC64" s="346">
        <v>0</v>
      </c>
      <c r="AD64" s="346">
        <v>0</v>
      </c>
      <c r="AE64" s="346">
        <v>0</v>
      </c>
      <c r="AF64" s="346">
        <v>0</v>
      </c>
      <c r="AG64" s="346">
        <v>0</v>
      </c>
      <c r="AH64" s="346">
        <v>0</v>
      </c>
      <c r="AI64" s="346">
        <v>0</v>
      </c>
      <c r="AJ64" s="346">
        <v>0</v>
      </c>
      <c r="AK64" s="346">
        <v>0</v>
      </c>
      <c r="AL64" s="346">
        <v>0</v>
      </c>
      <c r="AM64" s="346">
        <v>0</v>
      </c>
      <c r="AN64" s="346">
        <v>0</v>
      </c>
      <c r="AO64" s="346">
        <v>0</v>
      </c>
      <c r="AP64" s="346">
        <v>0</v>
      </c>
      <c r="AQ64" s="346">
        <v>0</v>
      </c>
      <c r="AR64" s="346">
        <v>0</v>
      </c>
      <c r="AS64" s="346">
        <v>0</v>
      </c>
      <c r="AT64" s="346">
        <v>0</v>
      </c>
      <c r="AU64" s="346">
        <v>0</v>
      </c>
      <c r="AV64" s="346">
        <v>0</v>
      </c>
      <c r="AW64" s="346">
        <v>0</v>
      </c>
      <c r="AX64" s="346">
        <v>0</v>
      </c>
      <c r="AY64" s="346">
        <v>0</v>
      </c>
      <c r="AZ64" s="346">
        <v>0</v>
      </c>
      <c r="BA64" s="346">
        <v>0</v>
      </c>
      <c r="BB64" s="346">
        <v>0</v>
      </c>
      <c r="BC64" s="346">
        <v>0</v>
      </c>
      <c r="BD64" s="346">
        <v>0</v>
      </c>
      <c r="BE64" s="346">
        <v>0</v>
      </c>
      <c r="BF64" s="346">
        <v>0</v>
      </c>
      <c r="BG64" s="346">
        <v>0</v>
      </c>
      <c r="BH64" s="346">
        <v>0</v>
      </c>
      <c r="BI64" s="346">
        <v>0</v>
      </c>
      <c r="BJ64" s="346">
        <v>0</v>
      </c>
      <c r="BK64" s="346">
        <v>0</v>
      </c>
      <c r="BL64" s="346">
        <v>0</v>
      </c>
      <c r="BM64" s="346">
        <v>0</v>
      </c>
      <c r="BN64" s="346">
        <v>0</v>
      </c>
      <c r="BO64" s="346">
        <v>0</v>
      </c>
      <c r="BP64" s="346">
        <v>0</v>
      </c>
      <c r="BQ64" s="346">
        <v>0</v>
      </c>
      <c r="BR64" s="251" t="s">
        <v>188</v>
      </c>
    </row>
    <row r="65" spans="1:70" s="251" customFormat="1" ht="15" outlineLevel="1">
      <c r="A65" s="340"/>
      <c r="B65" s="357"/>
      <c r="C65" s="362" t="s">
        <v>244</v>
      </c>
      <c r="D65" s="343">
        <f t="shared" si="36"/>
        <v>1768114.3886254774</v>
      </c>
      <c r="E65" s="343">
        <f t="shared" si="34"/>
        <v>1738407.1794369165</v>
      </c>
      <c r="F65" s="365"/>
      <c r="G65" s="801"/>
      <c r="H65" s="801"/>
      <c r="I65" s="345"/>
      <c r="J65" s="346">
        <v>1418651.1530315047</v>
      </c>
      <c r="K65" s="346">
        <v>349463.23559397273</v>
      </c>
      <c r="L65" s="346">
        <v>0</v>
      </c>
      <c r="M65" s="346">
        <v>0</v>
      </c>
      <c r="N65" s="346">
        <v>0</v>
      </c>
      <c r="O65" s="346">
        <v>0</v>
      </c>
      <c r="P65" s="346">
        <v>0</v>
      </c>
      <c r="Q65" s="346">
        <v>0</v>
      </c>
      <c r="R65" s="346">
        <v>0</v>
      </c>
      <c r="S65" s="346">
        <v>0</v>
      </c>
      <c r="T65" s="346">
        <v>0</v>
      </c>
      <c r="U65" s="346">
        <v>0</v>
      </c>
      <c r="V65" s="346">
        <v>0</v>
      </c>
      <c r="W65" s="346">
        <v>0</v>
      </c>
      <c r="X65" s="346">
        <v>0</v>
      </c>
      <c r="Y65" s="346">
        <v>0</v>
      </c>
      <c r="Z65" s="346">
        <v>0</v>
      </c>
      <c r="AA65" s="346">
        <v>0</v>
      </c>
      <c r="AB65" s="346">
        <v>0</v>
      </c>
      <c r="AC65" s="346">
        <v>0</v>
      </c>
      <c r="AD65" s="346">
        <v>0</v>
      </c>
      <c r="AE65" s="346">
        <v>0</v>
      </c>
      <c r="AF65" s="346">
        <v>0</v>
      </c>
      <c r="AG65" s="346">
        <v>0</v>
      </c>
      <c r="AH65" s="346">
        <v>0</v>
      </c>
      <c r="AI65" s="346">
        <v>0</v>
      </c>
      <c r="AJ65" s="346">
        <v>0</v>
      </c>
      <c r="AK65" s="346">
        <v>0</v>
      </c>
      <c r="AL65" s="346">
        <v>0</v>
      </c>
      <c r="AM65" s="346">
        <v>0</v>
      </c>
      <c r="AN65" s="346">
        <v>0</v>
      </c>
      <c r="AO65" s="346">
        <v>0</v>
      </c>
      <c r="AP65" s="346">
        <v>0</v>
      </c>
      <c r="AQ65" s="346">
        <v>0</v>
      </c>
      <c r="AR65" s="346">
        <v>0</v>
      </c>
      <c r="AS65" s="346">
        <v>0</v>
      </c>
      <c r="AT65" s="346">
        <v>0</v>
      </c>
      <c r="AU65" s="346">
        <v>0</v>
      </c>
      <c r="AV65" s="346">
        <v>0</v>
      </c>
      <c r="AW65" s="346">
        <v>0</v>
      </c>
      <c r="AX65" s="346">
        <v>0</v>
      </c>
      <c r="AY65" s="346">
        <v>0</v>
      </c>
      <c r="AZ65" s="346">
        <v>0</v>
      </c>
      <c r="BA65" s="346">
        <v>0</v>
      </c>
      <c r="BB65" s="346">
        <v>0</v>
      </c>
      <c r="BC65" s="346">
        <v>0</v>
      </c>
      <c r="BD65" s="346">
        <v>0</v>
      </c>
      <c r="BE65" s="346">
        <v>0</v>
      </c>
      <c r="BF65" s="346">
        <v>0</v>
      </c>
      <c r="BG65" s="346">
        <v>0</v>
      </c>
      <c r="BH65" s="346">
        <v>0</v>
      </c>
      <c r="BI65" s="346">
        <v>0</v>
      </c>
      <c r="BJ65" s="346">
        <v>0</v>
      </c>
      <c r="BK65" s="346">
        <v>0</v>
      </c>
      <c r="BL65" s="346">
        <v>0</v>
      </c>
      <c r="BM65" s="346">
        <v>0</v>
      </c>
      <c r="BN65" s="346">
        <v>0</v>
      </c>
      <c r="BO65" s="346">
        <v>0</v>
      </c>
      <c r="BP65" s="346">
        <v>0</v>
      </c>
      <c r="BQ65" s="346">
        <v>0</v>
      </c>
      <c r="BR65" s="251" t="s">
        <v>188</v>
      </c>
    </row>
    <row r="66" spans="1:70" s="251" customFormat="1" ht="15" outlineLevel="1">
      <c r="A66" s="340"/>
      <c r="B66" s="357"/>
      <c r="C66" s="362" t="s">
        <v>245</v>
      </c>
      <c r="D66" s="343">
        <f t="shared" si="36"/>
        <v>228730</v>
      </c>
      <c r="E66" s="343">
        <f t="shared" si="34"/>
        <v>225618.97519825207</v>
      </c>
      <c r="F66" s="365"/>
      <c r="G66" s="801"/>
      <c r="H66" s="801"/>
      <c r="I66" s="345"/>
      <c r="J66" s="346">
        <v>192133.2</v>
      </c>
      <c r="K66" s="346">
        <v>36596.800000000003</v>
      </c>
      <c r="L66" s="346">
        <v>0</v>
      </c>
      <c r="M66" s="346">
        <v>0</v>
      </c>
      <c r="N66" s="346">
        <v>0</v>
      </c>
      <c r="O66" s="346">
        <v>0</v>
      </c>
      <c r="P66" s="346">
        <v>0</v>
      </c>
      <c r="Q66" s="346">
        <v>0</v>
      </c>
      <c r="R66" s="346">
        <v>0</v>
      </c>
      <c r="S66" s="346">
        <v>0</v>
      </c>
      <c r="T66" s="346">
        <v>0</v>
      </c>
      <c r="U66" s="346">
        <v>0</v>
      </c>
      <c r="V66" s="346">
        <v>0</v>
      </c>
      <c r="W66" s="346">
        <v>0</v>
      </c>
      <c r="X66" s="346">
        <v>0</v>
      </c>
      <c r="Y66" s="346">
        <v>0</v>
      </c>
      <c r="Z66" s="346">
        <v>0</v>
      </c>
      <c r="AA66" s="346">
        <v>0</v>
      </c>
      <c r="AB66" s="346">
        <v>0</v>
      </c>
      <c r="AC66" s="346">
        <v>0</v>
      </c>
      <c r="AD66" s="346">
        <v>0</v>
      </c>
      <c r="AE66" s="346">
        <v>0</v>
      </c>
      <c r="AF66" s="346">
        <v>0</v>
      </c>
      <c r="AG66" s="346">
        <v>0</v>
      </c>
      <c r="AH66" s="346">
        <v>0</v>
      </c>
      <c r="AI66" s="346">
        <v>0</v>
      </c>
      <c r="AJ66" s="346">
        <v>0</v>
      </c>
      <c r="AK66" s="346">
        <v>0</v>
      </c>
      <c r="AL66" s="346">
        <v>0</v>
      </c>
      <c r="AM66" s="346">
        <v>0</v>
      </c>
      <c r="AN66" s="346">
        <v>0</v>
      </c>
      <c r="AO66" s="346">
        <v>0</v>
      </c>
      <c r="AP66" s="346">
        <v>0</v>
      </c>
      <c r="AQ66" s="346">
        <v>0</v>
      </c>
      <c r="AR66" s="346">
        <v>0</v>
      </c>
      <c r="AS66" s="346">
        <v>0</v>
      </c>
      <c r="AT66" s="346">
        <v>0</v>
      </c>
      <c r="AU66" s="346">
        <v>0</v>
      </c>
      <c r="AV66" s="346">
        <v>0</v>
      </c>
      <c r="AW66" s="346">
        <v>0</v>
      </c>
      <c r="AX66" s="346">
        <v>0</v>
      </c>
      <c r="AY66" s="346">
        <v>0</v>
      </c>
      <c r="AZ66" s="346">
        <v>0</v>
      </c>
      <c r="BA66" s="346">
        <v>0</v>
      </c>
      <c r="BB66" s="346">
        <v>0</v>
      </c>
      <c r="BC66" s="346">
        <v>0</v>
      </c>
      <c r="BD66" s="346">
        <v>0</v>
      </c>
      <c r="BE66" s="346">
        <v>0</v>
      </c>
      <c r="BF66" s="346">
        <v>0</v>
      </c>
      <c r="BG66" s="346">
        <v>0</v>
      </c>
      <c r="BH66" s="346">
        <v>0</v>
      </c>
      <c r="BI66" s="346">
        <v>0</v>
      </c>
      <c r="BJ66" s="346">
        <v>0</v>
      </c>
      <c r="BK66" s="346">
        <v>0</v>
      </c>
      <c r="BL66" s="346">
        <v>0</v>
      </c>
      <c r="BM66" s="346">
        <v>0</v>
      </c>
      <c r="BN66" s="346">
        <v>0</v>
      </c>
      <c r="BO66" s="346">
        <v>0</v>
      </c>
      <c r="BP66" s="346">
        <v>0</v>
      </c>
      <c r="BQ66" s="346">
        <v>0</v>
      </c>
      <c r="BR66" s="251" t="s">
        <v>188</v>
      </c>
    </row>
    <row r="67" spans="1:70" s="251" customFormat="1" ht="15" outlineLevel="1">
      <c r="A67" s="340"/>
      <c r="B67" s="357"/>
      <c r="C67" s="362" t="s">
        <v>246</v>
      </c>
      <c r="D67" s="343">
        <f t="shared" si="36"/>
        <v>0</v>
      </c>
      <c r="E67" s="343">
        <f t="shared" si="34"/>
        <v>0</v>
      </c>
      <c r="F67" s="365"/>
      <c r="G67" s="801"/>
      <c r="H67" s="801"/>
      <c r="I67" s="345"/>
      <c r="J67" s="346">
        <v>0</v>
      </c>
      <c r="K67" s="346">
        <v>0</v>
      </c>
      <c r="L67" s="346">
        <v>0</v>
      </c>
      <c r="M67" s="346">
        <v>0</v>
      </c>
      <c r="N67" s="346">
        <v>0</v>
      </c>
      <c r="O67" s="346">
        <v>0</v>
      </c>
      <c r="P67" s="346">
        <v>0</v>
      </c>
      <c r="Q67" s="346">
        <v>0</v>
      </c>
      <c r="R67" s="346">
        <v>0</v>
      </c>
      <c r="S67" s="346">
        <v>0</v>
      </c>
      <c r="T67" s="346">
        <v>0</v>
      </c>
      <c r="U67" s="346">
        <v>0</v>
      </c>
      <c r="V67" s="346">
        <v>0</v>
      </c>
      <c r="W67" s="346">
        <v>0</v>
      </c>
      <c r="X67" s="346">
        <v>0</v>
      </c>
      <c r="Y67" s="346">
        <v>0</v>
      </c>
      <c r="Z67" s="346">
        <v>0</v>
      </c>
      <c r="AA67" s="346">
        <v>0</v>
      </c>
      <c r="AB67" s="346">
        <v>0</v>
      </c>
      <c r="AC67" s="346">
        <v>0</v>
      </c>
      <c r="AD67" s="346">
        <v>0</v>
      </c>
      <c r="AE67" s="346">
        <v>0</v>
      </c>
      <c r="AF67" s="346">
        <v>0</v>
      </c>
      <c r="AG67" s="346">
        <v>0</v>
      </c>
      <c r="AH67" s="346">
        <v>0</v>
      </c>
      <c r="AI67" s="346">
        <v>0</v>
      </c>
      <c r="AJ67" s="346">
        <v>0</v>
      </c>
      <c r="AK67" s="346">
        <v>0</v>
      </c>
      <c r="AL67" s="346">
        <v>0</v>
      </c>
      <c r="AM67" s="346">
        <v>0</v>
      </c>
      <c r="AN67" s="346">
        <v>0</v>
      </c>
      <c r="AO67" s="346">
        <v>0</v>
      </c>
      <c r="AP67" s="346">
        <v>0</v>
      </c>
      <c r="AQ67" s="346">
        <v>0</v>
      </c>
      <c r="AR67" s="346">
        <v>0</v>
      </c>
      <c r="AS67" s="346">
        <v>0</v>
      </c>
      <c r="AT67" s="346">
        <v>0</v>
      </c>
      <c r="AU67" s="346">
        <v>0</v>
      </c>
      <c r="AV67" s="346">
        <v>0</v>
      </c>
      <c r="AW67" s="346">
        <v>0</v>
      </c>
      <c r="AX67" s="346">
        <v>0</v>
      </c>
      <c r="AY67" s="346">
        <v>0</v>
      </c>
      <c r="AZ67" s="346">
        <v>0</v>
      </c>
      <c r="BA67" s="346">
        <v>0</v>
      </c>
      <c r="BB67" s="346">
        <v>0</v>
      </c>
      <c r="BC67" s="346">
        <v>0</v>
      </c>
      <c r="BD67" s="346">
        <v>0</v>
      </c>
      <c r="BE67" s="346">
        <v>0</v>
      </c>
      <c r="BF67" s="346">
        <v>0</v>
      </c>
      <c r="BG67" s="346">
        <v>0</v>
      </c>
      <c r="BH67" s="346">
        <v>0</v>
      </c>
      <c r="BI67" s="346">
        <v>0</v>
      </c>
      <c r="BJ67" s="346">
        <v>0</v>
      </c>
      <c r="BK67" s="346">
        <v>0</v>
      </c>
      <c r="BL67" s="346">
        <v>0</v>
      </c>
      <c r="BM67" s="346">
        <v>0</v>
      </c>
      <c r="BN67" s="346">
        <v>0</v>
      </c>
      <c r="BO67" s="346">
        <v>0</v>
      </c>
      <c r="BP67" s="346">
        <v>0</v>
      </c>
      <c r="BQ67" s="346">
        <v>0</v>
      </c>
      <c r="BR67" s="251" t="s">
        <v>188</v>
      </c>
    </row>
    <row r="68" spans="1:70" s="251" customFormat="1" ht="15" outlineLevel="1">
      <c r="A68" s="340"/>
      <c r="B68" s="357"/>
      <c r="C68" s="362" t="s">
        <v>247</v>
      </c>
      <c r="D68" s="343">
        <f t="shared" si="36"/>
        <v>2323265.9415319157</v>
      </c>
      <c r="E68" s="343">
        <f t="shared" si="34"/>
        <v>2291666.5100399293</v>
      </c>
      <c r="F68" s="365"/>
      <c r="G68" s="801"/>
      <c r="H68" s="801"/>
      <c r="I68" s="345"/>
      <c r="J68" s="346">
        <v>1951543.3908868092</v>
      </c>
      <c r="K68" s="346">
        <v>371722.55064510653</v>
      </c>
      <c r="L68" s="346">
        <v>0</v>
      </c>
      <c r="M68" s="346">
        <v>0</v>
      </c>
      <c r="N68" s="346">
        <v>0</v>
      </c>
      <c r="O68" s="346">
        <v>0</v>
      </c>
      <c r="P68" s="346">
        <v>0</v>
      </c>
      <c r="Q68" s="346">
        <v>0</v>
      </c>
      <c r="R68" s="346">
        <v>0</v>
      </c>
      <c r="S68" s="346">
        <v>0</v>
      </c>
      <c r="T68" s="346">
        <v>0</v>
      </c>
      <c r="U68" s="346">
        <v>0</v>
      </c>
      <c r="V68" s="346">
        <v>0</v>
      </c>
      <c r="W68" s="346">
        <v>0</v>
      </c>
      <c r="X68" s="346">
        <v>0</v>
      </c>
      <c r="Y68" s="346">
        <v>0</v>
      </c>
      <c r="Z68" s="346">
        <v>0</v>
      </c>
      <c r="AA68" s="346">
        <v>0</v>
      </c>
      <c r="AB68" s="346">
        <v>0</v>
      </c>
      <c r="AC68" s="346">
        <v>0</v>
      </c>
      <c r="AD68" s="346">
        <v>0</v>
      </c>
      <c r="AE68" s="346">
        <v>0</v>
      </c>
      <c r="AF68" s="346">
        <v>0</v>
      </c>
      <c r="AG68" s="346">
        <v>0</v>
      </c>
      <c r="AH68" s="346">
        <v>0</v>
      </c>
      <c r="AI68" s="346">
        <v>0</v>
      </c>
      <c r="AJ68" s="346">
        <v>0</v>
      </c>
      <c r="AK68" s="346">
        <v>0</v>
      </c>
      <c r="AL68" s="346">
        <v>0</v>
      </c>
      <c r="AM68" s="346">
        <v>0</v>
      </c>
      <c r="AN68" s="346">
        <v>0</v>
      </c>
      <c r="AO68" s="346">
        <v>0</v>
      </c>
      <c r="AP68" s="346">
        <v>0</v>
      </c>
      <c r="AQ68" s="346">
        <v>0</v>
      </c>
      <c r="AR68" s="346">
        <v>0</v>
      </c>
      <c r="AS68" s="346">
        <v>0</v>
      </c>
      <c r="AT68" s="346">
        <v>0</v>
      </c>
      <c r="AU68" s="346">
        <v>0</v>
      </c>
      <c r="AV68" s="346">
        <v>0</v>
      </c>
      <c r="AW68" s="346">
        <v>0</v>
      </c>
      <c r="AX68" s="346">
        <v>0</v>
      </c>
      <c r="AY68" s="346">
        <v>0</v>
      </c>
      <c r="AZ68" s="346">
        <v>0</v>
      </c>
      <c r="BA68" s="346">
        <v>0</v>
      </c>
      <c r="BB68" s="346">
        <v>0</v>
      </c>
      <c r="BC68" s="346">
        <v>0</v>
      </c>
      <c r="BD68" s="346">
        <v>0</v>
      </c>
      <c r="BE68" s="346">
        <v>0</v>
      </c>
      <c r="BF68" s="346">
        <v>0</v>
      </c>
      <c r="BG68" s="346">
        <v>0</v>
      </c>
      <c r="BH68" s="346">
        <v>0</v>
      </c>
      <c r="BI68" s="346">
        <v>0</v>
      </c>
      <c r="BJ68" s="346">
        <v>0</v>
      </c>
      <c r="BK68" s="346">
        <v>0</v>
      </c>
      <c r="BL68" s="346">
        <v>0</v>
      </c>
      <c r="BM68" s="346">
        <v>0</v>
      </c>
      <c r="BN68" s="346">
        <v>0</v>
      </c>
      <c r="BO68" s="346">
        <v>0</v>
      </c>
      <c r="BP68" s="346">
        <v>0</v>
      </c>
      <c r="BQ68" s="346">
        <v>0</v>
      </c>
      <c r="BR68" s="251" t="s">
        <v>188</v>
      </c>
    </row>
    <row r="69" spans="1:70" s="251" customFormat="1" ht="15" outlineLevel="1">
      <c r="A69" s="340"/>
      <c r="B69" s="357"/>
      <c r="C69" s="362" t="s">
        <v>248</v>
      </c>
      <c r="D69" s="343">
        <f t="shared" si="36"/>
        <v>0</v>
      </c>
      <c r="E69" s="343">
        <f t="shared" si="34"/>
        <v>0</v>
      </c>
      <c r="F69" s="365"/>
      <c r="G69" s="801"/>
      <c r="H69" s="801"/>
      <c r="I69" s="345"/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6">
        <v>0</v>
      </c>
      <c r="Y69" s="346">
        <v>0</v>
      </c>
      <c r="Z69" s="346">
        <v>0</v>
      </c>
      <c r="AA69" s="346">
        <v>0</v>
      </c>
      <c r="AB69" s="346">
        <v>0</v>
      </c>
      <c r="AC69" s="346">
        <v>0</v>
      </c>
      <c r="AD69" s="346">
        <v>0</v>
      </c>
      <c r="AE69" s="346">
        <v>0</v>
      </c>
      <c r="AF69" s="346">
        <v>0</v>
      </c>
      <c r="AG69" s="346">
        <v>0</v>
      </c>
      <c r="AH69" s="346">
        <v>0</v>
      </c>
      <c r="AI69" s="346">
        <v>0</v>
      </c>
      <c r="AJ69" s="346">
        <v>0</v>
      </c>
      <c r="AK69" s="346">
        <v>0</v>
      </c>
      <c r="AL69" s="346">
        <v>0</v>
      </c>
      <c r="AM69" s="346">
        <v>0</v>
      </c>
      <c r="AN69" s="346">
        <v>0</v>
      </c>
      <c r="AO69" s="346">
        <v>0</v>
      </c>
      <c r="AP69" s="346">
        <v>0</v>
      </c>
      <c r="AQ69" s="346">
        <v>0</v>
      </c>
      <c r="AR69" s="346">
        <v>0</v>
      </c>
      <c r="AS69" s="346">
        <v>0</v>
      </c>
      <c r="AT69" s="346">
        <v>0</v>
      </c>
      <c r="AU69" s="346">
        <v>0</v>
      </c>
      <c r="AV69" s="346">
        <v>0</v>
      </c>
      <c r="AW69" s="346">
        <v>0</v>
      </c>
      <c r="AX69" s="346">
        <v>0</v>
      </c>
      <c r="AY69" s="346">
        <v>0</v>
      </c>
      <c r="AZ69" s="346">
        <v>0</v>
      </c>
      <c r="BA69" s="346">
        <v>0</v>
      </c>
      <c r="BB69" s="346">
        <v>0</v>
      </c>
      <c r="BC69" s="346">
        <v>0</v>
      </c>
      <c r="BD69" s="346">
        <v>0</v>
      </c>
      <c r="BE69" s="346">
        <v>0</v>
      </c>
      <c r="BF69" s="346">
        <v>0</v>
      </c>
      <c r="BG69" s="346">
        <v>0</v>
      </c>
      <c r="BH69" s="346">
        <v>0</v>
      </c>
      <c r="BI69" s="346">
        <v>0</v>
      </c>
      <c r="BJ69" s="346">
        <v>0</v>
      </c>
      <c r="BK69" s="346">
        <v>0</v>
      </c>
      <c r="BL69" s="346">
        <v>0</v>
      </c>
      <c r="BM69" s="346">
        <v>0</v>
      </c>
      <c r="BN69" s="346">
        <v>0</v>
      </c>
      <c r="BO69" s="346">
        <v>0</v>
      </c>
      <c r="BP69" s="346">
        <v>0</v>
      </c>
      <c r="BQ69" s="346">
        <v>0</v>
      </c>
      <c r="BR69" s="251" t="s">
        <v>188</v>
      </c>
    </row>
    <row r="70" spans="1:70" s="251" customFormat="1" ht="15" outlineLevel="1">
      <c r="A70" s="340"/>
      <c r="B70" s="357"/>
      <c r="C70" s="362" t="s">
        <v>249</v>
      </c>
      <c r="D70" s="343">
        <f t="shared" si="36"/>
        <v>1487984.2480195148</v>
      </c>
      <c r="E70" s="343">
        <f t="shared" si="34"/>
        <v>1467745.7314270304</v>
      </c>
      <c r="F70" s="365"/>
      <c r="G70" s="801"/>
      <c r="H70" s="801"/>
      <c r="I70" s="345"/>
      <c r="J70" s="346">
        <v>1249906.7683363925</v>
      </c>
      <c r="K70" s="346">
        <v>238077.47968312236</v>
      </c>
      <c r="L70" s="346">
        <v>0</v>
      </c>
      <c r="M70" s="346">
        <v>0</v>
      </c>
      <c r="N70" s="346">
        <v>0</v>
      </c>
      <c r="O70" s="346">
        <v>0</v>
      </c>
      <c r="P70" s="346">
        <v>0</v>
      </c>
      <c r="Q70" s="346">
        <v>0</v>
      </c>
      <c r="R70" s="346">
        <v>0</v>
      </c>
      <c r="S70" s="346">
        <v>0</v>
      </c>
      <c r="T70" s="346">
        <v>0</v>
      </c>
      <c r="U70" s="346">
        <v>0</v>
      </c>
      <c r="V70" s="346">
        <v>0</v>
      </c>
      <c r="W70" s="346">
        <v>0</v>
      </c>
      <c r="X70" s="346">
        <v>0</v>
      </c>
      <c r="Y70" s="346">
        <v>0</v>
      </c>
      <c r="Z70" s="346">
        <v>0</v>
      </c>
      <c r="AA70" s="346">
        <v>0</v>
      </c>
      <c r="AB70" s="346">
        <v>0</v>
      </c>
      <c r="AC70" s="346">
        <v>0</v>
      </c>
      <c r="AD70" s="346">
        <v>0</v>
      </c>
      <c r="AE70" s="346">
        <v>0</v>
      </c>
      <c r="AF70" s="346">
        <v>0</v>
      </c>
      <c r="AG70" s="346">
        <v>0</v>
      </c>
      <c r="AH70" s="346">
        <v>0</v>
      </c>
      <c r="AI70" s="346">
        <v>0</v>
      </c>
      <c r="AJ70" s="346">
        <v>0</v>
      </c>
      <c r="AK70" s="346">
        <v>0</v>
      </c>
      <c r="AL70" s="346">
        <v>0</v>
      </c>
      <c r="AM70" s="346">
        <v>0</v>
      </c>
      <c r="AN70" s="346">
        <v>0</v>
      </c>
      <c r="AO70" s="346">
        <v>0</v>
      </c>
      <c r="AP70" s="346">
        <v>0</v>
      </c>
      <c r="AQ70" s="346">
        <v>0</v>
      </c>
      <c r="AR70" s="346">
        <v>0</v>
      </c>
      <c r="AS70" s="346">
        <v>0</v>
      </c>
      <c r="AT70" s="346">
        <v>0</v>
      </c>
      <c r="AU70" s="346">
        <v>0</v>
      </c>
      <c r="AV70" s="346">
        <v>0</v>
      </c>
      <c r="AW70" s="346">
        <v>0</v>
      </c>
      <c r="AX70" s="346">
        <v>0</v>
      </c>
      <c r="AY70" s="346">
        <v>0</v>
      </c>
      <c r="AZ70" s="346">
        <v>0</v>
      </c>
      <c r="BA70" s="346">
        <v>0</v>
      </c>
      <c r="BB70" s="346">
        <v>0</v>
      </c>
      <c r="BC70" s="346">
        <v>0</v>
      </c>
      <c r="BD70" s="346">
        <v>0</v>
      </c>
      <c r="BE70" s="346">
        <v>0</v>
      </c>
      <c r="BF70" s="346">
        <v>0</v>
      </c>
      <c r="BG70" s="346">
        <v>0</v>
      </c>
      <c r="BH70" s="346">
        <v>0</v>
      </c>
      <c r="BI70" s="346">
        <v>0</v>
      </c>
      <c r="BJ70" s="346">
        <v>0</v>
      </c>
      <c r="BK70" s="346">
        <v>0</v>
      </c>
      <c r="BL70" s="346">
        <v>0</v>
      </c>
      <c r="BM70" s="346">
        <v>0</v>
      </c>
      <c r="BN70" s="346">
        <v>0</v>
      </c>
      <c r="BO70" s="346">
        <v>0</v>
      </c>
      <c r="BP70" s="346">
        <v>0</v>
      </c>
      <c r="BQ70" s="346">
        <v>0</v>
      </c>
      <c r="BR70" s="251" t="s">
        <v>188</v>
      </c>
    </row>
    <row r="71" spans="1:70" s="251" customFormat="1" ht="15" outlineLevel="1">
      <c r="A71" s="340"/>
      <c r="B71" s="357"/>
      <c r="C71" s="362" t="s">
        <v>250</v>
      </c>
      <c r="D71" s="343">
        <f t="shared" si="36"/>
        <v>0</v>
      </c>
      <c r="E71" s="343">
        <f t="shared" si="34"/>
        <v>0</v>
      </c>
      <c r="F71" s="365"/>
      <c r="G71" s="801"/>
      <c r="H71" s="801"/>
      <c r="I71" s="345"/>
      <c r="J71" s="346">
        <v>0</v>
      </c>
      <c r="K71" s="346">
        <v>0</v>
      </c>
      <c r="L71" s="346">
        <v>0</v>
      </c>
      <c r="M71" s="346">
        <v>0</v>
      </c>
      <c r="N71" s="346">
        <v>0</v>
      </c>
      <c r="O71" s="346">
        <v>0</v>
      </c>
      <c r="P71" s="346">
        <v>0</v>
      </c>
      <c r="Q71" s="346">
        <v>0</v>
      </c>
      <c r="R71" s="346">
        <v>0</v>
      </c>
      <c r="S71" s="346">
        <v>0</v>
      </c>
      <c r="T71" s="346">
        <v>0</v>
      </c>
      <c r="U71" s="346">
        <v>0</v>
      </c>
      <c r="V71" s="346">
        <v>0</v>
      </c>
      <c r="W71" s="346">
        <v>0</v>
      </c>
      <c r="X71" s="346">
        <v>0</v>
      </c>
      <c r="Y71" s="346">
        <v>0</v>
      </c>
      <c r="Z71" s="346">
        <v>0</v>
      </c>
      <c r="AA71" s="346">
        <v>0</v>
      </c>
      <c r="AB71" s="346">
        <v>0</v>
      </c>
      <c r="AC71" s="346">
        <v>0</v>
      </c>
      <c r="AD71" s="346">
        <v>0</v>
      </c>
      <c r="AE71" s="346">
        <v>0</v>
      </c>
      <c r="AF71" s="346">
        <v>0</v>
      </c>
      <c r="AG71" s="346">
        <v>0</v>
      </c>
      <c r="AH71" s="346">
        <v>0</v>
      </c>
      <c r="AI71" s="346">
        <v>0</v>
      </c>
      <c r="AJ71" s="346">
        <v>0</v>
      </c>
      <c r="AK71" s="346">
        <v>0</v>
      </c>
      <c r="AL71" s="346">
        <v>0</v>
      </c>
      <c r="AM71" s="346">
        <v>0</v>
      </c>
      <c r="AN71" s="346">
        <v>0</v>
      </c>
      <c r="AO71" s="346">
        <v>0</v>
      </c>
      <c r="AP71" s="346">
        <v>0</v>
      </c>
      <c r="AQ71" s="346">
        <v>0</v>
      </c>
      <c r="AR71" s="346">
        <v>0</v>
      </c>
      <c r="AS71" s="346">
        <v>0</v>
      </c>
      <c r="AT71" s="346">
        <v>0</v>
      </c>
      <c r="AU71" s="346">
        <v>0</v>
      </c>
      <c r="AV71" s="346">
        <v>0</v>
      </c>
      <c r="AW71" s="346">
        <v>0</v>
      </c>
      <c r="AX71" s="346">
        <v>0</v>
      </c>
      <c r="AY71" s="346">
        <v>0</v>
      </c>
      <c r="AZ71" s="346">
        <v>0</v>
      </c>
      <c r="BA71" s="346">
        <v>0</v>
      </c>
      <c r="BB71" s="346">
        <v>0</v>
      </c>
      <c r="BC71" s="346">
        <v>0</v>
      </c>
      <c r="BD71" s="346">
        <v>0</v>
      </c>
      <c r="BE71" s="346">
        <v>0</v>
      </c>
      <c r="BF71" s="346">
        <v>0</v>
      </c>
      <c r="BG71" s="346">
        <v>0</v>
      </c>
      <c r="BH71" s="346">
        <v>0</v>
      </c>
      <c r="BI71" s="346">
        <v>0</v>
      </c>
      <c r="BJ71" s="346">
        <v>0</v>
      </c>
      <c r="BK71" s="346">
        <v>0</v>
      </c>
      <c r="BL71" s="346">
        <v>0</v>
      </c>
      <c r="BM71" s="346">
        <v>0</v>
      </c>
      <c r="BN71" s="346">
        <v>0</v>
      </c>
      <c r="BO71" s="346">
        <v>0</v>
      </c>
      <c r="BP71" s="346">
        <v>0</v>
      </c>
      <c r="BQ71" s="346">
        <v>0</v>
      </c>
      <c r="BR71" s="251" t="s">
        <v>188</v>
      </c>
    </row>
    <row r="72" spans="1:70" s="251" customFormat="1" ht="15" outlineLevel="1">
      <c r="A72" s="340"/>
      <c r="B72" s="357"/>
      <c r="C72" s="362" t="s">
        <v>251</v>
      </c>
      <c r="D72" s="343">
        <f t="shared" si="36"/>
        <v>0</v>
      </c>
      <c r="E72" s="343">
        <f t="shared" si="34"/>
        <v>0</v>
      </c>
      <c r="F72" s="365"/>
      <c r="G72" s="801"/>
      <c r="H72" s="801"/>
      <c r="I72" s="345"/>
      <c r="J72" s="346">
        <v>0</v>
      </c>
      <c r="K72" s="346">
        <v>0</v>
      </c>
      <c r="L72" s="346">
        <v>0</v>
      </c>
      <c r="M72" s="346">
        <v>0</v>
      </c>
      <c r="N72" s="346">
        <v>0</v>
      </c>
      <c r="O72" s="346">
        <v>0</v>
      </c>
      <c r="P72" s="346">
        <v>0</v>
      </c>
      <c r="Q72" s="346">
        <v>0</v>
      </c>
      <c r="R72" s="346">
        <v>0</v>
      </c>
      <c r="S72" s="346">
        <v>0</v>
      </c>
      <c r="T72" s="346">
        <v>0</v>
      </c>
      <c r="U72" s="346">
        <v>0</v>
      </c>
      <c r="V72" s="346">
        <v>0</v>
      </c>
      <c r="W72" s="346">
        <v>0</v>
      </c>
      <c r="X72" s="346">
        <v>0</v>
      </c>
      <c r="Y72" s="346">
        <v>0</v>
      </c>
      <c r="Z72" s="346">
        <v>0</v>
      </c>
      <c r="AA72" s="346">
        <v>0</v>
      </c>
      <c r="AB72" s="346">
        <v>0</v>
      </c>
      <c r="AC72" s="346">
        <v>0</v>
      </c>
      <c r="AD72" s="346">
        <v>0</v>
      </c>
      <c r="AE72" s="346">
        <v>0</v>
      </c>
      <c r="AF72" s="346">
        <v>0</v>
      </c>
      <c r="AG72" s="346">
        <v>0</v>
      </c>
      <c r="AH72" s="346">
        <v>0</v>
      </c>
      <c r="AI72" s="346">
        <v>0</v>
      </c>
      <c r="AJ72" s="346">
        <v>0</v>
      </c>
      <c r="AK72" s="346">
        <v>0</v>
      </c>
      <c r="AL72" s="346">
        <v>0</v>
      </c>
      <c r="AM72" s="346">
        <v>0</v>
      </c>
      <c r="AN72" s="346">
        <v>0</v>
      </c>
      <c r="AO72" s="346">
        <v>0</v>
      </c>
      <c r="AP72" s="346">
        <v>0</v>
      </c>
      <c r="AQ72" s="346">
        <v>0</v>
      </c>
      <c r="AR72" s="346">
        <v>0</v>
      </c>
      <c r="AS72" s="346">
        <v>0</v>
      </c>
      <c r="AT72" s="346">
        <v>0</v>
      </c>
      <c r="AU72" s="346">
        <v>0</v>
      </c>
      <c r="AV72" s="346">
        <v>0</v>
      </c>
      <c r="AW72" s="346">
        <v>0</v>
      </c>
      <c r="AX72" s="346">
        <v>0</v>
      </c>
      <c r="AY72" s="346">
        <v>0</v>
      </c>
      <c r="AZ72" s="346">
        <v>0</v>
      </c>
      <c r="BA72" s="346">
        <v>0</v>
      </c>
      <c r="BB72" s="346">
        <v>0</v>
      </c>
      <c r="BC72" s="346">
        <v>0</v>
      </c>
      <c r="BD72" s="346">
        <v>0</v>
      </c>
      <c r="BE72" s="346">
        <v>0</v>
      </c>
      <c r="BF72" s="346">
        <v>0</v>
      </c>
      <c r="BG72" s="346">
        <v>0</v>
      </c>
      <c r="BH72" s="346">
        <v>0</v>
      </c>
      <c r="BI72" s="346">
        <v>0</v>
      </c>
      <c r="BJ72" s="346">
        <v>0</v>
      </c>
      <c r="BK72" s="346">
        <v>0</v>
      </c>
      <c r="BL72" s="346">
        <v>0</v>
      </c>
      <c r="BM72" s="346">
        <v>0</v>
      </c>
      <c r="BN72" s="346">
        <v>0</v>
      </c>
      <c r="BO72" s="346">
        <v>0</v>
      </c>
      <c r="BP72" s="346">
        <v>0</v>
      </c>
      <c r="BQ72" s="346">
        <v>0</v>
      </c>
      <c r="BR72" s="251" t="s">
        <v>188</v>
      </c>
    </row>
    <row r="73" spans="1:70" s="367" customFormat="1" ht="15" outlineLevel="1">
      <c r="A73" s="366"/>
      <c r="B73" s="357"/>
      <c r="C73" s="362" t="s">
        <v>252</v>
      </c>
      <c r="D73" s="343">
        <f t="shared" si="33"/>
        <v>41729.625</v>
      </c>
      <c r="E73" s="343">
        <f t="shared" si="34"/>
        <v>39849.526026275533</v>
      </c>
      <c r="F73" s="365"/>
      <c r="G73" s="801"/>
      <c r="H73" s="801"/>
      <c r="I73" s="345"/>
      <c r="J73" s="346">
        <v>19612.923749999998</v>
      </c>
      <c r="K73" s="346">
        <v>22116.701250000002</v>
      </c>
      <c r="L73" s="346">
        <v>0</v>
      </c>
      <c r="M73" s="346">
        <v>0</v>
      </c>
      <c r="N73" s="346">
        <v>0</v>
      </c>
      <c r="O73" s="346">
        <v>0</v>
      </c>
      <c r="P73" s="346">
        <v>0</v>
      </c>
      <c r="Q73" s="346">
        <v>0</v>
      </c>
      <c r="R73" s="346">
        <v>0</v>
      </c>
      <c r="S73" s="346">
        <v>0</v>
      </c>
      <c r="T73" s="346">
        <v>0</v>
      </c>
      <c r="U73" s="346">
        <v>0</v>
      </c>
      <c r="V73" s="346">
        <v>0</v>
      </c>
      <c r="W73" s="346">
        <v>0</v>
      </c>
      <c r="X73" s="346">
        <v>0</v>
      </c>
      <c r="Y73" s="346">
        <v>0</v>
      </c>
      <c r="Z73" s="346">
        <v>0</v>
      </c>
      <c r="AA73" s="346">
        <v>0</v>
      </c>
      <c r="AB73" s="346">
        <v>0</v>
      </c>
      <c r="AC73" s="346">
        <v>0</v>
      </c>
      <c r="AD73" s="346">
        <v>0</v>
      </c>
      <c r="AE73" s="346">
        <v>0</v>
      </c>
      <c r="AF73" s="346">
        <v>0</v>
      </c>
      <c r="AG73" s="346">
        <v>0</v>
      </c>
      <c r="AH73" s="346">
        <v>0</v>
      </c>
      <c r="AI73" s="346">
        <v>0</v>
      </c>
      <c r="AJ73" s="346">
        <v>0</v>
      </c>
      <c r="AK73" s="346">
        <v>0</v>
      </c>
      <c r="AL73" s="346">
        <v>0</v>
      </c>
      <c r="AM73" s="346">
        <v>0</v>
      </c>
      <c r="AN73" s="346">
        <v>0</v>
      </c>
      <c r="AO73" s="346">
        <v>0</v>
      </c>
      <c r="AP73" s="346">
        <v>0</v>
      </c>
      <c r="AQ73" s="346">
        <v>0</v>
      </c>
      <c r="AR73" s="346">
        <v>0</v>
      </c>
      <c r="AS73" s="346">
        <v>0</v>
      </c>
      <c r="AT73" s="346">
        <v>0</v>
      </c>
      <c r="AU73" s="346">
        <v>0</v>
      </c>
      <c r="AV73" s="346">
        <v>0</v>
      </c>
      <c r="AW73" s="346">
        <v>0</v>
      </c>
      <c r="AX73" s="346">
        <v>0</v>
      </c>
      <c r="AY73" s="346">
        <v>0</v>
      </c>
      <c r="AZ73" s="346">
        <v>0</v>
      </c>
      <c r="BA73" s="346">
        <v>0</v>
      </c>
      <c r="BB73" s="346">
        <v>0</v>
      </c>
      <c r="BC73" s="346">
        <v>0</v>
      </c>
      <c r="BD73" s="346">
        <v>0</v>
      </c>
      <c r="BE73" s="346">
        <v>0</v>
      </c>
      <c r="BF73" s="346">
        <v>0</v>
      </c>
      <c r="BG73" s="346">
        <v>0</v>
      </c>
      <c r="BH73" s="346">
        <v>0</v>
      </c>
      <c r="BI73" s="346">
        <v>0</v>
      </c>
      <c r="BJ73" s="346">
        <v>0</v>
      </c>
      <c r="BK73" s="346">
        <v>0</v>
      </c>
      <c r="BL73" s="346">
        <v>0</v>
      </c>
      <c r="BM73" s="346">
        <v>0</v>
      </c>
      <c r="BN73" s="346">
        <v>0</v>
      </c>
      <c r="BO73" s="346">
        <v>0</v>
      </c>
      <c r="BP73" s="346">
        <v>0</v>
      </c>
      <c r="BQ73" s="346">
        <v>0</v>
      </c>
      <c r="BR73" s="367" t="s">
        <v>188</v>
      </c>
    </row>
    <row r="74" spans="1:70" s="251" customFormat="1" ht="15" outlineLevel="1">
      <c r="A74" s="340"/>
      <c r="B74" s="357"/>
      <c r="C74" s="362" t="s">
        <v>253</v>
      </c>
      <c r="D74" s="343">
        <f t="shared" si="33"/>
        <v>1630597.0107608966</v>
      </c>
      <c r="E74" s="343">
        <f t="shared" si="34"/>
        <v>1607981.6032608948</v>
      </c>
      <c r="F74" s="365"/>
      <c r="G74" s="801"/>
      <c r="H74" s="801"/>
      <c r="I74" s="345"/>
      <c r="J74" s="346">
        <v>1364558.7764366146</v>
      </c>
      <c r="K74" s="346">
        <v>266038.23432428209</v>
      </c>
      <c r="L74" s="346">
        <v>0</v>
      </c>
      <c r="M74" s="346">
        <v>0</v>
      </c>
      <c r="N74" s="346">
        <v>0</v>
      </c>
      <c r="O74" s="346">
        <v>0</v>
      </c>
      <c r="P74" s="346">
        <v>0</v>
      </c>
      <c r="Q74" s="346">
        <v>0</v>
      </c>
      <c r="R74" s="346">
        <v>0</v>
      </c>
      <c r="S74" s="346">
        <v>0</v>
      </c>
      <c r="T74" s="346">
        <v>0</v>
      </c>
      <c r="U74" s="346">
        <v>0</v>
      </c>
      <c r="V74" s="346">
        <v>0</v>
      </c>
      <c r="W74" s="346">
        <v>0</v>
      </c>
      <c r="X74" s="346">
        <v>0</v>
      </c>
      <c r="Y74" s="346">
        <v>0</v>
      </c>
      <c r="Z74" s="346">
        <v>0</v>
      </c>
      <c r="AA74" s="346">
        <v>0</v>
      </c>
      <c r="AB74" s="346">
        <v>0</v>
      </c>
      <c r="AC74" s="346">
        <v>0</v>
      </c>
      <c r="AD74" s="346">
        <v>0</v>
      </c>
      <c r="AE74" s="346">
        <v>0</v>
      </c>
      <c r="AF74" s="346">
        <v>0</v>
      </c>
      <c r="AG74" s="346">
        <v>0</v>
      </c>
      <c r="AH74" s="346">
        <v>0</v>
      </c>
      <c r="AI74" s="346">
        <v>0</v>
      </c>
      <c r="AJ74" s="346">
        <v>0</v>
      </c>
      <c r="AK74" s="346">
        <v>0</v>
      </c>
      <c r="AL74" s="346">
        <v>0</v>
      </c>
      <c r="AM74" s="346">
        <v>0</v>
      </c>
      <c r="AN74" s="346">
        <v>0</v>
      </c>
      <c r="AO74" s="346">
        <v>0</v>
      </c>
      <c r="AP74" s="346">
        <v>0</v>
      </c>
      <c r="AQ74" s="346">
        <v>0</v>
      </c>
      <c r="AR74" s="346">
        <v>0</v>
      </c>
      <c r="AS74" s="346">
        <v>0</v>
      </c>
      <c r="AT74" s="346">
        <v>0</v>
      </c>
      <c r="AU74" s="346">
        <v>0</v>
      </c>
      <c r="AV74" s="346">
        <v>0</v>
      </c>
      <c r="AW74" s="346">
        <v>0</v>
      </c>
      <c r="AX74" s="346">
        <v>0</v>
      </c>
      <c r="AY74" s="346">
        <v>0</v>
      </c>
      <c r="AZ74" s="346">
        <v>0</v>
      </c>
      <c r="BA74" s="346">
        <v>0</v>
      </c>
      <c r="BB74" s="346">
        <v>0</v>
      </c>
      <c r="BC74" s="346">
        <v>0</v>
      </c>
      <c r="BD74" s="346">
        <v>0</v>
      </c>
      <c r="BE74" s="346">
        <v>0</v>
      </c>
      <c r="BF74" s="346">
        <v>0</v>
      </c>
      <c r="BG74" s="346">
        <v>0</v>
      </c>
      <c r="BH74" s="346">
        <v>0</v>
      </c>
      <c r="BI74" s="346">
        <v>0</v>
      </c>
      <c r="BJ74" s="346">
        <v>0</v>
      </c>
      <c r="BK74" s="346">
        <v>0</v>
      </c>
      <c r="BL74" s="346">
        <v>0</v>
      </c>
      <c r="BM74" s="346">
        <v>0</v>
      </c>
      <c r="BN74" s="346">
        <v>0</v>
      </c>
      <c r="BO74" s="346">
        <v>0</v>
      </c>
      <c r="BP74" s="346">
        <v>0</v>
      </c>
      <c r="BQ74" s="346">
        <v>0</v>
      </c>
      <c r="BR74" s="251" t="s">
        <v>188</v>
      </c>
    </row>
    <row r="75" spans="1:70" s="251" customFormat="1" ht="15" outlineLevel="1">
      <c r="A75" s="340"/>
      <c r="B75" s="357"/>
      <c r="C75" s="362" t="s">
        <v>254</v>
      </c>
      <c r="D75" s="343">
        <f t="shared" ref="D75:D98" si="37">SUM($J75:$BQ75)</f>
        <v>0</v>
      </c>
      <c r="E75" s="343">
        <f t="shared" si="34"/>
        <v>0</v>
      </c>
      <c r="F75" s="363"/>
      <c r="G75" s="801"/>
      <c r="H75" s="801"/>
      <c r="I75" s="345"/>
      <c r="J75" s="346">
        <v>0</v>
      </c>
      <c r="K75" s="346">
        <v>0</v>
      </c>
      <c r="L75" s="346">
        <v>0</v>
      </c>
      <c r="M75" s="346">
        <v>0</v>
      </c>
      <c r="N75" s="346">
        <v>0</v>
      </c>
      <c r="O75" s="346">
        <v>0</v>
      </c>
      <c r="P75" s="346">
        <v>0</v>
      </c>
      <c r="Q75" s="346">
        <v>0</v>
      </c>
      <c r="R75" s="346">
        <v>0</v>
      </c>
      <c r="S75" s="346">
        <v>0</v>
      </c>
      <c r="T75" s="346">
        <v>0</v>
      </c>
      <c r="U75" s="346">
        <v>0</v>
      </c>
      <c r="V75" s="346">
        <v>0</v>
      </c>
      <c r="W75" s="346">
        <v>0</v>
      </c>
      <c r="X75" s="346">
        <v>0</v>
      </c>
      <c r="Y75" s="346">
        <v>0</v>
      </c>
      <c r="Z75" s="346">
        <v>0</v>
      </c>
      <c r="AA75" s="346">
        <v>0</v>
      </c>
      <c r="AB75" s="346">
        <v>0</v>
      </c>
      <c r="AC75" s="346">
        <v>0</v>
      </c>
      <c r="AD75" s="346">
        <v>0</v>
      </c>
      <c r="AE75" s="346">
        <v>0</v>
      </c>
      <c r="AF75" s="346">
        <v>0</v>
      </c>
      <c r="AG75" s="346">
        <v>0</v>
      </c>
      <c r="AH75" s="346">
        <v>0</v>
      </c>
      <c r="AI75" s="346">
        <v>0</v>
      </c>
      <c r="AJ75" s="346">
        <v>0</v>
      </c>
      <c r="AK75" s="346">
        <v>0</v>
      </c>
      <c r="AL75" s="346">
        <v>0</v>
      </c>
      <c r="AM75" s="346">
        <v>0</v>
      </c>
      <c r="AN75" s="346">
        <v>0</v>
      </c>
      <c r="AO75" s="346">
        <v>0</v>
      </c>
      <c r="AP75" s="346">
        <v>0</v>
      </c>
      <c r="AQ75" s="346">
        <v>0</v>
      </c>
      <c r="AR75" s="346">
        <v>0</v>
      </c>
      <c r="AS75" s="346">
        <v>0</v>
      </c>
      <c r="AT75" s="346">
        <v>0</v>
      </c>
      <c r="AU75" s="346">
        <v>0</v>
      </c>
      <c r="AV75" s="346">
        <v>0</v>
      </c>
      <c r="AW75" s="346">
        <v>0</v>
      </c>
      <c r="AX75" s="346">
        <v>0</v>
      </c>
      <c r="AY75" s="346">
        <v>0</v>
      </c>
      <c r="AZ75" s="346">
        <v>0</v>
      </c>
      <c r="BA75" s="346">
        <v>0</v>
      </c>
      <c r="BB75" s="346">
        <v>0</v>
      </c>
      <c r="BC75" s="346">
        <v>0</v>
      </c>
      <c r="BD75" s="346">
        <v>0</v>
      </c>
      <c r="BE75" s="346">
        <v>0</v>
      </c>
      <c r="BF75" s="346">
        <v>0</v>
      </c>
      <c r="BG75" s="346">
        <v>0</v>
      </c>
      <c r="BH75" s="346">
        <v>0</v>
      </c>
      <c r="BI75" s="346">
        <v>0</v>
      </c>
      <c r="BJ75" s="346">
        <v>0</v>
      </c>
      <c r="BK75" s="346">
        <v>0</v>
      </c>
      <c r="BL75" s="346">
        <v>0</v>
      </c>
      <c r="BM75" s="346">
        <v>0</v>
      </c>
      <c r="BN75" s="346">
        <v>0</v>
      </c>
      <c r="BO75" s="346">
        <v>0</v>
      </c>
      <c r="BP75" s="346">
        <v>0</v>
      </c>
      <c r="BQ75" s="346">
        <v>0</v>
      </c>
      <c r="BR75" s="251" t="s">
        <v>188</v>
      </c>
    </row>
    <row r="76" spans="1:70" s="374" customFormat="1" ht="15" customHeight="1">
      <c r="A76" s="368"/>
      <c r="B76" s="369" t="s">
        <v>255</v>
      </c>
      <c r="C76" s="370"/>
      <c r="D76" s="371">
        <f t="shared" si="37"/>
        <v>8997560.2869778685</v>
      </c>
      <c r="E76" s="371">
        <f t="shared" si="34"/>
        <v>3269488.5366049763</v>
      </c>
      <c r="F76" s="372"/>
      <c r="G76" s="805"/>
      <c r="H76" s="822"/>
      <c r="I76" s="812"/>
      <c r="J76" s="373">
        <f t="shared" ref="J76:BQ76" si="38">SUM(J77:J83)</f>
        <v>252508.9084750594</v>
      </c>
      <c r="K76" s="373">
        <f t="shared" si="38"/>
        <v>305768.39714991557</v>
      </c>
      <c r="L76" s="373">
        <f t="shared" si="38"/>
        <v>305768.39714991557</v>
      </c>
      <c r="M76" s="373">
        <f>SUM(M77:M83)</f>
        <v>305768.39714991557</v>
      </c>
      <c r="N76" s="373">
        <f t="shared" si="38"/>
        <v>305768.39714991557</v>
      </c>
      <c r="O76" s="373">
        <f t="shared" si="38"/>
        <v>305768.39714991557</v>
      </c>
      <c r="P76" s="373">
        <f t="shared" si="38"/>
        <v>305768.39714991557</v>
      </c>
      <c r="Q76" s="373">
        <f t="shared" si="38"/>
        <v>305768.39714991557</v>
      </c>
      <c r="R76" s="373">
        <f t="shared" si="38"/>
        <v>305768.39714991557</v>
      </c>
      <c r="S76" s="373">
        <f t="shared" si="38"/>
        <v>305768.39714991557</v>
      </c>
      <c r="T76" s="373">
        <f t="shared" si="38"/>
        <v>302718.28621139535</v>
      </c>
      <c r="U76" s="373">
        <f t="shared" si="38"/>
        <v>299495.65883906145</v>
      </c>
      <c r="V76" s="373">
        <f t="shared" si="38"/>
        <v>299495.65883906145</v>
      </c>
      <c r="W76" s="373">
        <f t="shared" si="38"/>
        <v>299495.65883906145</v>
      </c>
      <c r="X76" s="373">
        <f t="shared" si="38"/>
        <v>299495.65883906145</v>
      </c>
      <c r="Y76" s="373">
        <f t="shared" si="38"/>
        <v>299495.65883906145</v>
      </c>
      <c r="Z76" s="373">
        <f t="shared" si="38"/>
        <v>299495.65883906145</v>
      </c>
      <c r="AA76" s="373">
        <f t="shared" si="38"/>
        <v>299495.65883906145</v>
      </c>
      <c r="AB76" s="373">
        <f t="shared" si="38"/>
        <v>299495.65883906145</v>
      </c>
      <c r="AC76" s="373">
        <f t="shared" si="38"/>
        <v>299495.65883906145</v>
      </c>
      <c r="AD76" s="373">
        <f t="shared" si="38"/>
        <v>299495.65883906145</v>
      </c>
      <c r="AE76" s="373">
        <f t="shared" si="38"/>
        <v>299495.65883906145</v>
      </c>
      <c r="AF76" s="373">
        <f t="shared" si="38"/>
        <v>299495.65883906145</v>
      </c>
      <c r="AG76" s="373">
        <f t="shared" si="38"/>
        <v>299495.65883906145</v>
      </c>
      <c r="AH76" s="373">
        <f t="shared" si="38"/>
        <v>299495.65883906145</v>
      </c>
      <c r="AI76" s="373">
        <f t="shared" si="38"/>
        <v>299495.65883906145</v>
      </c>
      <c r="AJ76" s="373">
        <f t="shared" si="38"/>
        <v>299495.65883906145</v>
      </c>
      <c r="AK76" s="373">
        <f t="shared" si="38"/>
        <v>299495.65883906145</v>
      </c>
      <c r="AL76" s="373">
        <f t="shared" si="38"/>
        <v>299495.65883906145</v>
      </c>
      <c r="AM76" s="373">
        <f t="shared" si="38"/>
        <v>299495.65883906145</v>
      </c>
      <c r="AN76" s="373">
        <f t="shared" si="38"/>
        <v>0</v>
      </c>
      <c r="AO76" s="373">
        <f t="shared" si="38"/>
        <v>0</v>
      </c>
      <c r="AP76" s="373">
        <f t="shared" si="38"/>
        <v>0</v>
      </c>
      <c r="AQ76" s="373">
        <f t="shared" si="38"/>
        <v>0</v>
      </c>
      <c r="AR76" s="373">
        <f t="shared" si="38"/>
        <v>0</v>
      </c>
      <c r="AS76" s="373">
        <f t="shared" si="38"/>
        <v>0</v>
      </c>
      <c r="AT76" s="373">
        <f t="shared" si="38"/>
        <v>0</v>
      </c>
      <c r="AU76" s="373">
        <f t="shared" si="38"/>
        <v>0</v>
      </c>
      <c r="AV76" s="373">
        <f t="shared" si="38"/>
        <v>0</v>
      </c>
      <c r="AW76" s="373">
        <f t="shared" si="38"/>
        <v>0</v>
      </c>
      <c r="AX76" s="373">
        <f t="shared" si="38"/>
        <v>0</v>
      </c>
      <c r="AY76" s="373">
        <f t="shared" si="38"/>
        <v>0</v>
      </c>
      <c r="AZ76" s="373">
        <f t="shared" si="38"/>
        <v>0</v>
      </c>
      <c r="BA76" s="373">
        <f t="shared" si="38"/>
        <v>0</v>
      </c>
      <c r="BB76" s="373">
        <f t="shared" si="38"/>
        <v>0</v>
      </c>
      <c r="BC76" s="373">
        <f t="shared" si="38"/>
        <v>0</v>
      </c>
      <c r="BD76" s="373">
        <f t="shared" si="38"/>
        <v>0</v>
      </c>
      <c r="BE76" s="373">
        <f t="shared" si="38"/>
        <v>0</v>
      </c>
      <c r="BF76" s="373">
        <f t="shared" si="38"/>
        <v>0</v>
      </c>
      <c r="BG76" s="373">
        <f t="shared" si="38"/>
        <v>0</v>
      </c>
      <c r="BH76" s="373">
        <f t="shared" si="38"/>
        <v>0</v>
      </c>
      <c r="BI76" s="373">
        <f t="shared" si="38"/>
        <v>0</v>
      </c>
      <c r="BJ76" s="373">
        <f t="shared" si="38"/>
        <v>0</v>
      </c>
      <c r="BK76" s="373">
        <f t="shared" si="38"/>
        <v>0</v>
      </c>
      <c r="BL76" s="373">
        <f t="shared" si="38"/>
        <v>0</v>
      </c>
      <c r="BM76" s="373">
        <f t="shared" si="38"/>
        <v>0</v>
      </c>
      <c r="BN76" s="373">
        <f t="shared" si="38"/>
        <v>0</v>
      </c>
      <c r="BO76" s="373">
        <f t="shared" si="38"/>
        <v>0</v>
      </c>
      <c r="BP76" s="373">
        <f t="shared" si="38"/>
        <v>0</v>
      </c>
      <c r="BQ76" s="373">
        <f t="shared" si="38"/>
        <v>0</v>
      </c>
      <c r="BR76" s="251" t="s">
        <v>188</v>
      </c>
    </row>
    <row r="77" spans="1:70" s="382" customFormat="1" ht="15" outlineLevel="1">
      <c r="A77" s="375"/>
      <c r="B77" s="376"/>
      <c r="C77" s="377" t="s">
        <v>256</v>
      </c>
      <c r="D77" s="378">
        <f t="shared" si="37"/>
        <v>5358245.7285628598</v>
      </c>
      <c r="E77" s="378">
        <f t="shared" si="34"/>
        <v>1934950.0401206689</v>
      </c>
      <c r="F77" s="379"/>
      <c r="G77" s="806"/>
      <c r="H77" s="806"/>
      <c r="I77" s="380"/>
      <c r="J77" s="381">
        <v>148293.80518397276</v>
      </c>
      <c r="K77" s="381">
        <v>179653.51459927188</v>
      </c>
      <c r="L77" s="381">
        <v>179653.51459927188</v>
      </c>
      <c r="M77" s="381">
        <v>179653.51459927188</v>
      </c>
      <c r="N77" s="381">
        <v>179653.51459927188</v>
      </c>
      <c r="O77" s="381">
        <v>179653.51459927188</v>
      </c>
      <c r="P77" s="381">
        <v>179653.51459927188</v>
      </c>
      <c r="Q77" s="381">
        <v>179653.51459927188</v>
      </c>
      <c r="R77" s="381">
        <v>179653.51459927188</v>
      </c>
      <c r="S77" s="381">
        <v>179653.51459927188</v>
      </c>
      <c r="T77" s="381">
        <v>179653.51459927188</v>
      </c>
      <c r="U77" s="381">
        <v>179653.51459927188</v>
      </c>
      <c r="V77" s="381">
        <v>179653.51459927188</v>
      </c>
      <c r="W77" s="381">
        <v>179653.51459927188</v>
      </c>
      <c r="X77" s="381">
        <v>179653.51459927188</v>
      </c>
      <c r="Y77" s="381">
        <v>179653.51459927188</v>
      </c>
      <c r="Z77" s="381">
        <v>179653.51459927188</v>
      </c>
      <c r="AA77" s="381">
        <v>179653.51459927188</v>
      </c>
      <c r="AB77" s="381">
        <v>179653.51459927188</v>
      </c>
      <c r="AC77" s="381">
        <v>179653.51459927188</v>
      </c>
      <c r="AD77" s="381">
        <v>179653.51459927188</v>
      </c>
      <c r="AE77" s="381">
        <v>179653.51459927188</v>
      </c>
      <c r="AF77" s="381">
        <v>179653.51459927188</v>
      </c>
      <c r="AG77" s="381">
        <v>179653.51459927188</v>
      </c>
      <c r="AH77" s="381">
        <v>179653.51459927188</v>
      </c>
      <c r="AI77" s="381">
        <v>179653.51459927188</v>
      </c>
      <c r="AJ77" s="381">
        <v>179653.51459927188</v>
      </c>
      <c r="AK77" s="381">
        <v>179653.51459927188</v>
      </c>
      <c r="AL77" s="381">
        <v>179653.51459927188</v>
      </c>
      <c r="AM77" s="381">
        <v>179653.51459927188</v>
      </c>
      <c r="AN77" s="381">
        <v>0</v>
      </c>
      <c r="AO77" s="381">
        <v>0</v>
      </c>
      <c r="AP77" s="381">
        <v>0</v>
      </c>
      <c r="AQ77" s="381">
        <v>0</v>
      </c>
      <c r="AR77" s="381">
        <v>0</v>
      </c>
      <c r="AS77" s="381">
        <v>0</v>
      </c>
      <c r="AT77" s="381">
        <v>0</v>
      </c>
      <c r="AU77" s="381">
        <v>0</v>
      </c>
      <c r="AV77" s="381">
        <v>0</v>
      </c>
      <c r="AW77" s="381">
        <v>0</v>
      </c>
      <c r="AX77" s="381">
        <v>0</v>
      </c>
      <c r="AY77" s="381">
        <v>0</v>
      </c>
      <c r="AZ77" s="381">
        <v>0</v>
      </c>
      <c r="BA77" s="381">
        <v>0</v>
      </c>
      <c r="BB77" s="381">
        <v>0</v>
      </c>
      <c r="BC77" s="381">
        <v>0</v>
      </c>
      <c r="BD77" s="381">
        <v>0</v>
      </c>
      <c r="BE77" s="381">
        <v>0</v>
      </c>
      <c r="BF77" s="381">
        <v>0</v>
      </c>
      <c r="BG77" s="381">
        <v>0</v>
      </c>
      <c r="BH77" s="381">
        <v>0</v>
      </c>
      <c r="BI77" s="381">
        <v>0</v>
      </c>
      <c r="BJ77" s="381">
        <v>0</v>
      </c>
      <c r="BK77" s="381">
        <v>0</v>
      </c>
      <c r="BL77" s="381">
        <v>0</v>
      </c>
      <c r="BM77" s="381">
        <v>0</v>
      </c>
      <c r="BN77" s="381">
        <v>0</v>
      </c>
      <c r="BO77" s="381">
        <v>0</v>
      </c>
      <c r="BP77" s="381">
        <v>0</v>
      </c>
      <c r="BQ77" s="381">
        <v>0</v>
      </c>
      <c r="BR77" s="251" t="s">
        <v>188</v>
      </c>
    </row>
    <row r="78" spans="1:70" s="382" customFormat="1" ht="15" outlineLevel="1">
      <c r="A78" s="375"/>
      <c r="B78" s="376"/>
      <c r="C78" s="377" t="s">
        <v>257</v>
      </c>
      <c r="D78" s="378">
        <f t="shared" si="37"/>
        <v>0</v>
      </c>
      <c r="E78" s="378">
        <f t="shared" si="34"/>
        <v>0</v>
      </c>
      <c r="F78" s="379"/>
      <c r="G78" s="806"/>
      <c r="H78" s="806"/>
      <c r="I78" s="380"/>
      <c r="J78" s="381">
        <v>0</v>
      </c>
      <c r="K78" s="381">
        <v>0</v>
      </c>
      <c r="L78" s="381">
        <v>0</v>
      </c>
      <c r="M78" s="381">
        <v>0</v>
      </c>
      <c r="N78" s="381">
        <v>0</v>
      </c>
      <c r="O78" s="381">
        <v>0</v>
      </c>
      <c r="P78" s="381">
        <v>0</v>
      </c>
      <c r="Q78" s="381">
        <v>0</v>
      </c>
      <c r="R78" s="381">
        <v>0</v>
      </c>
      <c r="S78" s="381">
        <v>0</v>
      </c>
      <c r="T78" s="381">
        <v>0</v>
      </c>
      <c r="U78" s="381">
        <v>0</v>
      </c>
      <c r="V78" s="381">
        <v>0</v>
      </c>
      <c r="W78" s="381">
        <v>0</v>
      </c>
      <c r="X78" s="381">
        <v>0</v>
      </c>
      <c r="Y78" s="381">
        <v>0</v>
      </c>
      <c r="Z78" s="381">
        <v>0</v>
      </c>
      <c r="AA78" s="381">
        <v>0</v>
      </c>
      <c r="AB78" s="381">
        <v>0</v>
      </c>
      <c r="AC78" s="381">
        <v>0</v>
      </c>
      <c r="AD78" s="381">
        <v>0</v>
      </c>
      <c r="AE78" s="381">
        <v>0</v>
      </c>
      <c r="AF78" s="381">
        <v>0</v>
      </c>
      <c r="AG78" s="381">
        <v>0</v>
      </c>
      <c r="AH78" s="381">
        <v>0</v>
      </c>
      <c r="AI78" s="381">
        <v>0</v>
      </c>
      <c r="AJ78" s="381">
        <v>0</v>
      </c>
      <c r="AK78" s="381">
        <v>0</v>
      </c>
      <c r="AL78" s="381">
        <v>0</v>
      </c>
      <c r="AM78" s="381">
        <v>0</v>
      </c>
      <c r="AN78" s="381">
        <v>0</v>
      </c>
      <c r="AO78" s="381">
        <v>0</v>
      </c>
      <c r="AP78" s="381">
        <v>0</v>
      </c>
      <c r="AQ78" s="381">
        <v>0</v>
      </c>
      <c r="AR78" s="381">
        <v>0</v>
      </c>
      <c r="AS78" s="381">
        <v>0</v>
      </c>
      <c r="AT78" s="381">
        <v>0</v>
      </c>
      <c r="AU78" s="381">
        <v>0</v>
      </c>
      <c r="AV78" s="381">
        <v>0</v>
      </c>
      <c r="AW78" s="381">
        <v>0</v>
      </c>
      <c r="AX78" s="381">
        <v>0</v>
      </c>
      <c r="AY78" s="381">
        <v>0</v>
      </c>
      <c r="AZ78" s="381">
        <v>0</v>
      </c>
      <c r="BA78" s="381">
        <v>0</v>
      </c>
      <c r="BB78" s="381">
        <v>0</v>
      </c>
      <c r="BC78" s="381">
        <v>0</v>
      </c>
      <c r="BD78" s="381">
        <v>0</v>
      </c>
      <c r="BE78" s="381">
        <v>0</v>
      </c>
      <c r="BF78" s="381">
        <v>0</v>
      </c>
      <c r="BG78" s="381">
        <v>0</v>
      </c>
      <c r="BH78" s="381">
        <v>0</v>
      </c>
      <c r="BI78" s="381">
        <v>0</v>
      </c>
      <c r="BJ78" s="381">
        <v>0</v>
      </c>
      <c r="BK78" s="381">
        <v>0</v>
      </c>
      <c r="BL78" s="381">
        <v>0</v>
      </c>
      <c r="BM78" s="381">
        <v>0</v>
      </c>
      <c r="BN78" s="381">
        <v>0</v>
      </c>
      <c r="BO78" s="381">
        <v>0</v>
      </c>
      <c r="BP78" s="381">
        <v>0</v>
      </c>
      <c r="BQ78" s="381">
        <v>0</v>
      </c>
      <c r="BR78" s="251" t="s">
        <v>188</v>
      </c>
    </row>
    <row r="79" spans="1:70" s="382" customFormat="1" ht="15" outlineLevel="1">
      <c r="A79" s="375"/>
      <c r="B79" s="376"/>
      <c r="C79" s="377" t="s">
        <v>258</v>
      </c>
      <c r="D79" s="378">
        <f t="shared" si="37"/>
        <v>3576587.1753064673</v>
      </c>
      <c r="E79" s="378">
        <f t="shared" si="34"/>
        <v>1292996.4724758656</v>
      </c>
      <c r="F79" s="379"/>
      <c r="G79" s="806"/>
      <c r="H79" s="806"/>
      <c r="I79" s="380"/>
      <c r="J79" s="381">
        <v>101164.99235256646</v>
      </c>
      <c r="K79" s="381">
        <v>119842.14423978959</v>
      </c>
      <c r="L79" s="381">
        <v>119842.14423978959</v>
      </c>
      <c r="M79" s="381">
        <v>119842.14423978959</v>
      </c>
      <c r="N79" s="381">
        <v>119842.14423978959</v>
      </c>
      <c r="O79" s="381">
        <v>119842.14423978959</v>
      </c>
      <c r="P79" s="381">
        <v>119842.14423978959</v>
      </c>
      <c r="Q79" s="381">
        <v>119842.14423978959</v>
      </c>
      <c r="R79" s="381">
        <v>119842.14423978959</v>
      </c>
      <c r="S79" s="381">
        <v>119842.14423978959</v>
      </c>
      <c r="T79" s="381">
        <v>119842.14423978959</v>
      </c>
      <c r="U79" s="381">
        <v>119842.14423978959</v>
      </c>
      <c r="V79" s="381">
        <v>119842.14423978959</v>
      </c>
      <c r="W79" s="381">
        <v>119842.14423978959</v>
      </c>
      <c r="X79" s="381">
        <v>119842.14423978959</v>
      </c>
      <c r="Y79" s="381">
        <v>119842.14423978959</v>
      </c>
      <c r="Z79" s="381">
        <v>119842.14423978959</v>
      </c>
      <c r="AA79" s="381">
        <v>119842.14423978959</v>
      </c>
      <c r="AB79" s="381">
        <v>119842.14423978959</v>
      </c>
      <c r="AC79" s="381">
        <v>119842.14423978959</v>
      </c>
      <c r="AD79" s="381">
        <v>119842.14423978959</v>
      </c>
      <c r="AE79" s="381">
        <v>119842.14423978959</v>
      </c>
      <c r="AF79" s="381">
        <v>119842.14423978959</v>
      </c>
      <c r="AG79" s="381">
        <v>119842.14423978959</v>
      </c>
      <c r="AH79" s="381">
        <v>119842.14423978959</v>
      </c>
      <c r="AI79" s="381">
        <v>119842.14423978959</v>
      </c>
      <c r="AJ79" s="381">
        <v>119842.14423978959</v>
      </c>
      <c r="AK79" s="381">
        <v>119842.14423978959</v>
      </c>
      <c r="AL79" s="381">
        <v>119842.14423978959</v>
      </c>
      <c r="AM79" s="381">
        <v>119842.14423978959</v>
      </c>
      <c r="AN79" s="381">
        <v>0</v>
      </c>
      <c r="AO79" s="381">
        <v>0</v>
      </c>
      <c r="AP79" s="381">
        <v>0</v>
      </c>
      <c r="AQ79" s="381">
        <v>0</v>
      </c>
      <c r="AR79" s="381">
        <v>0</v>
      </c>
      <c r="AS79" s="381">
        <v>0</v>
      </c>
      <c r="AT79" s="381">
        <v>0</v>
      </c>
      <c r="AU79" s="381">
        <v>0</v>
      </c>
      <c r="AV79" s="381">
        <v>0</v>
      </c>
      <c r="AW79" s="381">
        <v>0</v>
      </c>
      <c r="AX79" s="381">
        <v>0</v>
      </c>
      <c r="AY79" s="381">
        <v>0</v>
      </c>
      <c r="AZ79" s="381">
        <v>0</v>
      </c>
      <c r="BA79" s="381">
        <v>0</v>
      </c>
      <c r="BB79" s="381">
        <v>0</v>
      </c>
      <c r="BC79" s="381">
        <v>0</v>
      </c>
      <c r="BD79" s="381">
        <v>0</v>
      </c>
      <c r="BE79" s="381">
        <v>0</v>
      </c>
      <c r="BF79" s="381">
        <v>0</v>
      </c>
      <c r="BG79" s="381">
        <v>0</v>
      </c>
      <c r="BH79" s="381">
        <v>0</v>
      </c>
      <c r="BI79" s="381">
        <v>0</v>
      </c>
      <c r="BJ79" s="381">
        <v>0</v>
      </c>
      <c r="BK79" s="381">
        <v>0</v>
      </c>
      <c r="BL79" s="381">
        <v>0</v>
      </c>
      <c r="BM79" s="381">
        <v>0</v>
      </c>
      <c r="BN79" s="381">
        <v>0</v>
      </c>
      <c r="BO79" s="381">
        <v>0</v>
      </c>
      <c r="BP79" s="381">
        <v>0</v>
      </c>
      <c r="BQ79" s="381">
        <v>0</v>
      </c>
      <c r="BR79" s="251" t="s">
        <v>188</v>
      </c>
    </row>
    <row r="80" spans="1:70" s="382" customFormat="1" ht="15" outlineLevel="1">
      <c r="A80" s="375"/>
      <c r="B80" s="376"/>
      <c r="C80" s="377" t="s">
        <v>259</v>
      </c>
      <c r="D80" s="378">
        <f t="shared" si="37"/>
        <v>0</v>
      </c>
      <c r="E80" s="378">
        <f t="shared" si="34"/>
        <v>0</v>
      </c>
      <c r="F80" s="379"/>
      <c r="G80" s="806"/>
      <c r="H80" s="806"/>
      <c r="I80" s="380"/>
      <c r="J80" s="381">
        <v>0</v>
      </c>
      <c r="K80" s="381">
        <v>0</v>
      </c>
      <c r="L80" s="381">
        <v>0</v>
      </c>
      <c r="M80" s="381">
        <v>0</v>
      </c>
      <c r="N80" s="381">
        <v>0</v>
      </c>
      <c r="O80" s="381">
        <v>0</v>
      </c>
      <c r="P80" s="381">
        <v>0</v>
      </c>
      <c r="Q80" s="381">
        <v>0</v>
      </c>
      <c r="R80" s="381">
        <v>0</v>
      </c>
      <c r="S80" s="381">
        <v>0</v>
      </c>
      <c r="T80" s="381">
        <v>0</v>
      </c>
      <c r="U80" s="381">
        <v>0</v>
      </c>
      <c r="V80" s="381">
        <v>0</v>
      </c>
      <c r="W80" s="381">
        <v>0</v>
      </c>
      <c r="X80" s="381">
        <v>0</v>
      </c>
      <c r="Y80" s="381">
        <v>0</v>
      </c>
      <c r="Z80" s="381">
        <v>0</v>
      </c>
      <c r="AA80" s="381">
        <v>0</v>
      </c>
      <c r="AB80" s="381">
        <v>0</v>
      </c>
      <c r="AC80" s="381">
        <v>0</v>
      </c>
      <c r="AD80" s="381">
        <v>0</v>
      </c>
      <c r="AE80" s="381">
        <v>0</v>
      </c>
      <c r="AF80" s="381">
        <v>0</v>
      </c>
      <c r="AG80" s="381">
        <v>0</v>
      </c>
      <c r="AH80" s="381">
        <v>0</v>
      </c>
      <c r="AI80" s="381">
        <v>0</v>
      </c>
      <c r="AJ80" s="381">
        <v>0</v>
      </c>
      <c r="AK80" s="381">
        <v>0</v>
      </c>
      <c r="AL80" s="381">
        <v>0</v>
      </c>
      <c r="AM80" s="381">
        <v>0</v>
      </c>
      <c r="AN80" s="381">
        <v>0</v>
      </c>
      <c r="AO80" s="381">
        <v>0</v>
      </c>
      <c r="AP80" s="381">
        <v>0</v>
      </c>
      <c r="AQ80" s="381">
        <v>0</v>
      </c>
      <c r="AR80" s="381">
        <v>0</v>
      </c>
      <c r="AS80" s="381">
        <v>0</v>
      </c>
      <c r="AT80" s="381">
        <v>0</v>
      </c>
      <c r="AU80" s="381">
        <v>0</v>
      </c>
      <c r="AV80" s="381">
        <v>0</v>
      </c>
      <c r="AW80" s="381">
        <v>0</v>
      </c>
      <c r="AX80" s="381">
        <v>0</v>
      </c>
      <c r="AY80" s="381">
        <v>0</v>
      </c>
      <c r="AZ80" s="381">
        <v>0</v>
      </c>
      <c r="BA80" s="381">
        <v>0</v>
      </c>
      <c r="BB80" s="381">
        <v>0</v>
      </c>
      <c r="BC80" s="381">
        <v>0</v>
      </c>
      <c r="BD80" s="381">
        <v>0</v>
      </c>
      <c r="BE80" s="381">
        <v>0</v>
      </c>
      <c r="BF80" s="381">
        <v>0</v>
      </c>
      <c r="BG80" s="381">
        <v>0</v>
      </c>
      <c r="BH80" s="381">
        <v>0</v>
      </c>
      <c r="BI80" s="381">
        <v>0</v>
      </c>
      <c r="BJ80" s="381">
        <v>0</v>
      </c>
      <c r="BK80" s="381">
        <v>0</v>
      </c>
      <c r="BL80" s="381">
        <v>0</v>
      </c>
      <c r="BM80" s="381">
        <v>0</v>
      </c>
      <c r="BN80" s="381">
        <v>0</v>
      </c>
      <c r="BO80" s="381">
        <v>0</v>
      </c>
      <c r="BP80" s="381">
        <v>0</v>
      </c>
      <c r="BQ80" s="381">
        <v>0</v>
      </c>
      <c r="BR80" s="251" t="s">
        <v>188</v>
      </c>
    </row>
    <row r="81" spans="1:70" s="382" customFormat="1" ht="15" outlineLevel="1">
      <c r="A81" s="375"/>
      <c r="B81" s="376"/>
      <c r="C81" s="377" t="s">
        <v>260</v>
      </c>
      <c r="D81" s="378">
        <f t="shared" si="37"/>
        <v>0</v>
      </c>
      <c r="E81" s="378">
        <f t="shared" si="34"/>
        <v>0</v>
      </c>
      <c r="F81" s="379"/>
      <c r="G81" s="806"/>
      <c r="H81" s="806"/>
      <c r="I81" s="380"/>
      <c r="J81" s="381">
        <v>0</v>
      </c>
      <c r="K81" s="381">
        <v>0</v>
      </c>
      <c r="L81" s="381">
        <v>0</v>
      </c>
      <c r="M81" s="381">
        <v>0</v>
      </c>
      <c r="N81" s="381">
        <v>0</v>
      </c>
      <c r="O81" s="381">
        <v>0</v>
      </c>
      <c r="P81" s="381">
        <v>0</v>
      </c>
      <c r="Q81" s="381">
        <v>0</v>
      </c>
      <c r="R81" s="381">
        <v>0</v>
      </c>
      <c r="S81" s="381">
        <v>0</v>
      </c>
      <c r="T81" s="381">
        <v>0</v>
      </c>
      <c r="U81" s="381">
        <v>0</v>
      </c>
      <c r="V81" s="381">
        <v>0</v>
      </c>
      <c r="W81" s="381">
        <v>0</v>
      </c>
      <c r="X81" s="381">
        <v>0</v>
      </c>
      <c r="Y81" s="381">
        <v>0</v>
      </c>
      <c r="Z81" s="381">
        <v>0</v>
      </c>
      <c r="AA81" s="381">
        <v>0</v>
      </c>
      <c r="AB81" s="381">
        <v>0</v>
      </c>
      <c r="AC81" s="381">
        <v>0</v>
      </c>
      <c r="AD81" s="381">
        <v>0</v>
      </c>
      <c r="AE81" s="381">
        <v>0</v>
      </c>
      <c r="AF81" s="381">
        <v>0</v>
      </c>
      <c r="AG81" s="381">
        <v>0</v>
      </c>
      <c r="AH81" s="381">
        <v>0</v>
      </c>
      <c r="AI81" s="381">
        <v>0</v>
      </c>
      <c r="AJ81" s="381">
        <v>0</v>
      </c>
      <c r="AK81" s="381">
        <v>0</v>
      </c>
      <c r="AL81" s="381">
        <v>0</v>
      </c>
      <c r="AM81" s="381">
        <v>0</v>
      </c>
      <c r="AN81" s="381">
        <v>0</v>
      </c>
      <c r="AO81" s="381">
        <v>0</v>
      </c>
      <c r="AP81" s="381">
        <v>0</v>
      </c>
      <c r="AQ81" s="381">
        <v>0</v>
      </c>
      <c r="AR81" s="381">
        <v>0</v>
      </c>
      <c r="AS81" s="381">
        <v>0</v>
      </c>
      <c r="AT81" s="381">
        <v>0</v>
      </c>
      <c r="AU81" s="381">
        <v>0</v>
      </c>
      <c r="AV81" s="381">
        <v>0</v>
      </c>
      <c r="AW81" s="381">
        <v>0</v>
      </c>
      <c r="AX81" s="381">
        <v>0</v>
      </c>
      <c r="AY81" s="381">
        <v>0</v>
      </c>
      <c r="AZ81" s="381">
        <v>0</v>
      </c>
      <c r="BA81" s="381">
        <v>0</v>
      </c>
      <c r="BB81" s="381">
        <v>0</v>
      </c>
      <c r="BC81" s="381">
        <v>0</v>
      </c>
      <c r="BD81" s="381">
        <v>0</v>
      </c>
      <c r="BE81" s="381">
        <v>0</v>
      </c>
      <c r="BF81" s="381">
        <v>0</v>
      </c>
      <c r="BG81" s="381">
        <v>0</v>
      </c>
      <c r="BH81" s="381">
        <v>0</v>
      </c>
      <c r="BI81" s="381">
        <v>0</v>
      </c>
      <c r="BJ81" s="381">
        <v>0</v>
      </c>
      <c r="BK81" s="381">
        <v>0</v>
      </c>
      <c r="BL81" s="381">
        <v>0</v>
      </c>
      <c r="BM81" s="381">
        <v>0</v>
      </c>
      <c r="BN81" s="381">
        <v>0</v>
      </c>
      <c r="BO81" s="381">
        <v>0</v>
      </c>
      <c r="BP81" s="381">
        <v>0</v>
      </c>
      <c r="BQ81" s="381">
        <v>0</v>
      </c>
      <c r="BR81" s="251" t="s">
        <v>188</v>
      </c>
    </row>
    <row r="82" spans="1:70" s="382" customFormat="1" ht="15" outlineLevel="1">
      <c r="A82" s="375"/>
      <c r="B82" s="376"/>
      <c r="C82" s="377" t="s">
        <v>261</v>
      </c>
      <c r="D82" s="378">
        <f t="shared" si="37"/>
        <v>62727.383108541246</v>
      </c>
      <c r="E82" s="378">
        <f t="shared" si="34"/>
        <v>41542.024008442313</v>
      </c>
      <c r="F82" s="383"/>
      <c r="G82" s="806"/>
      <c r="H82" s="806"/>
      <c r="I82" s="380"/>
      <c r="J82" s="381">
        <v>3050.1109385201989</v>
      </c>
      <c r="K82" s="381">
        <v>6272.7383108541235</v>
      </c>
      <c r="L82" s="381">
        <v>6272.7383108541235</v>
      </c>
      <c r="M82" s="381">
        <v>6272.7383108541235</v>
      </c>
      <c r="N82" s="381">
        <v>6272.7383108541235</v>
      </c>
      <c r="O82" s="381">
        <v>6272.7383108541235</v>
      </c>
      <c r="P82" s="381">
        <v>6272.7383108541235</v>
      </c>
      <c r="Q82" s="381">
        <v>6272.7383108541235</v>
      </c>
      <c r="R82" s="381">
        <v>6272.7383108541235</v>
      </c>
      <c r="S82" s="381">
        <v>6272.7383108541235</v>
      </c>
      <c r="T82" s="381">
        <v>3222.6273723339241</v>
      </c>
      <c r="U82" s="381">
        <v>0</v>
      </c>
      <c r="V82" s="381">
        <v>0</v>
      </c>
      <c r="W82" s="381">
        <v>0</v>
      </c>
      <c r="X82" s="381">
        <v>0</v>
      </c>
      <c r="Y82" s="381">
        <v>0</v>
      </c>
      <c r="Z82" s="381">
        <v>0</v>
      </c>
      <c r="AA82" s="381">
        <v>0</v>
      </c>
      <c r="AB82" s="381">
        <v>0</v>
      </c>
      <c r="AC82" s="381">
        <v>0</v>
      </c>
      <c r="AD82" s="381">
        <v>0</v>
      </c>
      <c r="AE82" s="381">
        <v>0</v>
      </c>
      <c r="AF82" s="381">
        <v>0</v>
      </c>
      <c r="AG82" s="381">
        <v>0</v>
      </c>
      <c r="AH82" s="381">
        <v>0</v>
      </c>
      <c r="AI82" s="381">
        <v>0</v>
      </c>
      <c r="AJ82" s="381">
        <v>0</v>
      </c>
      <c r="AK82" s="381">
        <v>0</v>
      </c>
      <c r="AL82" s="381">
        <v>0</v>
      </c>
      <c r="AM82" s="381">
        <v>0</v>
      </c>
      <c r="AN82" s="381">
        <v>0</v>
      </c>
      <c r="AO82" s="381">
        <v>0</v>
      </c>
      <c r="AP82" s="381">
        <v>0</v>
      </c>
      <c r="AQ82" s="381">
        <v>0</v>
      </c>
      <c r="AR82" s="381">
        <v>0</v>
      </c>
      <c r="AS82" s="381">
        <v>0</v>
      </c>
      <c r="AT82" s="381">
        <v>0</v>
      </c>
      <c r="AU82" s="381">
        <v>0</v>
      </c>
      <c r="AV82" s="381">
        <v>0</v>
      </c>
      <c r="AW82" s="381">
        <v>0</v>
      </c>
      <c r="AX82" s="381">
        <v>0</v>
      </c>
      <c r="AY82" s="381">
        <v>0</v>
      </c>
      <c r="AZ82" s="381">
        <v>0</v>
      </c>
      <c r="BA82" s="381">
        <v>0</v>
      </c>
      <c r="BB82" s="381">
        <v>0</v>
      </c>
      <c r="BC82" s="381">
        <v>0</v>
      </c>
      <c r="BD82" s="381">
        <v>0</v>
      </c>
      <c r="BE82" s="381">
        <v>0</v>
      </c>
      <c r="BF82" s="381">
        <v>0</v>
      </c>
      <c r="BG82" s="381">
        <v>0</v>
      </c>
      <c r="BH82" s="381">
        <v>0</v>
      </c>
      <c r="BI82" s="381">
        <v>0</v>
      </c>
      <c r="BJ82" s="381">
        <v>0</v>
      </c>
      <c r="BK82" s="381">
        <v>0</v>
      </c>
      <c r="BL82" s="381">
        <v>0</v>
      </c>
      <c r="BM82" s="381">
        <v>0</v>
      </c>
      <c r="BN82" s="381">
        <v>0</v>
      </c>
      <c r="BO82" s="381">
        <v>0</v>
      </c>
      <c r="BP82" s="381">
        <v>0</v>
      </c>
      <c r="BQ82" s="381">
        <v>0</v>
      </c>
      <c r="BR82" s="251" t="s">
        <v>188</v>
      </c>
    </row>
    <row r="83" spans="1:70" s="382" customFormat="1" ht="15" outlineLevel="1">
      <c r="A83" s="375"/>
      <c r="B83" s="376"/>
      <c r="C83" s="377" t="s">
        <v>262</v>
      </c>
      <c r="D83" s="378">
        <f t="shared" si="37"/>
        <v>0</v>
      </c>
      <c r="E83" s="378">
        <f t="shared" si="34"/>
        <v>0</v>
      </c>
      <c r="F83" s="384"/>
      <c r="G83" s="806"/>
      <c r="H83" s="806"/>
      <c r="I83" s="380"/>
      <c r="J83" s="381">
        <v>0</v>
      </c>
      <c r="K83" s="381">
        <v>0</v>
      </c>
      <c r="L83" s="381">
        <v>0</v>
      </c>
      <c r="M83" s="381">
        <v>0</v>
      </c>
      <c r="N83" s="381">
        <v>0</v>
      </c>
      <c r="O83" s="381">
        <v>0</v>
      </c>
      <c r="P83" s="381">
        <v>0</v>
      </c>
      <c r="Q83" s="381">
        <v>0</v>
      </c>
      <c r="R83" s="381">
        <v>0</v>
      </c>
      <c r="S83" s="381">
        <v>0</v>
      </c>
      <c r="T83" s="381">
        <v>0</v>
      </c>
      <c r="U83" s="381">
        <v>0</v>
      </c>
      <c r="V83" s="381">
        <v>0</v>
      </c>
      <c r="W83" s="381">
        <v>0</v>
      </c>
      <c r="X83" s="381">
        <v>0</v>
      </c>
      <c r="Y83" s="381">
        <v>0</v>
      </c>
      <c r="Z83" s="381">
        <v>0</v>
      </c>
      <c r="AA83" s="381">
        <v>0</v>
      </c>
      <c r="AB83" s="381">
        <v>0</v>
      </c>
      <c r="AC83" s="381">
        <v>0</v>
      </c>
      <c r="AD83" s="381">
        <v>0</v>
      </c>
      <c r="AE83" s="381">
        <v>0</v>
      </c>
      <c r="AF83" s="381">
        <v>0</v>
      </c>
      <c r="AG83" s="381">
        <v>0</v>
      </c>
      <c r="AH83" s="381">
        <v>0</v>
      </c>
      <c r="AI83" s="381">
        <v>0</v>
      </c>
      <c r="AJ83" s="381">
        <v>0</v>
      </c>
      <c r="AK83" s="381">
        <v>0</v>
      </c>
      <c r="AL83" s="381">
        <v>0</v>
      </c>
      <c r="AM83" s="381">
        <v>0</v>
      </c>
      <c r="AN83" s="381">
        <v>0</v>
      </c>
      <c r="AO83" s="381">
        <v>0</v>
      </c>
      <c r="AP83" s="381">
        <v>0</v>
      </c>
      <c r="AQ83" s="381">
        <v>0</v>
      </c>
      <c r="AR83" s="381">
        <v>0</v>
      </c>
      <c r="AS83" s="381">
        <v>0</v>
      </c>
      <c r="AT83" s="381">
        <v>0</v>
      </c>
      <c r="AU83" s="381">
        <v>0</v>
      </c>
      <c r="AV83" s="381">
        <v>0</v>
      </c>
      <c r="AW83" s="381">
        <v>0</v>
      </c>
      <c r="AX83" s="381">
        <v>0</v>
      </c>
      <c r="AY83" s="381">
        <v>0</v>
      </c>
      <c r="AZ83" s="381">
        <v>0</v>
      </c>
      <c r="BA83" s="381">
        <v>0</v>
      </c>
      <c r="BB83" s="381">
        <v>0</v>
      </c>
      <c r="BC83" s="381">
        <v>0</v>
      </c>
      <c r="BD83" s="381">
        <v>0</v>
      </c>
      <c r="BE83" s="381">
        <v>0</v>
      </c>
      <c r="BF83" s="381">
        <v>0</v>
      </c>
      <c r="BG83" s="381">
        <v>0</v>
      </c>
      <c r="BH83" s="381">
        <v>0</v>
      </c>
      <c r="BI83" s="381">
        <v>0</v>
      </c>
      <c r="BJ83" s="381">
        <v>0</v>
      </c>
      <c r="BK83" s="381">
        <v>0</v>
      </c>
      <c r="BL83" s="381">
        <v>0</v>
      </c>
      <c r="BM83" s="381">
        <v>0</v>
      </c>
      <c r="BN83" s="381">
        <v>0</v>
      </c>
      <c r="BO83" s="381">
        <v>0</v>
      </c>
      <c r="BP83" s="381">
        <v>0</v>
      </c>
      <c r="BQ83" s="381">
        <v>0</v>
      </c>
      <c r="BR83" s="251" t="s">
        <v>188</v>
      </c>
    </row>
    <row r="84" spans="1:70" s="308" customFormat="1" ht="15" customHeight="1">
      <c r="A84" s="301"/>
      <c r="B84" s="302" t="s">
        <v>263</v>
      </c>
      <c r="C84" s="303"/>
      <c r="D84" s="304">
        <f t="shared" si="37"/>
        <v>40548443.344605014</v>
      </c>
      <c r="E84" s="304">
        <f t="shared" si="34"/>
        <v>3685316.5700875688</v>
      </c>
      <c r="F84" s="305"/>
      <c r="G84" s="800"/>
      <c r="H84" s="821"/>
      <c r="I84" s="810"/>
      <c r="J84" s="304">
        <f t="shared" ref="J84:BQ84" si="39">J31-J32-J49-J62+J59</f>
        <v>-8812901.6024995409</v>
      </c>
      <c r="K84" s="304">
        <f t="shared" si="39"/>
        <v>-1786008.2792296638</v>
      </c>
      <c r="L84" s="304">
        <f t="shared" si="39"/>
        <v>165076.77865736873</v>
      </c>
      <c r="M84" s="304">
        <f t="shared" si="39"/>
        <v>981223.66284191306</v>
      </c>
      <c r="N84" s="304">
        <f t="shared" si="39"/>
        <v>1440904.5438966071</v>
      </c>
      <c r="O84" s="304">
        <f t="shared" si="39"/>
        <v>1558036.0471680416</v>
      </c>
      <c r="P84" s="304">
        <f t="shared" si="39"/>
        <v>1605213.3903085238</v>
      </c>
      <c r="Q84" s="304">
        <f t="shared" si="39"/>
        <v>1650437.9392459549</v>
      </c>
      <c r="R84" s="304">
        <f t="shared" si="39"/>
        <v>1693705.4454295139</v>
      </c>
      <c r="S84" s="304">
        <f t="shared" si="39"/>
        <v>1701675.7890010583</v>
      </c>
      <c r="T84" s="304">
        <f t="shared" si="39"/>
        <v>1739866.3966977117</v>
      </c>
      <c r="U84" s="304">
        <f t="shared" si="39"/>
        <v>1774253.0433935071</v>
      </c>
      <c r="V84" s="304">
        <f t="shared" si="39"/>
        <v>1806966.5216205516</v>
      </c>
      <c r="W84" s="304">
        <f t="shared" si="39"/>
        <v>1839046.8719913065</v>
      </c>
      <c r="X84" s="304">
        <f t="shared" si="39"/>
        <v>1871312.0678548589</v>
      </c>
      <c r="Y84" s="304">
        <f t="shared" si="39"/>
        <v>1903099.2597540156</v>
      </c>
      <c r="Z84" s="304">
        <f t="shared" si="39"/>
        <v>1933508.2255417961</v>
      </c>
      <c r="AA84" s="304">
        <f t="shared" si="39"/>
        <v>1963718.5074934433</v>
      </c>
      <c r="AB84" s="304">
        <f t="shared" si="39"/>
        <v>1993628.793305215</v>
      </c>
      <c r="AC84" s="304">
        <f t="shared" si="39"/>
        <v>2022522.6073283968</v>
      </c>
      <c r="AD84" s="304">
        <f t="shared" si="39"/>
        <v>2051597.6682856721</v>
      </c>
      <c r="AE84" s="304">
        <f t="shared" si="39"/>
        <v>2080931.1357585653</v>
      </c>
      <c r="AF84" s="304">
        <f t="shared" si="39"/>
        <v>2109771.7519279313</v>
      </c>
      <c r="AG84" s="304">
        <f t="shared" si="39"/>
        <v>2138767.0997622004</v>
      </c>
      <c r="AH84" s="304">
        <f t="shared" si="39"/>
        <v>2168092.3981091073</v>
      </c>
      <c r="AI84" s="304">
        <f t="shared" si="39"/>
        <v>2194763.5413086363</v>
      </c>
      <c r="AJ84" s="304">
        <f t="shared" si="39"/>
        <v>2154565.917098877</v>
      </c>
      <c r="AK84" s="304">
        <f t="shared" si="39"/>
        <v>2179334.5340305949</v>
      </c>
      <c r="AL84" s="304">
        <f t="shared" si="39"/>
        <v>2202216.6982591203</v>
      </c>
      <c r="AM84" s="304">
        <f t="shared" si="39"/>
        <v>2223116.5902637229</v>
      </c>
      <c r="AN84" s="304">
        <f t="shared" si="39"/>
        <v>0</v>
      </c>
      <c r="AO84" s="304">
        <f t="shared" si="39"/>
        <v>0</v>
      </c>
      <c r="AP84" s="304">
        <f t="shared" si="39"/>
        <v>0</v>
      </c>
      <c r="AQ84" s="304">
        <f t="shared" si="39"/>
        <v>0</v>
      </c>
      <c r="AR84" s="304">
        <f t="shared" si="39"/>
        <v>0</v>
      </c>
      <c r="AS84" s="304">
        <f t="shared" si="39"/>
        <v>0</v>
      </c>
      <c r="AT84" s="304">
        <f t="shared" si="39"/>
        <v>0</v>
      </c>
      <c r="AU84" s="304">
        <f t="shared" si="39"/>
        <v>0</v>
      </c>
      <c r="AV84" s="304">
        <f t="shared" si="39"/>
        <v>0</v>
      </c>
      <c r="AW84" s="304">
        <f t="shared" si="39"/>
        <v>0</v>
      </c>
      <c r="AX84" s="304">
        <f t="shared" si="39"/>
        <v>0</v>
      </c>
      <c r="AY84" s="304">
        <f t="shared" si="39"/>
        <v>0</v>
      </c>
      <c r="AZ84" s="304">
        <f t="shared" si="39"/>
        <v>0</v>
      </c>
      <c r="BA84" s="304">
        <f t="shared" si="39"/>
        <v>0</v>
      </c>
      <c r="BB84" s="304">
        <f t="shared" si="39"/>
        <v>0</v>
      </c>
      <c r="BC84" s="304">
        <f t="shared" si="39"/>
        <v>0</v>
      </c>
      <c r="BD84" s="304">
        <f t="shared" si="39"/>
        <v>0</v>
      </c>
      <c r="BE84" s="304">
        <f t="shared" si="39"/>
        <v>0</v>
      </c>
      <c r="BF84" s="304">
        <f t="shared" si="39"/>
        <v>0</v>
      </c>
      <c r="BG84" s="304">
        <f t="shared" si="39"/>
        <v>0</v>
      </c>
      <c r="BH84" s="304">
        <f t="shared" si="39"/>
        <v>0</v>
      </c>
      <c r="BI84" s="304">
        <f t="shared" si="39"/>
        <v>0</v>
      </c>
      <c r="BJ84" s="304">
        <f t="shared" si="39"/>
        <v>0</v>
      </c>
      <c r="BK84" s="304">
        <f t="shared" si="39"/>
        <v>0</v>
      </c>
      <c r="BL84" s="304">
        <f t="shared" si="39"/>
        <v>0</v>
      </c>
      <c r="BM84" s="304">
        <f t="shared" si="39"/>
        <v>0</v>
      </c>
      <c r="BN84" s="304">
        <f t="shared" si="39"/>
        <v>0</v>
      </c>
      <c r="BO84" s="304">
        <f t="shared" si="39"/>
        <v>0</v>
      </c>
      <c r="BP84" s="304">
        <f t="shared" si="39"/>
        <v>0</v>
      </c>
      <c r="BQ84" s="304">
        <f t="shared" si="39"/>
        <v>0</v>
      </c>
      <c r="BR84" s="251" t="s">
        <v>188</v>
      </c>
    </row>
    <row r="85" spans="1:70" s="308" customFormat="1" ht="15">
      <c r="A85" s="301"/>
      <c r="B85" s="302" t="s">
        <v>264</v>
      </c>
      <c r="C85" s="303"/>
      <c r="D85" s="304">
        <f t="shared" si="37"/>
        <v>13929872.200693324</v>
      </c>
      <c r="E85" s="304">
        <f t="shared" si="34"/>
        <v>3577173.0201186892</v>
      </c>
      <c r="F85" s="348"/>
      <c r="G85" s="804"/>
      <c r="H85" s="802"/>
      <c r="I85" s="385"/>
      <c r="J85" s="304">
        <f t="shared" ref="J85:AO85" si="40">SUM(J86:J87)</f>
        <v>0</v>
      </c>
      <c r="K85" s="304">
        <f t="shared" si="40"/>
        <v>0</v>
      </c>
      <c r="L85" s="304">
        <f t="shared" si="40"/>
        <v>0</v>
      </c>
      <c r="M85" s="304">
        <f t="shared" si="40"/>
        <v>160788.16995094364</v>
      </c>
      <c r="N85" s="304">
        <f t="shared" si="40"/>
        <v>296667.42284513183</v>
      </c>
      <c r="O85" s="304">
        <f t="shared" si="40"/>
        <v>327707.27121206198</v>
      </c>
      <c r="P85" s="304">
        <f t="shared" si="40"/>
        <v>340209.26714428974</v>
      </c>
      <c r="Q85" s="304">
        <f t="shared" si="40"/>
        <v>352193.77261270897</v>
      </c>
      <c r="R85" s="304">
        <f t="shared" si="40"/>
        <v>449251.32772020379</v>
      </c>
      <c r="S85" s="304">
        <f t="shared" si="40"/>
        <v>469289.6790613429</v>
      </c>
      <c r="T85" s="304">
        <f t="shared" si="40"/>
        <v>482274.48567820503</v>
      </c>
      <c r="U85" s="304">
        <f t="shared" si="40"/>
        <v>493965.94555477554</v>
      </c>
      <c r="V85" s="304">
        <f t="shared" si="40"/>
        <v>505088.52815197059</v>
      </c>
      <c r="W85" s="304">
        <f t="shared" si="40"/>
        <v>515995.84727802733</v>
      </c>
      <c r="X85" s="304">
        <f t="shared" si="40"/>
        <v>526966.01387163508</v>
      </c>
      <c r="Y85" s="304">
        <f t="shared" si="40"/>
        <v>537773.65911734838</v>
      </c>
      <c r="Z85" s="304">
        <f t="shared" si="40"/>
        <v>548112.70748519374</v>
      </c>
      <c r="AA85" s="304">
        <f t="shared" si="40"/>
        <v>558384.20334875397</v>
      </c>
      <c r="AB85" s="304">
        <f t="shared" si="40"/>
        <v>568553.70052475622</v>
      </c>
      <c r="AC85" s="304">
        <f t="shared" si="40"/>
        <v>578377.59729263815</v>
      </c>
      <c r="AD85" s="304">
        <f t="shared" si="40"/>
        <v>588263.11801811156</v>
      </c>
      <c r="AE85" s="304">
        <f t="shared" si="40"/>
        <v>598236.49695889535</v>
      </c>
      <c r="AF85" s="304">
        <f t="shared" si="40"/>
        <v>608042.30645647971</v>
      </c>
      <c r="AG85" s="304">
        <f t="shared" si="40"/>
        <v>617900.72472013114</v>
      </c>
      <c r="AH85" s="304">
        <f t="shared" si="40"/>
        <v>627871.32615807955</v>
      </c>
      <c r="AI85" s="304">
        <f t="shared" si="40"/>
        <v>636939.51484591945</v>
      </c>
      <c r="AJ85" s="304">
        <f t="shared" si="40"/>
        <v>623272.32261460123</v>
      </c>
      <c r="AK85" s="304">
        <f t="shared" si="40"/>
        <v>631693.65237138537</v>
      </c>
      <c r="AL85" s="304">
        <f t="shared" si="40"/>
        <v>639473.58820908377</v>
      </c>
      <c r="AM85" s="304">
        <f t="shared" si="40"/>
        <v>646579.55149064888</v>
      </c>
      <c r="AN85" s="304">
        <f t="shared" si="40"/>
        <v>0</v>
      </c>
      <c r="AO85" s="304">
        <f t="shared" si="40"/>
        <v>0</v>
      </c>
      <c r="AP85" s="304">
        <f t="shared" ref="AP85:BQ85" si="41">SUM(AP86:AP87)</f>
        <v>0</v>
      </c>
      <c r="AQ85" s="304">
        <f t="shared" si="41"/>
        <v>0</v>
      </c>
      <c r="AR85" s="304">
        <f t="shared" si="41"/>
        <v>0</v>
      </c>
      <c r="AS85" s="304">
        <f t="shared" si="41"/>
        <v>0</v>
      </c>
      <c r="AT85" s="304">
        <f t="shared" si="41"/>
        <v>0</v>
      </c>
      <c r="AU85" s="304">
        <f t="shared" si="41"/>
        <v>0</v>
      </c>
      <c r="AV85" s="304">
        <f t="shared" si="41"/>
        <v>0</v>
      </c>
      <c r="AW85" s="304">
        <f t="shared" si="41"/>
        <v>0</v>
      </c>
      <c r="AX85" s="304">
        <f t="shared" si="41"/>
        <v>0</v>
      </c>
      <c r="AY85" s="304">
        <f t="shared" si="41"/>
        <v>0</v>
      </c>
      <c r="AZ85" s="304">
        <f t="shared" si="41"/>
        <v>0</v>
      </c>
      <c r="BA85" s="304">
        <f t="shared" si="41"/>
        <v>0</v>
      </c>
      <c r="BB85" s="304">
        <f t="shared" si="41"/>
        <v>0</v>
      </c>
      <c r="BC85" s="304">
        <f t="shared" si="41"/>
        <v>0</v>
      </c>
      <c r="BD85" s="304">
        <f t="shared" si="41"/>
        <v>0</v>
      </c>
      <c r="BE85" s="304">
        <f t="shared" si="41"/>
        <v>0</v>
      </c>
      <c r="BF85" s="304">
        <f t="shared" si="41"/>
        <v>0</v>
      </c>
      <c r="BG85" s="304">
        <f t="shared" si="41"/>
        <v>0</v>
      </c>
      <c r="BH85" s="304">
        <f t="shared" si="41"/>
        <v>0</v>
      </c>
      <c r="BI85" s="304">
        <f t="shared" si="41"/>
        <v>0</v>
      </c>
      <c r="BJ85" s="304">
        <f t="shared" si="41"/>
        <v>0</v>
      </c>
      <c r="BK85" s="304">
        <f t="shared" si="41"/>
        <v>0</v>
      </c>
      <c r="BL85" s="304">
        <f t="shared" si="41"/>
        <v>0</v>
      </c>
      <c r="BM85" s="304">
        <f t="shared" si="41"/>
        <v>0</v>
      </c>
      <c r="BN85" s="304">
        <f t="shared" si="41"/>
        <v>0</v>
      </c>
      <c r="BO85" s="304">
        <f t="shared" si="41"/>
        <v>0</v>
      </c>
      <c r="BP85" s="304">
        <f t="shared" si="41"/>
        <v>0</v>
      </c>
      <c r="BQ85" s="304">
        <f t="shared" si="41"/>
        <v>0</v>
      </c>
      <c r="BR85" s="251" t="s">
        <v>188</v>
      </c>
    </row>
    <row r="86" spans="1:70" s="251" customFormat="1" ht="15" customHeight="1" outlineLevel="1">
      <c r="A86" s="386"/>
      <c r="B86" s="387"/>
      <c r="C86" s="388" t="s">
        <v>265</v>
      </c>
      <c r="D86" s="321">
        <f t="shared" si="37"/>
        <v>10136390.836151253</v>
      </c>
      <c r="E86" s="321">
        <f t="shared" si="34"/>
        <v>2565410.7382846731</v>
      </c>
      <c r="F86" s="389"/>
      <c r="G86" s="807"/>
      <c r="H86" s="449"/>
      <c r="I86" s="813"/>
      <c r="J86" s="321">
        <f>DRE!J49</f>
        <v>0</v>
      </c>
      <c r="K86" s="321">
        <f>DRE!K49</f>
        <v>0</v>
      </c>
      <c r="L86" s="321">
        <f>DRE!L49</f>
        <v>0</v>
      </c>
      <c r="M86" s="321">
        <f>DRE!M49</f>
        <v>115462.58920372314</v>
      </c>
      <c r="N86" s="321">
        <f>DRE!N49</f>
        <v>195906.74338829459</v>
      </c>
      <c r="O86" s="321">
        <f>DRE!O49</f>
        <v>216404.75646079564</v>
      </c>
      <c r="P86" s="321">
        <f>DRE!P49</f>
        <v>224660.79151038002</v>
      </c>
      <c r="Q86" s="321">
        <f>DRE!Q49</f>
        <v>232575.08757443045</v>
      </c>
      <c r="R86" s="321">
        <f>DRE!R49</f>
        <v>325738.56712540495</v>
      </c>
      <c r="S86" s="321">
        <f>DRE!S49</f>
        <v>345059.58754510508</v>
      </c>
      <c r="T86" s="321">
        <f>DRE!T49</f>
        <v>354607.23946926842</v>
      </c>
      <c r="U86" s="321">
        <f>DRE!U49</f>
        <v>363203.90114321728</v>
      </c>
      <c r="V86" s="321">
        <f>DRE!V49</f>
        <v>371382.2706999784</v>
      </c>
      <c r="W86" s="321">
        <f>DRE!W49</f>
        <v>379402.35829266714</v>
      </c>
      <c r="X86" s="321">
        <f>DRE!X49</f>
        <v>387468.65725855523</v>
      </c>
      <c r="Y86" s="321">
        <f>DRE!Y49</f>
        <v>395415.4552333444</v>
      </c>
      <c r="Z86" s="321">
        <f>DRE!Z49</f>
        <v>403017.69668028952</v>
      </c>
      <c r="AA86" s="321">
        <f>DRE!AA49</f>
        <v>410570.26716820145</v>
      </c>
      <c r="AB86" s="321">
        <f>DRE!AB49</f>
        <v>418047.83862114424</v>
      </c>
      <c r="AC86" s="321">
        <f>DRE!AC49</f>
        <v>425271.29212693981</v>
      </c>
      <c r="AD86" s="321">
        <f>DRE!AD49</f>
        <v>432540.05736625852</v>
      </c>
      <c r="AE86" s="321">
        <f>DRE!AE49</f>
        <v>439873.42423448188</v>
      </c>
      <c r="AF86" s="321">
        <f>DRE!AF49</f>
        <v>447083.57827682333</v>
      </c>
      <c r="AG86" s="321">
        <f>DRE!AG49</f>
        <v>454332.4152353906</v>
      </c>
      <c r="AH86" s="321">
        <f>DRE!AH49</f>
        <v>461663.73982211738</v>
      </c>
      <c r="AI86" s="321">
        <f>DRE!AI49</f>
        <v>468331.52562199964</v>
      </c>
      <c r="AJ86" s="321">
        <f>DRE!AJ49</f>
        <v>458282.11956955976</v>
      </c>
      <c r="AK86" s="321">
        <f>DRE!AK49</f>
        <v>464474.27380248922</v>
      </c>
      <c r="AL86" s="321">
        <f>DRE!AL49</f>
        <v>470194.81485962047</v>
      </c>
      <c r="AM86" s="321">
        <f>DRE!AM49</f>
        <v>475419.78786077123</v>
      </c>
      <c r="AN86" s="321">
        <f>DRE!AN49</f>
        <v>0</v>
      </c>
      <c r="AO86" s="321">
        <f>DRE!AO49</f>
        <v>0</v>
      </c>
      <c r="AP86" s="321">
        <f>DRE!AP49</f>
        <v>0</v>
      </c>
      <c r="AQ86" s="321">
        <f>DRE!AQ49</f>
        <v>0</v>
      </c>
      <c r="AR86" s="321">
        <f>DRE!AR49</f>
        <v>0</v>
      </c>
      <c r="AS86" s="321">
        <f>DRE!AS49</f>
        <v>0</v>
      </c>
      <c r="AT86" s="321">
        <f>DRE!AT49</f>
        <v>0</v>
      </c>
      <c r="AU86" s="321">
        <f>DRE!AU49</f>
        <v>0</v>
      </c>
      <c r="AV86" s="321">
        <f>DRE!AV49</f>
        <v>0</v>
      </c>
      <c r="AW86" s="321">
        <f>DRE!AW49</f>
        <v>0</v>
      </c>
      <c r="AX86" s="321">
        <f>DRE!AX49</f>
        <v>0</v>
      </c>
      <c r="AY86" s="321">
        <f>DRE!AY49</f>
        <v>0</v>
      </c>
      <c r="AZ86" s="321">
        <f>DRE!AZ49</f>
        <v>0</v>
      </c>
      <c r="BA86" s="321">
        <f>DRE!BA49</f>
        <v>0</v>
      </c>
      <c r="BB86" s="321">
        <f>DRE!BB49</f>
        <v>0</v>
      </c>
      <c r="BC86" s="321">
        <f>DRE!BC49</f>
        <v>0</v>
      </c>
      <c r="BD86" s="321">
        <f>DRE!BD49</f>
        <v>0</v>
      </c>
      <c r="BE86" s="321">
        <f>DRE!BE49</f>
        <v>0</v>
      </c>
      <c r="BF86" s="321">
        <f>DRE!BF49</f>
        <v>0</v>
      </c>
      <c r="BG86" s="321">
        <f>DRE!BG49</f>
        <v>0</v>
      </c>
      <c r="BH86" s="321">
        <f>DRE!BH49</f>
        <v>0</v>
      </c>
      <c r="BI86" s="321">
        <f>DRE!BI49</f>
        <v>0</v>
      </c>
      <c r="BJ86" s="321">
        <f>DRE!BJ49</f>
        <v>0</v>
      </c>
      <c r="BK86" s="321">
        <f>DRE!BK49</f>
        <v>0</v>
      </c>
      <c r="BL86" s="321">
        <f>DRE!BL49</f>
        <v>0</v>
      </c>
      <c r="BM86" s="321">
        <f>DRE!BM49</f>
        <v>0</v>
      </c>
      <c r="BN86" s="321">
        <f>DRE!BN49</f>
        <v>0</v>
      </c>
      <c r="BO86" s="321">
        <f>DRE!BO49</f>
        <v>0</v>
      </c>
      <c r="BP86" s="321">
        <f>DRE!BP49</f>
        <v>0</v>
      </c>
      <c r="BQ86" s="321">
        <f>DRE!BQ49</f>
        <v>0</v>
      </c>
      <c r="BR86" s="251" t="s">
        <v>188</v>
      </c>
    </row>
    <row r="87" spans="1:70" s="251" customFormat="1" ht="15" customHeight="1" outlineLevel="1">
      <c r="A87" s="386"/>
      <c r="B87" s="387"/>
      <c r="C87" s="388" t="s">
        <v>266</v>
      </c>
      <c r="D87" s="321">
        <f t="shared" si="37"/>
        <v>3793481.3645420712</v>
      </c>
      <c r="E87" s="321">
        <f t="shared" si="34"/>
        <v>1011762.2818340156</v>
      </c>
      <c r="F87" s="389"/>
      <c r="G87" s="807"/>
      <c r="H87" s="449"/>
      <c r="I87" s="813"/>
      <c r="J87" s="321">
        <f>DRE!J50</f>
        <v>0</v>
      </c>
      <c r="K87" s="321">
        <f>DRE!K50</f>
        <v>0</v>
      </c>
      <c r="L87" s="321">
        <f>DRE!L50</f>
        <v>0</v>
      </c>
      <c r="M87" s="321">
        <f>DRE!M50</f>
        <v>45325.580747220512</v>
      </c>
      <c r="N87" s="321">
        <f>DRE!N50</f>
        <v>100760.67945683721</v>
      </c>
      <c r="O87" s="321">
        <f>DRE!O50</f>
        <v>111302.51475126632</v>
      </c>
      <c r="P87" s="321">
        <f>DRE!P50</f>
        <v>115548.47563390972</v>
      </c>
      <c r="Q87" s="321">
        <f>DRE!Q50</f>
        <v>119618.68503827852</v>
      </c>
      <c r="R87" s="321">
        <f>DRE!R50</f>
        <v>123512.76059479885</v>
      </c>
      <c r="S87" s="321">
        <f>DRE!S50</f>
        <v>124230.09151623782</v>
      </c>
      <c r="T87" s="321">
        <f>DRE!T50</f>
        <v>127667.24620893663</v>
      </c>
      <c r="U87" s="321">
        <f>DRE!U50</f>
        <v>130762.04441155822</v>
      </c>
      <c r="V87" s="321">
        <f>DRE!V50</f>
        <v>133706.25745199222</v>
      </c>
      <c r="W87" s="321">
        <f>DRE!W50</f>
        <v>136593.48898536016</v>
      </c>
      <c r="X87" s="321">
        <f>DRE!X50</f>
        <v>139497.35661307987</v>
      </c>
      <c r="Y87" s="321">
        <f>DRE!Y50</f>
        <v>142358.20388400397</v>
      </c>
      <c r="Z87" s="321">
        <f>DRE!Z50</f>
        <v>145095.01080490422</v>
      </c>
      <c r="AA87" s="321">
        <f>DRE!AA50</f>
        <v>147813.93618055253</v>
      </c>
      <c r="AB87" s="321">
        <f>DRE!AB50</f>
        <v>150505.86190361192</v>
      </c>
      <c r="AC87" s="321">
        <f>DRE!AC50</f>
        <v>153106.30516569832</v>
      </c>
      <c r="AD87" s="321">
        <f>DRE!AD50</f>
        <v>155723.06065185307</v>
      </c>
      <c r="AE87" s="321">
        <f>DRE!AE50</f>
        <v>158363.07272441351</v>
      </c>
      <c r="AF87" s="321">
        <f>DRE!AF50</f>
        <v>160958.72817965641</v>
      </c>
      <c r="AG87" s="321">
        <f>DRE!AG50</f>
        <v>163568.3094847406</v>
      </c>
      <c r="AH87" s="321">
        <f>DRE!AH50</f>
        <v>166207.58633596223</v>
      </c>
      <c r="AI87" s="321">
        <f>DRE!AI50</f>
        <v>168607.98922391984</v>
      </c>
      <c r="AJ87" s="321">
        <f>DRE!AJ50</f>
        <v>164990.2030450415</v>
      </c>
      <c r="AK87" s="321">
        <f>DRE!AK50</f>
        <v>167219.37856889612</v>
      </c>
      <c r="AL87" s="321">
        <f>DRE!AL50</f>
        <v>169278.77334946336</v>
      </c>
      <c r="AM87" s="321">
        <f>DRE!AM50</f>
        <v>171159.76362987765</v>
      </c>
      <c r="AN87" s="321">
        <f>DRE!AN50</f>
        <v>0</v>
      </c>
      <c r="AO87" s="321">
        <f>DRE!AO50</f>
        <v>0</v>
      </c>
      <c r="AP87" s="321">
        <f>DRE!AP50</f>
        <v>0</v>
      </c>
      <c r="AQ87" s="321">
        <f>DRE!AQ50</f>
        <v>0</v>
      </c>
      <c r="AR87" s="321">
        <f>DRE!AR50</f>
        <v>0</v>
      </c>
      <c r="AS87" s="321">
        <f>DRE!AS50</f>
        <v>0</v>
      </c>
      <c r="AT87" s="321">
        <f>DRE!AT50</f>
        <v>0</v>
      </c>
      <c r="AU87" s="321">
        <f>DRE!AU50</f>
        <v>0</v>
      </c>
      <c r="AV87" s="321">
        <f>DRE!AV50</f>
        <v>0</v>
      </c>
      <c r="AW87" s="321">
        <f>DRE!AW50</f>
        <v>0</v>
      </c>
      <c r="AX87" s="321">
        <f>DRE!AX50</f>
        <v>0</v>
      </c>
      <c r="AY87" s="321">
        <f>DRE!AY50</f>
        <v>0</v>
      </c>
      <c r="AZ87" s="321">
        <f>DRE!AZ50</f>
        <v>0</v>
      </c>
      <c r="BA87" s="321">
        <f>DRE!BA50</f>
        <v>0</v>
      </c>
      <c r="BB87" s="321">
        <f>DRE!BB50</f>
        <v>0</v>
      </c>
      <c r="BC87" s="321">
        <f>DRE!BC50</f>
        <v>0</v>
      </c>
      <c r="BD87" s="321">
        <f>DRE!BD50</f>
        <v>0</v>
      </c>
      <c r="BE87" s="321">
        <f>DRE!BE50</f>
        <v>0</v>
      </c>
      <c r="BF87" s="321">
        <f>DRE!BF50</f>
        <v>0</v>
      </c>
      <c r="BG87" s="321">
        <f>DRE!BG50</f>
        <v>0</v>
      </c>
      <c r="BH87" s="321">
        <f>DRE!BH50</f>
        <v>0</v>
      </c>
      <c r="BI87" s="321">
        <f>DRE!BI50</f>
        <v>0</v>
      </c>
      <c r="BJ87" s="321">
        <f>DRE!BJ50</f>
        <v>0</v>
      </c>
      <c r="BK87" s="321">
        <f>DRE!BK50</f>
        <v>0</v>
      </c>
      <c r="BL87" s="321">
        <f>DRE!BL50</f>
        <v>0</v>
      </c>
      <c r="BM87" s="321">
        <f>DRE!BM50</f>
        <v>0</v>
      </c>
      <c r="BN87" s="321">
        <f>DRE!BN50</f>
        <v>0</v>
      </c>
      <c r="BO87" s="321">
        <f>DRE!BO50</f>
        <v>0</v>
      </c>
      <c r="BP87" s="321">
        <f>DRE!BP50</f>
        <v>0</v>
      </c>
      <c r="BQ87" s="321">
        <f>DRE!BQ50</f>
        <v>0</v>
      </c>
      <c r="BR87" s="251" t="s">
        <v>188</v>
      </c>
    </row>
    <row r="88" spans="1:70" s="251" customFormat="1" ht="15">
      <c r="A88" s="350"/>
      <c r="B88" s="390" t="s">
        <v>267</v>
      </c>
      <c r="C88" s="390"/>
      <c r="D88" s="304">
        <f t="shared" si="37"/>
        <v>-5.8207660913467407E-11</v>
      </c>
      <c r="E88" s="304">
        <f t="shared" si="34"/>
        <v>-108143.54996887577</v>
      </c>
      <c r="F88" s="348"/>
      <c r="G88" s="802"/>
      <c r="H88" s="802"/>
      <c r="I88" s="385"/>
      <c r="J88" s="304">
        <f t="shared" ref="J88:BQ88" si="42">J115</f>
        <v>108219.7139181802</v>
      </c>
      <c r="K88" s="304">
        <f t="shared" si="42"/>
        <v>-82993.628273748545</v>
      </c>
      <c r="L88" s="304">
        <f t="shared" si="42"/>
        <v>-38982.483865879061</v>
      </c>
      <c r="M88" s="304">
        <f t="shared" si="42"/>
        <v>-68251.103654790975</v>
      </c>
      <c r="N88" s="304">
        <f t="shared" si="42"/>
        <v>-52452.305801662551</v>
      </c>
      <c r="O88" s="304">
        <f t="shared" si="42"/>
        <v>-14348.325361549658</v>
      </c>
      <c r="P88" s="304">
        <f t="shared" si="42"/>
        <v>-6536.777480260007</v>
      </c>
      <c r="Q88" s="304">
        <f t="shared" si="42"/>
        <v>-6318.7154609193058</v>
      </c>
      <c r="R88" s="304">
        <f t="shared" si="42"/>
        <v>-6100.1790200703144</v>
      </c>
      <c r="S88" s="304">
        <f t="shared" si="42"/>
        <v>-2158.6625283952853</v>
      </c>
      <c r="T88" s="304">
        <f t="shared" si="42"/>
        <v>-5533.2586890324055</v>
      </c>
      <c r="U88" s="304">
        <f t="shared" si="42"/>
        <v>-5108.4830439366997</v>
      </c>
      <c r="V88" s="304">
        <f t="shared" si="42"/>
        <v>-4921.6458982594268</v>
      </c>
      <c r="W88" s="304">
        <f t="shared" si="42"/>
        <v>-4850.9466209737657</v>
      </c>
      <c r="X88" s="304">
        <f t="shared" si="42"/>
        <v>-4871.5877010029253</v>
      </c>
      <c r="Y88" s="304">
        <f t="shared" si="42"/>
        <v>-4818.210591645322</v>
      </c>
      <c r="Z88" s="304">
        <f t="shared" si="42"/>
        <v>-4664.3086758749378</v>
      </c>
      <c r="AA88" s="304">
        <f t="shared" si="42"/>
        <v>-4642.1223141734845</v>
      </c>
      <c r="AB88" s="304">
        <f t="shared" si="42"/>
        <v>-4182.1767551698103</v>
      </c>
      <c r="AC88" s="304">
        <f t="shared" si="42"/>
        <v>-3226.4758992553398</v>
      </c>
      <c r="AD88" s="304">
        <f t="shared" si="42"/>
        <v>-3246.7151402290183</v>
      </c>
      <c r="AE88" s="304">
        <f t="shared" si="42"/>
        <v>-3275.5705344731541</v>
      </c>
      <c r="AF88" s="304">
        <f t="shared" si="42"/>
        <v>-3220.5354722457996</v>
      </c>
      <c r="AG88" s="304">
        <f t="shared" si="42"/>
        <v>-3237.8138414933928</v>
      </c>
      <c r="AH88" s="304">
        <f t="shared" si="42"/>
        <v>-3274.6583154046421</v>
      </c>
      <c r="AI88" s="304">
        <f t="shared" si="42"/>
        <v>-2978.2776572807197</v>
      </c>
      <c r="AJ88" s="304">
        <f t="shared" si="42"/>
        <v>4488.7347034231134</v>
      </c>
      <c r="AK88" s="304">
        <f t="shared" si="42"/>
        <v>-2765.8288907084971</v>
      </c>
      <c r="AL88" s="304">
        <f t="shared" si="42"/>
        <v>-2555.1750055186276</v>
      </c>
      <c r="AM88" s="304">
        <f t="shared" si="42"/>
        <v>236807.52387235031</v>
      </c>
      <c r="AN88" s="304">
        <f t="shared" si="42"/>
        <v>0</v>
      </c>
      <c r="AO88" s="304">
        <f t="shared" si="42"/>
        <v>0</v>
      </c>
      <c r="AP88" s="304">
        <f t="shared" si="42"/>
        <v>0</v>
      </c>
      <c r="AQ88" s="304">
        <f t="shared" si="42"/>
        <v>0</v>
      </c>
      <c r="AR88" s="304">
        <f t="shared" si="42"/>
        <v>0</v>
      </c>
      <c r="AS88" s="304">
        <f t="shared" si="42"/>
        <v>0</v>
      </c>
      <c r="AT88" s="304">
        <f t="shared" si="42"/>
        <v>0</v>
      </c>
      <c r="AU88" s="304">
        <f t="shared" si="42"/>
        <v>0</v>
      </c>
      <c r="AV88" s="304">
        <f t="shared" si="42"/>
        <v>0</v>
      </c>
      <c r="AW88" s="304">
        <f t="shared" si="42"/>
        <v>0</v>
      </c>
      <c r="AX88" s="304">
        <f t="shared" si="42"/>
        <v>0</v>
      </c>
      <c r="AY88" s="304">
        <f t="shared" si="42"/>
        <v>0</v>
      </c>
      <c r="AZ88" s="304">
        <f t="shared" si="42"/>
        <v>0</v>
      </c>
      <c r="BA88" s="304">
        <f t="shared" si="42"/>
        <v>0</v>
      </c>
      <c r="BB88" s="304">
        <f t="shared" si="42"/>
        <v>0</v>
      </c>
      <c r="BC88" s="304">
        <f t="shared" si="42"/>
        <v>0</v>
      </c>
      <c r="BD88" s="304">
        <f t="shared" si="42"/>
        <v>0</v>
      </c>
      <c r="BE88" s="304">
        <f t="shared" si="42"/>
        <v>0</v>
      </c>
      <c r="BF88" s="304">
        <f t="shared" si="42"/>
        <v>0</v>
      </c>
      <c r="BG88" s="304">
        <f t="shared" si="42"/>
        <v>0</v>
      </c>
      <c r="BH88" s="304">
        <f t="shared" si="42"/>
        <v>0</v>
      </c>
      <c r="BI88" s="304">
        <f t="shared" si="42"/>
        <v>0</v>
      </c>
      <c r="BJ88" s="304">
        <f t="shared" si="42"/>
        <v>0</v>
      </c>
      <c r="BK88" s="304">
        <f t="shared" si="42"/>
        <v>0</v>
      </c>
      <c r="BL88" s="304">
        <f t="shared" si="42"/>
        <v>0</v>
      </c>
      <c r="BM88" s="304">
        <f t="shared" si="42"/>
        <v>0</v>
      </c>
      <c r="BN88" s="304">
        <f t="shared" si="42"/>
        <v>0</v>
      </c>
      <c r="BO88" s="304">
        <f t="shared" si="42"/>
        <v>0</v>
      </c>
      <c r="BP88" s="304">
        <f t="shared" si="42"/>
        <v>0</v>
      </c>
      <c r="BQ88" s="304">
        <f t="shared" si="42"/>
        <v>0</v>
      </c>
      <c r="BR88" s="251" t="s">
        <v>188</v>
      </c>
    </row>
    <row r="89" spans="1:70" s="308" customFormat="1" ht="15">
      <c r="A89" s="350"/>
      <c r="B89" s="390" t="s">
        <v>268</v>
      </c>
      <c r="C89" s="390"/>
      <c r="D89" s="304">
        <f t="shared" si="37"/>
        <v>26618571.143911682</v>
      </c>
      <c r="E89" s="304">
        <f>J89+NPV($G$1,$K89:$BQ89)</f>
        <v>0</v>
      </c>
      <c r="F89" s="391"/>
      <c r="G89" s="802"/>
      <c r="H89" s="823"/>
      <c r="I89" s="385"/>
      <c r="J89" s="304">
        <f t="shared" ref="J89:BQ89" si="43">J84-J86-J87+J88</f>
        <v>-8704681.8885813616</v>
      </c>
      <c r="K89" s="304">
        <f t="shared" si="43"/>
        <v>-1869001.9075034123</v>
      </c>
      <c r="L89" s="304">
        <f t="shared" si="43"/>
        <v>126094.29479148966</v>
      </c>
      <c r="M89" s="304">
        <f t="shared" si="43"/>
        <v>752184.38923617837</v>
      </c>
      <c r="N89" s="304">
        <f t="shared" si="43"/>
        <v>1091784.8152498126</v>
      </c>
      <c r="O89" s="304">
        <f t="shared" si="43"/>
        <v>1215980.4505944301</v>
      </c>
      <c r="P89" s="304">
        <f t="shared" si="43"/>
        <v>1258467.345683974</v>
      </c>
      <c r="Q89" s="304">
        <f t="shared" si="43"/>
        <v>1291925.4511723265</v>
      </c>
      <c r="R89" s="304">
        <f t="shared" si="43"/>
        <v>1238353.9386892398</v>
      </c>
      <c r="S89" s="304">
        <f t="shared" si="43"/>
        <v>1230227.4474113202</v>
      </c>
      <c r="T89" s="304">
        <f t="shared" si="43"/>
        <v>1252058.6523304742</v>
      </c>
      <c r="U89" s="304">
        <f t="shared" si="43"/>
        <v>1275178.6147947949</v>
      </c>
      <c r="V89" s="304">
        <f t="shared" si="43"/>
        <v>1296956.3475703215</v>
      </c>
      <c r="W89" s="304">
        <f t="shared" si="43"/>
        <v>1318200.0780923055</v>
      </c>
      <c r="X89" s="304">
        <f t="shared" si="43"/>
        <v>1339474.466282221</v>
      </c>
      <c r="Y89" s="304">
        <f t="shared" si="43"/>
        <v>1360507.3900450221</v>
      </c>
      <c r="Z89" s="304">
        <f t="shared" si="43"/>
        <v>1380731.2093807275</v>
      </c>
      <c r="AA89" s="304">
        <f t="shared" si="43"/>
        <v>1400692.1818305159</v>
      </c>
      <c r="AB89" s="304">
        <f t="shared" si="43"/>
        <v>1420892.9160252889</v>
      </c>
      <c r="AC89" s="304">
        <f t="shared" si="43"/>
        <v>1440918.5341365032</v>
      </c>
      <c r="AD89" s="304">
        <f t="shared" si="43"/>
        <v>1460087.8351273315</v>
      </c>
      <c r="AE89" s="304">
        <f t="shared" si="43"/>
        <v>1479419.0682651966</v>
      </c>
      <c r="AF89" s="304">
        <f t="shared" si="43"/>
        <v>1498508.9099992057</v>
      </c>
      <c r="AG89" s="304">
        <f t="shared" si="43"/>
        <v>1517628.5612005759</v>
      </c>
      <c r="AH89" s="304">
        <f t="shared" si="43"/>
        <v>1536946.4136356232</v>
      </c>
      <c r="AI89" s="304">
        <f t="shared" si="43"/>
        <v>1554845.7488054363</v>
      </c>
      <c r="AJ89" s="304">
        <f t="shared" si="43"/>
        <v>1535782.3291876989</v>
      </c>
      <c r="AK89" s="304">
        <f t="shared" si="43"/>
        <v>1544875.052768501</v>
      </c>
      <c r="AL89" s="304">
        <f t="shared" si="43"/>
        <v>1560187.935044518</v>
      </c>
      <c r="AM89" s="304">
        <f t="shared" si="43"/>
        <v>1813344.5626454244</v>
      </c>
      <c r="AN89" s="304">
        <f t="shared" si="43"/>
        <v>0</v>
      </c>
      <c r="AO89" s="304">
        <f t="shared" si="43"/>
        <v>0</v>
      </c>
      <c r="AP89" s="304">
        <f t="shared" si="43"/>
        <v>0</v>
      </c>
      <c r="AQ89" s="304">
        <f t="shared" si="43"/>
        <v>0</v>
      </c>
      <c r="AR89" s="304">
        <f t="shared" si="43"/>
        <v>0</v>
      </c>
      <c r="AS89" s="304">
        <f t="shared" si="43"/>
        <v>0</v>
      </c>
      <c r="AT89" s="304">
        <f t="shared" si="43"/>
        <v>0</v>
      </c>
      <c r="AU89" s="304">
        <f t="shared" si="43"/>
        <v>0</v>
      </c>
      <c r="AV89" s="304">
        <f t="shared" si="43"/>
        <v>0</v>
      </c>
      <c r="AW89" s="304">
        <f t="shared" si="43"/>
        <v>0</v>
      </c>
      <c r="AX89" s="304">
        <f t="shared" si="43"/>
        <v>0</v>
      </c>
      <c r="AY89" s="304">
        <f t="shared" si="43"/>
        <v>0</v>
      </c>
      <c r="AZ89" s="304">
        <f t="shared" si="43"/>
        <v>0</v>
      </c>
      <c r="BA89" s="304">
        <f t="shared" si="43"/>
        <v>0</v>
      </c>
      <c r="BB89" s="304">
        <f t="shared" si="43"/>
        <v>0</v>
      </c>
      <c r="BC89" s="304">
        <f t="shared" si="43"/>
        <v>0</v>
      </c>
      <c r="BD89" s="304">
        <f t="shared" si="43"/>
        <v>0</v>
      </c>
      <c r="BE89" s="304">
        <f t="shared" si="43"/>
        <v>0</v>
      </c>
      <c r="BF89" s="304">
        <f t="shared" si="43"/>
        <v>0</v>
      </c>
      <c r="BG89" s="304">
        <f t="shared" si="43"/>
        <v>0</v>
      </c>
      <c r="BH89" s="304">
        <f t="shared" si="43"/>
        <v>0</v>
      </c>
      <c r="BI89" s="304">
        <f t="shared" si="43"/>
        <v>0</v>
      </c>
      <c r="BJ89" s="304">
        <f t="shared" si="43"/>
        <v>0</v>
      </c>
      <c r="BK89" s="304">
        <f t="shared" si="43"/>
        <v>0</v>
      </c>
      <c r="BL89" s="304">
        <f t="shared" si="43"/>
        <v>0</v>
      </c>
      <c r="BM89" s="304">
        <f t="shared" si="43"/>
        <v>0</v>
      </c>
      <c r="BN89" s="304">
        <f t="shared" si="43"/>
        <v>0</v>
      </c>
      <c r="BO89" s="304">
        <f t="shared" si="43"/>
        <v>0</v>
      </c>
      <c r="BP89" s="304">
        <f t="shared" si="43"/>
        <v>0</v>
      </c>
      <c r="BQ89" s="304">
        <f t="shared" si="43"/>
        <v>0</v>
      </c>
      <c r="BR89" s="251" t="s">
        <v>188</v>
      </c>
    </row>
    <row r="90" spans="1:70" s="308" customFormat="1" ht="15">
      <c r="A90" s="350"/>
      <c r="B90" s="351" t="s">
        <v>269</v>
      </c>
      <c r="C90" s="352"/>
      <c r="D90" s="353">
        <f t="shared" si="37"/>
        <v>969375164.38074315</v>
      </c>
      <c r="E90" s="353">
        <f t="shared" ref="E90:E98" si="44">J90+NPV($G$1,$K90:$BQ90)</f>
        <v>-1516208.9675969202</v>
      </c>
      <c r="F90" s="354"/>
      <c r="G90" s="803"/>
      <c r="H90" s="355"/>
      <c r="I90" s="811"/>
      <c r="J90" s="356">
        <f t="shared" ref="J90:BQ90" si="45">I90+J89</f>
        <v>-8704681.8885813616</v>
      </c>
      <c r="K90" s="356">
        <f t="shared" si="45"/>
        <v>-10573683.796084775</v>
      </c>
      <c r="L90" s="356">
        <f t="shared" si="45"/>
        <v>-10447589.501293285</v>
      </c>
      <c r="M90" s="356">
        <f t="shared" si="45"/>
        <v>-9695405.1120571066</v>
      </c>
      <c r="N90" s="356">
        <f t="shared" si="45"/>
        <v>-8603620.2968072947</v>
      </c>
      <c r="O90" s="356">
        <f t="shared" si="45"/>
        <v>-7387639.8462128649</v>
      </c>
      <c r="P90" s="356">
        <f t="shared" si="45"/>
        <v>-6129172.5005288906</v>
      </c>
      <c r="Q90" s="356">
        <f t="shared" si="45"/>
        <v>-4837247.0493565639</v>
      </c>
      <c r="R90" s="356">
        <f t="shared" si="45"/>
        <v>-3598893.1106673242</v>
      </c>
      <c r="S90" s="356">
        <f t="shared" si="45"/>
        <v>-2368665.663256004</v>
      </c>
      <c r="T90" s="356">
        <f t="shared" si="45"/>
        <v>-1116607.0109255298</v>
      </c>
      <c r="U90" s="356">
        <f t="shared" si="45"/>
        <v>158571.60386926518</v>
      </c>
      <c r="V90" s="356">
        <f t="shared" si="45"/>
        <v>1455527.9514395867</v>
      </c>
      <c r="W90" s="356">
        <f t="shared" si="45"/>
        <v>2773728.0295318924</v>
      </c>
      <c r="X90" s="356">
        <f t="shared" si="45"/>
        <v>4113202.4958141134</v>
      </c>
      <c r="Y90" s="356">
        <f t="shared" si="45"/>
        <v>5473709.8858591355</v>
      </c>
      <c r="Z90" s="356">
        <f t="shared" si="45"/>
        <v>6854441.0952398628</v>
      </c>
      <c r="AA90" s="356">
        <f t="shared" si="45"/>
        <v>8255133.2770703789</v>
      </c>
      <c r="AB90" s="356">
        <f t="shared" si="45"/>
        <v>9676026.1930956673</v>
      </c>
      <c r="AC90" s="356">
        <f t="shared" si="45"/>
        <v>11116944.727232171</v>
      </c>
      <c r="AD90" s="356">
        <f t="shared" si="45"/>
        <v>12577032.562359503</v>
      </c>
      <c r="AE90" s="356">
        <f t="shared" si="45"/>
        <v>14056451.630624698</v>
      </c>
      <c r="AF90" s="356">
        <f t="shared" si="45"/>
        <v>15554960.540623903</v>
      </c>
      <c r="AG90" s="356">
        <f t="shared" si="45"/>
        <v>17072589.101824477</v>
      </c>
      <c r="AH90" s="356">
        <f t="shared" si="45"/>
        <v>18609535.5154601</v>
      </c>
      <c r="AI90" s="356">
        <f t="shared" si="45"/>
        <v>20164381.264265537</v>
      </c>
      <c r="AJ90" s="356">
        <f t="shared" si="45"/>
        <v>21700163.593453236</v>
      </c>
      <c r="AK90" s="356">
        <f t="shared" si="45"/>
        <v>23245038.646221738</v>
      </c>
      <c r="AL90" s="356">
        <f t="shared" si="45"/>
        <v>24805226.581266258</v>
      </c>
      <c r="AM90" s="356">
        <f t="shared" si="45"/>
        <v>26618571.143911682</v>
      </c>
      <c r="AN90" s="356">
        <f t="shared" si="45"/>
        <v>26618571.143911682</v>
      </c>
      <c r="AO90" s="356">
        <f t="shared" si="45"/>
        <v>26618571.143911682</v>
      </c>
      <c r="AP90" s="356">
        <f t="shared" si="45"/>
        <v>26618571.143911682</v>
      </c>
      <c r="AQ90" s="356">
        <f t="shared" si="45"/>
        <v>26618571.143911682</v>
      </c>
      <c r="AR90" s="356">
        <f t="shared" si="45"/>
        <v>26618571.143911682</v>
      </c>
      <c r="AS90" s="356">
        <f t="shared" si="45"/>
        <v>26618571.143911682</v>
      </c>
      <c r="AT90" s="356">
        <f t="shared" si="45"/>
        <v>26618571.143911682</v>
      </c>
      <c r="AU90" s="356">
        <f t="shared" si="45"/>
        <v>26618571.143911682</v>
      </c>
      <c r="AV90" s="356">
        <f t="shared" si="45"/>
        <v>26618571.143911682</v>
      </c>
      <c r="AW90" s="356">
        <f t="shared" si="45"/>
        <v>26618571.143911682</v>
      </c>
      <c r="AX90" s="356">
        <f t="shared" si="45"/>
        <v>26618571.143911682</v>
      </c>
      <c r="AY90" s="356">
        <f t="shared" si="45"/>
        <v>26618571.143911682</v>
      </c>
      <c r="AZ90" s="356">
        <f t="shared" si="45"/>
        <v>26618571.143911682</v>
      </c>
      <c r="BA90" s="356">
        <f t="shared" si="45"/>
        <v>26618571.143911682</v>
      </c>
      <c r="BB90" s="356">
        <f t="shared" si="45"/>
        <v>26618571.143911682</v>
      </c>
      <c r="BC90" s="356">
        <f t="shared" si="45"/>
        <v>26618571.143911682</v>
      </c>
      <c r="BD90" s="356">
        <f t="shared" si="45"/>
        <v>26618571.143911682</v>
      </c>
      <c r="BE90" s="356">
        <f t="shared" si="45"/>
        <v>26618571.143911682</v>
      </c>
      <c r="BF90" s="356">
        <f t="shared" si="45"/>
        <v>26618571.143911682</v>
      </c>
      <c r="BG90" s="356">
        <f t="shared" si="45"/>
        <v>26618571.143911682</v>
      </c>
      <c r="BH90" s="356">
        <f t="shared" si="45"/>
        <v>26618571.143911682</v>
      </c>
      <c r="BI90" s="356">
        <f t="shared" si="45"/>
        <v>26618571.143911682</v>
      </c>
      <c r="BJ90" s="356">
        <f t="shared" si="45"/>
        <v>26618571.143911682</v>
      </c>
      <c r="BK90" s="356">
        <f t="shared" si="45"/>
        <v>26618571.143911682</v>
      </c>
      <c r="BL90" s="356">
        <f t="shared" si="45"/>
        <v>26618571.143911682</v>
      </c>
      <c r="BM90" s="356">
        <f t="shared" si="45"/>
        <v>26618571.143911682</v>
      </c>
      <c r="BN90" s="356">
        <f t="shared" si="45"/>
        <v>26618571.143911682</v>
      </c>
      <c r="BO90" s="356">
        <f t="shared" si="45"/>
        <v>26618571.143911682</v>
      </c>
      <c r="BP90" s="356">
        <f t="shared" si="45"/>
        <v>26618571.143911682</v>
      </c>
      <c r="BQ90" s="356">
        <f t="shared" si="45"/>
        <v>26618571.143911682</v>
      </c>
      <c r="BR90" s="308" t="s">
        <v>188</v>
      </c>
    </row>
    <row r="91" spans="1:70" ht="10.9" customHeight="1">
      <c r="A91" s="392"/>
      <c r="B91" s="393"/>
      <c r="C91" s="394"/>
      <c r="D91" s="394"/>
      <c r="E91" s="394"/>
      <c r="F91" s="395"/>
      <c r="G91" s="395"/>
      <c r="H91" s="395"/>
      <c r="I91" s="395"/>
      <c r="J91" s="395"/>
      <c r="K91" s="395"/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  <c r="BG91" s="396"/>
      <c r="BH91" s="396"/>
      <c r="BI91" s="396"/>
      <c r="BJ91" s="396"/>
      <c r="BK91" s="396"/>
      <c r="BL91" s="396"/>
      <c r="BM91" s="396"/>
      <c r="BN91" s="396"/>
      <c r="BO91" s="396"/>
      <c r="BP91" s="396"/>
      <c r="BQ91" s="396"/>
      <c r="BR91" s="251" t="s">
        <v>188</v>
      </c>
    </row>
    <row r="92" spans="1:70" s="262" customFormat="1" ht="17.45" customHeight="1" collapsed="1">
      <c r="A92" s="252"/>
      <c r="B92" s="297" t="s">
        <v>270</v>
      </c>
      <c r="C92" s="298"/>
      <c r="D92" s="298"/>
      <c r="E92" s="298"/>
      <c r="F92" s="298"/>
      <c r="G92" s="298"/>
      <c r="H92" s="298"/>
      <c r="I92" s="299"/>
      <c r="J92" s="300"/>
      <c r="K92" s="300"/>
      <c r="L92" s="300"/>
      <c r="M92" s="300"/>
      <c r="N92" s="300"/>
      <c r="O92" s="300"/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0"/>
      <c r="AU92" s="300"/>
      <c r="AV92" s="300"/>
      <c r="AW92" s="300"/>
      <c r="AX92" s="300"/>
      <c r="AY92" s="300"/>
      <c r="AZ92" s="300"/>
      <c r="BA92" s="300"/>
      <c r="BB92" s="300"/>
      <c r="BC92" s="300"/>
      <c r="BD92" s="300"/>
      <c r="BE92" s="300"/>
      <c r="BF92" s="300"/>
      <c r="BG92" s="300"/>
      <c r="BH92" s="300"/>
      <c r="BI92" s="300"/>
      <c r="BJ92" s="300"/>
      <c r="BK92" s="300"/>
      <c r="BL92" s="300"/>
      <c r="BM92" s="300"/>
      <c r="BN92" s="300"/>
      <c r="BO92" s="300"/>
      <c r="BP92" s="300"/>
      <c r="BQ92" s="300"/>
      <c r="BR92" s="272" t="s">
        <v>188</v>
      </c>
    </row>
    <row r="93" spans="1:70" s="251" customFormat="1" ht="15" hidden="1" outlineLevel="1">
      <c r="A93" s="340"/>
      <c r="B93" s="398"/>
      <c r="C93" s="311" t="s">
        <v>271</v>
      </c>
      <c r="D93" s="312">
        <f t="shared" si="37"/>
        <v>6334262.5745303547</v>
      </c>
      <c r="E93" s="312">
        <f t="shared" si="44"/>
        <v>6193418.9517907687</v>
      </c>
      <c r="F93" s="313"/>
      <c r="G93" s="799"/>
      <c r="H93" s="799"/>
      <c r="I93" s="814"/>
      <c r="J93" s="400">
        <v>4766248.4108838486</v>
      </c>
      <c r="K93" s="400">
        <v>1470951.4981800425</v>
      </c>
      <c r="L93" s="400">
        <v>97062.665466464416</v>
      </c>
      <c r="M93" s="400">
        <v>0</v>
      </c>
      <c r="N93" s="400">
        <v>0</v>
      </c>
      <c r="O93" s="400">
        <v>0</v>
      </c>
      <c r="P93" s="400">
        <v>0</v>
      </c>
      <c r="Q93" s="400">
        <v>0</v>
      </c>
      <c r="R93" s="400">
        <v>0</v>
      </c>
      <c r="S93" s="400">
        <v>0</v>
      </c>
      <c r="T93" s="400">
        <v>0</v>
      </c>
      <c r="U93" s="400">
        <v>0</v>
      </c>
      <c r="V93" s="400">
        <v>0</v>
      </c>
      <c r="W93" s="400">
        <v>0</v>
      </c>
      <c r="X93" s="400">
        <v>0</v>
      </c>
      <c r="Y93" s="400">
        <v>0</v>
      </c>
      <c r="Z93" s="400">
        <v>0</v>
      </c>
      <c r="AA93" s="400">
        <v>0</v>
      </c>
      <c r="AB93" s="400">
        <v>0</v>
      </c>
      <c r="AC93" s="400">
        <v>0</v>
      </c>
      <c r="AD93" s="400">
        <v>0</v>
      </c>
      <c r="AE93" s="400">
        <v>0</v>
      </c>
      <c r="AF93" s="400">
        <v>0</v>
      </c>
      <c r="AG93" s="400">
        <v>0</v>
      </c>
      <c r="AH93" s="400">
        <v>0</v>
      </c>
      <c r="AI93" s="400">
        <v>0</v>
      </c>
      <c r="AJ93" s="400">
        <v>0</v>
      </c>
      <c r="AK93" s="400">
        <v>0</v>
      </c>
      <c r="AL93" s="400">
        <v>0</v>
      </c>
      <c r="AM93" s="400">
        <v>0</v>
      </c>
      <c r="AN93" s="400">
        <v>0</v>
      </c>
      <c r="AO93" s="400">
        <v>0</v>
      </c>
      <c r="AP93" s="400">
        <v>0</v>
      </c>
      <c r="AQ93" s="400">
        <v>0</v>
      </c>
      <c r="AR93" s="400">
        <v>0</v>
      </c>
      <c r="AS93" s="400">
        <v>0</v>
      </c>
      <c r="AT93" s="400">
        <v>0</v>
      </c>
      <c r="AU93" s="400">
        <v>0</v>
      </c>
      <c r="AV93" s="400">
        <v>0</v>
      </c>
      <c r="AW93" s="400">
        <v>0</v>
      </c>
      <c r="AX93" s="400">
        <v>0</v>
      </c>
      <c r="AY93" s="400">
        <v>0</v>
      </c>
      <c r="AZ93" s="400">
        <v>0</v>
      </c>
      <c r="BA93" s="400">
        <v>0</v>
      </c>
      <c r="BB93" s="400">
        <v>0</v>
      </c>
      <c r="BC93" s="400">
        <v>0</v>
      </c>
      <c r="BD93" s="400">
        <v>0</v>
      </c>
      <c r="BE93" s="400">
        <v>0</v>
      </c>
      <c r="BF93" s="400">
        <v>0</v>
      </c>
      <c r="BG93" s="400">
        <v>0</v>
      </c>
      <c r="BH93" s="400">
        <v>0</v>
      </c>
      <c r="BI93" s="400">
        <v>0</v>
      </c>
      <c r="BJ93" s="400">
        <v>0</v>
      </c>
      <c r="BK93" s="400">
        <v>0</v>
      </c>
      <c r="BL93" s="400">
        <v>0</v>
      </c>
      <c r="BM93" s="400">
        <v>0</v>
      </c>
      <c r="BN93" s="400">
        <v>0</v>
      </c>
      <c r="BO93" s="400">
        <v>0</v>
      </c>
      <c r="BP93" s="400">
        <v>0</v>
      </c>
      <c r="BQ93" s="400">
        <v>0</v>
      </c>
      <c r="BR93" s="251" t="s">
        <v>188</v>
      </c>
    </row>
    <row r="94" spans="1:70" s="251" customFormat="1" ht="15" hidden="1" outlineLevel="1">
      <c r="A94" s="340"/>
      <c r="B94" s="398"/>
      <c r="C94" s="311" t="s">
        <v>272</v>
      </c>
      <c r="D94" s="312">
        <f t="shared" si="37"/>
        <v>12006227.956262894</v>
      </c>
      <c r="E94" s="312">
        <f t="shared" si="44"/>
        <v>6214195.8532118071</v>
      </c>
      <c r="F94" s="313"/>
      <c r="G94" s="799"/>
      <c r="H94" s="799"/>
      <c r="I94" s="814"/>
      <c r="J94" s="400">
        <f t="shared" ref="J94:BQ94" si="46">J95+J96</f>
        <v>0</v>
      </c>
      <c r="K94" s="400">
        <f t="shared" si="46"/>
        <v>0</v>
      </c>
      <c r="L94" s="400">
        <f t="shared" si="46"/>
        <v>886568.4727433786</v>
      </c>
      <c r="M94" s="400">
        <f t="shared" si="46"/>
        <v>1070052.279383746</v>
      </c>
      <c r="N94" s="400">
        <f t="shared" si="46"/>
        <v>1034090.9583636685</v>
      </c>
      <c r="O94" s="400">
        <f t="shared" si="46"/>
        <v>989315.39967286284</v>
      </c>
      <c r="P94" s="400">
        <f t="shared" si="46"/>
        <v>944539.84098205704</v>
      </c>
      <c r="Q94" s="400">
        <f t="shared" si="46"/>
        <v>899764.28229125112</v>
      </c>
      <c r="R94" s="400">
        <f t="shared" si="46"/>
        <v>854988.72360044532</v>
      </c>
      <c r="S94" s="400">
        <f t="shared" si="46"/>
        <v>810213.16490963963</v>
      </c>
      <c r="T94" s="400">
        <f t="shared" si="46"/>
        <v>765437.60621883371</v>
      </c>
      <c r="U94" s="400">
        <f t="shared" si="46"/>
        <v>720662.04752802779</v>
      </c>
      <c r="V94" s="400">
        <f t="shared" si="46"/>
        <v>675886.4888372221</v>
      </c>
      <c r="W94" s="400">
        <f t="shared" si="46"/>
        <v>631110.93014641618</v>
      </c>
      <c r="X94" s="400">
        <f t="shared" si="46"/>
        <v>586335.37145561038</v>
      </c>
      <c r="Y94" s="400">
        <f t="shared" si="46"/>
        <v>541559.81276480458</v>
      </c>
      <c r="Z94" s="400">
        <f t="shared" si="46"/>
        <v>496784.25407399877</v>
      </c>
      <c r="AA94" s="400">
        <f t="shared" si="46"/>
        <v>98918.323290932269</v>
      </c>
      <c r="AB94" s="400">
        <f t="shared" si="46"/>
        <v>-6.171864143977461E-11</v>
      </c>
      <c r="AC94" s="400">
        <f t="shared" si="46"/>
        <v>-6.171864143977461E-11</v>
      </c>
      <c r="AD94" s="400">
        <f t="shared" si="46"/>
        <v>-6.171864143977461E-11</v>
      </c>
      <c r="AE94" s="400">
        <f t="shared" si="46"/>
        <v>-6.171864143977461E-11</v>
      </c>
      <c r="AF94" s="400">
        <f t="shared" si="46"/>
        <v>-6.171864143977461E-11</v>
      </c>
      <c r="AG94" s="400">
        <f t="shared" si="46"/>
        <v>-6.171864143977461E-11</v>
      </c>
      <c r="AH94" s="400">
        <f t="shared" si="46"/>
        <v>-6.171864143977461E-11</v>
      </c>
      <c r="AI94" s="400">
        <f t="shared" si="46"/>
        <v>-6.171864143977461E-11</v>
      </c>
      <c r="AJ94" s="400">
        <f t="shared" si="46"/>
        <v>-6.171864143977461E-11</v>
      </c>
      <c r="AK94" s="400">
        <f t="shared" si="46"/>
        <v>-6.171864143977461E-11</v>
      </c>
      <c r="AL94" s="400">
        <f t="shared" si="46"/>
        <v>-6.171864143977461E-11</v>
      </c>
      <c r="AM94" s="400">
        <f t="shared" si="46"/>
        <v>-6.171864143977461E-11</v>
      </c>
      <c r="AN94" s="400">
        <f t="shared" si="46"/>
        <v>-6.171864143977461E-11</v>
      </c>
      <c r="AO94" s="400">
        <f t="shared" si="46"/>
        <v>-6.171864143977461E-11</v>
      </c>
      <c r="AP94" s="400">
        <f t="shared" si="46"/>
        <v>-6.171864143977461E-11</v>
      </c>
      <c r="AQ94" s="400">
        <f t="shared" si="46"/>
        <v>-6.171864143977461E-11</v>
      </c>
      <c r="AR94" s="400">
        <f t="shared" si="46"/>
        <v>-6.171864143977461E-11</v>
      </c>
      <c r="AS94" s="400">
        <f t="shared" si="46"/>
        <v>-6.171864143977461E-11</v>
      </c>
      <c r="AT94" s="400">
        <f t="shared" si="46"/>
        <v>-6.171864143977461E-11</v>
      </c>
      <c r="AU94" s="400">
        <f t="shared" si="46"/>
        <v>-6.171864143977461E-11</v>
      </c>
      <c r="AV94" s="400">
        <f t="shared" si="46"/>
        <v>-6.171864143977461E-11</v>
      </c>
      <c r="AW94" s="400">
        <f t="shared" si="46"/>
        <v>-6.171864143977461E-11</v>
      </c>
      <c r="AX94" s="400">
        <f t="shared" si="46"/>
        <v>-6.171864143977461E-11</v>
      </c>
      <c r="AY94" s="400">
        <f t="shared" si="46"/>
        <v>-6.171864143977461E-11</v>
      </c>
      <c r="AZ94" s="400">
        <f t="shared" si="46"/>
        <v>-6.171864143977461E-11</v>
      </c>
      <c r="BA94" s="400">
        <f t="shared" si="46"/>
        <v>-6.171864143977461E-11</v>
      </c>
      <c r="BB94" s="400">
        <f t="shared" si="46"/>
        <v>-6.171864143977461E-11</v>
      </c>
      <c r="BC94" s="400">
        <f t="shared" si="46"/>
        <v>-6.171864143977461E-11</v>
      </c>
      <c r="BD94" s="400">
        <f t="shared" si="46"/>
        <v>-6.171864143977461E-11</v>
      </c>
      <c r="BE94" s="400">
        <f t="shared" si="46"/>
        <v>-6.171864143977461E-11</v>
      </c>
      <c r="BF94" s="400">
        <f t="shared" si="46"/>
        <v>-6.171864143977461E-11</v>
      </c>
      <c r="BG94" s="400">
        <f t="shared" si="46"/>
        <v>-6.171864143977461E-11</v>
      </c>
      <c r="BH94" s="400">
        <f t="shared" si="46"/>
        <v>-6.171864143977461E-11</v>
      </c>
      <c r="BI94" s="400">
        <f t="shared" si="46"/>
        <v>-6.171864143977461E-11</v>
      </c>
      <c r="BJ94" s="400">
        <f t="shared" si="46"/>
        <v>-6.171864143977461E-11</v>
      </c>
      <c r="BK94" s="400">
        <f t="shared" si="46"/>
        <v>-6.171864143977461E-11</v>
      </c>
      <c r="BL94" s="400">
        <f t="shared" si="46"/>
        <v>-6.171864143977461E-11</v>
      </c>
      <c r="BM94" s="400">
        <f t="shared" si="46"/>
        <v>-6.171864143977461E-11</v>
      </c>
      <c r="BN94" s="400">
        <f t="shared" si="46"/>
        <v>-6.171864143977461E-11</v>
      </c>
      <c r="BO94" s="400">
        <f t="shared" si="46"/>
        <v>-6.171864143977461E-11</v>
      </c>
      <c r="BP94" s="400">
        <f t="shared" si="46"/>
        <v>-6.171864143977461E-11</v>
      </c>
      <c r="BQ94" s="400">
        <f t="shared" si="46"/>
        <v>-6.171864143977461E-11</v>
      </c>
      <c r="BR94" s="251" t="s">
        <v>188</v>
      </c>
    </row>
    <row r="95" spans="1:70" s="407" customFormat="1" ht="15" hidden="1" outlineLevel="1">
      <c r="A95" s="401"/>
      <c r="B95" s="402"/>
      <c r="C95" s="403" t="s">
        <v>273</v>
      </c>
      <c r="D95" s="404">
        <f t="shared" si="37"/>
        <v>6334262.5745303556</v>
      </c>
      <c r="E95" s="404">
        <f t="shared" si="44"/>
        <v>3019177.6524456833</v>
      </c>
      <c r="F95" s="405"/>
      <c r="G95" s="808"/>
      <c r="H95" s="808"/>
      <c r="I95" s="815"/>
      <c r="J95" s="406">
        <v>0</v>
      </c>
      <c r="K95" s="406">
        <v>0</v>
      </c>
      <c r="L95" s="406">
        <v>353090.37209226063</v>
      </c>
      <c r="M95" s="406">
        <v>422284.17163535708</v>
      </c>
      <c r="N95" s="406">
        <v>422284.17163535708</v>
      </c>
      <c r="O95" s="406">
        <v>422284.17163535708</v>
      </c>
      <c r="P95" s="406">
        <v>422284.17163535708</v>
      </c>
      <c r="Q95" s="406">
        <v>422284.17163535708</v>
      </c>
      <c r="R95" s="406">
        <v>422284.17163535708</v>
      </c>
      <c r="S95" s="406">
        <v>422284.17163535708</v>
      </c>
      <c r="T95" s="406">
        <v>422284.17163535708</v>
      </c>
      <c r="U95" s="406">
        <v>422284.17163535708</v>
      </c>
      <c r="V95" s="406">
        <v>422284.17163535708</v>
      </c>
      <c r="W95" s="406">
        <v>422284.17163535708</v>
      </c>
      <c r="X95" s="406">
        <v>422284.17163535708</v>
      </c>
      <c r="Y95" s="406">
        <v>422284.17163535708</v>
      </c>
      <c r="Z95" s="406">
        <v>422284.17163535708</v>
      </c>
      <c r="AA95" s="406">
        <v>69193.799543096422</v>
      </c>
      <c r="AB95" s="406">
        <v>0</v>
      </c>
      <c r="AC95" s="406">
        <v>0</v>
      </c>
      <c r="AD95" s="406">
        <v>0</v>
      </c>
      <c r="AE95" s="406">
        <v>0</v>
      </c>
      <c r="AF95" s="406">
        <v>0</v>
      </c>
      <c r="AG95" s="406">
        <v>0</v>
      </c>
      <c r="AH95" s="406">
        <v>0</v>
      </c>
      <c r="AI95" s="406">
        <v>0</v>
      </c>
      <c r="AJ95" s="406">
        <v>0</v>
      </c>
      <c r="AK95" s="406">
        <v>0</v>
      </c>
      <c r="AL95" s="406">
        <v>0</v>
      </c>
      <c r="AM95" s="406">
        <v>0</v>
      </c>
      <c r="AN95" s="406">
        <v>0</v>
      </c>
      <c r="AO95" s="406">
        <v>0</v>
      </c>
      <c r="AP95" s="406">
        <v>0</v>
      </c>
      <c r="AQ95" s="406">
        <v>0</v>
      </c>
      <c r="AR95" s="406">
        <v>0</v>
      </c>
      <c r="AS95" s="406">
        <v>0</v>
      </c>
      <c r="AT95" s="406">
        <v>0</v>
      </c>
      <c r="AU95" s="406">
        <v>0</v>
      </c>
      <c r="AV95" s="406">
        <v>0</v>
      </c>
      <c r="AW95" s="406">
        <v>0</v>
      </c>
      <c r="AX95" s="406">
        <v>0</v>
      </c>
      <c r="AY95" s="406">
        <v>0</v>
      </c>
      <c r="AZ95" s="406">
        <v>0</v>
      </c>
      <c r="BA95" s="406">
        <v>0</v>
      </c>
      <c r="BB95" s="406">
        <v>0</v>
      </c>
      <c r="BC95" s="406">
        <v>0</v>
      </c>
      <c r="BD95" s="406">
        <v>0</v>
      </c>
      <c r="BE95" s="406">
        <v>0</v>
      </c>
      <c r="BF95" s="406">
        <v>0</v>
      </c>
      <c r="BG95" s="406">
        <v>0</v>
      </c>
      <c r="BH95" s="406">
        <v>0</v>
      </c>
      <c r="BI95" s="406">
        <v>0</v>
      </c>
      <c r="BJ95" s="406">
        <v>0</v>
      </c>
      <c r="BK95" s="406">
        <v>0</v>
      </c>
      <c r="BL95" s="406">
        <v>0</v>
      </c>
      <c r="BM95" s="406">
        <v>0</v>
      </c>
      <c r="BN95" s="406">
        <v>0</v>
      </c>
      <c r="BO95" s="406">
        <v>0</v>
      </c>
      <c r="BP95" s="406">
        <v>0</v>
      </c>
      <c r="BQ95" s="406">
        <v>0</v>
      </c>
      <c r="BR95" s="251" t="s">
        <v>188</v>
      </c>
    </row>
    <row r="96" spans="1:70" s="407" customFormat="1" ht="15" hidden="1" outlineLevel="1">
      <c r="A96" s="401"/>
      <c r="B96" s="402"/>
      <c r="C96" s="403" t="s">
        <v>274</v>
      </c>
      <c r="D96" s="404">
        <f t="shared" si="37"/>
        <v>5671965.3817325374</v>
      </c>
      <c r="E96" s="404">
        <f t="shared" si="44"/>
        <v>3195018.2007661257</v>
      </c>
      <c r="F96" s="405"/>
      <c r="G96" s="808"/>
      <c r="H96" s="808"/>
      <c r="I96" s="815"/>
      <c r="J96" s="408">
        <v>0</v>
      </c>
      <c r="K96" s="408">
        <v>0</v>
      </c>
      <c r="L96" s="408">
        <v>533478.10065111797</v>
      </c>
      <c r="M96" s="408">
        <v>647768.10774838889</v>
      </c>
      <c r="N96" s="408">
        <v>611806.78672831145</v>
      </c>
      <c r="O96" s="408">
        <v>567031.22803750576</v>
      </c>
      <c r="P96" s="408">
        <v>522255.66934669996</v>
      </c>
      <c r="Q96" s="408">
        <v>477480.11065589404</v>
      </c>
      <c r="R96" s="408">
        <v>432704.55196508823</v>
      </c>
      <c r="S96" s="408">
        <v>387928.99327428255</v>
      </c>
      <c r="T96" s="408">
        <v>343153.43458347663</v>
      </c>
      <c r="U96" s="408">
        <v>298377.87589267071</v>
      </c>
      <c r="V96" s="408">
        <v>253602.31720186502</v>
      </c>
      <c r="W96" s="408">
        <v>208826.7585110591</v>
      </c>
      <c r="X96" s="408">
        <v>164051.1998202533</v>
      </c>
      <c r="Y96" s="408">
        <v>119275.6411294475</v>
      </c>
      <c r="Z96" s="408">
        <v>74500.082438641693</v>
      </c>
      <c r="AA96" s="408">
        <v>29724.523747835847</v>
      </c>
      <c r="AB96" s="408">
        <v>-6.171864143977461E-11</v>
      </c>
      <c r="AC96" s="408">
        <v>-6.171864143977461E-11</v>
      </c>
      <c r="AD96" s="408">
        <v>-6.171864143977461E-11</v>
      </c>
      <c r="AE96" s="408">
        <v>-6.171864143977461E-11</v>
      </c>
      <c r="AF96" s="408">
        <v>-6.171864143977461E-11</v>
      </c>
      <c r="AG96" s="408">
        <v>-6.171864143977461E-11</v>
      </c>
      <c r="AH96" s="408">
        <v>-6.171864143977461E-11</v>
      </c>
      <c r="AI96" s="408">
        <v>-6.171864143977461E-11</v>
      </c>
      <c r="AJ96" s="408">
        <v>-6.171864143977461E-11</v>
      </c>
      <c r="AK96" s="408">
        <v>-6.171864143977461E-11</v>
      </c>
      <c r="AL96" s="408">
        <v>-6.171864143977461E-11</v>
      </c>
      <c r="AM96" s="408">
        <v>-6.171864143977461E-11</v>
      </c>
      <c r="AN96" s="408">
        <v>-6.171864143977461E-11</v>
      </c>
      <c r="AO96" s="408">
        <v>-6.171864143977461E-11</v>
      </c>
      <c r="AP96" s="408">
        <v>-6.171864143977461E-11</v>
      </c>
      <c r="AQ96" s="408">
        <v>-6.171864143977461E-11</v>
      </c>
      <c r="AR96" s="408">
        <v>-6.171864143977461E-11</v>
      </c>
      <c r="AS96" s="408">
        <v>-6.171864143977461E-11</v>
      </c>
      <c r="AT96" s="408">
        <v>-6.171864143977461E-11</v>
      </c>
      <c r="AU96" s="408">
        <v>-6.171864143977461E-11</v>
      </c>
      <c r="AV96" s="408">
        <v>-6.171864143977461E-11</v>
      </c>
      <c r="AW96" s="408">
        <v>-6.171864143977461E-11</v>
      </c>
      <c r="AX96" s="408">
        <v>-6.171864143977461E-11</v>
      </c>
      <c r="AY96" s="408">
        <v>-6.171864143977461E-11</v>
      </c>
      <c r="AZ96" s="408">
        <v>-6.171864143977461E-11</v>
      </c>
      <c r="BA96" s="408">
        <v>-6.171864143977461E-11</v>
      </c>
      <c r="BB96" s="408">
        <v>-6.171864143977461E-11</v>
      </c>
      <c r="BC96" s="408">
        <v>-6.171864143977461E-11</v>
      </c>
      <c r="BD96" s="408">
        <v>-6.171864143977461E-11</v>
      </c>
      <c r="BE96" s="408">
        <v>-6.171864143977461E-11</v>
      </c>
      <c r="BF96" s="408">
        <v>-6.171864143977461E-11</v>
      </c>
      <c r="BG96" s="408">
        <v>-6.171864143977461E-11</v>
      </c>
      <c r="BH96" s="408">
        <v>-6.171864143977461E-11</v>
      </c>
      <c r="BI96" s="408">
        <v>-6.171864143977461E-11</v>
      </c>
      <c r="BJ96" s="408">
        <v>-6.171864143977461E-11</v>
      </c>
      <c r="BK96" s="408">
        <v>-6.171864143977461E-11</v>
      </c>
      <c r="BL96" s="408">
        <v>-6.171864143977461E-11</v>
      </c>
      <c r="BM96" s="408">
        <v>-6.171864143977461E-11</v>
      </c>
      <c r="BN96" s="408">
        <v>-6.171864143977461E-11</v>
      </c>
      <c r="BO96" s="408">
        <v>-6.171864143977461E-11</v>
      </c>
      <c r="BP96" s="408">
        <v>-6.171864143977461E-11</v>
      </c>
      <c r="BQ96" s="408">
        <v>-6.171864143977461E-11</v>
      </c>
      <c r="BR96" s="251" t="s">
        <v>188</v>
      </c>
    </row>
    <row r="97" spans="1:70" s="251" customFormat="1" ht="15" hidden="1" outlineLevel="1">
      <c r="A97" s="340"/>
      <c r="B97" s="398"/>
      <c r="C97" s="311" t="s">
        <v>275</v>
      </c>
      <c r="D97" s="312">
        <f t="shared" si="37"/>
        <v>1294774.7322841703</v>
      </c>
      <c r="E97" s="312">
        <f t="shared" si="44"/>
        <v>649848.76864155242</v>
      </c>
      <c r="F97" s="317"/>
      <c r="G97" s="799"/>
      <c r="H97" s="799"/>
      <c r="I97" s="814"/>
      <c r="J97" s="400">
        <f>DRE!J49+DRE!J50-DRE!J61-DRE!J62</f>
        <v>0</v>
      </c>
      <c r="K97" s="400">
        <f>DRE!K49+DRE!K50-DRE!K61-DRE!K62</f>
        <v>0</v>
      </c>
      <c r="L97" s="400">
        <f>DRE!L49+DRE!L50-DRE!L61-DRE!L62</f>
        <v>0</v>
      </c>
      <c r="M97" s="400">
        <f>DRE!M49+DRE!M50-DRE!M61-DRE!M62</f>
        <v>157921.81027799673</v>
      </c>
      <c r="N97" s="400">
        <f>DRE!N49+DRE!N50-DRE!N61-DRE!N62</f>
        <v>124054.27460692823</v>
      </c>
      <c r="O97" s="400">
        <f>DRE!O49+DRE!O50-DRE!O61-DRE!O62</f>
        <v>100045.72190669672</v>
      </c>
      <c r="P97" s="400">
        <f>DRE!P49+DRE!P50-DRE!P61-DRE!P62</f>
        <v>81283.731216286556</v>
      </c>
      <c r="Q97" s="400">
        <f>DRE!Q49+DRE!Q50-DRE!Q61-DRE!Q62</f>
        <v>62668.200091105216</v>
      </c>
      <c r="R97" s="400">
        <f>DRE!R49+DRE!R50-DRE!R61-DRE!R62</f>
        <v>129791.11314131589</v>
      </c>
      <c r="S97" s="400">
        <f>DRE!S49+DRE!S50-DRE!S61-DRE!S62</f>
        <v>131895.85771325606</v>
      </c>
      <c r="T97" s="400">
        <f>DRE!T49+DRE!T50-DRE!T61-DRE!T62</f>
        <v>116672.167758382</v>
      </c>
      <c r="U97" s="400">
        <f>DRE!U49+DRE!U50-DRE!U61-DRE!U62</f>
        <v>101448.47780350804</v>
      </c>
      <c r="V97" s="400">
        <f>DRE!V49+DRE!V50-DRE!V61-DRE!V62</f>
        <v>86224.787848634121</v>
      </c>
      <c r="W97" s="400">
        <f>DRE!W49+DRE!W50-DRE!W61-DRE!W62</f>
        <v>71001.097893760161</v>
      </c>
      <c r="X97" s="400">
        <f>DRE!X49+DRE!X50-DRE!X61-DRE!X62</f>
        <v>55777.407938886085</v>
      </c>
      <c r="Y97" s="400">
        <f>DRE!Y49+DRE!Y50-DRE!Y61-DRE!Y62</f>
        <v>40553.717984012095</v>
      </c>
      <c r="Z97" s="400">
        <f>DRE!Z49+DRE!Z50-DRE!Z61-DRE!Z62</f>
        <v>25330.028029138164</v>
      </c>
      <c r="AA97" s="400">
        <f>DRE!AA49+DRE!AA50-DRE!AA61-DRE!AA62</f>
        <v>10106.338074264175</v>
      </c>
      <c r="AB97" s="400">
        <f>DRE!AB49+DRE!AB50-DRE!AB61-DRE!AB62</f>
        <v>0</v>
      </c>
      <c r="AC97" s="400">
        <f>DRE!AC49+DRE!AC50-DRE!AC61-DRE!AC62</f>
        <v>0</v>
      </c>
      <c r="AD97" s="400">
        <f>DRE!AD49+DRE!AD50-DRE!AD61-DRE!AD62</f>
        <v>0</v>
      </c>
      <c r="AE97" s="400">
        <f>DRE!AE49+DRE!AE50-DRE!AE61-DRE!AE62</f>
        <v>0</v>
      </c>
      <c r="AF97" s="400">
        <f>DRE!AF49+DRE!AF50-DRE!AF61-DRE!AF62</f>
        <v>0</v>
      </c>
      <c r="AG97" s="400">
        <f>DRE!AG49+DRE!AG50-DRE!AG61-DRE!AG62</f>
        <v>0</v>
      </c>
      <c r="AH97" s="400">
        <f>DRE!AH49+DRE!AH50-DRE!AH61-DRE!AH62</f>
        <v>0</v>
      </c>
      <c r="AI97" s="400">
        <f>DRE!AI49+DRE!AI50-DRE!AI61-DRE!AI62</f>
        <v>0</v>
      </c>
      <c r="AJ97" s="400">
        <f>DRE!AJ49+DRE!AJ50-DRE!AJ61-DRE!AJ62</f>
        <v>0</v>
      </c>
      <c r="AK97" s="400">
        <f>DRE!AK49+DRE!AK50-DRE!AK61-DRE!AK62</f>
        <v>0</v>
      </c>
      <c r="AL97" s="400">
        <f>DRE!AL49+DRE!AL50-DRE!AL61-DRE!AL62</f>
        <v>0</v>
      </c>
      <c r="AM97" s="400">
        <f>DRE!AM49+DRE!AM50-DRE!AM61-DRE!AM62</f>
        <v>0</v>
      </c>
      <c r="AN97" s="400">
        <f>DRE!AN49+DRE!AN50-DRE!AN61-DRE!AN62</f>
        <v>-5.5546777295797148E-12</v>
      </c>
      <c r="AO97" s="400">
        <f>DRE!AO49+DRE!AO50-DRE!AO61-DRE!AO62</f>
        <v>-5.5546777295797148E-12</v>
      </c>
      <c r="AP97" s="400">
        <f>DRE!AP49+DRE!AP50-DRE!AP61-DRE!AP62</f>
        <v>-5.5546777295797148E-12</v>
      </c>
      <c r="AQ97" s="400">
        <f>DRE!AQ49+DRE!AQ50-DRE!AQ61-DRE!AQ62</f>
        <v>-5.5546777295797148E-12</v>
      </c>
      <c r="AR97" s="400">
        <f>DRE!AR49+DRE!AR50-DRE!AR61-DRE!AR62</f>
        <v>-5.5546777295797148E-12</v>
      </c>
      <c r="AS97" s="400">
        <f>DRE!AS49+DRE!AS50-DRE!AS61-DRE!AS62</f>
        <v>-5.5546777295797148E-12</v>
      </c>
      <c r="AT97" s="400">
        <f>DRE!AT49+DRE!AT50-DRE!AT61-DRE!AT62</f>
        <v>-5.5546777295797148E-12</v>
      </c>
      <c r="AU97" s="400">
        <f>DRE!AU49+DRE!AU50-DRE!AU61-DRE!AU62</f>
        <v>-5.5546777295797148E-12</v>
      </c>
      <c r="AV97" s="400">
        <f>DRE!AV49+DRE!AV50-DRE!AV61-DRE!AV62</f>
        <v>-5.5546777295797148E-12</v>
      </c>
      <c r="AW97" s="400">
        <f>DRE!AW49+DRE!AW50-DRE!AW61-DRE!AW62</f>
        <v>-5.5546777295797148E-12</v>
      </c>
      <c r="AX97" s="400">
        <f>DRE!AX49+DRE!AX50-DRE!AX61-DRE!AX62</f>
        <v>-5.5546777295797148E-12</v>
      </c>
      <c r="AY97" s="400">
        <f>DRE!AY49+DRE!AY50-DRE!AY61-DRE!AY62</f>
        <v>-5.5546777295797148E-12</v>
      </c>
      <c r="AZ97" s="400">
        <f>DRE!AZ49+DRE!AZ50-DRE!AZ61-DRE!AZ62</f>
        <v>-5.5546777295797148E-12</v>
      </c>
      <c r="BA97" s="400">
        <f>DRE!BA49+DRE!BA50-DRE!BA61-DRE!BA62</f>
        <v>-5.5546777295797148E-12</v>
      </c>
      <c r="BB97" s="400">
        <f>DRE!BB49+DRE!BB50-DRE!BB61-DRE!BB62</f>
        <v>-5.5546777295797148E-12</v>
      </c>
      <c r="BC97" s="400">
        <f>DRE!BC49+DRE!BC50-DRE!BC61-DRE!BC62</f>
        <v>-5.5546777295797148E-12</v>
      </c>
      <c r="BD97" s="400">
        <f>DRE!BD49+DRE!BD50-DRE!BD61-DRE!BD62</f>
        <v>-5.5546777295797148E-12</v>
      </c>
      <c r="BE97" s="400">
        <f>DRE!BE49+DRE!BE50-DRE!BE61-DRE!BE62</f>
        <v>-5.5546777295797148E-12</v>
      </c>
      <c r="BF97" s="400">
        <f>DRE!BF49+DRE!BF50-DRE!BF61-DRE!BF62</f>
        <v>-5.5546777295797148E-12</v>
      </c>
      <c r="BG97" s="400">
        <f>DRE!BG49+DRE!BG50-DRE!BG61-DRE!BG62</f>
        <v>-5.5546777295797148E-12</v>
      </c>
      <c r="BH97" s="400">
        <f>DRE!BH49+DRE!BH50-DRE!BH61-DRE!BH62</f>
        <v>-5.5546777295797148E-12</v>
      </c>
      <c r="BI97" s="400">
        <f>DRE!BI49+DRE!BI50-DRE!BI61-DRE!BI62</f>
        <v>-5.5546777295797148E-12</v>
      </c>
      <c r="BJ97" s="400">
        <f>DRE!BJ49+DRE!BJ50-DRE!BJ61-DRE!BJ62</f>
        <v>-5.5546777295797148E-12</v>
      </c>
      <c r="BK97" s="400">
        <f>DRE!BK49+DRE!BK50-DRE!BK61-DRE!BK62</f>
        <v>-5.5546777295797148E-12</v>
      </c>
      <c r="BL97" s="400">
        <f>DRE!BL49+DRE!BL50-DRE!BL61-DRE!BL62</f>
        <v>-5.5546777295797148E-12</v>
      </c>
      <c r="BM97" s="400">
        <f>DRE!BM49+DRE!BM50-DRE!BM61-DRE!BM62</f>
        <v>-5.5546777295797148E-12</v>
      </c>
      <c r="BN97" s="400">
        <f>DRE!BN49+DRE!BN50-DRE!BN61-DRE!BN62</f>
        <v>-5.5546777295797148E-12</v>
      </c>
      <c r="BO97" s="400">
        <f>DRE!BO49+DRE!BO50-DRE!BO61-DRE!BO62</f>
        <v>-5.5546777295797148E-12</v>
      </c>
      <c r="BP97" s="400">
        <f>DRE!BP49+DRE!BP50-DRE!BP61-DRE!BP62</f>
        <v>-5.5546777295797148E-12</v>
      </c>
      <c r="BQ97" s="400">
        <f>DRE!BQ49+DRE!BQ50-DRE!BQ61-DRE!BQ62</f>
        <v>-5.5546777295797148E-12</v>
      </c>
      <c r="BR97" s="251" t="s">
        <v>188</v>
      </c>
    </row>
    <row r="98" spans="1:70" s="308" customFormat="1" ht="15">
      <c r="A98" s="350"/>
      <c r="B98" s="390" t="s">
        <v>276</v>
      </c>
      <c r="C98" s="390"/>
      <c r="D98" s="304">
        <f t="shared" si="37"/>
        <v>22241380.494463313</v>
      </c>
      <c r="E98" s="304">
        <f t="shared" si="44"/>
        <v>629071.86722051259</v>
      </c>
      <c r="F98" s="391"/>
      <c r="G98" s="802"/>
      <c r="H98" s="823"/>
      <c r="I98" s="385"/>
      <c r="J98" s="304">
        <f t="shared" ref="J98:BQ98" si="47">J89+J93-J94+J97</f>
        <v>-3938433.4776975131</v>
      </c>
      <c r="K98" s="304">
        <f t="shared" si="47"/>
        <v>-398050.40932336985</v>
      </c>
      <c r="L98" s="304">
        <f t="shared" si="47"/>
        <v>-663411.51248542452</v>
      </c>
      <c r="M98" s="304">
        <f t="shared" si="47"/>
        <v>-159946.07986957088</v>
      </c>
      <c r="N98" s="304">
        <f t="shared" si="47"/>
        <v>181748.13149307226</v>
      </c>
      <c r="O98" s="304">
        <f t="shared" si="47"/>
        <v>326710.77282826399</v>
      </c>
      <c r="P98" s="304">
        <f t="shared" si="47"/>
        <v>395211.23591820349</v>
      </c>
      <c r="Q98" s="304">
        <f t="shared" si="47"/>
        <v>454829.36897218053</v>
      </c>
      <c r="R98" s="304">
        <f t="shared" si="47"/>
        <v>513156.32823011035</v>
      </c>
      <c r="S98" s="304">
        <f t="shared" si="47"/>
        <v>551910.14021493657</v>
      </c>
      <c r="T98" s="304">
        <f t="shared" si="47"/>
        <v>603293.21387002256</v>
      </c>
      <c r="U98" s="304">
        <f t="shared" si="47"/>
        <v>655965.0450702752</v>
      </c>
      <c r="V98" s="304">
        <f t="shared" si="47"/>
        <v>707294.6465817336</v>
      </c>
      <c r="W98" s="304">
        <f t="shared" si="47"/>
        <v>758090.24583964946</v>
      </c>
      <c r="X98" s="304">
        <f t="shared" si="47"/>
        <v>808916.50276549673</v>
      </c>
      <c r="Y98" s="304">
        <f t="shared" si="47"/>
        <v>859501.29526422964</v>
      </c>
      <c r="Z98" s="304">
        <f t="shared" si="47"/>
        <v>909276.98333586683</v>
      </c>
      <c r="AA98" s="304">
        <f t="shared" si="47"/>
        <v>1311880.1966138477</v>
      </c>
      <c r="AB98" s="304">
        <f t="shared" si="47"/>
        <v>1420892.9160252889</v>
      </c>
      <c r="AC98" s="304">
        <f t="shared" si="47"/>
        <v>1440918.5341365032</v>
      </c>
      <c r="AD98" s="304">
        <f t="shared" si="47"/>
        <v>1460087.8351273315</v>
      </c>
      <c r="AE98" s="304">
        <f t="shared" si="47"/>
        <v>1479419.0682651966</v>
      </c>
      <c r="AF98" s="304">
        <f t="shared" si="47"/>
        <v>1498508.9099992057</v>
      </c>
      <c r="AG98" s="304">
        <f t="shared" si="47"/>
        <v>1517628.5612005759</v>
      </c>
      <c r="AH98" s="304">
        <f t="shared" si="47"/>
        <v>1536946.4136356232</v>
      </c>
      <c r="AI98" s="304">
        <f t="shared" si="47"/>
        <v>1554845.7488054363</v>
      </c>
      <c r="AJ98" s="304">
        <f t="shared" si="47"/>
        <v>1535782.3291876989</v>
      </c>
      <c r="AK98" s="304">
        <f t="shared" si="47"/>
        <v>1544875.052768501</v>
      </c>
      <c r="AL98" s="304">
        <f t="shared" si="47"/>
        <v>1560187.935044518</v>
      </c>
      <c r="AM98" s="304">
        <f t="shared" si="47"/>
        <v>1813344.5626454244</v>
      </c>
      <c r="AN98" s="304">
        <f t="shared" si="47"/>
        <v>5.6163963710194898E-11</v>
      </c>
      <c r="AO98" s="304">
        <f t="shared" si="47"/>
        <v>5.6163963710194898E-11</v>
      </c>
      <c r="AP98" s="304">
        <f t="shared" si="47"/>
        <v>5.6163963710194898E-11</v>
      </c>
      <c r="AQ98" s="304">
        <f t="shared" si="47"/>
        <v>5.6163963710194898E-11</v>
      </c>
      <c r="AR98" s="304">
        <f t="shared" si="47"/>
        <v>5.6163963710194898E-11</v>
      </c>
      <c r="AS98" s="304">
        <f t="shared" si="47"/>
        <v>5.6163963710194898E-11</v>
      </c>
      <c r="AT98" s="304">
        <f t="shared" si="47"/>
        <v>5.6163963710194898E-11</v>
      </c>
      <c r="AU98" s="304">
        <f t="shared" si="47"/>
        <v>5.6163963710194898E-11</v>
      </c>
      <c r="AV98" s="304">
        <f t="shared" si="47"/>
        <v>5.6163963710194898E-11</v>
      </c>
      <c r="AW98" s="304">
        <f t="shared" si="47"/>
        <v>5.6163963710194898E-11</v>
      </c>
      <c r="AX98" s="304">
        <f t="shared" si="47"/>
        <v>5.6163963710194898E-11</v>
      </c>
      <c r="AY98" s="304">
        <f t="shared" si="47"/>
        <v>5.6163963710194898E-11</v>
      </c>
      <c r="AZ98" s="304">
        <f t="shared" si="47"/>
        <v>5.6163963710194898E-11</v>
      </c>
      <c r="BA98" s="304">
        <f t="shared" si="47"/>
        <v>5.6163963710194898E-11</v>
      </c>
      <c r="BB98" s="304">
        <f t="shared" si="47"/>
        <v>5.6163963710194898E-11</v>
      </c>
      <c r="BC98" s="304">
        <f t="shared" si="47"/>
        <v>5.6163963710194898E-11</v>
      </c>
      <c r="BD98" s="304">
        <f t="shared" si="47"/>
        <v>5.6163963710194898E-11</v>
      </c>
      <c r="BE98" s="304">
        <f t="shared" si="47"/>
        <v>5.6163963710194898E-11</v>
      </c>
      <c r="BF98" s="304">
        <f t="shared" si="47"/>
        <v>5.6163963710194898E-11</v>
      </c>
      <c r="BG98" s="304">
        <f t="shared" si="47"/>
        <v>5.6163963710194898E-11</v>
      </c>
      <c r="BH98" s="304">
        <f t="shared" si="47"/>
        <v>5.6163963710194898E-11</v>
      </c>
      <c r="BI98" s="304">
        <f t="shared" si="47"/>
        <v>5.6163963710194898E-11</v>
      </c>
      <c r="BJ98" s="304">
        <f t="shared" si="47"/>
        <v>5.6163963710194898E-11</v>
      </c>
      <c r="BK98" s="304">
        <f t="shared" si="47"/>
        <v>5.6163963710194898E-11</v>
      </c>
      <c r="BL98" s="304">
        <f t="shared" si="47"/>
        <v>5.6163963710194898E-11</v>
      </c>
      <c r="BM98" s="304">
        <f t="shared" si="47"/>
        <v>5.6163963710194898E-11</v>
      </c>
      <c r="BN98" s="304">
        <f t="shared" si="47"/>
        <v>5.6163963710194898E-11</v>
      </c>
      <c r="BO98" s="304">
        <f t="shared" si="47"/>
        <v>5.6163963710194898E-11</v>
      </c>
      <c r="BP98" s="304">
        <f t="shared" si="47"/>
        <v>5.6163963710194898E-11</v>
      </c>
      <c r="BQ98" s="304">
        <f t="shared" si="47"/>
        <v>5.6163963710194898E-11</v>
      </c>
      <c r="BR98" s="251" t="s">
        <v>188</v>
      </c>
    </row>
    <row r="99" spans="1:70" s="308" customFormat="1" ht="15">
      <c r="A99" s="350"/>
      <c r="B99" s="351"/>
      <c r="C99" s="352"/>
      <c r="D99" s="353"/>
      <c r="E99" s="353"/>
      <c r="F99" s="354"/>
      <c r="G99" s="803"/>
      <c r="H99" s="355"/>
      <c r="I99" s="811"/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  <c r="AA99" s="356"/>
      <c r="AB99" s="356"/>
      <c r="AC99" s="356"/>
      <c r="AD99" s="356"/>
      <c r="AE99" s="356"/>
      <c r="AF99" s="356"/>
      <c r="AG99" s="356"/>
      <c r="AH99" s="356"/>
      <c r="AI99" s="356"/>
      <c r="AJ99" s="356"/>
      <c r="AK99" s="356"/>
      <c r="AL99" s="356"/>
      <c r="AM99" s="356"/>
      <c r="AN99" s="356"/>
      <c r="AO99" s="356"/>
      <c r="AP99" s="356"/>
      <c r="AQ99" s="356"/>
      <c r="AR99" s="356"/>
      <c r="AS99" s="356"/>
      <c r="AT99" s="356"/>
      <c r="AU99" s="356"/>
      <c r="AV99" s="356"/>
      <c r="AW99" s="356"/>
      <c r="AX99" s="356"/>
      <c r="AY99" s="356"/>
      <c r="AZ99" s="356"/>
      <c r="BA99" s="356"/>
      <c r="BB99" s="356"/>
      <c r="BC99" s="356"/>
      <c r="BD99" s="356"/>
      <c r="BE99" s="356"/>
      <c r="BF99" s="356"/>
      <c r="BG99" s="356"/>
      <c r="BH99" s="356"/>
      <c r="BI99" s="356"/>
      <c r="BJ99" s="356"/>
      <c r="BK99" s="356"/>
      <c r="BL99" s="356"/>
      <c r="BM99" s="356"/>
      <c r="BN99" s="356"/>
      <c r="BO99" s="356"/>
      <c r="BP99" s="356"/>
      <c r="BQ99" s="356"/>
      <c r="BR99" s="308" t="s">
        <v>188</v>
      </c>
    </row>
    <row r="100" spans="1:70" s="251" customFormat="1" ht="10.9" customHeight="1">
      <c r="A100" s="409"/>
      <c r="B100" s="286"/>
      <c r="C100" s="394"/>
      <c r="D100" s="394"/>
      <c r="E100" s="394"/>
      <c r="F100" s="410"/>
      <c r="G100" s="410"/>
      <c r="H100" s="410"/>
      <c r="I100" s="410"/>
      <c r="J100" s="410"/>
      <c r="K100" s="410"/>
      <c r="L100" s="411"/>
      <c r="M100" s="411"/>
      <c r="N100" s="411"/>
      <c r="O100" s="411"/>
      <c r="P100" s="411"/>
      <c r="Q100" s="411"/>
      <c r="R100" s="411"/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  <c r="AU100" s="411"/>
      <c r="AV100" s="411"/>
      <c r="AW100" s="411"/>
      <c r="AX100" s="411"/>
      <c r="AY100" s="411"/>
      <c r="AZ100" s="411"/>
      <c r="BA100" s="411"/>
      <c r="BB100" s="411"/>
      <c r="BC100" s="411"/>
      <c r="BD100" s="411"/>
      <c r="BE100" s="411"/>
      <c r="BF100" s="411"/>
      <c r="BG100" s="411"/>
      <c r="BH100" s="411"/>
      <c r="BI100" s="411"/>
      <c r="BJ100" s="411"/>
      <c r="BK100" s="411"/>
      <c r="BL100" s="411"/>
      <c r="BM100" s="411"/>
      <c r="BN100" s="411"/>
      <c r="BO100" s="411"/>
      <c r="BP100" s="411"/>
      <c r="BQ100" s="411"/>
      <c r="BR100" s="308" t="s">
        <v>188</v>
      </c>
    </row>
    <row r="101" spans="1:70" s="262" customFormat="1" ht="17.45" customHeight="1">
      <c r="A101" s="252"/>
      <c r="B101" s="297" t="s">
        <v>277</v>
      </c>
      <c r="C101" s="298"/>
      <c r="D101" s="298"/>
      <c r="E101" s="298"/>
      <c r="F101" s="298"/>
      <c r="G101" s="298"/>
      <c r="H101" s="298"/>
      <c r="I101" s="299"/>
      <c r="J101" s="300"/>
      <c r="K101" s="300"/>
      <c r="L101" s="300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  <c r="AG101" s="300"/>
      <c r="AH101" s="300"/>
      <c r="AI101" s="300"/>
      <c r="AJ101" s="300"/>
      <c r="AK101" s="300"/>
      <c r="AL101" s="300"/>
      <c r="AM101" s="300"/>
      <c r="AN101" s="300"/>
      <c r="AO101" s="300"/>
      <c r="AP101" s="300"/>
      <c r="AQ101" s="300"/>
      <c r="AR101" s="300"/>
      <c r="AS101" s="300"/>
      <c r="AT101" s="300"/>
      <c r="AU101" s="300"/>
      <c r="AV101" s="300"/>
      <c r="AW101" s="300"/>
      <c r="AX101" s="300"/>
      <c r="AY101" s="300"/>
      <c r="AZ101" s="300"/>
      <c r="BA101" s="300"/>
      <c r="BB101" s="300"/>
      <c r="BC101" s="300"/>
      <c r="BD101" s="300"/>
      <c r="BE101" s="300"/>
      <c r="BF101" s="300"/>
      <c r="BG101" s="300"/>
      <c r="BH101" s="300"/>
      <c r="BI101" s="300"/>
      <c r="BJ101" s="300"/>
      <c r="BK101" s="300"/>
      <c r="BL101" s="300"/>
      <c r="BM101" s="300"/>
      <c r="BN101" s="300"/>
      <c r="BO101" s="300"/>
      <c r="BP101" s="300"/>
      <c r="BQ101" s="300"/>
      <c r="BR101" s="272" t="s">
        <v>188</v>
      </c>
    </row>
    <row r="102" spans="1:70" s="251" customFormat="1" ht="15">
      <c r="A102" s="244"/>
      <c r="B102" s="398"/>
      <c r="C102" s="311" t="s">
        <v>278</v>
      </c>
      <c r="D102" s="412">
        <f t="shared" ref="D102:D103" si="48">SUM($J102:$BQ102)</f>
        <v>49546003.631582879</v>
      </c>
      <c r="E102" s="412">
        <f>J102+NPV($G$1,$K102:$BQ102)</f>
        <v>12556784.731094839</v>
      </c>
      <c r="F102" s="413"/>
      <c r="G102" s="799"/>
      <c r="H102" s="799"/>
      <c r="I102" s="816"/>
      <c r="J102" s="414">
        <f t="shared" ref="J102:BQ102" si="49">J61</f>
        <v>-1298636.5670181625</v>
      </c>
      <c r="K102" s="414">
        <f t="shared" si="49"/>
        <v>-302713.02773318009</v>
      </c>
      <c r="L102" s="414">
        <f t="shared" si="49"/>
        <v>165076.77865736873</v>
      </c>
      <c r="M102" s="414">
        <f t="shared" si="49"/>
        <v>981223.66284191306</v>
      </c>
      <c r="N102" s="414">
        <f t="shared" si="49"/>
        <v>1440904.5438966071</v>
      </c>
      <c r="O102" s="414">
        <f t="shared" si="49"/>
        <v>1558036.0471680416</v>
      </c>
      <c r="P102" s="414">
        <f t="shared" si="49"/>
        <v>1605213.3903085238</v>
      </c>
      <c r="Q102" s="414">
        <f t="shared" si="49"/>
        <v>1650437.9392459549</v>
      </c>
      <c r="R102" s="414">
        <f t="shared" si="49"/>
        <v>1693705.4454295139</v>
      </c>
      <c r="S102" s="414">
        <f t="shared" si="49"/>
        <v>1701675.7890010583</v>
      </c>
      <c r="T102" s="414">
        <f t="shared" si="49"/>
        <v>1739866.3966977117</v>
      </c>
      <c r="U102" s="414">
        <f t="shared" si="49"/>
        <v>1774253.0433935071</v>
      </c>
      <c r="V102" s="414">
        <f t="shared" si="49"/>
        <v>1806966.5216205516</v>
      </c>
      <c r="W102" s="414">
        <f t="shared" si="49"/>
        <v>1839046.8719913065</v>
      </c>
      <c r="X102" s="414">
        <f t="shared" si="49"/>
        <v>1871312.0678548589</v>
      </c>
      <c r="Y102" s="414">
        <f t="shared" si="49"/>
        <v>1903099.2597540156</v>
      </c>
      <c r="Z102" s="414">
        <f t="shared" si="49"/>
        <v>1933508.2255417961</v>
      </c>
      <c r="AA102" s="414">
        <f t="shared" si="49"/>
        <v>1963718.5074934433</v>
      </c>
      <c r="AB102" s="414">
        <f t="shared" si="49"/>
        <v>1993628.793305215</v>
      </c>
      <c r="AC102" s="414">
        <f t="shared" si="49"/>
        <v>2022522.6073283968</v>
      </c>
      <c r="AD102" s="414">
        <f t="shared" si="49"/>
        <v>2051597.6682856721</v>
      </c>
      <c r="AE102" s="414">
        <f t="shared" si="49"/>
        <v>2080931.1357585653</v>
      </c>
      <c r="AF102" s="414">
        <f t="shared" si="49"/>
        <v>2109771.7519279313</v>
      </c>
      <c r="AG102" s="414">
        <f t="shared" si="49"/>
        <v>2138767.0997622004</v>
      </c>
      <c r="AH102" s="414">
        <f t="shared" si="49"/>
        <v>2168092.3981091073</v>
      </c>
      <c r="AI102" s="414">
        <f t="shared" si="49"/>
        <v>2194763.5413086363</v>
      </c>
      <c r="AJ102" s="414">
        <f t="shared" si="49"/>
        <v>2154565.917098877</v>
      </c>
      <c r="AK102" s="414">
        <f t="shared" si="49"/>
        <v>2179334.5340305949</v>
      </c>
      <c r="AL102" s="414">
        <f t="shared" si="49"/>
        <v>2202216.6982591203</v>
      </c>
      <c r="AM102" s="414">
        <f t="shared" si="49"/>
        <v>2223116.5902637229</v>
      </c>
      <c r="AN102" s="414">
        <f t="shared" si="49"/>
        <v>0</v>
      </c>
      <c r="AO102" s="414">
        <f t="shared" si="49"/>
        <v>0</v>
      </c>
      <c r="AP102" s="414">
        <f t="shared" si="49"/>
        <v>0</v>
      </c>
      <c r="AQ102" s="414">
        <f t="shared" si="49"/>
        <v>0</v>
      </c>
      <c r="AR102" s="414">
        <f t="shared" si="49"/>
        <v>0</v>
      </c>
      <c r="AS102" s="414">
        <f t="shared" si="49"/>
        <v>0</v>
      </c>
      <c r="AT102" s="414">
        <f t="shared" si="49"/>
        <v>0</v>
      </c>
      <c r="AU102" s="414">
        <f t="shared" si="49"/>
        <v>0</v>
      </c>
      <c r="AV102" s="414">
        <f t="shared" si="49"/>
        <v>0</v>
      </c>
      <c r="AW102" s="414">
        <f t="shared" si="49"/>
        <v>0</v>
      </c>
      <c r="AX102" s="414">
        <f t="shared" si="49"/>
        <v>0</v>
      </c>
      <c r="AY102" s="414">
        <f t="shared" si="49"/>
        <v>0</v>
      </c>
      <c r="AZ102" s="414">
        <f t="shared" si="49"/>
        <v>0</v>
      </c>
      <c r="BA102" s="414">
        <f t="shared" si="49"/>
        <v>0</v>
      </c>
      <c r="BB102" s="414">
        <f t="shared" si="49"/>
        <v>0</v>
      </c>
      <c r="BC102" s="414">
        <f t="shared" si="49"/>
        <v>0</v>
      </c>
      <c r="BD102" s="414">
        <f t="shared" si="49"/>
        <v>0</v>
      </c>
      <c r="BE102" s="414">
        <f t="shared" si="49"/>
        <v>0</v>
      </c>
      <c r="BF102" s="414">
        <f t="shared" si="49"/>
        <v>0</v>
      </c>
      <c r="BG102" s="414">
        <f t="shared" si="49"/>
        <v>0</v>
      </c>
      <c r="BH102" s="414">
        <f t="shared" si="49"/>
        <v>0</v>
      </c>
      <c r="BI102" s="414">
        <f t="shared" si="49"/>
        <v>0</v>
      </c>
      <c r="BJ102" s="414">
        <f t="shared" si="49"/>
        <v>0</v>
      </c>
      <c r="BK102" s="414">
        <f t="shared" si="49"/>
        <v>0</v>
      </c>
      <c r="BL102" s="414">
        <f t="shared" si="49"/>
        <v>0</v>
      </c>
      <c r="BM102" s="414">
        <f t="shared" si="49"/>
        <v>0</v>
      </c>
      <c r="BN102" s="414">
        <f t="shared" si="49"/>
        <v>0</v>
      </c>
      <c r="BO102" s="414">
        <f t="shared" si="49"/>
        <v>0</v>
      </c>
      <c r="BP102" s="414">
        <f t="shared" si="49"/>
        <v>0</v>
      </c>
      <c r="BQ102" s="414">
        <f t="shared" si="49"/>
        <v>0</v>
      </c>
      <c r="BR102" s="251" t="s">
        <v>188</v>
      </c>
    </row>
    <row r="103" spans="1:70" s="251" customFormat="1" ht="15">
      <c r="A103" s="401"/>
      <c r="B103" s="398"/>
      <c r="C103" s="311" t="s">
        <v>279</v>
      </c>
      <c r="D103" s="412">
        <f t="shared" si="48"/>
        <v>36910906.16317372</v>
      </c>
      <c r="E103" s="412">
        <f>J103+NPV($G$1,$K103:$BQ103)</f>
        <v>9629460.4796177018</v>
      </c>
      <c r="F103" s="413"/>
      <c r="G103" s="799"/>
      <c r="H103" s="799"/>
      <c r="I103" s="816"/>
      <c r="J103" s="414">
        <f t="shared" ref="J103:BQ103" si="50">J61-J86-J87+J97</f>
        <v>-1298636.5670181625</v>
      </c>
      <c r="K103" s="414">
        <f t="shared" si="50"/>
        <v>-302713.02773318009</v>
      </c>
      <c r="L103" s="414">
        <f t="shared" si="50"/>
        <v>165076.77865736873</v>
      </c>
      <c r="M103" s="414">
        <f t="shared" si="50"/>
        <v>978357.30316896609</v>
      </c>
      <c r="N103" s="414">
        <f t="shared" si="50"/>
        <v>1268291.3956584034</v>
      </c>
      <c r="O103" s="414">
        <f t="shared" si="50"/>
        <v>1330374.4978626764</v>
      </c>
      <c r="P103" s="414">
        <f t="shared" si="50"/>
        <v>1346287.8543805205</v>
      </c>
      <c r="Q103" s="414">
        <f t="shared" si="50"/>
        <v>1360912.366724351</v>
      </c>
      <c r="R103" s="414">
        <f t="shared" si="50"/>
        <v>1374245.230850626</v>
      </c>
      <c r="S103" s="414">
        <f t="shared" si="50"/>
        <v>1364281.9676529714</v>
      </c>
      <c r="T103" s="414">
        <f t="shared" si="50"/>
        <v>1374264.0787778886</v>
      </c>
      <c r="U103" s="414">
        <f t="shared" si="50"/>
        <v>1381735.5756422398</v>
      </c>
      <c r="V103" s="414">
        <f t="shared" si="50"/>
        <v>1388102.7813172152</v>
      </c>
      <c r="W103" s="414">
        <f t="shared" si="50"/>
        <v>1394052.1226070393</v>
      </c>
      <c r="X103" s="414">
        <f t="shared" si="50"/>
        <v>1400123.4619221101</v>
      </c>
      <c r="Y103" s="414">
        <f t="shared" si="50"/>
        <v>1405879.3186206794</v>
      </c>
      <c r="Z103" s="414">
        <f t="shared" si="50"/>
        <v>1410725.5460857407</v>
      </c>
      <c r="AA103" s="414">
        <f t="shared" si="50"/>
        <v>1415440.6422189535</v>
      </c>
      <c r="AB103" s="414">
        <f t="shared" si="50"/>
        <v>1425075.0927804587</v>
      </c>
      <c r="AC103" s="414">
        <f t="shared" si="50"/>
        <v>1444145.0100357586</v>
      </c>
      <c r="AD103" s="414">
        <f t="shared" si="50"/>
        <v>1463334.5502675606</v>
      </c>
      <c r="AE103" s="414">
        <f t="shared" si="50"/>
        <v>1482694.6387996697</v>
      </c>
      <c r="AF103" s="414">
        <f t="shared" si="50"/>
        <v>1501729.4454714516</v>
      </c>
      <c r="AG103" s="414">
        <f t="shared" si="50"/>
        <v>1520866.3750420692</v>
      </c>
      <c r="AH103" s="414">
        <f t="shared" si="50"/>
        <v>1540221.0719510277</v>
      </c>
      <c r="AI103" s="414">
        <f t="shared" si="50"/>
        <v>1557824.026462717</v>
      </c>
      <c r="AJ103" s="414">
        <f t="shared" si="50"/>
        <v>1531293.5944842757</v>
      </c>
      <c r="AK103" s="414">
        <f t="shared" si="50"/>
        <v>1547640.8816592095</v>
      </c>
      <c r="AL103" s="414">
        <f t="shared" si="50"/>
        <v>1562743.1100500366</v>
      </c>
      <c r="AM103" s="414">
        <f t="shared" si="50"/>
        <v>1576537.038773074</v>
      </c>
      <c r="AN103" s="414">
        <f t="shared" si="50"/>
        <v>-5.5546777295797148E-12</v>
      </c>
      <c r="AO103" s="414">
        <f t="shared" si="50"/>
        <v>-5.5546777295797148E-12</v>
      </c>
      <c r="AP103" s="414">
        <f t="shared" si="50"/>
        <v>-5.5546777295797148E-12</v>
      </c>
      <c r="AQ103" s="414">
        <f t="shared" si="50"/>
        <v>-5.5546777295797148E-12</v>
      </c>
      <c r="AR103" s="414">
        <f t="shared" si="50"/>
        <v>-5.5546777295797148E-12</v>
      </c>
      <c r="AS103" s="414">
        <f t="shared" si="50"/>
        <v>-5.5546777295797148E-12</v>
      </c>
      <c r="AT103" s="414">
        <f t="shared" si="50"/>
        <v>-5.5546777295797148E-12</v>
      </c>
      <c r="AU103" s="414">
        <f t="shared" si="50"/>
        <v>-5.5546777295797148E-12</v>
      </c>
      <c r="AV103" s="414">
        <f t="shared" si="50"/>
        <v>-5.5546777295797148E-12</v>
      </c>
      <c r="AW103" s="414">
        <f t="shared" si="50"/>
        <v>-5.5546777295797148E-12</v>
      </c>
      <c r="AX103" s="414">
        <f t="shared" si="50"/>
        <v>-5.5546777295797148E-12</v>
      </c>
      <c r="AY103" s="414">
        <f t="shared" si="50"/>
        <v>-5.5546777295797148E-12</v>
      </c>
      <c r="AZ103" s="414">
        <f t="shared" si="50"/>
        <v>-5.5546777295797148E-12</v>
      </c>
      <c r="BA103" s="414">
        <f t="shared" si="50"/>
        <v>-5.5546777295797148E-12</v>
      </c>
      <c r="BB103" s="414">
        <f t="shared" si="50"/>
        <v>-5.5546777295797148E-12</v>
      </c>
      <c r="BC103" s="414">
        <f t="shared" si="50"/>
        <v>-5.5546777295797148E-12</v>
      </c>
      <c r="BD103" s="414">
        <f t="shared" si="50"/>
        <v>-5.5546777295797148E-12</v>
      </c>
      <c r="BE103" s="414">
        <f t="shared" si="50"/>
        <v>-5.5546777295797148E-12</v>
      </c>
      <c r="BF103" s="414">
        <f t="shared" si="50"/>
        <v>-5.5546777295797148E-12</v>
      </c>
      <c r="BG103" s="414">
        <f t="shared" si="50"/>
        <v>-5.5546777295797148E-12</v>
      </c>
      <c r="BH103" s="414">
        <f t="shared" si="50"/>
        <v>-5.5546777295797148E-12</v>
      </c>
      <c r="BI103" s="414">
        <f t="shared" si="50"/>
        <v>-5.5546777295797148E-12</v>
      </c>
      <c r="BJ103" s="414">
        <f t="shared" si="50"/>
        <v>-5.5546777295797148E-12</v>
      </c>
      <c r="BK103" s="414">
        <f t="shared" si="50"/>
        <v>-5.5546777295797148E-12</v>
      </c>
      <c r="BL103" s="414">
        <f t="shared" si="50"/>
        <v>-5.5546777295797148E-12</v>
      </c>
      <c r="BM103" s="414">
        <f t="shared" si="50"/>
        <v>-5.5546777295797148E-12</v>
      </c>
      <c r="BN103" s="414">
        <f t="shared" si="50"/>
        <v>-5.5546777295797148E-12</v>
      </c>
      <c r="BO103" s="414">
        <f t="shared" si="50"/>
        <v>-5.5546777295797148E-12</v>
      </c>
      <c r="BP103" s="414">
        <f t="shared" si="50"/>
        <v>-5.5546777295797148E-12</v>
      </c>
      <c r="BQ103" s="414">
        <f t="shared" si="50"/>
        <v>-5.5546777295797148E-12</v>
      </c>
      <c r="BR103" s="251" t="s">
        <v>188</v>
      </c>
    </row>
    <row r="104" spans="1:70" s="251" customFormat="1" ht="15">
      <c r="A104" s="244"/>
      <c r="B104" s="398"/>
      <c r="C104" s="311"/>
      <c r="D104" s="415"/>
      <c r="E104" s="415"/>
      <c r="F104" s="313"/>
      <c r="G104" s="799"/>
      <c r="H104" s="799"/>
      <c r="I104" s="817"/>
      <c r="J104" s="416"/>
      <c r="K104" s="416"/>
      <c r="L104" s="416"/>
      <c r="M104" s="416"/>
      <c r="N104" s="416"/>
      <c r="O104" s="416"/>
      <c r="P104" s="416"/>
      <c r="Q104" s="416"/>
      <c r="R104" s="416"/>
      <c r="S104" s="416"/>
      <c r="T104" s="416"/>
      <c r="U104" s="416"/>
      <c r="V104" s="416"/>
      <c r="W104" s="416"/>
      <c r="X104" s="416"/>
      <c r="Y104" s="416"/>
      <c r="Z104" s="416"/>
      <c r="AA104" s="416"/>
      <c r="AB104" s="416"/>
      <c r="AC104" s="416"/>
      <c r="AD104" s="416"/>
      <c r="AE104" s="416"/>
      <c r="AF104" s="416"/>
      <c r="AG104" s="416"/>
      <c r="AH104" s="416"/>
      <c r="AI104" s="416"/>
      <c r="AJ104" s="416"/>
      <c r="AK104" s="416"/>
      <c r="AL104" s="416"/>
      <c r="AM104" s="416"/>
      <c r="AN104" s="416"/>
      <c r="AO104" s="416"/>
      <c r="AP104" s="416"/>
      <c r="AQ104" s="416"/>
      <c r="AR104" s="416"/>
      <c r="AS104" s="416"/>
      <c r="AT104" s="416"/>
      <c r="AU104" s="416"/>
      <c r="AV104" s="416"/>
      <c r="AW104" s="416"/>
      <c r="AX104" s="416"/>
      <c r="AY104" s="416"/>
      <c r="AZ104" s="416"/>
      <c r="BA104" s="416"/>
      <c r="BB104" s="416"/>
      <c r="BC104" s="416"/>
      <c r="BD104" s="416"/>
      <c r="BE104" s="416"/>
      <c r="BF104" s="416"/>
      <c r="BG104" s="416"/>
      <c r="BH104" s="416"/>
      <c r="BI104" s="416"/>
      <c r="BJ104" s="416"/>
      <c r="BK104" s="416"/>
      <c r="BL104" s="416"/>
      <c r="BM104" s="416"/>
      <c r="BN104" s="416"/>
      <c r="BO104" s="416"/>
      <c r="BP104" s="416"/>
      <c r="BQ104" s="416"/>
    </row>
    <row r="105" spans="1:70" s="251" customFormat="1" ht="15">
      <c r="A105" s="244"/>
      <c r="B105" s="417"/>
      <c r="C105" s="418"/>
      <c r="D105" s="419"/>
      <c r="E105" s="419"/>
      <c r="F105" s="420"/>
      <c r="G105" s="421"/>
      <c r="H105" s="421"/>
      <c r="I105" s="818"/>
      <c r="J105" s="422"/>
      <c r="K105" s="422"/>
      <c r="L105" s="422"/>
      <c r="M105" s="422"/>
      <c r="N105" s="422"/>
      <c r="O105" s="422"/>
      <c r="P105" s="422"/>
      <c r="Q105" s="422"/>
      <c r="R105" s="422"/>
      <c r="S105" s="422"/>
      <c r="T105" s="422"/>
      <c r="U105" s="422"/>
      <c r="V105" s="422"/>
      <c r="W105" s="422"/>
      <c r="X105" s="422"/>
      <c r="Y105" s="422"/>
      <c r="Z105" s="422"/>
      <c r="AA105" s="422"/>
      <c r="AB105" s="422"/>
      <c r="AC105" s="422"/>
      <c r="AD105" s="422"/>
      <c r="AE105" s="422"/>
      <c r="AF105" s="422"/>
      <c r="AG105" s="422"/>
      <c r="AH105" s="422"/>
      <c r="AI105" s="422"/>
      <c r="AJ105" s="422"/>
      <c r="AK105" s="422"/>
      <c r="AL105" s="422"/>
      <c r="AM105" s="422"/>
      <c r="AN105" s="422"/>
      <c r="AO105" s="422"/>
      <c r="AP105" s="422"/>
      <c r="AQ105" s="422"/>
      <c r="AR105" s="422"/>
      <c r="AS105" s="422"/>
      <c r="AT105" s="422"/>
      <c r="AU105" s="422"/>
      <c r="AV105" s="422"/>
      <c r="AW105" s="422"/>
      <c r="AX105" s="422"/>
      <c r="AY105" s="422"/>
      <c r="AZ105" s="422"/>
      <c r="BA105" s="422"/>
      <c r="BB105" s="422"/>
      <c r="BC105" s="422"/>
      <c r="BD105" s="422"/>
      <c r="BE105" s="422"/>
      <c r="BF105" s="422"/>
      <c r="BG105" s="422"/>
      <c r="BH105" s="422"/>
      <c r="BI105" s="422"/>
      <c r="BJ105" s="422"/>
      <c r="BK105" s="422"/>
      <c r="BL105" s="422"/>
      <c r="BM105" s="422"/>
      <c r="BN105" s="422"/>
      <c r="BO105" s="422"/>
      <c r="BP105" s="422"/>
      <c r="BQ105" s="422"/>
    </row>
    <row r="106" spans="1:70" ht="15">
      <c r="A106" s="423"/>
      <c r="B106" s="424"/>
      <c r="C106" s="424"/>
      <c r="D106" s="425"/>
      <c r="E106" s="425"/>
      <c r="F106" s="424"/>
      <c r="G106" s="424"/>
      <c r="H106" s="424"/>
      <c r="I106" s="426"/>
      <c r="J106" s="426"/>
      <c r="K106" s="426"/>
      <c r="L106" s="426"/>
      <c r="M106" s="426"/>
      <c r="N106" s="426"/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  <c r="Y106" s="426"/>
      <c r="Z106" s="426"/>
      <c r="AA106" s="426"/>
      <c r="AB106" s="426"/>
      <c r="AC106" s="426"/>
      <c r="AD106" s="426"/>
      <c r="AE106" s="426"/>
      <c r="AF106" s="426"/>
      <c r="AG106" s="426"/>
      <c r="AH106" s="426"/>
      <c r="AI106" s="426"/>
      <c r="AJ106" s="426"/>
      <c r="AK106" s="426"/>
      <c r="AL106" s="426"/>
      <c r="AM106" s="426"/>
      <c r="AN106" s="426"/>
      <c r="AO106" s="426"/>
      <c r="AP106" s="426"/>
      <c r="AQ106" s="426"/>
      <c r="AR106" s="426"/>
      <c r="AS106" s="426"/>
      <c r="AT106" s="426"/>
      <c r="AU106" s="426"/>
      <c r="AV106" s="426"/>
      <c r="AW106" s="426"/>
      <c r="AX106" s="426"/>
      <c r="AY106" s="426"/>
      <c r="AZ106" s="426"/>
      <c r="BA106" s="426"/>
      <c r="BB106" s="426"/>
      <c r="BC106" s="426"/>
      <c r="BD106" s="426"/>
      <c r="BE106" s="426"/>
      <c r="BF106" s="426"/>
      <c r="BG106" s="426"/>
      <c r="BH106" s="426"/>
      <c r="BI106" s="426"/>
      <c r="BJ106" s="426"/>
      <c r="BK106" s="426"/>
      <c r="BL106" s="426"/>
      <c r="BM106" s="426"/>
      <c r="BN106" s="426"/>
      <c r="BO106" s="426"/>
      <c r="BP106" s="426"/>
      <c r="BQ106" s="426"/>
      <c r="BR106" s="251" t="s">
        <v>188</v>
      </c>
    </row>
    <row r="107" spans="1:70" ht="15">
      <c r="A107" s="423"/>
      <c r="B107" s="424"/>
      <c r="C107" s="424"/>
      <c r="D107" s="427" t="s">
        <v>280</v>
      </c>
      <c r="E107" s="428" t="s">
        <v>281</v>
      </c>
      <c r="F107" s="424"/>
      <c r="G107" s="424"/>
      <c r="H107" s="424"/>
      <c r="I107" s="426"/>
      <c r="J107" s="426"/>
      <c r="K107" s="426"/>
      <c r="L107" s="426"/>
      <c r="M107" s="426"/>
      <c r="N107" s="426"/>
      <c r="O107" s="426"/>
      <c r="P107" s="426"/>
      <c r="Q107" s="426"/>
      <c r="R107" s="426"/>
      <c r="S107" s="426"/>
      <c r="T107" s="426"/>
      <c r="U107" s="426"/>
      <c r="V107" s="426"/>
      <c r="W107" s="426"/>
      <c r="X107" s="426"/>
      <c r="Y107" s="426"/>
      <c r="Z107" s="426"/>
      <c r="AA107" s="426"/>
      <c r="AB107" s="426"/>
      <c r="AC107" s="426"/>
      <c r="AD107" s="426"/>
      <c r="AE107" s="426"/>
      <c r="AF107" s="426"/>
      <c r="AG107" s="426"/>
      <c r="AH107" s="426"/>
      <c r="AI107" s="426"/>
      <c r="AJ107" s="426"/>
      <c r="AK107" s="426"/>
      <c r="AL107" s="426"/>
      <c r="AM107" s="426"/>
      <c r="AN107" s="426"/>
      <c r="AO107" s="426"/>
      <c r="AP107" s="426"/>
      <c r="AQ107" s="426"/>
      <c r="AR107" s="426"/>
      <c r="AS107" s="426"/>
      <c r="AT107" s="426"/>
      <c r="AU107" s="426"/>
      <c r="AV107" s="426"/>
      <c r="AW107" s="426"/>
      <c r="AX107" s="426"/>
      <c r="AY107" s="426"/>
      <c r="AZ107" s="426"/>
      <c r="BA107" s="426"/>
      <c r="BB107" s="426"/>
      <c r="BC107" s="426"/>
      <c r="BD107" s="426"/>
      <c r="BE107" s="426"/>
      <c r="BF107" s="426"/>
      <c r="BG107" s="426"/>
      <c r="BH107" s="426"/>
      <c r="BI107" s="426"/>
      <c r="BJ107" s="426"/>
      <c r="BK107" s="426"/>
      <c r="BL107" s="426"/>
      <c r="BM107" s="426"/>
      <c r="BN107" s="426"/>
      <c r="BO107" s="426"/>
      <c r="BP107" s="426"/>
      <c r="BQ107" s="426"/>
      <c r="BR107" s="251" t="s">
        <v>188</v>
      </c>
    </row>
    <row r="108" spans="1:70" s="251" customFormat="1" ht="15">
      <c r="A108" s="244"/>
      <c r="B108" s="429"/>
      <c r="C108" s="430" t="s">
        <v>282</v>
      </c>
      <c r="D108" s="431">
        <f t="shared" ref="D108" si="51">(1+E108)^(1/12)-1</f>
        <v>7.4308122394002307E-3</v>
      </c>
      <c r="E108" s="431">
        <f>IRR($J89:$BQ89,0.01)</f>
        <v>9.2905861767546227E-2</v>
      </c>
      <c r="F108" s="244"/>
      <c r="G108" s="244"/>
      <c r="H108" s="244"/>
      <c r="I108" s="244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2"/>
      <c r="Y108" s="432"/>
      <c r="Z108" s="432"/>
      <c r="AA108" s="432"/>
      <c r="AB108" s="432"/>
      <c r="AC108" s="432"/>
      <c r="AD108" s="432"/>
      <c r="AE108" s="432"/>
      <c r="AF108" s="432"/>
      <c r="AG108" s="432"/>
      <c r="AH108" s="432"/>
      <c r="AI108" s="432"/>
      <c r="AJ108" s="432"/>
      <c r="AK108" s="432"/>
      <c r="AL108" s="432"/>
      <c r="AM108" s="432"/>
      <c r="AN108" s="432"/>
      <c r="AO108" s="432"/>
      <c r="AP108" s="432"/>
      <c r="AQ108" s="432"/>
      <c r="AR108" s="432"/>
      <c r="AS108" s="432"/>
      <c r="AT108" s="432"/>
      <c r="AU108" s="432"/>
      <c r="AV108" s="432"/>
      <c r="AW108" s="433"/>
      <c r="AX108" s="433"/>
      <c r="AY108" s="433"/>
      <c r="AZ108" s="433"/>
      <c r="BA108" s="433"/>
      <c r="BB108" s="433"/>
      <c r="BC108" s="433"/>
      <c r="BD108" s="433"/>
      <c r="BE108" s="433"/>
      <c r="BF108" s="433"/>
      <c r="BG108" s="433"/>
      <c r="BH108" s="433"/>
      <c r="BI108" s="433"/>
      <c r="BJ108" s="433"/>
      <c r="BK108" s="433"/>
      <c r="BL108" s="433"/>
      <c r="BM108" s="433"/>
      <c r="BN108" s="433"/>
      <c r="BO108" s="433"/>
      <c r="BP108" s="433"/>
      <c r="BQ108" s="433"/>
      <c r="BR108" s="251" t="s">
        <v>188</v>
      </c>
    </row>
    <row r="109" spans="1:70" s="251" customFormat="1" ht="15">
      <c r="A109" s="244"/>
      <c r="B109" s="434"/>
      <c r="C109" s="436" t="s">
        <v>283</v>
      </c>
      <c r="D109" s="399">
        <f>E89</f>
        <v>0</v>
      </c>
      <c r="E109" s="399"/>
      <c r="F109" s="244"/>
      <c r="G109" s="244"/>
      <c r="H109" s="244"/>
      <c r="I109" s="244"/>
      <c r="J109" s="432"/>
      <c r="K109" s="432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  <c r="Y109" s="433"/>
      <c r="Z109" s="433"/>
      <c r="AA109" s="433"/>
      <c r="AB109" s="433"/>
      <c r="AC109" s="433"/>
      <c r="AD109" s="433"/>
      <c r="AE109" s="433"/>
      <c r="AF109" s="433"/>
      <c r="AG109" s="433"/>
      <c r="AH109" s="433"/>
      <c r="AI109" s="433"/>
      <c r="AJ109" s="433"/>
      <c r="AK109" s="433"/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433"/>
      <c r="AZ109" s="433"/>
      <c r="BA109" s="433"/>
      <c r="BB109" s="433"/>
      <c r="BC109" s="433"/>
      <c r="BD109" s="433"/>
      <c r="BE109" s="433"/>
      <c r="BF109" s="433"/>
      <c r="BG109" s="433"/>
      <c r="BH109" s="433"/>
      <c r="BI109" s="433"/>
      <c r="BJ109" s="433"/>
      <c r="BK109" s="433"/>
      <c r="BL109" s="433"/>
      <c r="BM109" s="433"/>
      <c r="BN109" s="433"/>
      <c r="BO109" s="433"/>
      <c r="BP109" s="433"/>
      <c r="BQ109" s="433"/>
      <c r="BR109" s="251" t="s">
        <v>188</v>
      </c>
    </row>
    <row r="110" spans="1:70" s="251" customFormat="1" ht="15">
      <c r="A110" s="244"/>
      <c r="B110" s="434"/>
      <c r="C110" s="435" t="s">
        <v>284</v>
      </c>
      <c r="D110" s="399">
        <f>MATCH(0,J90:BQ90,1)+1</f>
        <v>12</v>
      </c>
      <c r="E110" s="438"/>
      <c r="F110" s="244"/>
      <c r="G110" s="244"/>
      <c r="H110" s="244"/>
      <c r="I110" s="244"/>
      <c r="J110" s="437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4"/>
      <c r="AM110" s="244"/>
      <c r="AN110" s="244"/>
      <c r="AO110" s="244"/>
      <c r="AP110" s="244"/>
      <c r="AQ110" s="244"/>
      <c r="AR110" s="244"/>
      <c r="AS110" s="244"/>
      <c r="AT110" s="244"/>
      <c r="AU110" s="244"/>
      <c r="AV110" s="244"/>
      <c r="AW110" s="244"/>
      <c r="AX110" s="244"/>
      <c r="AY110" s="244"/>
      <c r="AZ110" s="244"/>
      <c r="BA110" s="244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51" t="s">
        <v>188</v>
      </c>
    </row>
    <row r="111" spans="1:70" s="251" customFormat="1" ht="15">
      <c r="A111" s="244"/>
      <c r="B111" s="439"/>
      <c r="C111" s="440" t="s">
        <v>285</v>
      </c>
      <c r="D111" s="441">
        <f>MIN($J$90:$BQ$90)</f>
        <v>-10573683.796084775</v>
      </c>
      <c r="E111" s="422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4"/>
      <c r="AS111" s="244"/>
      <c r="AT111" s="244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51" t="s">
        <v>188</v>
      </c>
    </row>
    <row r="112" spans="1:70" s="251" customFormat="1" ht="15">
      <c r="A112" s="244"/>
      <c r="E112" s="824"/>
      <c r="F112" s="470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4"/>
      <c r="AS112" s="244"/>
      <c r="AT112" s="244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51" t="s">
        <v>188</v>
      </c>
    </row>
    <row r="113" spans="1:71" s="331" customFormat="1" ht="16.899999999999999">
      <c r="A113" s="442"/>
      <c r="B113" s="443"/>
      <c r="C113" s="4"/>
      <c r="D113" s="4"/>
      <c r="E113" s="4"/>
      <c r="F113" s="4"/>
      <c r="G113" s="442"/>
      <c r="H113" s="442"/>
      <c r="I113" s="442"/>
      <c r="J113" s="442"/>
      <c r="K113" s="442"/>
      <c r="L113" s="442"/>
      <c r="M113" s="442"/>
      <c r="N113" s="442"/>
      <c r="O113" s="442"/>
      <c r="P113" s="442"/>
      <c r="Q113" s="442"/>
      <c r="R113" s="442"/>
      <c r="S113" s="442"/>
      <c r="T113" s="442"/>
      <c r="U113" s="442"/>
      <c r="V113" s="442"/>
      <c r="W113" s="442"/>
      <c r="X113" s="442"/>
      <c r="Y113" s="442"/>
      <c r="Z113" s="442"/>
      <c r="AA113" s="442"/>
      <c r="AB113" s="442"/>
      <c r="AC113" s="442"/>
      <c r="AD113" s="442"/>
      <c r="AE113" s="442"/>
      <c r="AF113" s="442"/>
      <c r="AG113" s="442"/>
      <c r="AH113" s="442"/>
      <c r="AI113" s="442"/>
      <c r="AJ113" s="442"/>
      <c r="AK113" s="442"/>
      <c r="AL113" s="442"/>
      <c r="AM113" s="442"/>
      <c r="AN113" s="442"/>
      <c r="AO113" s="442"/>
      <c r="AP113" s="442"/>
      <c r="AQ113" s="442"/>
      <c r="AR113" s="442"/>
      <c r="AS113" s="442"/>
      <c r="AT113" s="442"/>
      <c r="AU113" s="442"/>
      <c r="AV113" s="442"/>
      <c r="AW113" s="442"/>
      <c r="AX113" s="442"/>
      <c r="AY113" s="442"/>
      <c r="AZ113" s="442"/>
      <c r="BA113" s="442"/>
      <c r="BB113" s="442"/>
      <c r="BC113" s="442"/>
      <c r="BD113" s="442"/>
      <c r="BE113" s="442"/>
      <c r="BF113" s="442"/>
      <c r="BG113" s="442"/>
      <c r="BH113" s="442"/>
      <c r="BI113" s="442"/>
      <c r="BJ113" s="442"/>
      <c r="BK113" s="442"/>
      <c r="BL113" s="442"/>
      <c r="BM113" s="442"/>
      <c r="BN113" s="442"/>
      <c r="BO113" s="442"/>
      <c r="BP113" s="442"/>
      <c r="BQ113" s="442"/>
      <c r="BR113" s="251" t="s">
        <v>188</v>
      </c>
    </row>
    <row r="114" spans="1:71" s="325" customFormat="1" outlineLevel="2">
      <c r="A114" s="444"/>
      <c r="B114" s="445"/>
      <c r="C114" s="320"/>
      <c r="D114" s="446"/>
      <c r="E114" s="446"/>
      <c r="F114" s="447"/>
      <c r="G114" s="448"/>
      <c r="H114" s="449"/>
      <c r="I114" s="449"/>
      <c r="J114" s="449"/>
      <c r="K114" s="449"/>
      <c r="L114" s="449"/>
      <c r="M114" s="449"/>
      <c r="N114" s="449"/>
      <c r="O114" s="449"/>
      <c r="P114" s="449"/>
      <c r="Q114" s="449"/>
      <c r="R114" s="449"/>
      <c r="S114" s="449"/>
      <c r="T114" s="449"/>
      <c r="U114" s="449"/>
      <c r="V114" s="449"/>
      <c r="W114" s="449"/>
      <c r="X114" s="449"/>
      <c r="Y114" s="449"/>
      <c r="Z114" s="449"/>
      <c r="AA114" s="449"/>
      <c r="AB114" s="449"/>
      <c r="AC114" s="449"/>
      <c r="AD114" s="449"/>
      <c r="AE114" s="449"/>
      <c r="AF114" s="449"/>
      <c r="AG114" s="449"/>
      <c r="AH114" s="449"/>
      <c r="AI114" s="449"/>
      <c r="AJ114" s="449"/>
      <c r="AK114" s="449"/>
      <c r="AL114" s="449"/>
      <c r="AM114" s="449"/>
      <c r="AN114" s="449"/>
      <c r="AO114" s="449"/>
      <c r="AP114" s="449"/>
      <c r="AQ114" s="449"/>
      <c r="AR114" s="449"/>
      <c r="AS114" s="449"/>
      <c r="AT114" s="449"/>
      <c r="AU114" s="449"/>
      <c r="AV114" s="449"/>
      <c r="AW114" s="449"/>
      <c r="AX114" s="449"/>
      <c r="AY114" s="449"/>
      <c r="AZ114" s="449"/>
      <c r="BA114" s="449"/>
      <c r="BB114" s="449"/>
      <c r="BC114" s="449"/>
      <c r="BD114" s="449"/>
      <c r="BE114" s="449"/>
      <c r="BF114" s="449"/>
      <c r="BG114" s="449"/>
      <c r="BH114" s="449"/>
      <c r="BI114" s="449"/>
      <c r="BJ114" s="449"/>
      <c r="BK114" s="449"/>
      <c r="BL114" s="449"/>
      <c r="BM114" s="449"/>
      <c r="BN114" s="449"/>
      <c r="BO114" s="449"/>
      <c r="BP114" s="449"/>
      <c r="BQ114" s="449"/>
      <c r="BR114" s="325" t="s">
        <v>188</v>
      </c>
    </row>
    <row r="115" spans="1:71" customFormat="1" ht="14.45">
      <c r="A115" s="450"/>
      <c r="B115" s="451" t="s">
        <v>286</v>
      </c>
      <c r="C115" s="452"/>
      <c r="D115" s="453"/>
      <c r="E115" s="454"/>
      <c r="F115" s="454"/>
      <c r="G115" s="454"/>
      <c r="H115" s="454"/>
      <c r="I115" s="454"/>
      <c r="J115" s="455">
        <f t="shared" ref="J115:BQ115" si="52">J116+J119+J122+J125+J128</f>
        <v>108219.7139181802</v>
      </c>
      <c r="K115" s="455">
        <f t="shared" si="52"/>
        <v>-82993.628273748545</v>
      </c>
      <c r="L115" s="455">
        <f t="shared" si="52"/>
        <v>-38982.483865879061</v>
      </c>
      <c r="M115" s="455">
        <f t="shared" si="52"/>
        <v>-68251.103654790975</v>
      </c>
      <c r="N115" s="455">
        <f t="shared" si="52"/>
        <v>-52452.305801662551</v>
      </c>
      <c r="O115" s="455">
        <f t="shared" si="52"/>
        <v>-14348.325361549658</v>
      </c>
      <c r="P115" s="455">
        <f t="shared" si="52"/>
        <v>-6536.777480260007</v>
      </c>
      <c r="Q115" s="455">
        <f t="shared" si="52"/>
        <v>-6318.7154609193058</v>
      </c>
      <c r="R115" s="455">
        <f t="shared" si="52"/>
        <v>-6100.1790200703144</v>
      </c>
      <c r="S115" s="455">
        <f t="shared" si="52"/>
        <v>-2158.6625283952853</v>
      </c>
      <c r="T115" s="455">
        <f t="shared" si="52"/>
        <v>-5533.2586890324055</v>
      </c>
      <c r="U115" s="455">
        <f t="shared" si="52"/>
        <v>-5108.4830439366997</v>
      </c>
      <c r="V115" s="455">
        <f t="shared" si="52"/>
        <v>-4921.6458982594268</v>
      </c>
      <c r="W115" s="455">
        <f t="shared" si="52"/>
        <v>-4850.9466209737657</v>
      </c>
      <c r="X115" s="455">
        <f t="shared" si="52"/>
        <v>-4871.5877010029253</v>
      </c>
      <c r="Y115" s="455">
        <f t="shared" si="52"/>
        <v>-4818.210591645322</v>
      </c>
      <c r="Z115" s="455">
        <f t="shared" si="52"/>
        <v>-4664.3086758749378</v>
      </c>
      <c r="AA115" s="455">
        <f t="shared" si="52"/>
        <v>-4642.1223141734845</v>
      </c>
      <c r="AB115" s="455">
        <f t="shared" si="52"/>
        <v>-4182.1767551698103</v>
      </c>
      <c r="AC115" s="455">
        <f t="shared" si="52"/>
        <v>-3226.4758992553398</v>
      </c>
      <c r="AD115" s="455">
        <f t="shared" si="52"/>
        <v>-3246.7151402290183</v>
      </c>
      <c r="AE115" s="455">
        <f t="shared" si="52"/>
        <v>-3275.5705344731541</v>
      </c>
      <c r="AF115" s="455">
        <f t="shared" si="52"/>
        <v>-3220.5354722457996</v>
      </c>
      <c r="AG115" s="455">
        <f t="shared" si="52"/>
        <v>-3237.8138414933928</v>
      </c>
      <c r="AH115" s="455">
        <f t="shared" si="52"/>
        <v>-3274.6583154046421</v>
      </c>
      <c r="AI115" s="455">
        <f t="shared" si="52"/>
        <v>-2978.2776572807197</v>
      </c>
      <c r="AJ115" s="455">
        <f t="shared" si="52"/>
        <v>4488.7347034231134</v>
      </c>
      <c r="AK115" s="455">
        <f t="shared" si="52"/>
        <v>-2765.8288907084971</v>
      </c>
      <c r="AL115" s="455">
        <f t="shared" si="52"/>
        <v>-2555.1750055186276</v>
      </c>
      <c r="AM115" s="455">
        <f t="shared" si="52"/>
        <v>236807.52387235031</v>
      </c>
      <c r="AN115" s="455">
        <f t="shared" si="52"/>
        <v>0</v>
      </c>
      <c r="AO115" s="455">
        <f t="shared" si="52"/>
        <v>0</v>
      </c>
      <c r="AP115" s="455">
        <f t="shared" si="52"/>
        <v>0</v>
      </c>
      <c r="AQ115" s="455">
        <f t="shared" si="52"/>
        <v>0</v>
      </c>
      <c r="AR115" s="455">
        <f t="shared" si="52"/>
        <v>0</v>
      </c>
      <c r="AS115" s="455">
        <f t="shared" si="52"/>
        <v>0</v>
      </c>
      <c r="AT115" s="455">
        <f t="shared" si="52"/>
        <v>0</v>
      </c>
      <c r="AU115" s="455">
        <f t="shared" si="52"/>
        <v>0</v>
      </c>
      <c r="AV115" s="455">
        <f t="shared" si="52"/>
        <v>0</v>
      </c>
      <c r="AW115" s="455">
        <f t="shared" si="52"/>
        <v>0</v>
      </c>
      <c r="AX115" s="455">
        <f t="shared" si="52"/>
        <v>0</v>
      </c>
      <c r="AY115" s="455">
        <f t="shared" si="52"/>
        <v>0</v>
      </c>
      <c r="AZ115" s="455">
        <f t="shared" si="52"/>
        <v>0</v>
      </c>
      <c r="BA115" s="455">
        <f t="shared" si="52"/>
        <v>0</v>
      </c>
      <c r="BB115" s="455">
        <f t="shared" si="52"/>
        <v>0</v>
      </c>
      <c r="BC115" s="455">
        <f t="shared" si="52"/>
        <v>0</v>
      </c>
      <c r="BD115" s="455">
        <f t="shared" si="52"/>
        <v>0</v>
      </c>
      <c r="BE115" s="455">
        <f t="shared" si="52"/>
        <v>0</v>
      </c>
      <c r="BF115" s="455">
        <f t="shared" si="52"/>
        <v>0</v>
      </c>
      <c r="BG115" s="455">
        <f t="shared" si="52"/>
        <v>0</v>
      </c>
      <c r="BH115" s="455">
        <f t="shared" si="52"/>
        <v>0</v>
      </c>
      <c r="BI115" s="455">
        <f t="shared" si="52"/>
        <v>0</v>
      </c>
      <c r="BJ115" s="455">
        <f t="shared" si="52"/>
        <v>0</v>
      </c>
      <c r="BK115" s="455">
        <f t="shared" si="52"/>
        <v>0</v>
      </c>
      <c r="BL115" s="455">
        <f t="shared" si="52"/>
        <v>0</v>
      </c>
      <c r="BM115" s="455">
        <f t="shared" si="52"/>
        <v>0</v>
      </c>
      <c r="BN115" s="455">
        <f t="shared" si="52"/>
        <v>0</v>
      </c>
      <c r="BO115" s="455">
        <f t="shared" si="52"/>
        <v>0</v>
      </c>
      <c r="BP115" s="455">
        <f t="shared" si="52"/>
        <v>0</v>
      </c>
      <c r="BQ115" s="455">
        <f t="shared" si="52"/>
        <v>0</v>
      </c>
      <c r="BR115" s="456" t="s">
        <v>188</v>
      </c>
      <c r="BS115" s="457"/>
    </row>
    <row r="116" spans="1:71" customFormat="1" ht="15">
      <c r="A116" s="450"/>
      <c r="B116" s="458"/>
      <c r="C116" s="362" t="s">
        <v>287</v>
      </c>
      <c r="D116" s="459">
        <f>Painel!$N$79</f>
        <v>8.3333333333333329E-2</v>
      </c>
      <c r="E116" s="342"/>
      <c r="F116" s="342"/>
      <c r="G116" s="342"/>
      <c r="H116" s="342"/>
      <c r="I116" s="342"/>
      <c r="J116" s="460">
        <f t="shared" ref="J116:AO116" si="53">SUM(J117:J118)</f>
        <v>0</v>
      </c>
      <c r="K116" s="460">
        <f t="shared" si="53"/>
        <v>-59721.35938080919</v>
      </c>
      <c r="L116" s="460">
        <f t="shared" si="53"/>
        <v>-82123.137011729414</v>
      </c>
      <c r="M116" s="460">
        <f t="shared" si="53"/>
        <v>-84901.474452137918</v>
      </c>
      <c r="N116" s="460">
        <f t="shared" si="53"/>
        <v>-45666.287849308777</v>
      </c>
      <c r="O116" s="460">
        <f t="shared" si="53"/>
        <v>-11636.248460764531</v>
      </c>
      <c r="P116" s="460">
        <f t="shared" si="53"/>
        <v>-4686.7603605261538</v>
      </c>
      <c r="Q116" s="460">
        <f t="shared" si="53"/>
        <v>-4492.7630335492431</v>
      </c>
      <c r="R116" s="460">
        <f t="shared" si="53"/>
        <v>-4298.3436408465495</v>
      </c>
      <c r="S116" s="460">
        <f t="shared" si="53"/>
        <v>-4023.7262767787906</v>
      </c>
      <c r="T116" s="460">
        <f t="shared" si="53"/>
        <v>-3793.9869942249497</v>
      </c>
      <c r="U116" s="460">
        <f t="shared" si="53"/>
        <v>-3416.0883580360096</v>
      </c>
      <c r="V116" s="460">
        <f t="shared" si="53"/>
        <v>-3249.8700181758613</v>
      </c>
      <c r="W116" s="460">
        <f t="shared" si="53"/>
        <v>-3186.9729081972619</v>
      </c>
      <c r="X116" s="460">
        <f t="shared" si="53"/>
        <v>-3205.3360984661849</v>
      </c>
      <c r="Y116" s="460">
        <f t="shared" si="53"/>
        <v>-3157.8495321744122</v>
      </c>
      <c r="Z116" s="460">
        <f t="shared" si="53"/>
        <v>-3020.9317857170827</v>
      </c>
      <c r="AA116" s="460">
        <f t="shared" si="53"/>
        <v>-3001.1938465819112</v>
      </c>
      <c r="AB116" s="460">
        <f t="shared" si="53"/>
        <v>-2971.3911929544411</v>
      </c>
      <c r="AC116" s="460">
        <f t="shared" si="53"/>
        <v>-2870.411371514143</v>
      </c>
      <c r="AD116" s="460">
        <f t="shared" si="53"/>
        <v>-2888.4170685209101</v>
      </c>
      <c r="AE116" s="460">
        <f t="shared" si="53"/>
        <v>-2914.0880650986219</v>
      </c>
      <c r="AF116" s="460">
        <f t="shared" si="53"/>
        <v>-2865.1265128100058</v>
      </c>
      <c r="AG116" s="460">
        <f t="shared" si="53"/>
        <v>-2880.4980913118343</v>
      </c>
      <c r="AH116" s="460">
        <f t="shared" si="53"/>
        <v>-2913.2765158822876</v>
      </c>
      <c r="AI116" s="460">
        <f t="shared" si="53"/>
        <v>-2649.6035680781351</v>
      </c>
      <c r="AJ116" s="460">
        <f t="shared" si="53"/>
        <v>-2470.4786325816531</v>
      </c>
      <c r="AK116" s="460">
        <f t="shared" si="53"/>
        <v>-2460.6000315651763</v>
      </c>
      <c r="AL116" s="460">
        <f t="shared" si="53"/>
        <v>-2273.1932985280291</v>
      </c>
      <c r="AM116" s="460">
        <f t="shared" si="53"/>
        <v>357739.41435686947</v>
      </c>
      <c r="AN116" s="460">
        <f t="shared" si="53"/>
        <v>0</v>
      </c>
      <c r="AO116" s="460">
        <f t="shared" si="53"/>
        <v>0</v>
      </c>
      <c r="AP116" s="460">
        <f t="shared" ref="AP116:BQ116" si="54">SUM(AP117:AP118)</f>
        <v>0</v>
      </c>
      <c r="AQ116" s="460">
        <f t="shared" si="54"/>
        <v>0</v>
      </c>
      <c r="AR116" s="460">
        <f t="shared" si="54"/>
        <v>0</v>
      </c>
      <c r="AS116" s="460">
        <f t="shared" si="54"/>
        <v>0</v>
      </c>
      <c r="AT116" s="460">
        <f t="shared" si="54"/>
        <v>0</v>
      </c>
      <c r="AU116" s="460">
        <f t="shared" si="54"/>
        <v>0</v>
      </c>
      <c r="AV116" s="460">
        <f t="shared" si="54"/>
        <v>0</v>
      </c>
      <c r="AW116" s="460">
        <f t="shared" si="54"/>
        <v>0</v>
      </c>
      <c r="AX116" s="460">
        <f t="shared" si="54"/>
        <v>0</v>
      </c>
      <c r="AY116" s="460">
        <f t="shared" si="54"/>
        <v>0</v>
      </c>
      <c r="AZ116" s="460">
        <f t="shared" si="54"/>
        <v>0</v>
      </c>
      <c r="BA116" s="460">
        <f t="shared" si="54"/>
        <v>0</v>
      </c>
      <c r="BB116" s="460">
        <f t="shared" si="54"/>
        <v>0</v>
      </c>
      <c r="BC116" s="460">
        <f t="shared" si="54"/>
        <v>0</v>
      </c>
      <c r="BD116" s="460">
        <f t="shared" si="54"/>
        <v>0</v>
      </c>
      <c r="BE116" s="460">
        <f t="shared" si="54"/>
        <v>0</v>
      </c>
      <c r="BF116" s="460">
        <f t="shared" si="54"/>
        <v>0</v>
      </c>
      <c r="BG116" s="460">
        <f t="shared" si="54"/>
        <v>0</v>
      </c>
      <c r="BH116" s="460">
        <f t="shared" si="54"/>
        <v>0</v>
      </c>
      <c r="BI116" s="460">
        <f t="shared" si="54"/>
        <v>0</v>
      </c>
      <c r="BJ116" s="460">
        <f t="shared" si="54"/>
        <v>0</v>
      </c>
      <c r="BK116" s="460">
        <f t="shared" si="54"/>
        <v>0</v>
      </c>
      <c r="BL116" s="460">
        <f t="shared" si="54"/>
        <v>0</v>
      </c>
      <c r="BM116" s="460">
        <f t="shared" si="54"/>
        <v>0</v>
      </c>
      <c r="BN116" s="460">
        <f t="shared" si="54"/>
        <v>0</v>
      </c>
      <c r="BO116" s="460">
        <f t="shared" si="54"/>
        <v>0</v>
      </c>
      <c r="BP116" s="460">
        <f t="shared" si="54"/>
        <v>0</v>
      </c>
      <c r="BQ116" s="460">
        <f t="shared" si="54"/>
        <v>0</v>
      </c>
      <c r="BR116" t="s">
        <v>188</v>
      </c>
      <c r="BS116" s="457"/>
    </row>
    <row r="117" spans="1:71" s="467" customFormat="1" ht="11.45" outlineLevel="1">
      <c r="A117" s="461"/>
      <c r="B117" s="462"/>
      <c r="C117" s="463" t="s">
        <v>288</v>
      </c>
      <c r="D117" s="464"/>
      <c r="E117" s="465"/>
      <c r="F117" s="465"/>
      <c r="G117" s="465"/>
      <c r="H117" s="465"/>
      <c r="I117" s="465"/>
      <c r="J117" s="466">
        <f t="shared" ref="J117:BQ117" si="55">-I118</f>
        <v>0</v>
      </c>
      <c r="K117" s="466">
        <f t="shared" si="55"/>
        <v>0</v>
      </c>
      <c r="L117" s="466">
        <f t="shared" si="55"/>
        <v>59721.35938080919</v>
      </c>
      <c r="M117" s="466">
        <f t="shared" si="55"/>
        <v>141844.4963925386</v>
      </c>
      <c r="N117" s="466">
        <f t="shared" si="55"/>
        <v>226745.97084467651</v>
      </c>
      <c r="O117" s="466">
        <f t="shared" si="55"/>
        <v>272412.25869398529</v>
      </c>
      <c r="P117" s="466">
        <f t="shared" si="55"/>
        <v>284048.50715474982</v>
      </c>
      <c r="Q117" s="466">
        <f t="shared" si="55"/>
        <v>288735.26751527598</v>
      </c>
      <c r="R117" s="466">
        <f t="shared" si="55"/>
        <v>293228.03054882522</v>
      </c>
      <c r="S117" s="466">
        <f t="shared" si="55"/>
        <v>297526.37418967177</v>
      </c>
      <c r="T117" s="466">
        <f t="shared" si="55"/>
        <v>301550.10046645056</v>
      </c>
      <c r="U117" s="466">
        <f t="shared" si="55"/>
        <v>305344.08746067551</v>
      </c>
      <c r="V117" s="466">
        <f t="shared" si="55"/>
        <v>308760.17581871152</v>
      </c>
      <c r="W117" s="466">
        <f t="shared" si="55"/>
        <v>312010.04583688738</v>
      </c>
      <c r="X117" s="466">
        <f t="shared" si="55"/>
        <v>315197.01874508464</v>
      </c>
      <c r="Y117" s="466">
        <f t="shared" si="55"/>
        <v>318402.35484355083</v>
      </c>
      <c r="Z117" s="466">
        <f t="shared" si="55"/>
        <v>321560.20437572524</v>
      </c>
      <c r="AA117" s="466">
        <f t="shared" si="55"/>
        <v>324581.13616144232</v>
      </c>
      <c r="AB117" s="466">
        <f t="shared" si="55"/>
        <v>327582.33000802423</v>
      </c>
      <c r="AC117" s="466">
        <f t="shared" si="55"/>
        <v>330553.72120097867</v>
      </c>
      <c r="AD117" s="466">
        <f t="shared" si="55"/>
        <v>333424.13257249282</v>
      </c>
      <c r="AE117" s="466">
        <f t="shared" si="55"/>
        <v>336312.54964101373</v>
      </c>
      <c r="AF117" s="466">
        <f t="shared" si="55"/>
        <v>339226.63770611235</v>
      </c>
      <c r="AG117" s="466">
        <f t="shared" si="55"/>
        <v>342091.76421892236</v>
      </c>
      <c r="AH117" s="466">
        <f t="shared" si="55"/>
        <v>344972.26231023419</v>
      </c>
      <c r="AI117" s="466">
        <f t="shared" si="55"/>
        <v>347885.53882611648</v>
      </c>
      <c r="AJ117" s="466">
        <f t="shared" si="55"/>
        <v>350535.14239419461</v>
      </c>
      <c r="AK117" s="466">
        <f t="shared" si="55"/>
        <v>353005.62102677627</v>
      </c>
      <c r="AL117" s="466">
        <f t="shared" si="55"/>
        <v>355466.22105834144</v>
      </c>
      <c r="AM117" s="466">
        <f t="shared" si="55"/>
        <v>357739.41435686947</v>
      </c>
      <c r="AN117" s="466">
        <f t="shared" si="55"/>
        <v>0</v>
      </c>
      <c r="AO117" s="466">
        <f t="shared" si="55"/>
        <v>0</v>
      </c>
      <c r="AP117" s="466">
        <f t="shared" si="55"/>
        <v>0</v>
      </c>
      <c r="AQ117" s="466">
        <f t="shared" si="55"/>
        <v>0</v>
      </c>
      <c r="AR117" s="466">
        <f t="shared" si="55"/>
        <v>0</v>
      </c>
      <c r="AS117" s="466">
        <f t="shared" si="55"/>
        <v>0</v>
      </c>
      <c r="AT117" s="466">
        <f t="shared" si="55"/>
        <v>0</v>
      </c>
      <c r="AU117" s="466">
        <f t="shared" si="55"/>
        <v>0</v>
      </c>
      <c r="AV117" s="466">
        <f t="shared" si="55"/>
        <v>0</v>
      </c>
      <c r="AW117" s="466">
        <f t="shared" si="55"/>
        <v>0</v>
      </c>
      <c r="AX117" s="466">
        <f t="shared" si="55"/>
        <v>0</v>
      </c>
      <c r="AY117" s="466">
        <f t="shared" si="55"/>
        <v>0</v>
      </c>
      <c r="AZ117" s="466">
        <f t="shared" si="55"/>
        <v>0</v>
      </c>
      <c r="BA117" s="466">
        <f t="shared" si="55"/>
        <v>0</v>
      </c>
      <c r="BB117" s="466">
        <f t="shared" si="55"/>
        <v>0</v>
      </c>
      <c r="BC117" s="466">
        <f t="shared" si="55"/>
        <v>0</v>
      </c>
      <c r="BD117" s="466">
        <f t="shared" si="55"/>
        <v>0</v>
      </c>
      <c r="BE117" s="466">
        <f t="shared" si="55"/>
        <v>0</v>
      </c>
      <c r="BF117" s="466">
        <f t="shared" si="55"/>
        <v>0</v>
      </c>
      <c r="BG117" s="466">
        <f t="shared" si="55"/>
        <v>0</v>
      </c>
      <c r="BH117" s="466">
        <f t="shared" si="55"/>
        <v>0</v>
      </c>
      <c r="BI117" s="466">
        <f t="shared" si="55"/>
        <v>0</v>
      </c>
      <c r="BJ117" s="466">
        <f t="shared" si="55"/>
        <v>0</v>
      </c>
      <c r="BK117" s="466">
        <f t="shared" si="55"/>
        <v>0</v>
      </c>
      <c r="BL117" s="466">
        <f t="shared" si="55"/>
        <v>0</v>
      </c>
      <c r="BM117" s="466">
        <f t="shared" si="55"/>
        <v>0</v>
      </c>
      <c r="BN117" s="466">
        <f t="shared" si="55"/>
        <v>0</v>
      </c>
      <c r="BO117" s="466">
        <f t="shared" si="55"/>
        <v>0</v>
      </c>
      <c r="BP117" s="466">
        <f t="shared" si="55"/>
        <v>0</v>
      </c>
      <c r="BQ117" s="466">
        <f t="shared" si="55"/>
        <v>0</v>
      </c>
      <c r="BR117" s="467" t="s">
        <v>188</v>
      </c>
      <c r="BS117" s="468"/>
    </row>
    <row r="118" spans="1:71" s="467" customFormat="1" ht="11.45" outlineLevel="1">
      <c r="A118" s="461"/>
      <c r="B118" s="462"/>
      <c r="C118" s="463" t="s">
        <v>289</v>
      </c>
      <c r="D118" s="464"/>
      <c r="E118" s="465"/>
      <c r="F118" s="465"/>
      <c r="G118" s="465"/>
      <c r="H118" s="465"/>
      <c r="I118" s="465"/>
      <c r="J118" s="466">
        <f>IF(J$3&gt;=Painel!$D$8,0,-(J14+J15+J16+J17+J20)*$D$116)</f>
        <v>0</v>
      </c>
      <c r="K118" s="466">
        <f>IF(K$3&gt;=Painel!$D$8,0,-(K14+K15+K16+K17+K20)*$D$116)</f>
        <v>-59721.35938080919</v>
      </c>
      <c r="L118" s="466">
        <f>IF(L$3&gt;=Painel!$D$8,0,-(L14+L15+L16+L17+L20)*$D$116)</f>
        <v>-141844.4963925386</v>
      </c>
      <c r="M118" s="466">
        <f>IF(M$3&gt;=Painel!$D$8,0,-(M14+M15+M16+M17+M20)*$D$116)</f>
        <v>-226745.97084467651</v>
      </c>
      <c r="N118" s="466">
        <f>IF(N$3&gt;=Painel!$D$8,0,-(N14+N15+N16+N17+N20)*$D$116)</f>
        <v>-272412.25869398529</v>
      </c>
      <c r="O118" s="466">
        <f>IF(O$3&gt;=Painel!$D$8,0,-(O14+O15+O16+O17+O20)*$D$116)</f>
        <v>-284048.50715474982</v>
      </c>
      <c r="P118" s="466">
        <f>IF(P$3&gt;=Painel!$D$8,0,-(P14+P15+P16+P17+P20)*$D$116)</f>
        <v>-288735.26751527598</v>
      </c>
      <c r="Q118" s="466">
        <f>IF(Q$3&gt;=Painel!$D$8,0,-(Q14+Q15+Q16+Q17+Q20)*$D$116)</f>
        <v>-293228.03054882522</v>
      </c>
      <c r="R118" s="466">
        <f>IF(R$3&gt;=Painel!$D$8,0,-(R14+R15+R16+R17+R20)*$D$116)</f>
        <v>-297526.37418967177</v>
      </c>
      <c r="S118" s="466">
        <f>IF(S$3&gt;=Painel!$D$8,0,-(S14+S15+S16+S17+S20)*$D$116)</f>
        <v>-301550.10046645056</v>
      </c>
      <c r="T118" s="466">
        <f>IF(T$3&gt;=Painel!$D$8,0,-(T14+T15+T16+T17+T20)*$D$116)</f>
        <v>-305344.08746067551</v>
      </c>
      <c r="U118" s="466">
        <f>IF(U$3&gt;=Painel!$D$8,0,-(U14+U15+U16+U17+U20)*$D$116)</f>
        <v>-308760.17581871152</v>
      </c>
      <c r="V118" s="466">
        <f>IF(V$3&gt;=Painel!$D$8,0,-(V14+V15+V16+V17+V20)*$D$116)</f>
        <v>-312010.04583688738</v>
      </c>
      <c r="W118" s="466">
        <f>IF(W$3&gt;=Painel!$D$8,0,-(W14+W15+W16+W17+W20)*$D$116)</f>
        <v>-315197.01874508464</v>
      </c>
      <c r="X118" s="466">
        <f>IF(X$3&gt;=Painel!$D$8,0,-(X14+X15+X16+X17+X20)*$D$116)</f>
        <v>-318402.35484355083</v>
      </c>
      <c r="Y118" s="466">
        <f>IF(Y$3&gt;=Painel!$D$8,0,-(Y14+Y15+Y16+Y17+Y20)*$D$116)</f>
        <v>-321560.20437572524</v>
      </c>
      <c r="Z118" s="466">
        <f>IF(Z$3&gt;=Painel!$D$8,0,-(Z14+Z15+Z16+Z17+Z20)*$D$116)</f>
        <v>-324581.13616144232</v>
      </c>
      <c r="AA118" s="466">
        <f>IF(AA$3&gt;=Painel!$D$8,0,-(AA14+AA15+AA16+AA17+AA20)*$D$116)</f>
        <v>-327582.33000802423</v>
      </c>
      <c r="AB118" s="466">
        <f>IF(AB$3&gt;=Painel!$D$8,0,-(AB14+AB15+AB16+AB17+AB20)*$D$116)</f>
        <v>-330553.72120097867</v>
      </c>
      <c r="AC118" s="466">
        <f>IF(AC$3&gt;=Painel!$D$8,0,-(AC14+AC15+AC16+AC17+AC20)*$D$116)</f>
        <v>-333424.13257249282</v>
      </c>
      <c r="AD118" s="466">
        <f>IF(AD$3&gt;=Painel!$D$8,0,-(AD14+AD15+AD16+AD17+AD20)*$D$116)</f>
        <v>-336312.54964101373</v>
      </c>
      <c r="AE118" s="466">
        <f>IF(AE$3&gt;=Painel!$D$8,0,-(AE14+AE15+AE16+AE17+AE20)*$D$116)</f>
        <v>-339226.63770611235</v>
      </c>
      <c r="AF118" s="466">
        <f>IF(AF$3&gt;=Painel!$D$8,0,-(AF14+AF15+AF16+AF17+AF20)*$D$116)</f>
        <v>-342091.76421892236</v>
      </c>
      <c r="AG118" s="466">
        <f>IF(AG$3&gt;=Painel!$D$8,0,-(AG14+AG15+AG16+AG17+AG20)*$D$116)</f>
        <v>-344972.26231023419</v>
      </c>
      <c r="AH118" s="466">
        <f>IF(AH$3&gt;=Painel!$D$8,0,-(AH14+AH15+AH16+AH17+AH20)*$D$116)</f>
        <v>-347885.53882611648</v>
      </c>
      <c r="AI118" s="466">
        <f>IF(AI$3&gt;=Painel!$D$8,0,-(AI14+AI15+AI16+AI17+AI20)*$D$116)</f>
        <v>-350535.14239419461</v>
      </c>
      <c r="AJ118" s="466">
        <f>IF(AJ$3&gt;=Painel!$D$8,0,-(AJ14+AJ15+AJ16+AJ17+AJ20)*$D$116)</f>
        <v>-353005.62102677627</v>
      </c>
      <c r="AK118" s="466">
        <f>IF(AK$3&gt;=Painel!$D$8,0,-(AK14+AK15+AK16+AK17+AK20)*$D$116)</f>
        <v>-355466.22105834144</v>
      </c>
      <c r="AL118" s="466">
        <f>IF(AL$3&gt;=Painel!$D$8,0,-(AL14+AL15+AL16+AL17+AL20)*$D$116)</f>
        <v>-357739.41435686947</v>
      </c>
      <c r="AM118" s="466">
        <f>IF(AM$3&gt;=Painel!$D$8,0,-(AM14+AM15+AM16+AM17+AM20)*$D$116)</f>
        <v>0</v>
      </c>
      <c r="AN118" s="466">
        <f>IF(AN$3&gt;=Painel!$D$8,0,-(AN14+AN15+AN16+AN17+AN20)*$D$116)</f>
        <v>0</v>
      </c>
      <c r="AO118" s="466">
        <f>IF(AO$3&gt;=Painel!$D$8,0,-(AO14+AO15+AO16+AO17+AO20)*$D$116)</f>
        <v>0</v>
      </c>
      <c r="AP118" s="466">
        <f>IF(AP$3&gt;=Painel!$D$8,0,-(AP14+AP15+AP16+AP17+AP20)*$D$116)</f>
        <v>0</v>
      </c>
      <c r="AQ118" s="466">
        <f>IF(AQ$3&gt;=Painel!$D$8,0,-(AQ14+AQ15+AQ16+AQ17+AQ20)*$D$116)</f>
        <v>0</v>
      </c>
      <c r="AR118" s="466">
        <f>IF(AR$3&gt;=Painel!$D$8,0,-(AR14+AR15+AR16+AR17+AR20)*$D$116)</f>
        <v>0</v>
      </c>
      <c r="AS118" s="466">
        <f>IF(AS$3&gt;=Painel!$D$8,0,-(AS14+AS15+AS16+AS17+AS20)*$D$116)</f>
        <v>0</v>
      </c>
      <c r="AT118" s="466">
        <f>IF(AT$3&gt;=Painel!$D$8,0,-(AT14+AT15+AT16+AT17+AT20)*$D$116)</f>
        <v>0</v>
      </c>
      <c r="AU118" s="466">
        <f>IF(AU$3&gt;=Painel!$D$8,0,-(AU14+AU15+AU16+AU17+AU20)*$D$116)</f>
        <v>0</v>
      </c>
      <c r="AV118" s="466">
        <f>IF(AV$3&gt;=Painel!$D$8,0,-(AV14+AV15+AV16+AV17+AV20)*$D$116)</f>
        <v>0</v>
      </c>
      <c r="AW118" s="466">
        <f>IF(AW$3&gt;=Painel!$D$8,0,-(AW14+AW15+AW16+AW17+AW20)*$D$116)</f>
        <v>0</v>
      </c>
      <c r="AX118" s="466">
        <f>IF(AX$3&gt;=Painel!$D$8,0,-(AX14+AX15+AX16+AX17+AX20)*$D$116)</f>
        <v>0</v>
      </c>
      <c r="AY118" s="466">
        <f>IF(AY$3&gt;=Painel!$D$8,0,-(AY14+AY15+AY16+AY17+AY20)*$D$116)</f>
        <v>0</v>
      </c>
      <c r="AZ118" s="466">
        <f>IF(AZ$3&gt;=Painel!$D$8,0,-(AZ14+AZ15+AZ16+AZ17+AZ20)*$D$116)</f>
        <v>0</v>
      </c>
      <c r="BA118" s="466">
        <f>IF(BA$3&gt;=Painel!$D$8,0,-(BA14+BA15+BA16+BA17+BA20)*$D$116)</f>
        <v>0</v>
      </c>
      <c r="BB118" s="466">
        <f>IF(BB$3&gt;=Painel!$D$8,0,-(BB14+BB15+BB16+BB17+BB20)*$D$116)</f>
        <v>0</v>
      </c>
      <c r="BC118" s="466">
        <f>IF(BC$3&gt;=Painel!$D$8,0,-(BC14+BC15+BC16+BC17+BC20)*$D$116)</f>
        <v>0</v>
      </c>
      <c r="BD118" s="466">
        <f>IF(BD$3&gt;=Painel!$D$8,0,-(BD14+BD15+BD16+BD17+BD20)*$D$116)</f>
        <v>0</v>
      </c>
      <c r="BE118" s="466">
        <f>IF(BE$3&gt;=Painel!$D$8,0,-(BE14+BE15+BE16+BE17+BE20)*$D$116)</f>
        <v>0</v>
      </c>
      <c r="BF118" s="466">
        <f>IF(BF$3&gt;=Painel!$D$8,0,-(BF14+BF15+BF16+BF17+BF20)*$D$116)</f>
        <v>0</v>
      </c>
      <c r="BG118" s="466">
        <f>IF(BG$3&gt;=Painel!$D$8,0,-(BG14+BG15+BG16+BG17+BG20)*$D$116)</f>
        <v>0</v>
      </c>
      <c r="BH118" s="466">
        <f>IF(BH$3&gt;=Painel!$D$8,0,-(BH14+BH15+BH16+BH17+BH20)*$D$116)</f>
        <v>0</v>
      </c>
      <c r="BI118" s="466">
        <f>IF(BI$3&gt;=Painel!$D$8,0,-(BI14+BI15+BI16+BI17+BI20)*$D$116)</f>
        <v>0</v>
      </c>
      <c r="BJ118" s="466">
        <f>IF(BJ$3&gt;=Painel!$D$8,0,-(BJ14+BJ15+BJ16+BJ17+BJ20)*$D$116)</f>
        <v>0</v>
      </c>
      <c r="BK118" s="466">
        <f>IF(BK$3&gt;=Painel!$D$8,0,-(BK14+BK15+BK16+BK17+BK20)*$D$116)</f>
        <v>0</v>
      </c>
      <c r="BL118" s="466">
        <f>IF(BL$3&gt;=Painel!$D$8,0,-(BL14+BL15+BL16+BL17+BL20)*$D$116)</f>
        <v>0</v>
      </c>
      <c r="BM118" s="466">
        <f>IF(BM$3&gt;=Painel!$D$8,0,-(BM14+BM15+BM16+BM17+BM20)*$D$116)</f>
        <v>0</v>
      </c>
      <c r="BN118" s="466">
        <f>IF(BN$3&gt;=Painel!$D$8,0,-(BN14+BN15+BN16+BN17+BN20)*$D$116)</f>
        <v>0</v>
      </c>
      <c r="BO118" s="466">
        <f>IF(BO$3&gt;=Painel!$D$8,0,-(BO14+BO15+BO16+BO17+BO20)*$D$116)</f>
        <v>0</v>
      </c>
      <c r="BP118" s="466">
        <f>IF(BP$3&gt;=Painel!$D$8,0,-(BP14+BP15+BP16+BP17+BP20)*$D$116)</f>
        <v>0</v>
      </c>
      <c r="BQ118" s="466">
        <f>IF(BQ$3&gt;=Painel!$D$8,0,-(BQ14+BQ15+BQ16+BQ17+BQ20)*$D$116)</f>
        <v>0</v>
      </c>
      <c r="BR118" s="467" t="s">
        <v>188</v>
      </c>
      <c r="BS118" s="468"/>
    </row>
    <row r="119" spans="1:71" customFormat="1" ht="15">
      <c r="A119" s="450"/>
      <c r="B119" s="458"/>
      <c r="C119" s="362" t="s">
        <v>290</v>
      </c>
      <c r="D119" s="459">
        <f>Painel!$N$79</f>
        <v>8.3333333333333329E-2</v>
      </c>
      <c r="E119" s="342"/>
      <c r="F119" s="342"/>
      <c r="G119" s="342"/>
      <c r="H119" s="342"/>
      <c r="I119" s="342"/>
      <c r="J119" s="460">
        <f t="shared" ref="J119:AO119" si="56">SUM(J120:J121)</f>
        <v>0</v>
      </c>
      <c r="K119" s="460">
        <f t="shared" si="56"/>
        <v>0</v>
      </c>
      <c r="L119" s="460">
        <f t="shared" si="56"/>
        <v>0</v>
      </c>
      <c r="M119" s="460">
        <f t="shared" si="56"/>
        <v>0</v>
      </c>
      <c r="N119" s="460">
        <f t="shared" si="56"/>
        <v>0</v>
      </c>
      <c r="O119" s="460">
        <f t="shared" si="56"/>
        <v>0</v>
      </c>
      <c r="P119" s="460">
        <f t="shared" si="56"/>
        <v>0</v>
      </c>
      <c r="Q119" s="460">
        <f t="shared" si="56"/>
        <v>0</v>
      </c>
      <c r="R119" s="460">
        <f t="shared" si="56"/>
        <v>0</v>
      </c>
      <c r="S119" s="460">
        <f t="shared" si="56"/>
        <v>0</v>
      </c>
      <c r="T119" s="460">
        <f t="shared" si="56"/>
        <v>0</v>
      </c>
      <c r="U119" s="460">
        <f t="shared" si="56"/>
        <v>0</v>
      </c>
      <c r="V119" s="460">
        <f t="shared" si="56"/>
        <v>0</v>
      </c>
      <c r="W119" s="460">
        <f t="shared" si="56"/>
        <v>0</v>
      </c>
      <c r="X119" s="460">
        <f t="shared" si="56"/>
        <v>0</v>
      </c>
      <c r="Y119" s="460">
        <f t="shared" si="56"/>
        <v>0</v>
      </c>
      <c r="Z119" s="460">
        <f t="shared" si="56"/>
        <v>0</v>
      </c>
      <c r="AA119" s="460">
        <f t="shared" si="56"/>
        <v>0</v>
      </c>
      <c r="AB119" s="460">
        <f t="shared" si="56"/>
        <v>0</v>
      </c>
      <c r="AC119" s="460">
        <f t="shared" si="56"/>
        <v>0</v>
      </c>
      <c r="AD119" s="460">
        <f t="shared" si="56"/>
        <v>0</v>
      </c>
      <c r="AE119" s="460">
        <f t="shared" si="56"/>
        <v>0</v>
      </c>
      <c r="AF119" s="460">
        <f t="shared" si="56"/>
        <v>0</v>
      </c>
      <c r="AG119" s="460">
        <f t="shared" si="56"/>
        <v>0</v>
      </c>
      <c r="AH119" s="460">
        <f t="shared" si="56"/>
        <v>0</v>
      </c>
      <c r="AI119" s="460">
        <f t="shared" si="56"/>
        <v>0</v>
      </c>
      <c r="AJ119" s="460">
        <f t="shared" si="56"/>
        <v>0</v>
      </c>
      <c r="AK119" s="460">
        <f t="shared" si="56"/>
        <v>0</v>
      </c>
      <c r="AL119" s="460">
        <f t="shared" si="56"/>
        <v>0</v>
      </c>
      <c r="AM119" s="460">
        <f t="shared" si="56"/>
        <v>0</v>
      </c>
      <c r="AN119" s="460">
        <f t="shared" si="56"/>
        <v>0</v>
      </c>
      <c r="AO119" s="460">
        <f t="shared" si="56"/>
        <v>0</v>
      </c>
      <c r="AP119" s="460">
        <f t="shared" ref="AP119:BQ119" si="57">SUM(AP120:AP121)</f>
        <v>0</v>
      </c>
      <c r="AQ119" s="460">
        <f t="shared" si="57"/>
        <v>0</v>
      </c>
      <c r="AR119" s="460">
        <f t="shared" si="57"/>
        <v>0</v>
      </c>
      <c r="AS119" s="460">
        <f t="shared" si="57"/>
        <v>0</v>
      </c>
      <c r="AT119" s="460">
        <f t="shared" si="57"/>
        <v>0</v>
      </c>
      <c r="AU119" s="460">
        <f t="shared" si="57"/>
        <v>0</v>
      </c>
      <c r="AV119" s="460">
        <f t="shared" si="57"/>
        <v>0</v>
      </c>
      <c r="AW119" s="460">
        <f t="shared" si="57"/>
        <v>0</v>
      </c>
      <c r="AX119" s="460">
        <f t="shared" si="57"/>
        <v>0</v>
      </c>
      <c r="AY119" s="460">
        <f t="shared" si="57"/>
        <v>0</v>
      </c>
      <c r="AZ119" s="460">
        <f t="shared" si="57"/>
        <v>0</v>
      </c>
      <c r="BA119" s="460">
        <f t="shared" si="57"/>
        <v>0</v>
      </c>
      <c r="BB119" s="460">
        <f t="shared" si="57"/>
        <v>0</v>
      </c>
      <c r="BC119" s="460">
        <f t="shared" si="57"/>
        <v>0</v>
      </c>
      <c r="BD119" s="460">
        <f t="shared" si="57"/>
        <v>0</v>
      </c>
      <c r="BE119" s="460">
        <f t="shared" si="57"/>
        <v>0</v>
      </c>
      <c r="BF119" s="460">
        <f t="shared" si="57"/>
        <v>0</v>
      </c>
      <c r="BG119" s="460">
        <f t="shared" si="57"/>
        <v>0</v>
      </c>
      <c r="BH119" s="460">
        <f t="shared" si="57"/>
        <v>0</v>
      </c>
      <c r="BI119" s="460">
        <f t="shared" si="57"/>
        <v>0</v>
      </c>
      <c r="BJ119" s="460">
        <f t="shared" si="57"/>
        <v>0</v>
      </c>
      <c r="BK119" s="460">
        <f t="shared" si="57"/>
        <v>0</v>
      </c>
      <c r="BL119" s="460">
        <f t="shared" si="57"/>
        <v>0</v>
      </c>
      <c r="BM119" s="460">
        <f t="shared" si="57"/>
        <v>0</v>
      </c>
      <c r="BN119" s="460">
        <f t="shared" si="57"/>
        <v>0</v>
      </c>
      <c r="BO119" s="460">
        <f t="shared" si="57"/>
        <v>0</v>
      </c>
      <c r="BP119" s="460">
        <f t="shared" si="57"/>
        <v>0</v>
      </c>
      <c r="BQ119" s="460">
        <f t="shared" si="57"/>
        <v>0</v>
      </c>
      <c r="BR119" t="s">
        <v>188</v>
      </c>
      <c r="BS119" s="457"/>
    </row>
    <row r="120" spans="1:71" s="467" customFormat="1" ht="11.45" outlineLevel="1">
      <c r="A120" s="461"/>
      <c r="B120" s="462"/>
      <c r="C120" s="463" t="s">
        <v>288</v>
      </c>
      <c r="D120" s="464"/>
      <c r="E120" s="465"/>
      <c r="F120" s="465"/>
      <c r="G120" s="465"/>
      <c r="H120" s="465"/>
      <c r="I120" s="465"/>
      <c r="J120" s="466">
        <v>0</v>
      </c>
      <c r="K120" s="466">
        <v>0</v>
      </c>
      <c r="L120" s="466">
        <v>0</v>
      </c>
      <c r="M120" s="466">
        <v>0</v>
      </c>
      <c r="N120" s="466">
        <v>0</v>
      </c>
      <c r="O120" s="466">
        <v>0</v>
      </c>
      <c r="P120" s="466">
        <v>0</v>
      </c>
      <c r="Q120" s="466">
        <v>0</v>
      </c>
      <c r="R120" s="466">
        <v>0</v>
      </c>
      <c r="S120" s="466">
        <v>0</v>
      </c>
      <c r="T120" s="466">
        <v>0</v>
      </c>
      <c r="U120" s="466">
        <v>0</v>
      </c>
      <c r="V120" s="466">
        <v>0</v>
      </c>
      <c r="W120" s="466">
        <v>0</v>
      </c>
      <c r="X120" s="466">
        <v>0</v>
      </c>
      <c r="Y120" s="466">
        <v>0</v>
      </c>
      <c r="Z120" s="466">
        <v>0</v>
      </c>
      <c r="AA120" s="466">
        <v>0</v>
      </c>
      <c r="AB120" s="466">
        <v>0</v>
      </c>
      <c r="AC120" s="466">
        <v>0</v>
      </c>
      <c r="AD120" s="466">
        <v>0</v>
      </c>
      <c r="AE120" s="466">
        <v>0</v>
      </c>
      <c r="AF120" s="466">
        <v>0</v>
      </c>
      <c r="AG120" s="466">
        <v>0</v>
      </c>
      <c r="AH120" s="466">
        <v>0</v>
      </c>
      <c r="AI120" s="466">
        <v>0</v>
      </c>
      <c r="AJ120" s="466">
        <v>0</v>
      </c>
      <c r="AK120" s="466">
        <v>0</v>
      </c>
      <c r="AL120" s="466">
        <v>0</v>
      </c>
      <c r="AM120" s="466">
        <v>0</v>
      </c>
      <c r="AN120" s="466">
        <v>0</v>
      </c>
      <c r="AO120" s="466">
        <v>0</v>
      </c>
      <c r="AP120" s="466">
        <v>0</v>
      </c>
      <c r="AQ120" s="466">
        <v>0</v>
      </c>
      <c r="AR120" s="466">
        <v>0</v>
      </c>
      <c r="AS120" s="466">
        <v>0</v>
      </c>
      <c r="AT120" s="466">
        <v>0</v>
      </c>
      <c r="AU120" s="466">
        <v>0</v>
      </c>
      <c r="AV120" s="466">
        <v>0</v>
      </c>
      <c r="AW120" s="466">
        <v>0</v>
      </c>
      <c r="AX120" s="466">
        <v>0</v>
      </c>
      <c r="AY120" s="466">
        <v>0</v>
      </c>
      <c r="AZ120" s="466">
        <v>0</v>
      </c>
      <c r="BA120" s="466">
        <v>0</v>
      </c>
      <c r="BB120" s="466">
        <v>0</v>
      </c>
      <c r="BC120" s="466">
        <v>0</v>
      </c>
      <c r="BD120" s="466">
        <v>0</v>
      </c>
      <c r="BE120" s="466">
        <v>0</v>
      </c>
      <c r="BF120" s="466">
        <v>0</v>
      </c>
      <c r="BG120" s="466">
        <v>0</v>
      </c>
      <c r="BH120" s="466">
        <v>0</v>
      </c>
      <c r="BI120" s="466">
        <v>0</v>
      </c>
      <c r="BJ120" s="466">
        <v>0</v>
      </c>
      <c r="BK120" s="466">
        <v>0</v>
      </c>
      <c r="BL120" s="466">
        <v>0</v>
      </c>
      <c r="BM120" s="466">
        <v>0</v>
      </c>
      <c r="BN120" s="466">
        <v>0</v>
      </c>
      <c r="BO120" s="466">
        <v>0</v>
      </c>
      <c r="BP120" s="466">
        <v>0</v>
      </c>
      <c r="BQ120" s="466">
        <v>0</v>
      </c>
      <c r="BR120" s="467" t="s">
        <v>188</v>
      </c>
      <c r="BS120" s="468"/>
    </row>
    <row r="121" spans="1:71" s="467" customFormat="1" ht="11.45" outlineLevel="1">
      <c r="A121" s="461"/>
      <c r="B121" s="462"/>
      <c r="C121" s="463" t="s">
        <v>289</v>
      </c>
      <c r="D121" s="464"/>
      <c r="E121" s="465"/>
      <c r="F121" s="465"/>
      <c r="G121" s="465"/>
      <c r="H121" s="465"/>
      <c r="I121" s="465"/>
      <c r="J121" s="466">
        <v>0</v>
      </c>
      <c r="K121" s="466">
        <v>0</v>
      </c>
      <c r="L121" s="466">
        <v>0</v>
      </c>
      <c r="M121" s="466">
        <v>0</v>
      </c>
      <c r="N121" s="466">
        <v>0</v>
      </c>
      <c r="O121" s="466">
        <v>0</v>
      </c>
      <c r="P121" s="466">
        <v>0</v>
      </c>
      <c r="Q121" s="466">
        <v>0</v>
      </c>
      <c r="R121" s="466">
        <v>0</v>
      </c>
      <c r="S121" s="466">
        <v>0</v>
      </c>
      <c r="T121" s="466">
        <v>0</v>
      </c>
      <c r="U121" s="466">
        <v>0</v>
      </c>
      <c r="V121" s="466">
        <v>0</v>
      </c>
      <c r="W121" s="466">
        <v>0</v>
      </c>
      <c r="X121" s="466">
        <v>0</v>
      </c>
      <c r="Y121" s="466">
        <v>0</v>
      </c>
      <c r="Z121" s="466">
        <v>0</v>
      </c>
      <c r="AA121" s="466">
        <v>0</v>
      </c>
      <c r="AB121" s="466">
        <v>0</v>
      </c>
      <c r="AC121" s="466">
        <v>0</v>
      </c>
      <c r="AD121" s="466">
        <v>0</v>
      </c>
      <c r="AE121" s="466">
        <v>0</v>
      </c>
      <c r="AF121" s="466">
        <v>0</v>
      </c>
      <c r="AG121" s="466">
        <v>0</v>
      </c>
      <c r="AH121" s="466">
        <v>0</v>
      </c>
      <c r="AI121" s="466">
        <v>0</v>
      </c>
      <c r="AJ121" s="466">
        <v>0</v>
      </c>
      <c r="AK121" s="466">
        <v>0</v>
      </c>
      <c r="AL121" s="466">
        <v>0</v>
      </c>
      <c r="AM121" s="466">
        <v>0</v>
      </c>
      <c r="AN121" s="466">
        <v>0</v>
      </c>
      <c r="AO121" s="466">
        <v>0</v>
      </c>
      <c r="AP121" s="466">
        <v>0</v>
      </c>
      <c r="AQ121" s="466">
        <v>0</v>
      </c>
      <c r="AR121" s="466">
        <v>0</v>
      </c>
      <c r="AS121" s="466">
        <v>0</v>
      </c>
      <c r="AT121" s="466">
        <v>0</v>
      </c>
      <c r="AU121" s="466">
        <v>0</v>
      </c>
      <c r="AV121" s="466">
        <v>0</v>
      </c>
      <c r="AW121" s="466">
        <v>0</v>
      </c>
      <c r="AX121" s="466">
        <v>0</v>
      </c>
      <c r="AY121" s="466">
        <v>0</v>
      </c>
      <c r="AZ121" s="466">
        <v>0</v>
      </c>
      <c r="BA121" s="466">
        <v>0</v>
      </c>
      <c r="BB121" s="466">
        <v>0</v>
      </c>
      <c r="BC121" s="466">
        <v>0</v>
      </c>
      <c r="BD121" s="466">
        <v>0</v>
      </c>
      <c r="BE121" s="466">
        <v>0</v>
      </c>
      <c r="BF121" s="466">
        <v>0</v>
      </c>
      <c r="BG121" s="466">
        <v>0</v>
      </c>
      <c r="BH121" s="466">
        <v>0</v>
      </c>
      <c r="BI121" s="466">
        <v>0</v>
      </c>
      <c r="BJ121" s="466">
        <v>0</v>
      </c>
      <c r="BK121" s="466">
        <v>0</v>
      </c>
      <c r="BL121" s="466">
        <v>0</v>
      </c>
      <c r="BM121" s="466">
        <v>0</v>
      </c>
      <c r="BN121" s="466">
        <v>0</v>
      </c>
      <c r="BO121" s="466">
        <v>0</v>
      </c>
      <c r="BP121" s="466">
        <v>0</v>
      </c>
      <c r="BQ121" s="466">
        <v>0</v>
      </c>
      <c r="BR121" s="467" t="s">
        <v>188</v>
      </c>
      <c r="BS121" s="468"/>
    </row>
    <row r="122" spans="1:71" customFormat="1" ht="15">
      <c r="A122" s="450"/>
      <c r="B122" s="458"/>
      <c r="C122" s="362" t="s">
        <v>291</v>
      </c>
      <c r="D122" s="459">
        <f>Painel!$N$78</f>
        <v>8.3333333333333329E-2</v>
      </c>
      <c r="E122" s="342"/>
      <c r="F122" s="342"/>
      <c r="G122" s="342"/>
      <c r="H122" s="342"/>
      <c r="I122" s="342"/>
      <c r="J122" s="460">
        <f t="shared" ref="J122" si="58">SUM(J123:J124)</f>
        <v>108219.7139181802</v>
      </c>
      <c r="K122" s="460">
        <f t="shared" ref="K122:BQ122" si="59">SUM(K123:K124)</f>
        <v>-28609.657091067915</v>
      </c>
      <c r="L122" s="460">
        <f t="shared" si="59"/>
        <v>35801.18420501861</v>
      </c>
      <c r="M122" s="460">
        <f t="shared" si="59"/>
        <v>9301.4609441603243</v>
      </c>
      <c r="N122" s="460">
        <f t="shared" si="59"/>
        <v>3278.2825600504002</v>
      </c>
      <c r="O122" s="460">
        <f t="shared" si="59"/>
        <v>835.34073361109768</v>
      </c>
      <c r="P122" s="460">
        <f t="shared" si="59"/>
        <v>336.45223810941388</v>
      </c>
      <c r="Q122" s="460">
        <f t="shared" si="59"/>
        <v>322.52559586023563</v>
      </c>
      <c r="R122" s="460">
        <f t="shared" si="59"/>
        <v>308.56865443912102</v>
      </c>
      <c r="S122" s="460">
        <f t="shared" si="59"/>
        <v>2999.9244771406811</v>
      </c>
      <c r="T122" s="460">
        <f t="shared" si="59"/>
        <v>272.36199791997205</v>
      </c>
      <c r="U122" s="460">
        <f t="shared" si="59"/>
        <v>245.23348437459208</v>
      </c>
      <c r="V122" s="460">
        <f t="shared" si="59"/>
        <v>233.30103463138221</v>
      </c>
      <c r="W122" s="460">
        <f t="shared" si="59"/>
        <v>228.78578917498817</v>
      </c>
      <c r="X122" s="460">
        <f t="shared" si="59"/>
        <v>230.10404229431879</v>
      </c>
      <c r="Y122" s="460">
        <f t="shared" si="59"/>
        <v>226.69508594064973</v>
      </c>
      <c r="Z122" s="460">
        <f t="shared" si="59"/>
        <v>216.86606147841667</v>
      </c>
      <c r="AA122" s="460">
        <f t="shared" si="59"/>
        <v>215.44911815572414</v>
      </c>
      <c r="AB122" s="460">
        <f t="shared" si="59"/>
        <v>213.30965107333031</v>
      </c>
      <c r="AC122" s="460">
        <f t="shared" si="59"/>
        <v>206.06053135864204</v>
      </c>
      <c r="AD122" s="460">
        <f t="shared" si="59"/>
        <v>207.35312082144083</v>
      </c>
      <c r="AE122" s="460">
        <f t="shared" si="59"/>
        <v>209.19598531385418</v>
      </c>
      <c r="AF122" s="460">
        <f t="shared" si="59"/>
        <v>205.68114295337</v>
      </c>
      <c r="AG122" s="460">
        <f t="shared" si="59"/>
        <v>206.78463483101223</v>
      </c>
      <c r="AH122" s="460">
        <f t="shared" si="59"/>
        <v>209.13772597711068</v>
      </c>
      <c r="AI122" s="460">
        <f t="shared" si="59"/>
        <v>190.20922385767335</v>
      </c>
      <c r="AJ122" s="460">
        <f t="shared" si="59"/>
        <v>5599.4902388254413</v>
      </c>
      <c r="AK122" s="460">
        <f t="shared" si="59"/>
        <v>176.64107486375724</v>
      </c>
      <c r="AL122" s="460">
        <f t="shared" si="59"/>
        <v>163.18755688614328</v>
      </c>
      <c r="AM122" s="460">
        <f t="shared" si="59"/>
        <v>-142249.64373623399</v>
      </c>
      <c r="AN122" s="460">
        <f t="shared" si="59"/>
        <v>0</v>
      </c>
      <c r="AO122" s="460">
        <f t="shared" si="59"/>
        <v>0</v>
      </c>
      <c r="AP122" s="460">
        <f t="shared" si="59"/>
        <v>0</v>
      </c>
      <c r="AQ122" s="460">
        <f t="shared" si="59"/>
        <v>0</v>
      </c>
      <c r="AR122" s="460">
        <f t="shared" si="59"/>
        <v>0</v>
      </c>
      <c r="AS122" s="460">
        <f t="shared" si="59"/>
        <v>0</v>
      </c>
      <c r="AT122" s="460">
        <f t="shared" si="59"/>
        <v>0</v>
      </c>
      <c r="AU122" s="460">
        <f t="shared" si="59"/>
        <v>0</v>
      </c>
      <c r="AV122" s="460">
        <f t="shared" si="59"/>
        <v>0</v>
      </c>
      <c r="AW122" s="460">
        <f t="shared" si="59"/>
        <v>0</v>
      </c>
      <c r="AX122" s="460">
        <f t="shared" si="59"/>
        <v>0</v>
      </c>
      <c r="AY122" s="460">
        <f t="shared" si="59"/>
        <v>0</v>
      </c>
      <c r="AZ122" s="460">
        <f t="shared" si="59"/>
        <v>0</v>
      </c>
      <c r="BA122" s="460">
        <f t="shared" si="59"/>
        <v>0</v>
      </c>
      <c r="BB122" s="460">
        <f t="shared" si="59"/>
        <v>0</v>
      </c>
      <c r="BC122" s="460">
        <f t="shared" si="59"/>
        <v>0</v>
      </c>
      <c r="BD122" s="460">
        <f t="shared" si="59"/>
        <v>0</v>
      </c>
      <c r="BE122" s="460">
        <f t="shared" si="59"/>
        <v>0</v>
      </c>
      <c r="BF122" s="460">
        <f t="shared" si="59"/>
        <v>0</v>
      </c>
      <c r="BG122" s="460">
        <f t="shared" si="59"/>
        <v>0</v>
      </c>
      <c r="BH122" s="460">
        <f t="shared" si="59"/>
        <v>0</v>
      </c>
      <c r="BI122" s="460">
        <f t="shared" si="59"/>
        <v>0</v>
      </c>
      <c r="BJ122" s="460">
        <f t="shared" si="59"/>
        <v>0</v>
      </c>
      <c r="BK122" s="460">
        <f t="shared" si="59"/>
        <v>0</v>
      </c>
      <c r="BL122" s="460">
        <f t="shared" si="59"/>
        <v>0</v>
      </c>
      <c r="BM122" s="460">
        <f t="shared" si="59"/>
        <v>0</v>
      </c>
      <c r="BN122" s="460">
        <f t="shared" si="59"/>
        <v>0</v>
      </c>
      <c r="BO122" s="460">
        <f t="shared" si="59"/>
        <v>0</v>
      </c>
      <c r="BP122" s="460">
        <f t="shared" si="59"/>
        <v>0</v>
      </c>
      <c r="BQ122" s="460">
        <f t="shared" si="59"/>
        <v>0</v>
      </c>
      <c r="BR122" t="s">
        <v>188</v>
      </c>
      <c r="BS122" s="457"/>
    </row>
    <row r="123" spans="1:71" s="467" customFormat="1" ht="11.45" outlineLevel="1">
      <c r="A123" s="461"/>
      <c r="B123" s="462"/>
      <c r="C123" s="463" t="s">
        <v>288</v>
      </c>
      <c r="D123" s="464"/>
      <c r="E123" s="465"/>
      <c r="F123" s="465"/>
      <c r="G123" s="465"/>
      <c r="H123" s="465"/>
      <c r="I123" s="465"/>
      <c r="J123" s="466">
        <f t="shared" ref="J123:BQ123" si="60">-I124</f>
        <v>0</v>
      </c>
      <c r="K123" s="466">
        <f t="shared" si="60"/>
        <v>-108219.7139181802</v>
      </c>
      <c r="L123" s="466">
        <f t="shared" si="60"/>
        <v>-79610.05682711229</v>
      </c>
      <c r="M123" s="466">
        <f t="shared" si="60"/>
        <v>-115411.2410321309</v>
      </c>
      <c r="N123" s="466">
        <f t="shared" si="60"/>
        <v>-124712.70197629122</v>
      </c>
      <c r="O123" s="466">
        <f t="shared" si="60"/>
        <v>-127990.98453634162</v>
      </c>
      <c r="P123" s="466">
        <f t="shared" si="60"/>
        <v>-128826.32526995272</v>
      </c>
      <c r="Q123" s="466">
        <f t="shared" si="60"/>
        <v>-129162.77750806214</v>
      </c>
      <c r="R123" s="466">
        <f t="shared" si="60"/>
        <v>-129485.30310392237</v>
      </c>
      <c r="S123" s="466">
        <f t="shared" si="60"/>
        <v>-129793.87175836149</v>
      </c>
      <c r="T123" s="466">
        <f t="shared" si="60"/>
        <v>-132793.79623550217</v>
      </c>
      <c r="U123" s="466">
        <f t="shared" si="60"/>
        <v>-133066.15823342215</v>
      </c>
      <c r="V123" s="466">
        <f t="shared" si="60"/>
        <v>-133311.39171779674</v>
      </c>
      <c r="W123" s="466">
        <f t="shared" si="60"/>
        <v>-133544.69275242812</v>
      </c>
      <c r="X123" s="466">
        <f t="shared" si="60"/>
        <v>-133773.47854160311</v>
      </c>
      <c r="Y123" s="466">
        <f t="shared" si="60"/>
        <v>-134003.58258389743</v>
      </c>
      <c r="Z123" s="466">
        <f t="shared" si="60"/>
        <v>-134230.27766983808</v>
      </c>
      <c r="AA123" s="466">
        <f t="shared" si="60"/>
        <v>-134447.14373131649</v>
      </c>
      <c r="AB123" s="466">
        <f t="shared" si="60"/>
        <v>-134662.59284947222</v>
      </c>
      <c r="AC123" s="466">
        <f t="shared" si="60"/>
        <v>-134875.90250054555</v>
      </c>
      <c r="AD123" s="466">
        <f t="shared" si="60"/>
        <v>-135081.96303190419</v>
      </c>
      <c r="AE123" s="466">
        <f t="shared" si="60"/>
        <v>-135289.31615272563</v>
      </c>
      <c r="AF123" s="466">
        <f t="shared" si="60"/>
        <v>-135498.51213803948</v>
      </c>
      <c r="AG123" s="466">
        <f t="shared" si="60"/>
        <v>-135704.19328099285</v>
      </c>
      <c r="AH123" s="466">
        <f t="shared" si="60"/>
        <v>-135910.97791582387</v>
      </c>
      <c r="AI123" s="466">
        <f t="shared" si="60"/>
        <v>-136120.11564180098</v>
      </c>
      <c r="AJ123" s="466">
        <f t="shared" si="60"/>
        <v>-136310.32486565865</v>
      </c>
      <c r="AK123" s="466">
        <f t="shared" si="60"/>
        <v>-141909.81510448409</v>
      </c>
      <c r="AL123" s="466">
        <f t="shared" si="60"/>
        <v>-142086.45617934785</v>
      </c>
      <c r="AM123" s="466">
        <f t="shared" si="60"/>
        <v>-142249.64373623399</v>
      </c>
      <c r="AN123" s="466">
        <f t="shared" si="60"/>
        <v>0</v>
      </c>
      <c r="AO123" s="466">
        <f t="shared" si="60"/>
        <v>0</v>
      </c>
      <c r="AP123" s="466">
        <f t="shared" si="60"/>
        <v>0</v>
      </c>
      <c r="AQ123" s="466">
        <f t="shared" si="60"/>
        <v>0</v>
      </c>
      <c r="AR123" s="466">
        <f t="shared" si="60"/>
        <v>0</v>
      </c>
      <c r="AS123" s="466">
        <f t="shared" si="60"/>
        <v>0</v>
      </c>
      <c r="AT123" s="466">
        <f t="shared" si="60"/>
        <v>0</v>
      </c>
      <c r="AU123" s="466">
        <f t="shared" si="60"/>
        <v>0</v>
      </c>
      <c r="AV123" s="466">
        <f t="shared" si="60"/>
        <v>0</v>
      </c>
      <c r="AW123" s="466">
        <f t="shared" si="60"/>
        <v>0</v>
      </c>
      <c r="AX123" s="466">
        <f t="shared" si="60"/>
        <v>0</v>
      </c>
      <c r="AY123" s="466">
        <f t="shared" si="60"/>
        <v>0</v>
      </c>
      <c r="AZ123" s="466">
        <f t="shared" si="60"/>
        <v>0</v>
      </c>
      <c r="BA123" s="466">
        <f t="shared" si="60"/>
        <v>0</v>
      </c>
      <c r="BB123" s="466">
        <f t="shared" si="60"/>
        <v>0</v>
      </c>
      <c r="BC123" s="466">
        <f t="shared" si="60"/>
        <v>0</v>
      </c>
      <c r="BD123" s="466">
        <f t="shared" si="60"/>
        <v>0</v>
      </c>
      <c r="BE123" s="466">
        <f t="shared" si="60"/>
        <v>0</v>
      </c>
      <c r="BF123" s="466">
        <f t="shared" si="60"/>
        <v>0</v>
      </c>
      <c r="BG123" s="466">
        <f t="shared" si="60"/>
        <v>0</v>
      </c>
      <c r="BH123" s="466">
        <f t="shared" si="60"/>
        <v>0</v>
      </c>
      <c r="BI123" s="466">
        <f t="shared" si="60"/>
        <v>0</v>
      </c>
      <c r="BJ123" s="466">
        <f t="shared" si="60"/>
        <v>0</v>
      </c>
      <c r="BK123" s="466">
        <f t="shared" si="60"/>
        <v>0</v>
      </c>
      <c r="BL123" s="466">
        <f t="shared" si="60"/>
        <v>0</v>
      </c>
      <c r="BM123" s="466">
        <f t="shared" si="60"/>
        <v>0</v>
      </c>
      <c r="BN123" s="466">
        <f t="shared" si="60"/>
        <v>0</v>
      </c>
      <c r="BO123" s="466">
        <f t="shared" si="60"/>
        <v>0</v>
      </c>
      <c r="BP123" s="466">
        <f t="shared" si="60"/>
        <v>0</v>
      </c>
      <c r="BQ123" s="466">
        <f t="shared" si="60"/>
        <v>0</v>
      </c>
      <c r="BR123" s="467" t="s">
        <v>188</v>
      </c>
      <c r="BS123" s="468"/>
    </row>
    <row r="124" spans="1:71" s="467" customFormat="1" ht="11.45" outlineLevel="1">
      <c r="A124" s="461"/>
      <c r="B124" s="462"/>
      <c r="C124" s="463" t="s">
        <v>289</v>
      </c>
      <c r="D124" s="464"/>
      <c r="E124" s="465"/>
      <c r="F124" s="465"/>
      <c r="G124" s="465"/>
      <c r="H124" s="465"/>
      <c r="I124" s="465"/>
      <c r="J124" s="466">
        <f>IF(J$3&gt;=Painel!$D$8,0,(J32+J49)*$D$122)</f>
        <v>108219.7139181802</v>
      </c>
      <c r="K124" s="466">
        <f>IF(K$3&gt;=Painel!$D$8,0,(K32+K49)*$D$122)</f>
        <v>79610.05682711229</v>
      </c>
      <c r="L124" s="466">
        <f>IF(L$3&gt;=Painel!$D$8,0,(L32+L49)*$D$122)</f>
        <v>115411.2410321309</v>
      </c>
      <c r="M124" s="466">
        <f>IF(M$3&gt;=Painel!$D$8,0,(M32+M49)*$D$122)</f>
        <v>124712.70197629122</v>
      </c>
      <c r="N124" s="466">
        <f>IF(N$3&gt;=Painel!$D$8,0,(N32+N49)*$D$122)</f>
        <v>127990.98453634162</v>
      </c>
      <c r="O124" s="466">
        <f>IF(O$3&gt;=Painel!$D$8,0,(O32+O49)*$D$122)</f>
        <v>128826.32526995272</v>
      </c>
      <c r="P124" s="466">
        <f>IF(P$3&gt;=Painel!$D$8,0,(P32+P49)*$D$122)</f>
        <v>129162.77750806214</v>
      </c>
      <c r="Q124" s="466">
        <f>IF(Q$3&gt;=Painel!$D$8,0,(Q32+Q49)*$D$122)</f>
        <v>129485.30310392237</v>
      </c>
      <c r="R124" s="466">
        <f>IF(R$3&gt;=Painel!$D$8,0,(R32+R49)*$D$122)</f>
        <v>129793.87175836149</v>
      </c>
      <c r="S124" s="466">
        <f>IF(S$3&gt;=Painel!$D$8,0,(S32+S49)*$D$122)</f>
        <v>132793.79623550217</v>
      </c>
      <c r="T124" s="466">
        <f>IF(T$3&gt;=Painel!$D$8,0,(T32+T49)*$D$122)</f>
        <v>133066.15823342215</v>
      </c>
      <c r="U124" s="466">
        <f>IF(U$3&gt;=Painel!$D$8,0,(U32+U49)*$D$122)</f>
        <v>133311.39171779674</v>
      </c>
      <c r="V124" s="466">
        <f>IF(V$3&gt;=Painel!$D$8,0,(V32+V49)*$D$122)</f>
        <v>133544.69275242812</v>
      </c>
      <c r="W124" s="466">
        <f>IF(W$3&gt;=Painel!$D$8,0,(W32+W49)*$D$122)</f>
        <v>133773.47854160311</v>
      </c>
      <c r="X124" s="466">
        <f>IF(X$3&gt;=Painel!$D$8,0,(X32+X49)*$D$122)</f>
        <v>134003.58258389743</v>
      </c>
      <c r="Y124" s="466">
        <f>IF(Y$3&gt;=Painel!$D$8,0,(Y32+Y49)*$D$122)</f>
        <v>134230.27766983808</v>
      </c>
      <c r="Z124" s="466">
        <f>IF(Z$3&gt;=Painel!$D$8,0,(Z32+Z49)*$D$122)</f>
        <v>134447.14373131649</v>
      </c>
      <c r="AA124" s="466">
        <f>IF(AA$3&gt;=Painel!$D$8,0,(AA32+AA49)*$D$122)</f>
        <v>134662.59284947222</v>
      </c>
      <c r="AB124" s="466">
        <f>IF(AB$3&gt;=Painel!$D$8,0,(AB32+AB49)*$D$122)</f>
        <v>134875.90250054555</v>
      </c>
      <c r="AC124" s="466">
        <f>IF(AC$3&gt;=Painel!$D$8,0,(AC32+AC49)*$D$122)</f>
        <v>135081.96303190419</v>
      </c>
      <c r="AD124" s="466">
        <f>IF(AD$3&gt;=Painel!$D$8,0,(AD32+AD49)*$D$122)</f>
        <v>135289.31615272563</v>
      </c>
      <c r="AE124" s="466">
        <f>IF(AE$3&gt;=Painel!$D$8,0,(AE32+AE49)*$D$122)</f>
        <v>135498.51213803948</v>
      </c>
      <c r="AF124" s="466">
        <f>IF(AF$3&gt;=Painel!$D$8,0,(AF32+AF49)*$D$122)</f>
        <v>135704.19328099285</v>
      </c>
      <c r="AG124" s="466">
        <f>IF(AG$3&gt;=Painel!$D$8,0,(AG32+AG49)*$D$122)</f>
        <v>135910.97791582387</v>
      </c>
      <c r="AH124" s="466">
        <f>IF(AH$3&gt;=Painel!$D$8,0,(AH32+AH49)*$D$122)</f>
        <v>136120.11564180098</v>
      </c>
      <c r="AI124" s="466">
        <f>IF(AI$3&gt;=Painel!$D$8,0,(AI32+AI49)*$D$122)</f>
        <v>136310.32486565865</v>
      </c>
      <c r="AJ124" s="466">
        <f>IF(AJ$3&gt;=Painel!$D$8,0,(AJ32+AJ49)*$D$122)</f>
        <v>141909.81510448409</v>
      </c>
      <c r="AK124" s="466">
        <f>IF(AK$3&gt;=Painel!$D$8,0,(AK32+AK49)*$D$122)</f>
        <v>142086.45617934785</v>
      </c>
      <c r="AL124" s="466">
        <f>IF(AL$3&gt;=Painel!$D$8,0,(AL32+AL49)*$D$122)</f>
        <v>142249.64373623399</v>
      </c>
      <c r="AM124" s="466">
        <f>IF(AM$3&gt;=Painel!$D$8,0,(AM32+AM49)*$D$122)</f>
        <v>0</v>
      </c>
      <c r="AN124" s="466">
        <f>IF(AN$3&gt;=Painel!$D$8,0,(AN32+AN49)*$D$122)</f>
        <v>0</v>
      </c>
      <c r="AO124" s="466">
        <f>IF(AO$3&gt;=Painel!$D$8,0,(AO32+AO49)*$D$122)</f>
        <v>0</v>
      </c>
      <c r="AP124" s="466">
        <f>IF(AP$3&gt;=Painel!$D$8,0,(AP32+AP49)*$D$122)</f>
        <v>0</v>
      </c>
      <c r="AQ124" s="466">
        <f>IF(AQ$3&gt;=Painel!$D$8,0,(AQ32+AQ49)*$D$122)</f>
        <v>0</v>
      </c>
      <c r="AR124" s="466">
        <f>IF(AR$3&gt;=Painel!$D$8,0,(AR32+AR49)*$D$122)</f>
        <v>0</v>
      </c>
      <c r="AS124" s="466">
        <f>IF(AS$3&gt;=Painel!$D$8,0,(AS32+AS49)*$D$122)</f>
        <v>0</v>
      </c>
      <c r="AT124" s="466">
        <f>IF(AT$3&gt;=Painel!$D$8,0,(AT32+AT49)*$D$122)</f>
        <v>0</v>
      </c>
      <c r="AU124" s="466">
        <f>IF(AU$3&gt;=Painel!$D$8,0,(AU32+AU49)*$D$122)</f>
        <v>0</v>
      </c>
      <c r="AV124" s="466">
        <f>IF(AV$3&gt;=Painel!$D$8,0,(AV32+AV49)*$D$122)</f>
        <v>0</v>
      </c>
      <c r="AW124" s="466">
        <f>IF(AW$3&gt;=Painel!$D$8,0,(AW32+AW49)*$D$122)</f>
        <v>0</v>
      </c>
      <c r="AX124" s="466">
        <f>IF(AX$3&gt;=Painel!$D$8,0,(AX32+AX49)*$D$122)</f>
        <v>0</v>
      </c>
      <c r="AY124" s="466">
        <f>IF(AY$3&gt;=Painel!$D$8,0,(AY32+AY49)*$D$122)</f>
        <v>0</v>
      </c>
      <c r="AZ124" s="466">
        <f>IF(AZ$3&gt;=Painel!$D$8,0,(AZ32+AZ49)*$D$122)</f>
        <v>0</v>
      </c>
      <c r="BA124" s="466">
        <f>IF(BA$3&gt;=Painel!$D$8,0,(BA32+BA49)*$D$122)</f>
        <v>0</v>
      </c>
      <c r="BB124" s="466">
        <f>IF(BB$3&gt;=Painel!$D$8,0,(BB32+BB49)*$D$122)</f>
        <v>0</v>
      </c>
      <c r="BC124" s="466">
        <f>IF(BC$3&gt;=Painel!$D$8,0,(BC32+BC49)*$D$122)</f>
        <v>0</v>
      </c>
      <c r="BD124" s="466">
        <f>IF(BD$3&gt;=Painel!$D$8,0,(BD32+BD49)*$D$122)</f>
        <v>0</v>
      </c>
      <c r="BE124" s="466">
        <f>IF(BE$3&gt;=Painel!$D$8,0,(BE32+BE49)*$D$122)</f>
        <v>0</v>
      </c>
      <c r="BF124" s="466">
        <f>IF(BF$3&gt;=Painel!$D$8,0,(BF32+BF49)*$D$122)</f>
        <v>0</v>
      </c>
      <c r="BG124" s="466">
        <f>IF(BG$3&gt;=Painel!$D$8,0,(BG32+BG49)*$D$122)</f>
        <v>0</v>
      </c>
      <c r="BH124" s="466">
        <f>IF(BH$3&gt;=Painel!$D$8,0,(BH32+BH49)*$D$122)</f>
        <v>0</v>
      </c>
      <c r="BI124" s="466">
        <f>IF(BI$3&gt;=Painel!$D$8,0,(BI32+BI49)*$D$122)</f>
        <v>0</v>
      </c>
      <c r="BJ124" s="466">
        <f>IF(BJ$3&gt;=Painel!$D$8,0,(BJ32+BJ49)*$D$122)</f>
        <v>0</v>
      </c>
      <c r="BK124" s="466">
        <f>IF(BK$3&gt;=Painel!$D$8,0,(BK32+BK49)*$D$122)</f>
        <v>0</v>
      </c>
      <c r="BL124" s="466">
        <f>IF(BL$3&gt;=Painel!$D$8,0,(BL32+BL49)*$D$122)</f>
        <v>0</v>
      </c>
      <c r="BM124" s="466">
        <f>IF(BM$3&gt;=Painel!$D$8,0,(BM32+BM49)*$D$122)</f>
        <v>0</v>
      </c>
      <c r="BN124" s="466">
        <f>IF(BN$3&gt;=Painel!$D$8,0,(BN32+BN49)*$D$122)</f>
        <v>0</v>
      </c>
      <c r="BO124" s="466">
        <f>IF(BO$3&gt;=Painel!$D$8,0,(BO32+BO49)*$D$122)</f>
        <v>0</v>
      </c>
      <c r="BP124" s="466">
        <f>IF(BP$3&gt;=Painel!$D$8,0,(BP32+BP49)*$D$122)</f>
        <v>0</v>
      </c>
      <c r="BQ124" s="466">
        <f>IF(BQ$3&gt;=Painel!$D$8,0,(BQ32+BQ49)*$D$122)</f>
        <v>0</v>
      </c>
      <c r="BR124" s="467" t="s">
        <v>188</v>
      </c>
      <c r="BS124" s="468"/>
    </row>
    <row r="125" spans="1:71" customFormat="1" ht="15">
      <c r="A125" s="450"/>
      <c r="B125" s="458"/>
      <c r="C125" s="362" t="s">
        <v>292</v>
      </c>
      <c r="D125" s="459">
        <f>Painel!$N$78</f>
        <v>8.3333333333333329E-2</v>
      </c>
      <c r="E125" s="342"/>
      <c r="F125" s="342"/>
      <c r="G125" s="342"/>
      <c r="H125" s="342"/>
      <c r="I125" s="342"/>
      <c r="J125" s="460">
        <f t="shared" ref="J125" si="61">SUM(J126:J127)</f>
        <v>0</v>
      </c>
      <c r="K125" s="460">
        <f t="shared" ref="K125:BQ125" si="62">SUM(K126:K127)</f>
        <v>5337.3881981285676</v>
      </c>
      <c r="L125" s="460">
        <f t="shared" si="62"/>
        <v>7339.4689408317454</v>
      </c>
      <c r="M125" s="460">
        <f t="shared" si="62"/>
        <v>7587.7731592655364</v>
      </c>
      <c r="N125" s="460">
        <f t="shared" si="62"/>
        <v>4081.2652013672232</v>
      </c>
      <c r="O125" s="460">
        <f t="shared" si="62"/>
        <v>1039.9491212005778</v>
      </c>
      <c r="P125" s="460">
        <f t="shared" si="62"/>
        <v>418.86286070989445</v>
      </c>
      <c r="Q125" s="460">
        <f t="shared" si="62"/>
        <v>401.52502623641703</v>
      </c>
      <c r="R125" s="460">
        <f t="shared" si="62"/>
        <v>384.14947111079164</v>
      </c>
      <c r="S125" s="460">
        <f t="shared" si="62"/>
        <v>359.60650200939926</v>
      </c>
      <c r="T125" s="460">
        <f t="shared" si="62"/>
        <v>339.07435491725846</v>
      </c>
      <c r="U125" s="460">
        <f t="shared" si="62"/>
        <v>305.30098234508841</v>
      </c>
      <c r="V125" s="460">
        <f t="shared" si="62"/>
        <v>290.44579795746904</v>
      </c>
      <c r="W125" s="460">
        <f t="shared" si="62"/>
        <v>284.8245881260591</v>
      </c>
      <c r="X125" s="460">
        <f t="shared" si="62"/>
        <v>286.46573420909772</v>
      </c>
      <c r="Y125" s="460">
        <f t="shared" si="62"/>
        <v>282.22178797071683</v>
      </c>
      <c r="Z125" s="460">
        <f t="shared" si="62"/>
        <v>269.98524192366676</v>
      </c>
      <c r="AA125" s="460">
        <f t="shared" si="62"/>
        <v>268.22123245556213</v>
      </c>
      <c r="AB125" s="460">
        <f t="shared" si="62"/>
        <v>265.55772423349481</v>
      </c>
      <c r="AC125" s="460">
        <f t="shared" si="62"/>
        <v>256.53300489031972</v>
      </c>
      <c r="AD125" s="460">
        <f t="shared" si="62"/>
        <v>258.14220125990687</v>
      </c>
      <c r="AE125" s="460">
        <f t="shared" si="62"/>
        <v>260.43645704359369</v>
      </c>
      <c r="AF125" s="460">
        <f t="shared" si="62"/>
        <v>256.0606890761992</v>
      </c>
      <c r="AG125" s="460">
        <f t="shared" si="62"/>
        <v>257.43447029171512</v>
      </c>
      <c r="AH125" s="460">
        <f t="shared" si="62"/>
        <v>260.3639276629001</v>
      </c>
      <c r="AI125" s="460">
        <f t="shared" si="62"/>
        <v>236.79907759306661</v>
      </c>
      <c r="AJ125" s="460">
        <f t="shared" si="62"/>
        <v>220.79041123614297</v>
      </c>
      <c r="AK125" s="460">
        <f t="shared" si="62"/>
        <v>219.90754572493097</v>
      </c>
      <c r="AL125" s="460">
        <f t="shared" si="62"/>
        <v>203.1587225981275</v>
      </c>
      <c r="AM125" s="460">
        <f t="shared" si="62"/>
        <v>-31971.712432375469</v>
      </c>
      <c r="AN125" s="460">
        <f t="shared" si="62"/>
        <v>0</v>
      </c>
      <c r="AO125" s="460">
        <f t="shared" si="62"/>
        <v>0</v>
      </c>
      <c r="AP125" s="460">
        <f t="shared" si="62"/>
        <v>0</v>
      </c>
      <c r="AQ125" s="460">
        <f t="shared" si="62"/>
        <v>0</v>
      </c>
      <c r="AR125" s="460">
        <f t="shared" si="62"/>
        <v>0</v>
      </c>
      <c r="AS125" s="460">
        <f t="shared" si="62"/>
        <v>0</v>
      </c>
      <c r="AT125" s="460">
        <f t="shared" si="62"/>
        <v>0</v>
      </c>
      <c r="AU125" s="460">
        <f t="shared" si="62"/>
        <v>0</v>
      </c>
      <c r="AV125" s="460">
        <f t="shared" si="62"/>
        <v>0</v>
      </c>
      <c r="AW125" s="460">
        <f t="shared" si="62"/>
        <v>0</v>
      </c>
      <c r="AX125" s="460">
        <f t="shared" si="62"/>
        <v>0</v>
      </c>
      <c r="AY125" s="460">
        <f t="shared" si="62"/>
        <v>0</v>
      </c>
      <c r="AZ125" s="460">
        <f t="shared" si="62"/>
        <v>0</v>
      </c>
      <c r="BA125" s="460">
        <f t="shared" si="62"/>
        <v>0</v>
      </c>
      <c r="BB125" s="460">
        <f t="shared" si="62"/>
        <v>0</v>
      </c>
      <c r="BC125" s="460">
        <f t="shared" si="62"/>
        <v>0</v>
      </c>
      <c r="BD125" s="460">
        <f t="shared" si="62"/>
        <v>0</v>
      </c>
      <c r="BE125" s="460">
        <f t="shared" si="62"/>
        <v>0</v>
      </c>
      <c r="BF125" s="460">
        <f t="shared" si="62"/>
        <v>0</v>
      </c>
      <c r="BG125" s="460">
        <f t="shared" si="62"/>
        <v>0</v>
      </c>
      <c r="BH125" s="460">
        <f t="shared" si="62"/>
        <v>0</v>
      </c>
      <c r="BI125" s="460">
        <f t="shared" si="62"/>
        <v>0</v>
      </c>
      <c r="BJ125" s="460">
        <f t="shared" si="62"/>
        <v>0</v>
      </c>
      <c r="BK125" s="460">
        <f t="shared" si="62"/>
        <v>0</v>
      </c>
      <c r="BL125" s="460">
        <f t="shared" si="62"/>
        <v>0</v>
      </c>
      <c r="BM125" s="460">
        <f t="shared" si="62"/>
        <v>0</v>
      </c>
      <c r="BN125" s="460">
        <f t="shared" si="62"/>
        <v>0</v>
      </c>
      <c r="BO125" s="460">
        <f t="shared" si="62"/>
        <v>0</v>
      </c>
      <c r="BP125" s="460">
        <f t="shared" si="62"/>
        <v>0</v>
      </c>
      <c r="BQ125" s="460">
        <f t="shared" si="62"/>
        <v>0</v>
      </c>
      <c r="BR125" t="s">
        <v>188</v>
      </c>
      <c r="BS125" s="457"/>
    </row>
    <row r="126" spans="1:71" s="467" customFormat="1" ht="11.45" outlineLevel="1">
      <c r="A126" s="461"/>
      <c r="B126" s="462"/>
      <c r="C126" s="463" t="s">
        <v>288</v>
      </c>
      <c r="D126" s="464"/>
      <c r="E126" s="465"/>
      <c r="F126" s="465"/>
      <c r="G126" s="465"/>
      <c r="H126" s="465"/>
      <c r="I126" s="465"/>
      <c r="J126" s="466">
        <f t="shared" ref="J126:BQ126" si="63">-I127</f>
        <v>0</v>
      </c>
      <c r="K126" s="466">
        <f t="shared" si="63"/>
        <v>0</v>
      </c>
      <c r="L126" s="466">
        <f t="shared" si="63"/>
        <v>-5337.3881981285676</v>
      </c>
      <c r="M126" s="466">
        <f t="shared" si="63"/>
        <v>-12676.857138960313</v>
      </c>
      <c r="N126" s="466">
        <f t="shared" si="63"/>
        <v>-20264.630298225849</v>
      </c>
      <c r="O126" s="466">
        <f t="shared" si="63"/>
        <v>-24345.895499593073</v>
      </c>
      <c r="P126" s="466">
        <f t="shared" si="63"/>
        <v>-25385.84462079365</v>
      </c>
      <c r="Q126" s="466">
        <f t="shared" si="63"/>
        <v>-25804.707481503545</v>
      </c>
      <c r="R126" s="466">
        <f t="shared" si="63"/>
        <v>-26206.232507739962</v>
      </c>
      <c r="S126" s="466">
        <f t="shared" si="63"/>
        <v>-26590.381978850754</v>
      </c>
      <c r="T126" s="466">
        <f t="shared" si="63"/>
        <v>-26949.988480860153</v>
      </c>
      <c r="U126" s="466">
        <f t="shared" si="63"/>
        <v>-27289.062835777411</v>
      </c>
      <c r="V126" s="466">
        <f t="shared" si="63"/>
        <v>-27594.3638181225</v>
      </c>
      <c r="W126" s="466">
        <f t="shared" si="63"/>
        <v>-27884.809616079969</v>
      </c>
      <c r="X126" s="466">
        <f t="shared" si="63"/>
        <v>-28169.634204206028</v>
      </c>
      <c r="Y126" s="466">
        <f t="shared" si="63"/>
        <v>-28456.099938415126</v>
      </c>
      <c r="Z126" s="466">
        <f t="shared" si="63"/>
        <v>-28738.321726385842</v>
      </c>
      <c r="AA126" s="466">
        <f t="shared" si="63"/>
        <v>-29008.306968309509</v>
      </c>
      <c r="AB126" s="466">
        <f t="shared" si="63"/>
        <v>-29276.528200765071</v>
      </c>
      <c r="AC126" s="466">
        <f t="shared" si="63"/>
        <v>-29542.085924998566</v>
      </c>
      <c r="AD126" s="466">
        <f t="shared" si="63"/>
        <v>-29798.618929888886</v>
      </c>
      <c r="AE126" s="466">
        <f t="shared" si="63"/>
        <v>-30056.761131148793</v>
      </c>
      <c r="AF126" s="466">
        <f t="shared" si="63"/>
        <v>-30317.197588192386</v>
      </c>
      <c r="AG126" s="466">
        <f t="shared" si="63"/>
        <v>-30573.258277268586</v>
      </c>
      <c r="AH126" s="466">
        <f t="shared" si="63"/>
        <v>-30830.692747560301</v>
      </c>
      <c r="AI126" s="466">
        <f t="shared" si="63"/>
        <v>-31091.056675223201</v>
      </c>
      <c r="AJ126" s="466">
        <f t="shared" si="63"/>
        <v>-31327.855752816267</v>
      </c>
      <c r="AK126" s="466">
        <f t="shared" si="63"/>
        <v>-31548.64616405241</v>
      </c>
      <c r="AL126" s="466">
        <f t="shared" si="63"/>
        <v>-31768.553709777341</v>
      </c>
      <c r="AM126" s="466">
        <f t="shared" si="63"/>
        <v>-31971.712432375469</v>
      </c>
      <c r="AN126" s="466">
        <f t="shared" si="63"/>
        <v>0</v>
      </c>
      <c r="AO126" s="466">
        <f t="shared" si="63"/>
        <v>0</v>
      </c>
      <c r="AP126" s="466">
        <f t="shared" si="63"/>
        <v>0</v>
      </c>
      <c r="AQ126" s="466">
        <f t="shared" si="63"/>
        <v>0</v>
      </c>
      <c r="AR126" s="466">
        <f t="shared" si="63"/>
        <v>0</v>
      </c>
      <c r="AS126" s="466">
        <f t="shared" si="63"/>
        <v>0</v>
      </c>
      <c r="AT126" s="466">
        <f t="shared" si="63"/>
        <v>0</v>
      </c>
      <c r="AU126" s="466">
        <f t="shared" si="63"/>
        <v>0</v>
      </c>
      <c r="AV126" s="466">
        <f t="shared" si="63"/>
        <v>0</v>
      </c>
      <c r="AW126" s="466">
        <f t="shared" si="63"/>
        <v>0</v>
      </c>
      <c r="AX126" s="466">
        <f t="shared" si="63"/>
        <v>0</v>
      </c>
      <c r="AY126" s="466">
        <f t="shared" si="63"/>
        <v>0</v>
      </c>
      <c r="AZ126" s="466">
        <f t="shared" si="63"/>
        <v>0</v>
      </c>
      <c r="BA126" s="466">
        <f t="shared" si="63"/>
        <v>0</v>
      </c>
      <c r="BB126" s="466">
        <f t="shared" si="63"/>
        <v>0</v>
      </c>
      <c r="BC126" s="466">
        <f t="shared" si="63"/>
        <v>0</v>
      </c>
      <c r="BD126" s="466">
        <f t="shared" si="63"/>
        <v>0</v>
      </c>
      <c r="BE126" s="466">
        <f t="shared" si="63"/>
        <v>0</v>
      </c>
      <c r="BF126" s="466">
        <f t="shared" si="63"/>
        <v>0</v>
      </c>
      <c r="BG126" s="466">
        <f t="shared" si="63"/>
        <v>0</v>
      </c>
      <c r="BH126" s="466">
        <f t="shared" si="63"/>
        <v>0</v>
      </c>
      <c r="BI126" s="466">
        <f t="shared" si="63"/>
        <v>0</v>
      </c>
      <c r="BJ126" s="466">
        <f t="shared" si="63"/>
        <v>0</v>
      </c>
      <c r="BK126" s="466">
        <f t="shared" si="63"/>
        <v>0</v>
      </c>
      <c r="BL126" s="466">
        <f t="shared" si="63"/>
        <v>0</v>
      </c>
      <c r="BM126" s="466">
        <f t="shared" si="63"/>
        <v>0</v>
      </c>
      <c r="BN126" s="466">
        <f t="shared" si="63"/>
        <v>0</v>
      </c>
      <c r="BO126" s="466">
        <f t="shared" si="63"/>
        <v>0</v>
      </c>
      <c r="BP126" s="466">
        <f t="shared" si="63"/>
        <v>0</v>
      </c>
      <c r="BQ126" s="466">
        <f t="shared" si="63"/>
        <v>0</v>
      </c>
      <c r="BR126" s="467" t="s">
        <v>188</v>
      </c>
      <c r="BS126" s="468"/>
    </row>
    <row r="127" spans="1:71" s="467" customFormat="1" ht="11.45" outlineLevel="1">
      <c r="A127" s="461"/>
      <c r="B127" s="462"/>
      <c r="C127" s="463" t="s">
        <v>289</v>
      </c>
      <c r="D127" s="464"/>
      <c r="E127" s="465"/>
      <c r="F127" s="465"/>
      <c r="G127" s="465"/>
      <c r="H127" s="465"/>
      <c r="I127" s="465"/>
      <c r="J127" s="466">
        <f>IF(J$3&gt;=Painel!$D$8,0,(J25)*$D$125)</f>
        <v>0</v>
      </c>
      <c r="K127" s="466">
        <f>IF(K$3&gt;=Painel!$D$8,0,(K25)*$D$125)</f>
        <v>5337.3881981285676</v>
      </c>
      <c r="L127" s="466">
        <f>IF(L$3&gt;=Painel!$D$8,0,(L25)*$D$125)</f>
        <v>12676.857138960313</v>
      </c>
      <c r="M127" s="466">
        <f>IF(M$3&gt;=Painel!$D$8,0,(M25)*$D$125)</f>
        <v>20264.630298225849</v>
      </c>
      <c r="N127" s="466">
        <f>IF(N$3&gt;=Painel!$D$8,0,(N25)*$D$125)</f>
        <v>24345.895499593073</v>
      </c>
      <c r="O127" s="466">
        <f>IF(O$3&gt;=Painel!$D$8,0,(O25)*$D$125)</f>
        <v>25385.84462079365</v>
      </c>
      <c r="P127" s="466">
        <f>IF(P$3&gt;=Painel!$D$8,0,(P25)*$D$125)</f>
        <v>25804.707481503545</v>
      </c>
      <c r="Q127" s="466">
        <f>IF(Q$3&gt;=Painel!$D$8,0,(Q25)*$D$125)</f>
        <v>26206.232507739962</v>
      </c>
      <c r="R127" s="466">
        <f>IF(R$3&gt;=Painel!$D$8,0,(R25)*$D$125)</f>
        <v>26590.381978850754</v>
      </c>
      <c r="S127" s="466">
        <f>IF(S$3&gt;=Painel!$D$8,0,(S25)*$D$125)</f>
        <v>26949.988480860153</v>
      </c>
      <c r="T127" s="466">
        <f>IF(T$3&gt;=Painel!$D$8,0,(T25)*$D$125)</f>
        <v>27289.062835777411</v>
      </c>
      <c r="U127" s="466">
        <f>IF(U$3&gt;=Painel!$D$8,0,(U25)*$D$125)</f>
        <v>27594.3638181225</v>
      </c>
      <c r="V127" s="466">
        <f>IF(V$3&gt;=Painel!$D$8,0,(V25)*$D$125)</f>
        <v>27884.809616079969</v>
      </c>
      <c r="W127" s="466">
        <f>IF(W$3&gt;=Painel!$D$8,0,(W25)*$D$125)</f>
        <v>28169.634204206028</v>
      </c>
      <c r="X127" s="466">
        <f>IF(X$3&gt;=Painel!$D$8,0,(X25)*$D$125)</f>
        <v>28456.099938415126</v>
      </c>
      <c r="Y127" s="466">
        <f>IF(Y$3&gt;=Painel!$D$8,0,(Y25)*$D$125)</f>
        <v>28738.321726385842</v>
      </c>
      <c r="Z127" s="466">
        <f>IF(Z$3&gt;=Painel!$D$8,0,(Z25)*$D$125)</f>
        <v>29008.306968309509</v>
      </c>
      <c r="AA127" s="466">
        <f>IF(AA$3&gt;=Painel!$D$8,0,(AA25)*$D$125)</f>
        <v>29276.528200765071</v>
      </c>
      <c r="AB127" s="466">
        <f>IF(AB$3&gt;=Painel!$D$8,0,(AB25)*$D$125)</f>
        <v>29542.085924998566</v>
      </c>
      <c r="AC127" s="466">
        <f>IF(AC$3&gt;=Painel!$D$8,0,(AC25)*$D$125)</f>
        <v>29798.618929888886</v>
      </c>
      <c r="AD127" s="466">
        <f>IF(AD$3&gt;=Painel!$D$8,0,(AD25)*$D$125)</f>
        <v>30056.761131148793</v>
      </c>
      <c r="AE127" s="466">
        <f>IF(AE$3&gt;=Painel!$D$8,0,(AE25)*$D$125)</f>
        <v>30317.197588192386</v>
      </c>
      <c r="AF127" s="466">
        <f>IF(AF$3&gt;=Painel!$D$8,0,(AF25)*$D$125)</f>
        <v>30573.258277268586</v>
      </c>
      <c r="AG127" s="466">
        <f>IF(AG$3&gt;=Painel!$D$8,0,(AG25)*$D$125)</f>
        <v>30830.692747560301</v>
      </c>
      <c r="AH127" s="466">
        <f>IF(AH$3&gt;=Painel!$D$8,0,(AH25)*$D$125)</f>
        <v>31091.056675223201</v>
      </c>
      <c r="AI127" s="466">
        <f>IF(AI$3&gt;=Painel!$D$8,0,(AI25)*$D$125)</f>
        <v>31327.855752816267</v>
      </c>
      <c r="AJ127" s="466">
        <f>IF(AJ$3&gt;=Painel!$D$8,0,(AJ25)*$D$125)</f>
        <v>31548.64616405241</v>
      </c>
      <c r="AK127" s="466">
        <f>IF(AK$3&gt;=Painel!$D$8,0,(AK25)*$D$125)</f>
        <v>31768.553709777341</v>
      </c>
      <c r="AL127" s="466">
        <f>IF(AL$3&gt;=Painel!$D$8,0,(AL25)*$D$125)</f>
        <v>31971.712432375469</v>
      </c>
      <c r="AM127" s="466">
        <f>IF(AM$3&gt;=Painel!$D$8,0,(AM25)*$D$125)</f>
        <v>0</v>
      </c>
      <c r="AN127" s="466">
        <f>IF(AN$3&gt;=Painel!$D$8,0,(AN25)*$D$125)</f>
        <v>0</v>
      </c>
      <c r="AO127" s="466">
        <f>IF(AO$3&gt;=Painel!$D$8,0,(AO25)*$D$125)</f>
        <v>0</v>
      </c>
      <c r="AP127" s="466">
        <f>IF(AP$3&gt;=Painel!$D$8,0,(AP25)*$D$125)</f>
        <v>0</v>
      </c>
      <c r="AQ127" s="466">
        <f>IF(AQ$3&gt;=Painel!$D$8,0,(AQ25)*$D$125)</f>
        <v>0</v>
      </c>
      <c r="AR127" s="466">
        <f>IF(AR$3&gt;=Painel!$D$8,0,(AR25)*$D$125)</f>
        <v>0</v>
      </c>
      <c r="AS127" s="466">
        <f>IF(AS$3&gt;=Painel!$D$8,0,(AS25)*$D$125)</f>
        <v>0</v>
      </c>
      <c r="AT127" s="466">
        <f>IF(AT$3&gt;=Painel!$D$8,0,(AT25)*$D$125)</f>
        <v>0</v>
      </c>
      <c r="AU127" s="466">
        <f>IF(AU$3&gt;=Painel!$D$8,0,(AU25)*$D$125)</f>
        <v>0</v>
      </c>
      <c r="AV127" s="466">
        <f>IF(AV$3&gt;=Painel!$D$8,0,(AV25)*$D$125)</f>
        <v>0</v>
      </c>
      <c r="AW127" s="466">
        <f>IF(AW$3&gt;=Painel!$D$8,0,(AW25)*$D$125)</f>
        <v>0</v>
      </c>
      <c r="AX127" s="466">
        <f>IF(AX$3&gt;=Painel!$D$8,0,(AX25)*$D$125)</f>
        <v>0</v>
      </c>
      <c r="AY127" s="466">
        <f>IF(AY$3&gt;=Painel!$D$8,0,(AY25)*$D$125)</f>
        <v>0</v>
      </c>
      <c r="AZ127" s="466">
        <f>IF(AZ$3&gt;=Painel!$D$8,0,(AZ25)*$D$125)</f>
        <v>0</v>
      </c>
      <c r="BA127" s="466">
        <f>IF(BA$3&gt;=Painel!$D$8,0,(BA25)*$D$125)</f>
        <v>0</v>
      </c>
      <c r="BB127" s="466">
        <f>IF(BB$3&gt;=Painel!$D$8,0,(BB25)*$D$125)</f>
        <v>0</v>
      </c>
      <c r="BC127" s="466">
        <f>IF(BC$3&gt;=Painel!$D$8,0,(BC25)*$D$125)</f>
        <v>0</v>
      </c>
      <c r="BD127" s="466">
        <f>IF(BD$3&gt;=Painel!$D$8,0,(BD25)*$D$125)</f>
        <v>0</v>
      </c>
      <c r="BE127" s="466">
        <f>IF(BE$3&gt;=Painel!$D$8,0,(BE25)*$D$125)</f>
        <v>0</v>
      </c>
      <c r="BF127" s="466">
        <f>IF(BF$3&gt;=Painel!$D$8,0,(BF25)*$D$125)</f>
        <v>0</v>
      </c>
      <c r="BG127" s="466">
        <f>IF(BG$3&gt;=Painel!$D$8,0,(BG25)*$D$125)</f>
        <v>0</v>
      </c>
      <c r="BH127" s="466">
        <f>IF(BH$3&gt;=Painel!$D$8,0,(BH25)*$D$125)</f>
        <v>0</v>
      </c>
      <c r="BI127" s="466">
        <f>IF(BI$3&gt;=Painel!$D$8,0,(BI25)*$D$125)</f>
        <v>0</v>
      </c>
      <c r="BJ127" s="466">
        <f>IF(BJ$3&gt;=Painel!$D$8,0,(BJ25)*$D$125)</f>
        <v>0</v>
      </c>
      <c r="BK127" s="466">
        <f>IF(BK$3&gt;=Painel!$D$8,0,(BK25)*$D$125)</f>
        <v>0</v>
      </c>
      <c r="BL127" s="466">
        <f>IF(BL$3&gt;=Painel!$D$8,0,(BL25)*$D$125)</f>
        <v>0</v>
      </c>
      <c r="BM127" s="466">
        <f>IF(BM$3&gt;=Painel!$D$8,0,(BM25)*$D$125)</f>
        <v>0</v>
      </c>
      <c r="BN127" s="466">
        <f>IF(BN$3&gt;=Painel!$D$8,0,(BN25)*$D$125)</f>
        <v>0</v>
      </c>
      <c r="BO127" s="466">
        <f>IF(BO$3&gt;=Painel!$D$8,0,(BO25)*$D$125)</f>
        <v>0</v>
      </c>
      <c r="BP127" s="466">
        <f>IF(BP$3&gt;=Painel!$D$8,0,(BP25)*$D$125)</f>
        <v>0</v>
      </c>
      <c r="BQ127" s="466">
        <f>IF(BQ$3&gt;=Painel!$D$8,0,(BQ25)*$D$125)</f>
        <v>0</v>
      </c>
      <c r="BR127" s="467" t="s">
        <v>188</v>
      </c>
      <c r="BS127" s="468"/>
    </row>
    <row r="128" spans="1:71" customFormat="1" ht="15">
      <c r="A128" s="450"/>
      <c r="B128" s="458"/>
      <c r="C128" s="362" t="s">
        <v>293</v>
      </c>
      <c r="D128" s="459">
        <f>Painel!$N$78</f>
        <v>8.3333333333333329E-2</v>
      </c>
      <c r="E128" s="342"/>
      <c r="F128" s="342"/>
      <c r="G128" s="342"/>
      <c r="H128" s="342"/>
      <c r="I128" s="342"/>
      <c r="J128" s="460">
        <f t="shared" ref="J128" si="64">SUM(J129:J130)</f>
        <v>0</v>
      </c>
      <c r="K128" s="460">
        <f t="shared" ref="K128:BQ128" si="65">SUM(K129:K130)</f>
        <v>0</v>
      </c>
      <c r="L128" s="460">
        <f t="shared" si="65"/>
        <v>0</v>
      </c>
      <c r="M128" s="460">
        <f t="shared" si="65"/>
        <v>-238.86330607890946</v>
      </c>
      <c r="N128" s="460">
        <f t="shared" si="65"/>
        <v>-14145.565713771392</v>
      </c>
      <c r="O128" s="460">
        <f t="shared" si="65"/>
        <v>-4587.3667555968022</v>
      </c>
      <c r="P128" s="460">
        <f t="shared" si="65"/>
        <v>-2605.3322185531615</v>
      </c>
      <c r="Q128" s="460">
        <f t="shared" si="65"/>
        <v>-2550.0030494667153</v>
      </c>
      <c r="R128" s="460">
        <f t="shared" si="65"/>
        <v>-2494.5535047736776</v>
      </c>
      <c r="S128" s="460">
        <f t="shared" si="65"/>
        <v>-1494.4672307665751</v>
      </c>
      <c r="T128" s="460">
        <f t="shared" si="65"/>
        <v>-2350.7080476446863</v>
      </c>
      <c r="U128" s="460">
        <f t="shared" si="65"/>
        <v>-2242.9291526203706</v>
      </c>
      <c r="V128" s="460">
        <f t="shared" si="65"/>
        <v>-2195.5227126724167</v>
      </c>
      <c r="W128" s="460">
        <f t="shared" si="65"/>
        <v>-2177.5840900775511</v>
      </c>
      <c r="X128" s="460">
        <f t="shared" si="65"/>
        <v>-2182.8213790401569</v>
      </c>
      <c r="Y128" s="460">
        <f t="shared" si="65"/>
        <v>-2169.2779333822764</v>
      </c>
      <c r="Z128" s="460">
        <f t="shared" si="65"/>
        <v>-2130.2281935599385</v>
      </c>
      <c r="AA128" s="460">
        <f t="shared" si="65"/>
        <v>-2124.5988182028595</v>
      </c>
      <c r="AB128" s="460">
        <f t="shared" si="65"/>
        <v>-1689.6529375221944</v>
      </c>
      <c r="AC128" s="460">
        <f t="shared" si="65"/>
        <v>-818.65806399015855</v>
      </c>
      <c r="AD128" s="460">
        <f t="shared" si="65"/>
        <v>-823.79339378945588</v>
      </c>
      <c r="AE128" s="460">
        <f t="shared" si="65"/>
        <v>-831.1149117319801</v>
      </c>
      <c r="AF128" s="460">
        <f t="shared" si="65"/>
        <v>-817.150791465363</v>
      </c>
      <c r="AG128" s="460">
        <f t="shared" si="65"/>
        <v>-821.53485530428588</v>
      </c>
      <c r="AH128" s="460">
        <f t="shared" si="65"/>
        <v>-830.88345316236519</v>
      </c>
      <c r="AI128" s="460">
        <f t="shared" si="65"/>
        <v>-755.68239065332455</v>
      </c>
      <c r="AJ128" s="460">
        <f t="shared" si="65"/>
        <v>1138.9326859431822</v>
      </c>
      <c r="AK128" s="460">
        <f t="shared" si="65"/>
        <v>-701.77747973200894</v>
      </c>
      <c r="AL128" s="460">
        <f t="shared" si="65"/>
        <v>-648.32798647486925</v>
      </c>
      <c r="AM128" s="460">
        <f t="shared" si="65"/>
        <v>53289.465684090312</v>
      </c>
      <c r="AN128" s="460">
        <f t="shared" si="65"/>
        <v>0</v>
      </c>
      <c r="AO128" s="460">
        <f t="shared" si="65"/>
        <v>0</v>
      </c>
      <c r="AP128" s="460">
        <f t="shared" si="65"/>
        <v>0</v>
      </c>
      <c r="AQ128" s="460">
        <f t="shared" si="65"/>
        <v>0</v>
      </c>
      <c r="AR128" s="460">
        <f t="shared" si="65"/>
        <v>0</v>
      </c>
      <c r="AS128" s="460">
        <f t="shared" si="65"/>
        <v>0</v>
      </c>
      <c r="AT128" s="460">
        <f t="shared" si="65"/>
        <v>0</v>
      </c>
      <c r="AU128" s="460">
        <f t="shared" si="65"/>
        <v>0</v>
      </c>
      <c r="AV128" s="460">
        <f t="shared" si="65"/>
        <v>0</v>
      </c>
      <c r="AW128" s="460">
        <f t="shared" si="65"/>
        <v>0</v>
      </c>
      <c r="AX128" s="460">
        <f t="shared" si="65"/>
        <v>0</v>
      </c>
      <c r="AY128" s="460">
        <f t="shared" si="65"/>
        <v>0</v>
      </c>
      <c r="AZ128" s="460">
        <f t="shared" si="65"/>
        <v>0</v>
      </c>
      <c r="BA128" s="460">
        <f t="shared" si="65"/>
        <v>0</v>
      </c>
      <c r="BB128" s="460">
        <f t="shared" si="65"/>
        <v>0</v>
      </c>
      <c r="BC128" s="460">
        <f t="shared" si="65"/>
        <v>0</v>
      </c>
      <c r="BD128" s="460">
        <f t="shared" si="65"/>
        <v>0</v>
      </c>
      <c r="BE128" s="460">
        <f t="shared" si="65"/>
        <v>0</v>
      </c>
      <c r="BF128" s="460">
        <f t="shared" si="65"/>
        <v>0</v>
      </c>
      <c r="BG128" s="460">
        <f t="shared" si="65"/>
        <v>0</v>
      </c>
      <c r="BH128" s="460">
        <f t="shared" si="65"/>
        <v>0</v>
      </c>
      <c r="BI128" s="460">
        <f t="shared" si="65"/>
        <v>0</v>
      </c>
      <c r="BJ128" s="460">
        <f t="shared" si="65"/>
        <v>0</v>
      </c>
      <c r="BK128" s="460">
        <f t="shared" si="65"/>
        <v>0</v>
      </c>
      <c r="BL128" s="460">
        <f t="shared" si="65"/>
        <v>0</v>
      </c>
      <c r="BM128" s="460">
        <f t="shared" si="65"/>
        <v>0</v>
      </c>
      <c r="BN128" s="460">
        <f t="shared" si="65"/>
        <v>0</v>
      </c>
      <c r="BO128" s="460">
        <f t="shared" si="65"/>
        <v>0</v>
      </c>
      <c r="BP128" s="460">
        <f t="shared" si="65"/>
        <v>0</v>
      </c>
      <c r="BQ128" s="460">
        <f t="shared" si="65"/>
        <v>0</v>
      </c>
      <c r="BR128" t="s">
        <v>188</v>
      </c>
      <c r="BS128" s="457"/>
    </row>
    <row r="129" spans="1:71" s="467" customFormat="1" ht="11.45" outlineLevel="1">
      <c r="A129" s="461"/>
      <c r="B129" s="462"/>
      <c r="C129" s="463" t="s">
        <v>288</v>
      </c>
      <c r="D129" s="464"/>
      <c r="E129" s="465"/>
      <c r="F129" s="465"/>
      <c r="G129" s="465"/>
      <c r="H129" s="465"/>
      <c r="I129" s="465"/>
      <c r="J129" s="466">
        <f t="shared" ref="J129:BQ129" si="66">-I130</f>
        <v>0</v>
      </c>
      <c r="K129" s="466">
        <f t="shared" si="66"/>
        <v>0</v>
      </c>
      <c r="L129" s="466">
        <f t="shared" si="66"/>
        <v>0</v>
      </c>
      <c r="M129" s="466">
        <f t="shared" si="66"/>
        <v>0</v>
      </c>
      <c r="N129" s="466">
        <f t="shared" si="66"/>
        <v>238.86330607890946</v>
      </c>
      <c r="O129" s="466">
        <f t="shared" si="66"/>
        <v>14384.4290198503</v>
      </c>
      <c r="P129" s="466">
        <f t="shared" si="66"/>
        <v>18971.795775447103</v>
      </c>
      <c r="Q129" s="466">
        <f t="shared" si="66"/>
        <v>21577.127994000264</v>
      </c>
      <c r="R129" s="466">
        <f t="shared" si="66"/>
        <v>24127.131043466979</v>
      </c>
      <c r="S129" s="466">
        <f t="shared" si="66"/>
        <v>26621.684548240657</v>
      </c>
      <c r="T129" s="466">
        <f t="shared" si="66"/>
        <v>28116.151779007232</v>
      </c>
      <c r="U129" s="466">
        <f t="shared" si="66"/>
        <v>30466.859826651918</v>
      </c>
      <c r="V129" s="466">
        <f t="shared" si="66"/>
        <v>32709.788979272289</v>
      </c>
      <c r="W129" s="466">
        <f t="shared" si="66"/>
        <v>34905.311691944706</v>
      </c>
      <c r="X129" s="466">
        <f t="shared" si="66"/>
        <v>37082.895782022257</v>
      </c>
      <c r="Y129" s="466">
        <f t="shared" si="66"/>
        <v>39265.717161062414</v>
      </c>
      <c r="Z129" s="466">
        <f t="shared" si="66"/>
        <v>41434.99509444469</v>
      </c>
      <c r="AA129" s="466">
        <f t="shared" si="66"/>
        <v>43565.223288004629</v>
      </c>
      <c r="AB129" s="466">
        <f t="shared" si="66"/>
        <v>45689.822106207488</v>
      </c>
      <c r="AC129" s="466">
        <f t="shared" si="66"/>
        <v>47379.475043729683</v>
      </c>
      <c r="AD129" s="466">
        <f t="shared" si="66"/>
        <v>48198.133107719841</v>
      </c>
      <c r="AE129" s="466">
        <f t="shared" si="66"/>
        <v>49021.926501509297</v>
      </c>
      <c r="AF129" s="466">
        <f t="shared" si="66"/>
        <v>49853.041413241277</v>
      </c>
      <c r="AG129" s="466">
        <f t="shared" si="66"/>
        <v>50670.19220470664</v>
      </c>
      <c r="AH129" s="466">
        <f t="shared" si="66"/>
        <v>51491.727060010926</v>
      </c>
      <c r="AI129" s="466">
        <f t="shared" si="66"/>
        <v>52322.610513173291</v>
      </c>
      <c r="AJ129" s="466">
        <f t="shared" si="66"/>
        <v>53078.292903826616</v>
      </c>
      <c r="AK129" s="466">
        <f t="shared" si="66"/>
        <v>51939.360217883434</v>
      </c>
      <c r="AL129" s="466">
        <f t="shared" si="66"/>
        <v>52641.137697615442</v>
      </c>
      <c r="AM129" s="466">
        <f t="shared" si="66"/>
        <v>53289.465684090312</v>
      </c>
      <c r="AN129" s="466">
        <f t="shared" si="66"/>
        <v>0</v>
      </c>
      <c r="AO129" s="466">
        <f t="shared" si="66"/>
        <v>0</v>
      </c>
      <c r="AP129" s="466">
        <f t="shared" si="66"/>
        <v>0</v>
      </c>
      <c r="AQ129" s="466">
        <f t="shared" si="66"/>
        <v>0</v>
      </c>
      <c r="AR129" s="466">
        <f t="shared" si="66"/>
        <v>0</v>
      </c>
      <c r="AS129" s="466">
        <f t="shared" si="66"/>
        <v>0</v>
      </c>
      <c r="AT129" s="466">
        <f t="shared" si="66"/>
        <v>0</v>
      </c>
      <c r="AU129" s="466">
        <f t="shared" si="66"/>
        <v>0</v>
      </c>
      <c r="AV129" s="466">
        <f t="shared" si="66"/>
        <v>0</v>
      </c>
      <c r="AW129" s="466">
        <f t="shared" si="66"/>
        <v>0</v>
      </c>
      <c r="AX129" s="466">
        <f t="shared" si="66"/>
        <v>0</v>
      </c>
      <c r="AY129" s="466">
        <f t="shared" si="66"/>
        <v>0</v>
      </c>
      <c r="AZ129" s="466">
        <f t="shared" si="66"/>
        <v>0</v>
      </c>
      <c r="BA129" s="466">
        <f t="shared" si="66"/>
        <v>0</v>
      </c>
      <c r="BB129" s="466">
        <f t="shared" si="66"/>
        <v>0</v>
      </c>
      <c r="BC129" s="466">
        <f t="shared" si="66"/>
        <v>0</v>
      </c>
      <c r="BD129" s="466">
        <f t="shared" si="66"/>
        <v>0</v>
      </c>
      <c r="BE129" s="466">
        <f t="shared" si="66"/>
        <v>0</v>
      </c>
      <c r="BF129" s="466">
        <f t="shared" si="66"/>
        <v>0</v>
      </c>
      <c r="BG129" s="466">
        <f t="shared" si="66"/>
        <v>0</v>
      </c>
      <c r="BH129" s="466">
        <f t="shared" si="66"/>
        <v>0</v>
      </c>
      <c r="BI129" s="466">
        <f t="shared" si="66"/>
        <v>0</v>
      </c>
      <c r="BJ129" s="466">
        <f t="shared" si="66"/>
        <v>0</v>
      </c>
      <c r="BK129" s="466">
        <f t="shared" si="66"/>
        <v>0</v>
      </c>
      <c r="BL129" s="466">
        <f t="shared" si="66"/>
        <v>0</v>
      </c>
      <c r="BM129" s="466">
        <f t="shared" si="66"/>
        <v>0</v>
      </c>
      <c r="BN129" s="466">
        <f t="shared" si="66"/>
        <v>0</v>
      </c>
      <c r="BO129" s="466">
        <f t="shared" si="66"/>
        <v>0</v>
      </c>
      <c r="BP129" s="466">
        <f t="shared" si="66"/>
        <v>0</v>
      </c>
      <c r="BQ129" s="466">
        <f t="shared" si="66"/>
        <v>0</v>
      </c>
      <c r="BR129" s="467" t="s">
        <v>188</v>
      </c>
      <c r="BS129" s="468"/>
    </row>
    <row r="130" spans="1:71" s="467" customFormat="1" ht="11.45" outlineLevel="1">
      <c r="A130" s="461"/>
      <c r="B130" s="462"/>
      <c r="C130" s="463" t="s">
        <v>289</v>
      </c>
      <c r="D130" s="464"/>
      <c r="E130" s="465"/>
      <c r="F130" s="465"/>
      <c r="G130" s="465"/>
      <c r="H130" s="465"/>
      <c r="I130" s="465"/>
      <c r="J130" s="466">
        <v>0</v>
      </c>
      <c r="K130" s="466">
        <v>0</v>
      </c>
      <c r="L130" s="466">
        <v>0</v>
      </c>
      <c r="M130" s="466">
        <v>-238.86330607890946</v>
      </c>
      <c r="N130" s="466">
        <v>-14384.4290198503</v>
      </c>
      <c r="O130" s="466">
        <v>-18971.795775447103</v>
      </c>
      <c r="P130" s="466">
        <v>-21577.127994000264</v>
      </c>
      <c r="Q130" s="466">
        <v>-24127.131043466979</v>
      </c>
      <c r="R130" s="466">
        <v>-26621.684548240657</v>
      </c>
      <c r="S130" s="466">
        <v>-28116.151779007232</v>
      </c>
      <c r="T130" s="466">
        <v>-30466.859826651918</v>
      </c>
      <c r="U130" s="466">
        <v>-32709.788979272289</v>
      </c>
      <c r="V130" s="466">
        <v>-34905.311691944706</v>
      </c>
      <c r="W130" s="466">
        <v>-37082.895782022257</v>
      </c>
      <c r="X130" s="466">
        <v>-39265.717161062414</v>
      </c>
      <c r="Y130" s="466">
        <v>-41434.99509444469</v>
      </c>
      <c r="Z130" s="466">
        <v>-43565.223288004629</v>
      </c>
      <c r="AA130" s="466">
        <v>-45689.822106207488</v>
      </c>
      <c r="AB130" s="466">
        <v>-47379.475043729683</v>
      </c>
      <c r="AC130" s="466">
        <v>-48198.133107719841</v>
      </c>
      <c r="AD130" s="466">
        <v>-49021.926501509297</v>
      </c>
      <c r="AE130" s="466">
        <v>-49853.041413241277</v>
      </c>
      <c r="AF130" s="466">
        <v>-50670.19220470664</v>
      </c>
      <c r="AG130" s="466">
        <v>-51491.727060010926</v>
      </c>
      <c r="AH130" s="466">
        <v>-52322.610513173291</v>
      </c>
      <c r="AI130" s="466">
        <v>-53078.292903826616</v>
      </c>
      <c r="AJ130" s="466">
        <v>-51939.360217883434</v>
      </c>
      <c r="AK130" s="466">
        <v>-52641.137697615442</v>
      </c>
      <c r="AL130" s="466">
        <v>-53289.465684090312</v>
      </c>
      <c r="AM130" s="466">
        <v>0</v>
      </c>
      <c r="AN130" s="466">
        <v>0</v>
      </c>
      <c r="AO130" s="466">
        <v>0</v>
      </c>
      <c r="AP130" s="466">
        <v>0</v>
      </c>
      <c r="AQ130" s="466">
        <v>0</v>
      </c>
      <c r="AR130" s="466">
        <v>0</v>
      </c>
      <c r="AS130" s="466">
        <v>0</v>
      </c>
      <c r="AT130" s="466">
        <v>0</v>
      </c>
      <c r="AU130" s="466">
        <v>0</v>
      </c>
      <c r="AV130" s="466">
        <v>0</v>
      </c>
      <c r="AW130" s="466">
        <v>0</v>
      </c>
      <c r="AX130" s="466">
        <v>0</v>
      </c>
      <c r="AY130" s="466">
        <v>0</v>
      </c>
      <c r="AZ130" s="466">
        <v>0</v>
      </c>
      <c r="BA130" s="466">
        <v>0</v>
      </c>
      <c r="BB130" s="466">
        <v>0</v>
      </c>
      <c r="BC130" s="466">
        <v>0</v>
      </c>
      <c r="BD130" s="466">
        <v>0</v>
      </c>
      <c r="BE130" s="466">
        <v>0</v>
      </c>
      <c r="BF130" s="466">
        <v>0</v>
      </c>
      <c r="BG130" s="466">
        <v>0</v>
      </c>
      <c r="BH130" s="466">
        <v>0</v>
      </c>
      <c r="BI130" s="466">
        <v>0</v>
      </c>
      <c r="BJ130" s="466">
        <v>0</v>
      </c>
      <c r="BK130" s="466">
        <v>0</v>
      </c>
      <c r="BL130" s="466">
        <v>0</v>
      </c>
      <c r="BM130" s="466">
        <v>0</v>
      </c>
      <c r="BN130" s="466">
        <v>0</v>
      </c>
      <c r="BO130" s="466">
        <v>0</v>
      </c>
      <c r="BP130" s="466">
        <v>0</v>
      </c>
      <c r="BQ130" s="466">
        <v>0</v>
      </c>
      <c r="BR130" s="467" t="s">
        <v>188</v>
      </c>
      <c r="BS130" s="468"/>
    </row>
    <row r="131" spans="1:71" ht="19.149999999999999">
      <c r="A131" s="423"/>
      <c r="B131" s="424"/>
      <c r="C131" s="4"/>
      <c r="D131" s="4"/>
      <c r="E131" s="4"/>
      <c r="F131" s="4"/>
      <c r="G131" s="4"/>
      <c r="H131" s="469"/>
      <c r="I131" s="469"/>
      <c r="J131" s="469"/>
      <c r="K131" s="469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423"/>
      <c r="W131" s="423"/>
      <c r="X131" s="423"/>
      <c r="Y131" s="423"/>
      <c r="Z131" s="423"/>
      <c r="AA131" s="423"/>
      <c r="AB131" s="423"/>
      <c r="AC131" s="423"/>
      <c r="AD131" s="423"/>
      <c r="AE131" s="423"/>
      <c r="AF131" s="423"/>
      <c r="AG131" s="423"/>
      <c r="AH131" s="423"/>
      <c r="AI131" s="423"/>
      <c r="AJ131" s="423"/>
      <c r="AK131" s="423"/>
      <c r="AL131" s="423"/>
      <c r="AM131" s="423"/>
      <c r="AN131" s="423"/>
      <c r="AO131" s="423"/>
      <c r="AP131" s="423"/>
      <c r="AQ131" s="423"/>
      <c r="AR131" s="423"/>
      <c r="AS131" s="423"/>
      <c r="AT131" s="423"/>
      <c r="AU131" s="423"/>
      <c r="AV131" s="423"/>
      <c r="AW131" s="423"/>
      <c r="AX131" s="423"/>
      <c r="AY131" s="423"/>
      <c r="AZ131" s="423"/>
      <c r="BA131" s="423"/>
      <c r="BB131" s="423"/>
      <c r="BC131" s="423"/>
      <c r="BD131" s="423"/>
      <c r="BE131" s="423"/>
      <c r="BF131" s="423"/>
      <c r="BG131" s="423"/>
      <c r="BH131" s="423"/>
      <c r="BI131" s="423"/>
      <c r="BJ131" s="423"/>
      <c r="BK131" s="423"/>
      <c r="BL131" s="423"/>
      <c r="BM131" s="423"/>
      <c r="BN131" s="423"/>
      <c r="BO131" s="423"/>
      <c r="BP131" s="423"/>
      <c r="BQ131" s="423"/>
      <c r="BR131" s="251" t="s">
        <v>188</v>
      </c>
    </row>
    <row r="132" spans="1:71" ht="19.149999999999999">
      <c r="A132" s="423"/>
      <c r="B132" s="424"/>
      <c r="C132" s="4"/>
      <c r="D132" s="4"/>
      <c r="E132" s="4"/>
      <c r="F132" s="4"/>
      <c r="G132" s="4"/>
      <c r="H132" s="469"/>
      <c r="I132" s="469"/>
      <c r="J132" s="469"/>
      <c r="K132" s="469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423"/>
      <c r="W132" s="423"/>
      <c r="X132" s="423"/>
      <c r="Y132" s="423"/>
      <c r="Z132" s="423"/>
      <c r="AA132" s="423"/>
      <c r="AB132" s="423"/>
      <c r="AC132" s="423"/>
      <c r="AD132" s="423"/>
      <c r="AE132" s="423"/>
      <c r="AF132" s="423"/>
      <c r="AG132" s="423"/>
      <c r="AH132" s="423"/>
      <c r="AI132" s="423"/>
      <c r="AJ132" s="423"/>
      <c r="AK132" s="423"/>
      <c r="AL132" s="423"/>
      <c r="AM132" s="423"/>
      <c r="AN132" s="423"/>
      <c r="AO132" s="423"/>
      <c r="AP132" s="423"/>
      <c r="AQ132" s="423"/>
      <c r="AR132" s="423"/>
      <c r="AS132" s="423"/>
      <c r="AT132" s="423"/>
      <c r="AU132" s="423"/>
      <c r="AV132" s="423"/>
      <c r="AW132" s="423"/>
      <c r="AX132" s="423"/>
      <c r="AY132" s="423"/>
      <c r="AZ132" s="423"/>
      <c r="BA132" s="423"/>
      <c r="BB132" s="423"/>
      <c r="BC132" s="423"/>
      <c r="BD132" s="423"/>
      <c r="BE132" s="423"/>
      <c r="BF132" s="423"/>
      <c r="BG132" s="423"/>
      <c r="BH132" s="423"/>
      <c r="BI132" s="423"/>
      <c r="BJ132" s="423"/>
      <c r="BK132" s="423"/>
      <c r="BL132" s="423"/>
      <c r="BM132" s="423"/>
      <c r="BN132" s="423"/>
      <c r="BO132" s="423"/>
      <c r="BP132" s="423"/>
      <c r="BQ132" s="423"/>
      <c r="BR132" s="251" t="s">
        <v>188</v>
      </c>
    </row>
    <row r="133" spans="1:71" ht="19.149999999999999">
      <c r="A133" s="423"/>
      <c r="B133" s="424"/>
      <c r="C133"/>
      <c r="D133"/>
      <c r="E133"/>
      <c r="F133"/>
      <c r="G133"/>
      <c r="H133"/>
      <c r="I133" s="469"/>
      <c r="J133" s="469"/>
      <c r="K133" s="469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423"/>
      <c r="W133" s="423"/>
      <c r="X133" s="423"/>
      <c r="Y133" s="423"/>
      <c r="Z133" s="423"/>
      <c r="AA133" s="423"/>
      <c r="AB133" s="423"/>
      <c r="AC133" s="423"/>
      <c r="AD133" s="423"/>
      <c r="AE133" s="423"/>
      <c r="AF133" s="423"/>
      <c r="AG133" s="423"/>
      <c r="AH133" s="423"/>
      <c r="AI133" s="423"/>
      <c r="AJ133" s="423"/>
      <c r="AK133" s="423"/>
      <c r="AL133" s="423"/>
      <c r="AM133" s="423"/>
      <c r="AN133" s="423"/>
      <c r="AO133" s="423"/>
      <c r="AP133" s="423"/>
      <c r="AQ133" s="423"/>
      <c r="AR133" s="423"/>
      <c r="AS133" s="423"/>
      <c r="AT133" s="423"/>
      <c r="AU133" s="423"/>
      <c r="AV133" s="423"/>
      <c r="AW133" s="423"/>
      <c r="AX133" s="423"/>
      <c r="AY133" s="423"/>
      <c r="AZ133" s="423"/>
      <c r="BA133" s="423"/>
      <c r="BB133" s="423"/>
      <c r="BC133" s="423"/>
      <c r="BD133" s="423"/>
      <c r="BE133" s="423"/>
      <c r="BF133" s="423"/>
      <c r="BG133" s="423"/>
      <c r="BH133" s="423"/>
      <c r="BI133" s="423"/>
      <c r="BJ133" s="423"/>
      <c r="BK133" s="423"/>
      <c r="BL133" s="423"/>
      <c r="BM133" s="423"/>
      <c r="BN133" s="423"/>
      <c r="BO133" s="423"/>
      <c r="BP133" s="423"/>
      <c r="BQ133" s="423"/>
      <c r="BR133" s="251" t="s">
        <v>188</v>
      </c>
    </row>
    <row r="134" spans="1:71" ht="19.149999999999999">
      <c r="A134" s="423"/>
      <c r="B134" s="424"/>
      <c r="C134"/>
      <c r="D134"/>
      <c r="E134"/>
      <c r="F134"/>
      <c r="G134"/>
      <c r="H134"/>
      <c r="I134" s="469"/>
      <c r="J134" s="469"/>
      <c r="K134" s="469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423"/>
      <c r="W134" s="423"/>
      <c r="X134" s="423"/>
      <c r="Y134" s="423"/>
      <c r="Z134" s="423"/>
      <c r="AA134" s="423"/>
      <c r="AB134" s="423"/>
      <c r="AC134" s="423"/>
      <c r="AD134" s="423"/>
      <c r="AE134" s="423"/>
      <c r="AF134" s="423"/>
      <c r="AG134" s="423"/>
      <c r="AH134" s="423"/>
      <c r="AI134" s="423"/>
      <c r="AJ134" s="423"/>
      <c r="AK134" s="423"/>
      <c r="AL134" s="423"/>
      <c r="AM134" s="423"/>
      <c r="AN134" s="423"/>
      <c r="AO134" s="423"/>
      <c r="AP134" s="423"/>
      <c r="AQ134" s="423"/>
      <c r="AR134" s="423"/>
      <c r="AS134" s="423"/>
      <c r="AT134" s="423"/>
      <c r="AU134" s="423"/>
      <c r="AV134" s="423"/>
      <c r="AW134" s="423"/>
      <c r="AX134" s="423"/>
      <c r="AY134" s="423"/>
      <c r="AZ134" s="423"/>
      <c r="BA134" s="423"/>
      <c r="BB134" s="423"/>
      <c r="BC134" s="423"/>
      <c r="BD134" s="423"/>
      <c r="BE134" s="423"/>
      <c r="BF134" s="423"/>
      <c r="BG134" s="423"/>
      <c r="BH134" s="423"/>
      <c r="BI134" s="423"/>
      <c r="BJ134" s="423"/>
      <c r="BK134" s="423"/>
      <c r="BL134" s="423"/>
      <c r="BM134" s="423"/>
      <c r="BN134" s="423"/>
      <c r="BO134" s="423"/>
      <c r="BP134" s="423"/>
      <c r="BQ134" s="423"/>
      <c r="BR134" s="251" t="s">
        <v>188</v>
      </c>
    </row>
    <row r="135" spans="1:71" ht="19.149999999999999">
      <c r="A135" s="423"/>
      <c r="B135" s="424"/>
      <c r="C135" s="469"/>
      <c r="D135" s="469"/>
      <c r="E135" s="469"/>
      <c r="F135" s="469"/>
      <c r="G135" s="469"/>
      <c r="H135" s="469"/>
      <c r="I135" s="469"/>
      <c r="J135" s="469"/>
      <c r="K135" s="469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423"/>
      <c r="W135" s="423"/>
      <c r="X135" s="423"/>
      <c r="Y135" s="423"/>
      <c r="Z135" s="423"/>
      <c r="AA135" s="423"/>
      <c r="AB135" s="423"/>
      <c r="AC135" s="423"/>
      <c r="AD135" s="423"/>
      <c r="AE135" s="423"/>
      <c r="AF135" s="423"/>
      <c r="AG135" s="423"/>
      <c r="AH135" s="423"/>
      <c r="AI135" s="423"/>
      <c r="AJ135" s="423"/>
      <c r="AK135" s="423"/>
      <c r="AL135" s="423"/>
      <c r="AM135" s="423"/>
      <c r="AN135" s="423"/>
      <c r="AO135" s="423"/>
      <c r="AP135" s="423"/>
      <c r="AQ135" s="423"/>
      <c r="AR135" s="423"/>
      <c r="AS135" s="423"/>
      <c r="AT135" s="423"/>
      <c r="AU135" s="423"/>
      <c r="AV135" s="423"/>
      <c r="AW135" s="423"/>
      <c r="AX135" s="423"/>
      <c r="AY135" s="423"/>
      <c r="AZ135" s="423"/>
      <c r="BA135" s="423"/>
      <c r="BB135" s="423"/>
      <c r="BC135" s="423"/>
      <c r="BD135" s="423"/>
      <c r="BE135" s="423"/>
      <c r="BF135" s="423"/>
      <c r="BG135" s="423"/>
      <c r="BH135" s="423"/>
      <c r="BI135" s="423"/>
      <c r="BJ135" s="423"/>
      <c r="BK135" s="423"/>
      <c r="BL135" s="423"/>
      <c r="BM135" s="423"/>
      <c r="BN135" s="423"/>
      <c r="BO135" s="423"/>
      <c r="BP135" s="423"/>
      <c r="BQ135" s="423"/>
      <c r="BR135" s="251" t="s">
        <v>188</v>
      </c>
    </row>
    <row r="136" spans="1:71" ht="19.149999999999999">
      <c r="A136" s="423"/>
      <c r="B136" s="424"/>
      <c r="C136" s="469"/>
      <c r="D136" s="287" t="s">
        <v>294</v>
      </c>
      <c r="E136" s="287" t="s">
        <v>198</v>
      </c>
      <c r="F136" s="469"/>
      <c r="G136" s="469"/>
      <c r="H136" s="469"/>
      <c r="I136" s="469"/>
      <c r="J136" s="469"/>
      <c r="K136" s="469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423"/>
      <c r="W136" s="423"/>
      <c r="X136" s="423"/>
      <c r="Y136" s="423"/>
      <c r="Z136" s="423"/>
      <c r="AA136" s="423"/>
      <c r="AB136" s="423"/>
      <c r="AC136" s="423"/>
      <c r="AD136" s="423"/>
      <c r="AE136" s="423"/>
      <c r="AF136" s="423"/>
      <c r="AG136" s="423"/>
      <c r="AH136" s="423"/>
      <c r="AI136" s="423"/>
      <c r="AJ136" s="423"/>
      <c r="AK136" s="423"/>
      <c r="AL136" s="423"/>
      <c r="AM136" s="423"/>
      <c r="AN136" s="423"/>
      <c r="AO136" s="423"/>
      <c r="AP136" s="423"/>
      <c r="AQ136" s="423"/>
      <c r="AR136" s="423"/>
      <c r="AS136" s="423"/>
      <c r="AT136" s="423"/>
      <c r="AU136" s="423"/>
      <c r="AV136" s="423"/>
      <c r="AW136" s="423"/>
      <c r="AX136" s="423"/>
      <c r="AY136" s="423"/>
      <c r="AZ136" s="423"/>
      <c r="BA136" s="423"/>
      <c r="BB136" s="423"/>
      <c r="BC136" s="423"/>
      <c r="BD136" s="423"/>
      <c r="BE136" s="423"/>
      <c r="BF136" s="423"/>
      <c r="BG136" s="423"/>
      <c r="BH136" s="423"/>
      <c r="BI136" s="423"/>
      <c r="BJ136" s="423"/>
      <c r="BK136" s="423"/>
      <c r="BL136" s="423"/>
      <c r="BM136" s="423"/>
      <c r="BN136" s="423"/>
      <c r="BO136" s="423"/>
      <c r="BP136" s="423"/>
      <c r="BQ136" s="423"/>
      <c r="BR136" s="251" t="s">
        <v>188</v>
      </c>
    </row>
    <row r="137" spans="1:71" s="251" customFormat="1" ht="19.149999999999999">
      <c r="A137" s="244"/>
      <c r="B137" s="470"/>
      <c r="C137" s="471" t="s">
        <v>295</v>
      </c>
      <c r="D137" s="472">
        <f t="shared" ref="D137:D143" si="67">SUM($J137:$BQ137)</f>
        <v>106203340.86754872</v>
      </c>
      <c r="E137" s="472">
        <f t="shared" ref="E137:E143" si="68">J137+NPV($G$1,$K137:$BQ137)</f>
        <v>31672793.148331575</v>
      </c>
      <c r="F137" s="473"/>
      <c r="G137" s="474"/>
      <c r="H137" s="474"/>
      <c r="I137" s="474"/>
      <c r="J137" s="475">
        <f t="shared" ref="J137:BQ137" si="69">J$13</f>
        <v>0</v>
      </c>
      <c r="K137" s="475">
        <f t="shared" si="69"/>
        <v>716656.31256971031</v>
      </c>
      <c r="L137" s="475">
        <f t="shared" si="69"/>
        <v>1702133.9567104632</v>
      </c>
      <c r="M137" s="475">
        <f t="shared" si="69"/>
        <v>2720951.6501361183</v>
      </c>
      <c r="N137" s="475">
        <f t="shared" si="69"/>
        <v>3268947.1043278235</v>
      </c>
      <c r="O137" s="475">
        <f t="shared" si="69"/>
        <v>3408582.0858569983</v>
      </c>
      <c r="P137" s="475">
        <f t="shared" si="69"/>
        <v>3464823.2101833122</v>
      </c>
      <c r="Q137" s="475">
        <f t="shared" si="69"/>
        <v>3518736.3665859029</v>
      </c>
      <c r="R137" s="475">
        <f t="shared" si="69"/>
        <v>3570316.4902760615</v>
      </c>
      <c r="S137" s="475">
        <f t="shared" si="69"/>
        <v>3618601.2055974067</v>
      </c>
      <c r="T137" s="475">
        <f t="shared" si="69"/>
        <v>3664129.0495281066</v>
      </c>
      <c r="U137" s="475">
        <f t="shared" si="69"/>
        <v>3705122.1098245382</v>
      </c>
      <c r="V137" s="475">
        <f t="shared" si="69"/>
        <v>3744120.5500426488</v>
      </c>
      <c r="W137" s="475">
        <f t="shared" si="69"/>
        <v>3782364.2249410162</v>
      </c>
      <c r="X137" s="475">
        <f t="shared" si="69"/>
        <v>3820828.2581226099</v>
      </c>
      <c r="Y137" s="475">
        <f t="shared" si="69"/>
        <v>3858722.4525087029</v>
      </c>
      <c r="Z137" s="475">
        <f t="shared" si="69"/>
        <v>3894973.6339373081</v>
      </c>
      <c r="AA137" s="475">
        <f t="shared" si="69"/>
        <v>3930987.9600962913</v>
      </c>
      <c r="AB137" s="475">
        <f t="shared" si="69"/>
        <v>3966644.6544117443</v>
      </c>
      <c r="AC137" s="475">
        <f t="shared" si="69"/>
        <v>4001089.5908699143</v>
      </c>
      <c r="AD137" s="475">
        <f t="shared" si="69"/>
        <v>4035750.5956921652</v>
      </c>
      <c r="AE137" s="475">
        <f t="shared" si="69"/>
        <v>4070719.6524733482</v>
      </c>
      <c r="AF137" s="475">
        <f t="shared" si="69"/>
        <v>4105101.1706270687</v>
      </c>
      <c r="AG137" s="475">
        <f t="shared" si="69"/>
        <v>4139667.1477228105</v>
      </c>
      <c r="AH137" s="475">
        <f t="shared" si="69"/>
        <v>4174626.4659133977</v>
      </c>
      <c r="AI137" s="475">
        <f t="shared" si="69"/>
        <v>4206421.7087303353</v>
      </c>
      <c r="AJ137" s="475">
        <f t="shared" si="69"/>
        <v>4236067.4523213152</v>
      </c>
      <c r="AK137" s="475">
        <f t="shared" si="69"/>
        <v>4265594.6527000973</v>
      </c>
      <c r="AL137" s="475">
        <f t="shared" si="69"/>
        <v>4292872.9722824339</v>
      </c>
      <c r="AM137" s="475">
        <f t="shared" si="69"/>
        <v>4317788.1825590543</v>
      </c>
      <c r="AN137" s="475">
        <f t="shared" si="69"/>
        <v>0</v>
      </c>
      <c r="AO137" s="475">
        <f t="shared" si="69"/>
        <v>0</v>
      </c>
      <c r="AP137" s="475">
        <f t="shared" si="69"/>
        <v>0</v>
      </c>
      <c r="AQ137" s="475">
        <f t="shared" si="69"/>
        <v>0</v>
      </c>
      <c r="AR137" s="475">
        <f t="shared" si="69"/>
        <v>0</v>
      </c>
      <c r="AS137" s="475">
        <f t="shared" si="69"/>
        <v>0</v>
      </c>
      <c r="AT137" s="475">
        <f t="shared" si="69"/>
        <v>0</v>
      </c>
      <c r="AU137" s="475">
        <f t="shared" si="69"/>
        <v>0</v>
      </c>
      <c r="AV137" s="475">
        <f t="shared" si="69"/>
        <v>0</v>
      </c>
      <c r="AW137" s="475">
        <f t="shared" si="69"/>
        <v>0</v>
      </c>
      <c r="AX137" s="475">
        <f t="shared" si="69"/>
        <v>0</v>
      </c>
      <c r="AY137" s="475">
        <f t="shared" si="69"/>
        <v>0</v>
      </c>
      <c r="AZ137" s="475">
        <f t="shared" si="69"/>
        <v>0</v>
      </c>
      <c r="BA137" s="475">
        <f t="shared" si="69"/>
        <v>0</v>
      </c>
      <c r="BB137" s="475">
        <f t="shared" si="69"/>
        <v>0</v>
      </c>
      <c r="BC137" s="475">
        <f t="shared" si="69"/>
        <v>0</v>
      </c>
      <c r="BD137" s="475">
        <f t="shared" si="69"/>
        <v>0</v>
      </c>
      <c r="BE137" s="475">
        <f t="shared" si="69"/>
        <v>0</v>
      </c>
      <c r="BF137" s="475">
        <f t="shared" si="69"/>
        <v>0</v>
      </c>
      <c r="BG137" s="475">
        <f t="shared" si="69"/>
        <v>0</v>
      </c>
      <c r="BH137" s="475">
        <f t="shared" si="69"/>
        <v>0</v>
      </c>
      <c r="BI137" s="475">
        <f t="shared" si="69"/>
        <v>0</v>
      </c>
      <c r="BJ137" s="475">
        <f t="shared" si="69"/>
        <v>0</v>
      </c>
      <c r="BK137" s="475">
        <f t="shared" si="69"/>
        <v>0</v>
      </c>
      <c r="BL137" s="475">
        <f t="shared" si="69"/>
        <v>0</v>
      </c>
      <c r="BM137" s="475">
        <f t="shared" si="69"/>
        <v>0</v>
      </c>
      <c r="BN137" s="475">
        <f t="shared" si="69"/>
        <v>0</v>
      </c>
      <c r="BO137" s="475">
        <f t="shared" si="69"/>
        <v>0</v>
      </c>
      <c r="BP137" s="475">
        <f t="shared" si="69"/>
        <v>0</v>
      </c>
      <c r="BQ137" s="475">
        <f t="shared" si="69"/>
        <v>0</v>
      </c>
      <c r="BR137" s="251" t="s">
        <v>188</v>
      </c>
    </row>
    <row r="138" spans="1:71" s="251" customFormat="1" ht="19.149999999999999">
      <c r="A138" s="244"/>
      <c r="B138" s="470"/>
      <c r="C138" s="476" t="s">
        <v>296</v>
      </c>
      <c r="D138" s="477">
        <f t="shared" si="67"/>
        <v>79584769.723637015</v>
      </c>
      <c r="E138" s="477">
        <f t="shared" si="68"/>
        <v>31672793.148331575</v>
      </c>
      <c r="F138" s="478"/>
      <c r="G138" s="479"/>
      <c r="H138" s="479"/>
      <c r="I138" s="479"/>
      <c r="J138" s="480">
        <f t="shared" ref="J138:BQ138" si="70">-(-J$25-J$32-J$49-J$62+J$59-J$86-J$87+J$88)</f>
        <v>8704681.8885813616</v>
      </c>
      <c r="K138" s="480">
        <f t="shared" si="70"/>
        <v>2585658.2200731221</v>
      </c>
      <c r="L138" s="480">
        <f t="shared" si="70"/>
        <v>1576039.6619189736</v>
      </c>
      <c r="M138" s="480">
        <f t="shared" si="70"/>
        <v>1968767.2608999396</v>
      </c>
      <c r="N138" s="480">
        <f t="shared" si="70"/>
        <v>2177162.2890780107</v>
      </c>
      <c r="O138" s="480">
        <f t="shared" si="70"/>
        <v>2192601.6352625685</v>
      </c>
      <c r="P138" s="480">
        <f t="shared" si="70"/>
        <v>2206355.864499338</v>
      </c>
      <c r="Q138" s="480">
        <f t="shared" si="70"/>
        <v>2226810.9154135762</v>
      </c>
      <c r="R138" s="480">
        <f t="shared" si="70"/>
        <v>2331962.5515868212</v>
      </c>
      <c r="S138" s="480">
        <f t="shared" si="70"/>
        <v>2388373.7581860865</v>
      </c>
      <c r="T138" s="480">
        <f t="shared" si="70"/>
        <v>2412070.3971976321</v>
      </c>
      <c r="U138" s="480">
        <f t="shared" si="70"/>
        <v>2429943.4950297433</v>
      </c>
      <c r="V138" s="480">
        <f t="shared" si="70"/>
        <v>2447164.2024723268</v>
      </c>
      <c r="W138" s="480">
        <f t="shared" si="70"/>
        <v>2464164.1468487107</v>
      </c>
      <c r="X138" s="480">
        <f t="shared" si="70"/>
        <v>2481353.7918403889</v>
      </c>
      <c r="Y138" s="480">
        <f t="shared" si="70"/>
        <v>2498215.0624636812</v>
      </c>
      <c r="Z138" s="480">
        <f t="shared" si="70"/>
        <v>2514242.4245565808</v>
      </c>
      <c r="AA138" s="480">
        <f t="shared" si="70"/>
        <v>2530295.7782657752</v>
      </c>
      <c r="AB138" s="480">
        <f t="shared" si="70"/>
        <v>2545751.7383864555</v>
      </c>
      <c r="AC138" s="480">
        <f t="shared" si="70"/>
        <v>2560171.0567334103</v>
      </c>
      <c r="AD138" s="480">
        <f t="shared" si="70"/>
        <v>2575662.7605648339</v>
      </c>
      <c r="AE138" s="480">
        <f t="shared" si="70"/>
        <v>2591300.5842081518</v>
      </c>
      <c r="AF138" s="480">
        <f t="shared" si="70"/>
        <v>2606592.2606278635</v>
      </c>
      <c r="AG138" s="480">
        <f t="shared" si="70"/>
        <v>2622038.5865222346</v>
      </c>
      <c r="AH138" s="480">
        <f t="shared" si="70"/>
        <v>2637680.0522777746</v>
      </c>
      <c r="AI138" s="480">
        <f t="shared" si="70"/>
        <v>2651575.959924899</v>
      </c>
      <c r="AJ138" s="480">
        <f t="shared" si="70"/>
        <v>2700285.1231336161</v>
      </c>
      <c r="AK138" s="480">
        <f t="shared" si="70"/>
        <v>2720719.5999315958</v>
      </c>
      <c r="AL138" s="480">
        <f t="shared" si="70"/>
        <v>2732685.0372379161</v>
      </c>
      <c r="AM138" s="480">
        <f t="shared" si="70"/>
        <v>2504443.6199136297</v>
      </c>
      <c r="AN138" s="480">
        <f t="shared" si="70"/>
        <v>0</v>
      </c>
      <c r="AO138" s="480">
        <f t="shared" si="70"/>
        <v>0</v>
      </c>
      <c r="AP138" s="480">
        <f t="shared" si="70"/>
        <v>0</v>
      </c>
      <c r="AQ138" s="480">
        <f t="shared" si="70"/>
        <v>0</v>
      </c>
      <c r="AR138" s="480">
        <f t="shared" si="70"/>
        <v>0</v>
      </c>
      <c r="AS138" s="480">
        <f t="shared" si="70"/>
        <v>0</v>
      </c>
      <c r="AT138" s="480">
        <f t="shared" si="70"/>
        <v>0</v>
      </c>
      <c r="AU138" s="480">
        <f t="shared" si="70"/>
        <v>0</v>
      </c>
      <c r="AV138" s="480">
        <f t="shared" si="70"/>
        <v>0</v>
      </c>
      <c r="AW138" s="480">
        <f t="shared" si="70"/>
        <v>0</v>
      </c>
      <c r="AX138" s="480">
        <f t="shared" si="70"/>
        <v>0</v>
      </c>
      <c r="AY138" s="480">
        <f t="shared" si="70"/>
        <v>0</v>
      </c>
      <c r="AZ138" s="480">
        <f t="shared" si="70"/>
        <v>0</v>
      </c>
      <c r="BA138" s="480">
        <f t="shared" si="70"/>
        <v>0</v>
      </c>
      <c r="BB138" s="480">
        <f t="shared" si="70"/>
        <v>0</v>
      </c>
      <c r="BC138" s="480">
        <f t="shared" si="70"/>
        <v>0</v>
      </c>
      <c r="BD138" s="480">
        <f t="shared" si="70"/>
        <v>0</v>
      </c>
      <c r="BE138" s="480">
        <f t="shared" si="70"/>
        <v>0</v>
      </c>
      <c r="BF138" s="480">
        <f t="shared" si="70"/>
        <v>0</v>
      </c>
      <c r="BG138" s="480">
        <f t="shared" si="70"/>
        <v>0</v>
      </c>
      <c r="BH138" s="480">
        <f t="shared" si="70"/>
        <v>0</v>
      </c>
      <c r="BI138" s="480">
        <f t="shared" si="70"/>
        <v>0</v>
      </c>
      <c r="BJ138" s="480">
        <f t="shared" si="70"/>
        <v>0</v>
      </c>
      <c r="BK138" s="480">
        <f t="shared" si="70"/>
        <v>0</v>
      </c>
      <c r="BL138" s="480">
        <f t="shared" si="70"/>
        <v>0</v>
      </c>
      <c r="BM138" s="480">
        <f t="shared" si="70"/>
        <v>0</v>
      </c>
      <c r="BN138" s="480">
        <f t="shared" si="70"/>
        <v>0</v>
      </c>
      <c r="BO138" s="480">
        <f t="shared" si="70"/>
        <v>0</v>
      </c>
      <c r="BP138" s="480">
        <f t="shared" si="70"/>
        <v>0</v>
      </c>
      <c r="BQ138" s="480">
        <f t="shared" si="70"/>
        <v>0</v>
      </c>
      <c r="BR138" s="251" t="s">
        <v>188</v>
      </c>
    </row>
    <row r="139" spans="1:71" s="251" customFormat="1" ht="19.149999999999999">
      <c r="A139" s="244"/>
      <c r="B139" s="470"/>
      <c r="C139" s="481" t="s">
        <v>297</v>
      </c>
      <c r="D139" s="482">
        <f t="shared" si="67"/>
        <v>26618571.143911686</v>
      </c>
      <c r="E139" s="482">
        <f t="shared" si="68"/>
        <v>0</v>
      </c>
      <c r="F139" s="483">
        <f>IRR(J139:BQ139,9%)</f>
        <v>9.2905861767546449E-2</v>
      </c>
      <c r="G139" s="484"/>
      <c r="H139" s="484"/>
      <c r="I139" s="484"/>
      <c r="J139" s="485">
        <f t="shared" ref="J139:BQ139" si="71">J137-J138</f>
        <v>-8704681.8885813616</v>
      </c>
      <c r="K139" s="485">
        <f t="shared" si="71"/>
        <v>-1869001.9075034116</v>
      </c>
      <c r="L139" s="485">
        <f t="shared" si="71"/>
        <v>126094.29479148961</v>
      </c>
      <c r="M139" s="485">
        <f t="shared" si="71"/>
        <v>752184.38923617871</v>
      </c>
      <c r="N139" s="485">
        <f t="shared" si="71"/>
        <v>1091784.8152498128</v>
      </c>
      <c r="O139" s="485">
        <f t="shared" si="71"/>
        <v>1215980.4505944299</v>
      </c>
      <c r="P139" s="485">
        <f t="shared" si="71"/>
        <v>1258467.3456839742</v>
      </c>
      <c r="Q139" s="485">
        <f t="shared" si="71"/>
        <v>1291925.4511723267</v>
      </c>
      <c r="R139" s="485">
        <f t="shared" si="71"/>
        <v>1238353.9386892403</v>
      </c>
      <c r="S139" s="485">
        <f t="shared" si="71"/>
        <v>1230227.4474113202</v>
      </c>
      <c r="T139" s="485">
        <f t="shared" si="71"/>
        <v>1252058.6523304745</v>
      </c>
      <c r="U139" s="485">
        <f t="shared" si="71"/>
        <v>1275178.6147947949</v>
      </c>
      <c r="V139" s="485">
        <f t="shared" si="71"/>
        <v>1296956.347570322</v>
      </c>
      <c r="W139" s="485">
        <f t="shared" si="71"/>
        <v>1318200.0780923055</v>
      </c>
      <c r="X139" s="485">
        <f t="shared" si="71"/>
        <v>1339474.466282221</v>
      </c>
      <c r="Y139" s="485">
        <f t="shared" si="71"/>
        <v>1360507.3900450217</v>
      </c>
      <c r="Z139" s="485">
        <f t="shared" si="71"/>
        <v>1380731.2093807273</v>
      </c>
      <c r="AA139" s="485">
        <f t="shared" si="71"/>
        <v>1400692.1818305161</v>
      </c>
      <c r="AB139" s="485">
        <f t="shared" si="71"/>
        <v>1420892.9160252889</v>
      </c>
      <c r="AC139" s="485">
        <f t="shared" si="71"/>
        <v>1440918.5341365039</v>
      </c>
      <c r="AD139" s="485">
        <f t="shared" si="71"/>
        <v>1460087.8351273313</v>
      </c>
      <c r="AE139" s="485">
        <f t="shared" si="71"/>
        <v>1479419.0682651964</v>
      </c>
      <c r="AF139" s="485">
        <f t="shared" si="71"/>
        <v>1498508.9099992053</v>
      </c>
      <c r="AG139" s="485">
        <f t="shared" si="71"/>
        <v>1517628.5612005759</v>
      </c>
      <c r="AH139" s="485">
        <f t="shared" si="71"/>
        <v>1536946.4136356232</v>
      </c>
      <c r="AI139" s="485">
        <f t="shared" si="71"/>
        <v>1554845.7488054363</v>
      </c>
      <c r="AJ139" s="485">
        <f t="shared" si="71"/>
        <v>1535782.3291876991</v>
      </c>
      <c r="AK139" s="485">
        <f t="shared" si="71"/>
        <v>1544875.0527685015</v>
      </c>
      <c r="AL139" s="485">
        <f t="shared" si="71"/>
        <v>1560187.9350445177</v>
      </c>
      <c r="AM139" s="485">
        <f t="shared" si="71"/>
        <v>1813344.5626454246</v>
      </c>
      <c r="AN139" s="485">
        <f t="shared" si="71"/>
        <v>0</v>
      </c>
      <c r="AO139" s="485">
        <f t="shared" si="71"/>
        <v>0</v>
      </c>
      <c r="AP139" s="485">
        <f t="shared" si="71"/>
        <v>0</v>
      </c>
      <c r="AQ139" s="485">
        <f t="shared" si="71"/>
        <v>0</v>
      </c>
      <c r="AR139" s="485">
        <f t="shared" si="71"/>
        <v>0</v>
      </c>
      <c r="AS139" s="485">
        <f t="shared" si="71"/>
        <v>0</v>
      </c>
      <c r="AT139" s="485">
        <f t="shared" si="71"/>
        <v>0</v>
      </c>
      <c r="AU139" s="485">
        <f t="shared" si="71"/>
        <v>0</v>
      </c>
      <c r="AV139" s="485">
        <f t="shared" si="71"/>
        <v>0</v>
      </c>
      <c r="AW139" s="485">
        <f t="shared" si="71"/>
        <v>0</v>
      </c>
      <c r="AX139" s="485">
        <f t="shared" si="71"/>
        <v>0</v>
      </c>
      <c r="AY139" s="485">
        <f t="shared" si="71"/>
        <v>0</v>
      </c>
      <c r="AZ139" s="485">
        <f t="shared" si="71"/>
        <v>0</v>
      </c>
      <c r="BA139" s="485">
        <f t="shared" si="71"/>
        <v>0</v>
      </c>
      <c r="BB139" s="485">
        <f t="shared" si="71"/>
        <v>0</v>
      </c>
      <c r="BC139" s="485">
        <f t="shared" si="71"/>
        <v>0</v>
      </c>
      <c r="BD139" s="485">
        <f t="shared" si="71"/>
        <v>0</v>
      </c>
      <c r="BE139" s="485">
        <f t="shared" si="71"/>
        <v>0</v>
      </c>
      <c r="BF139" s="485">
        <f t="shared" si="71"/>
        <v>0</v>
      </c>
      <c r="BG139" s="485">
        <f t="shared" si="71"/>
        <v>0</v>
      </c>
      <c r="BH139" s="485">
        <f t="shared" si="71"/>
        <v>0</v>
      </c>
      <c r="BI139" s="485">
        <f t="shared" si="71"/>
        <v>0</v>
      </c>
      <c r="BJ139" s="485">
        <f t="shared" si="71"/>
        <v>0</v>
      </c>
      <c r="BK139" s="485">
        <f t="shared" si="71"/>
        <v>0</v>
      </c>
      <c r="BL139" s="485">
        <f t="shared" si="71"/>
        <v>0</v>
      </c>
      <c r="BM139" s="485">
        <f t="shared" si="71"/>
        <v>0</v>
      </c>
      <c r="BN139" s="485">
        <f t="shared" si="71"/>
        <v>0</v>
      </c>
      <c r="BO139" s="485">
        <f t="shared" si="71"/>
        <v>0</v>
      </c>
      <c r="BP139" s="485">
        <f t="shared" si="71"/>
        <v>0</v>
      </c>
      <c r="BQ139" s="485">
        <f t="shared" si="71"/>
        <v>0</v>
      </c>
      <c r="BR139" s="251" t="s">
        <v>188</v>
      </c>
    </row>
    <row r="140" spans="1:71" s="251" customFormat="1" ht="19.149999999999999">
      <c r="A140" s="244"/>
      <c r="B140" s="470"/>
      <c r="C140" s="476" t="s">
        <v>298</v>
      </c>
      <c r="D140" s="477">
        <f t="shared" si="67"/>
        <v>106203340.86754872</v>
      </c>
      <c r="E140" s="477">
        <f t="shared" si="68"/>
        <v>31672793.148331575</v>
      </c>
      <c r="F140" s="479"/>
      <c r="G140" s="479"/>
      <c r="H140" s="479"/>
      <c r="I140" s="479"/>
      <c r="J140" s="480">
        <f t="shared" ref="J140:AO140" si="72">J$13-J$21-J$24</f>
        <v>0</v>
      </c>
      <c r="K140" s="480">
        <f t="shared" si="72"/>
        <v>716656.31256971031</v>
      </c>
      <c r="L140" s="480">
        <f t="shared" si="72"/>
        <v>1702133.9567104632</v>
      </c>
      <c r="M140" s="480">
        <f t="shared" si="72"/>
        <v>2720951.6501361183</v>
      </c>
      <c r="N140" s="480">
        <f t="shared" si="72"/>
        <v>3268947.1043278235</v>
      </c>
      <c r="O140" s="480">
        <f t="shared" si="72"/>
        <v>3408582.0858569983</v>
      </c>
      <c r="P140" s="480">
        <f t="shared" si="72"/>
        <v>3464823.2101833122</v>
      </c>
      <c r="Q140" s="480">
        <f t="shared" si="72"/>
        <v>3518736.3665859029</v>
      </c>
      <c r="R140" s="480">
        <f t="shared" si="72"/>
        <v>3570316.4902760615</v>
      </c>
      <c r="S140" s="480">
        <f t="shared" si="72"/>
        <v>3618601.2055974067</v>
      </c>
      <c r="T140" s="480">
        <f t="shared" si="72"/>
        <v>3664129.0495281066</v>
      </c>
      <c r="U140" s="480">
        <f t="shared" si="72"/>
        <v>3705122.1098245382</v>
      </c>
      <c r="V140" s="480">
        <f t="shared" si="72"/>
        <v>3744120.5500426488</v>
      </c>
      <c r="W140" s="480">
        <f t="shared" si="72"/>
        <v>3782364.2249410162</v>
      </c>
      <c r="X140" s="480">
        <f t="shared" si="72"/>
        <v>3820828.2581226099</v>
      </c>
      <c r="Y140" s="480">
        <f t="shared" si="72"/>
        <v>3858722.4525087029</v>
      </c>
      <c r="Z140" s="480">
        <f t="shared" si="72"/>
        <v>3894973.6339373081</v>
      </c>
      <c r="AA140" s="480">
        <f t="shared" si="72"/>
        <v>3930987.9600962913</v>
      </c>
      <c r="AB140" s="480">
        <f t="shared" si="72"/>
        <v>3966644.6544117443</v>
      </c>
      <c r="AC140" s="480">
        <f t="shared" si="72"/>
        <v>4001089.5908699143</v>
      </c>
      <c r="AD140" s="480">
        <f t="shared" si="72"/>
        <v>4035750.5956921652</v>
      </c>
      <c r="AE140" s="480">
        <f t="shared" si="72"/>
        <v>4070719.6524733482</v>
      </c>
      <c r="AF140" s="480">
        <f t="shared" si="72"/>
        <v>4105101.1706270687</v>
      </c>
      <c r="AG140" s="480">
        <f t="shared" si="72"/>
        <v>4139667.1477228105</v>
      </c>
      <c r="AH140" s="480">
        <f t="shared" si="72"/>
        <v>4174626.4659133977</v>
      </c>
      <c r="AI140" s="480">
        <f t="shared" si="72"/>
        <v>4206421.7087303353</v>
      </c>
      <c r="AJ140" s="480">
        <f t="shared" si="72"/>
        <v>4236067.4523213152</v>
      </c>
      <c r="AK140" s="480">
        <f t="shared" si="72"/>
        <v>4265594.6527000973</v>
      </c>
      <c r="AL140" s="480">
        <f t="shared" si="72"/>
        <v>4292872.9722824339</v>
      </c>
      <c r="AM140" s="480">
        <f t="shared" si="72"/>
        <v>4317788.1825590543</v>
      </c>
      <c r="AN140" s="480">
        <f t="shared" si="72"/>
        <v>0</v>
      </c>
      <c r="AO140" s="480">
        <f t="shared" si="72"/>
        <v>0</v>
      </c>
      <c r="AP140" s="480">
        <f t="shared" ref="AP140:BQ140" si="73">AP$13-AP$21-AP$24</f>
        <v>0</v>
      </c>
      <c r="AQ140" s="480">
        <f t="shared" si="73"/>
        <v>0</v>
      </c>
      <c r="AR140" s="480">
        <f t="shared" si="73"/>
        <v>0</v>
      </c>
      <c r="AS140" s="480">
        <f t="shared" si="73"/>
        <v>0</v>
      </c>
      <c r="AT140" s="480">
        <f t="shared" si="73"/>
        <v>0</v>
      </c>
      <c r="AU140" s="480">
        <f t="shared" si="73"/>
        <v>0</v>
      </c>
      <c r="AV140" s="480">
        <f t="shared" si="73"/>
        <v>0</v>
      </c>
      <c r="AW140" s="480">
        <f t="shared" si="73"/>
        <v>0</v>
      </c>
      <c r="AX140" s="480">
        <f t="shared" si="73"/>
        <v>0</v>
      </c>
      <c r="AY140" s="480">
        <f t="shared" si="73"/>
        <v>0</v>
      </c>
      <c r="AZ140" s="480">
        <f t="shared" si="73"/>
        <v>0</v>
      </c>
      <c r="BA140" s="480">
        <f t="shared" si="73"/>
        <v>0</v>
      </c>
      <c r="BB140" s="480">
        <f t="shared" si="73"/>
        <v>0</v>
      </c>
      <c r="BC140" s="480">
        <f t="shared" si="73"/>
        <v>0</v>
      </c>
      <c r="BD140" s="480">
        <f t="shared" si="73"/>
        <v>0</v>
      </c>
      <c r="BE140" s="480">
        <f t="shared" si="73"/>
        <v>0</v>
      </c>
      <c r="BF140" s="480">
        <f t="shared" si="73"/>
        <v>0</v>
      </c>
      <c r="BG140" s="480">
        <f t="shared" si="73"/>
        <v>0</v>
      </c>
      <c r="BH140" s="480">
        <f t="shared" si="73"/>
        <v>0</v>
      </c>
      <c r="BI140" s="480">
        <f t="shared" si="73"/>
        <v>0</v>
      </c>
      <c r="BJ140" s="480">
        <f t="shared" si="73"/>
        <v>0</v>
      </c>
      <c r="BK140" s="480">
        <f t="shared" si="73"/>
        <v>0</v>
      </c>
      <c r="BL140" s="480">
        <f t="shared" si="73"/>
        <v>0</v>
      </c>
      <c r="BM140" s="480">
        <f t="shared" si="73"/>
        <v>0</v>
      </c>
      <c r="BN140" s="480">
        <f t="shared" si="73"/>
        <v>0</v>
      </c>
      <c r="BO140" s="480">
        <f t="shared" si="73"/>
        <v>0</v>
      </c>
      <c r="BP140" s="480">
        <f t="shared" si="73"/>
        <v>0</v>
      </c>
      <c r="BQ140" s="480">
        <f t="shared" si="73"/>
        <v>0</v>
      </c>
      <c r="BR140" s="251" t="s">
        <v>188</v>
      </c>
    </row>
    <row r="141" spans="1:71" s="251" customFormat="1" ht="19.149999999999999">
      <c r="A141" s="244"/>
      <c r="B141" s="470"/>
      <c r="C141" s="476" t="s">
        <v>299</v>
      </c>
      <c r="D141" s="477">
        <f t="shared" si="67"/>
        <v>70587209.436659157</v>
      </c>
      <c r="E141" s="477">
        <f t="shared" si="68"/>
        <v>22801324.987324305</v>
      </c>
      <c r="F141" s="479"/>
      <c r="G141" s="479"/>
      <c r="H141" s="479"/>
      <c r="I141" s="479"/>
      <c r="J141" s="480">
        <f t="shared" ref="J141:BQ141" si="74">-(-J$25-J$32-J$49-J$86-J$87+J$88)</f>
        <v>1190416.8530999823</v>
      </c>
      <c r="K141" s="480">
        <f t="shared" si="74"/>
        <v>1102362.968576639</v>
      </c>
      <c r="L141" s="480">
        <f t="shared" si="74"/>
        <v>1576039.6619189736</v>
      </c>
      <c r="M141" s="480">
        <f t="shared" si="74"/>
        <v>1968767.2608999396</v>
      </c>
      <c r="N141" s="480">
        <f t="shared" si="74"/>
        <v>2177162.2890780107</v>
      </c>
      <c r="O141" s="480">
        <f t="shared" si="74"/>
        <v>2192601.6352625685</v>
      </c>
      <c r="P141" s="480">
        <f t="shared" si="74"/>
        <v>2206355.864499338</v>
      </c>
      <c r="Q141" s="480">
        <f t="shared" si="74"/>
        <v>2226810.9154135762</v>
      </c>
      <c r="R141" s="480">
        <f t="shared" si="74"/>
        <v>2331962.5515868212</v>
      </c>
      <c r="S141" s="480">
        <f t="shared" si="74"/>
        <v>2388373.7581860865</v>
      </c>
      <c r="T141" s="480">
        <f t="shared" si="74"/>
        <v>2412070.3971976321</v>
      </c>
      <c r="U141" s="480">
        <f t="shared" si="74"/>
        <v>2429943.4950297433</v>
      </c>
      <c r="V141" s="480">
        <f t="shared" si="74"/>
        <v>2447164.2024723268</v>
      </c>
      <c r="W141" s="480">
        <f t="shared" si="74"/>
        <v>2464164.1468487107</v>
      </c>
      <c r="X141" s="480">
        <f t="shared" si="74"/>
        <v>2481353.7918403889</v>
      </c>
      <c r="Y141" s="480">
        <f t="shared" si="74"/>
        <v>2498215.0624636812</v>
      </c>
      <c r="Z141" s="480">
        <f t="shared" si="74"/>
        <v>2514242.4245565808</v>
      </c>
      <c r="AA141" s="480">
        <f t="shared" si="74"/>
        <v>2530295.7782657752</v>
      </c>
      <c r="AB141" s="480">
        <f t="shared" si="74"/>
        <v>2545751.7383864555</v>
      </c>
      <c r="AC141" s="480">
        <f t="shared" si="74"/>
        <v>2560171.0567334103</v>
      </c>
      <c r="AD141" s="480">
        <f t="shared" si="74"/>
        <v>2575662.7605648339</v>
      </c>
      <c r="AE141" s="480">
        <f t="shared" si="74"/>
        <v>2591300.5842081518</v>
      </c>
      <c r="AF141" s="480">
        <f t="shared" si="74"/>
        <v>2606592.2606278635</v>
      </c>
      <c r="AG141" s="480">
        <f t="shared" si="74"/>
        <v>2622038.5865222346</v>
      </c>
      <c r="AH141" s="480">
        <f t="shared" si="74"/>
        <v>2637680.0522777746</v>
      </c>
      <c r="AI141" s="480">
        <f t="shared" si="74"/>
        <v>2651575.959924899</v>
      </c>
      <c r="AJ141" s="480">
        <f t="shared" si="74"/>
        <v>2700285.1231336161</v>
      </c>
      <c r="AK141" s="480">
        <f t="shared" si="74"/>
        <v>2720719.5999315958</v>
      </c>
      <c r="AL141" s="480">
        <f t="shared" si="74"/>
        <v>2732685.0372379161</v>
      </c>
      <c r="AM141" s="480">
        <f t="shared" si="74"/>
        <v>2504443.6199136297</v>
      </c>
      <c r="AN141" s="480">
        <f t="shared" si="74"/>
        <v>0</v>
      </c>
      <c r="AO141" s="480">
        <f t="shared" si="74"/>
        <v>0</v>
      </c>
      <c r="AP141" s="480">
        <f t="shared" si="74"/>
        <v>0</v>
      </c>
      <c r="AQ141" s="480">
        <f t="shared" si="74"/>
        <v>0</v>
      </c>
      <c r="AR141" s="480">
        <f t="shared" si="74"/>
        <v>0</v>
      </c>
      <c r="AS141" s="480">
        <f t="shared" si="74"/>
        <v>0</v>
      </c>
      <c r="AT141" s="480">
        <f t="shared" si="74"/>
        <v>0</v>
      </c>
      <c r="AU141" s="480">
        <f t="shared" si="74"/>
        <v>0</v>
      </c>
      <c r="AV141" s="480">
        <f t="shared" si="74"/>
        <v>0</v>
      </c>
      <c r="AW141" s="480">
        <f t="shared" si="74"/>
        <v>0</v>
      </c>
      <c r="AX141" s="480">
        <f t="shared" si="74"/>
        <v>0</v>
      </c>
      <c r="AY141" s="480">
        <f t="shared" si="74"/>
        <v>0</v>
      </c>
      <c r="AZ141" s="480">
        <f t="shared" si="74"/>
        <v>0</v>
      </c>
      <c r="BA141" s="480">
        <f t="shared" si="74"/>
        <v>0</v>
      </c>
      <c r="BB141" s="480">
        <f t="shared" si="74"/>
        <v>0</v>
      </c>
      <c r="BC141" s="480">
        <f t="shared" si="74"/>
        <v>0</v>
      </c>
      <c r="BD141" s="480">
        <f t="shared" si="74"/>
        <v>0</v>
      </c>
      <c r="BE141" s="480">
        <f t="shared" si="74"/>
        <v>0</v>
      </c>
      <c r="BF141" s="480">
        <f t="shared" si="74"/>
        <v>0</v>
      </c>
      <c r="BG141" s="480">
        <f t="shared" si="74"/>
        <v>0</v>
      </c>
      <c r="BH141" s="480">
        <f t="shared" si="74"/>
        <v>0</v>
      </c>
      <c r="BI141" s="480">
        <f t="shared" si="74"/>
        <v>0</v>
      </c>
      <c r="BJ141" s="480">
        <f t="shared" si="74"/>
        <v>0</v>
      </c>
      <c r="BK141" s="480">
        <f t="shared" si="74"/>
        <v>0</v>
      </c>
      <c r="BL141" s="480">
        <f t="shared" si="74"/>
        <v>0</v>
      </c>
      <c r="BM141" s="480">
        <f t="shared" si="74"/>
        <v>0</v>
      </c>
      <c r="BN141" s="480">
        <f t="shared" si="74"/>
        <v>0</v>
      </c>
      <c r="BO141" s="480">
        <f t="shared" si="74"/>
        <v>0</v>
      </c>
      <c r="BP141" s="480">
        <f t="shared" si="74"/>
        <v>0</v>
      </c>
      <c r="BQ141" s="480">
        <f t="shared" si="74"/>
        <v>0</v>
      </c>
      <c r="BR141" s="251" t="s">
        <v>188</v>
      </c>
    </row>
    <row r="142" spans="1:71" s="251" customFormat="1" ht="19.149999999999999">
      <c r="A142" s="244"/>
      <c r="B142" s="470"/>
      <c r="C142" s="481" t="s">
        <v>300</v>
      </c>
      <c r="D142" s="482">
        <f t="shared" si="67"/>
        <v>35616131.430889554</v>
      </c>
      <c r="E142" s="482">
        <f t="shared" si="68"/>
        <v>8871468.1610072739</v>
      </c>
      <c r="F142" s="483">
        <f>IRR(J142:BQ142,9%)</f>
        <v>0.39547294667938315</v>
      </c>
      <c r="G142" s="484"/>
      <c r="H142" s="484"/>
      <c r="I142" s="484"/>
      <c r="J142" s="485">
        <f t="shared" ref="J142:BQ142" si="75">J140-J141</f>
        <v>-1190416.8530999823</v>
      </c>
      <c r="K142" s="485">
        <f t="shared" si="75"/>
        <v>-385706.65600692865</v>
      </c>
      <c r="L142" s="485">
        <f t="shared" si="75"/>
        <v>126094.29479148961</v>
      </c>
      <c r="M142" s="485">
        <f t="shared" si="75"/>
        <v>752184.38923617871</v>
      </c>
      <c r="N142" s="485">
        <f t="shared" si="75"/>
        <v>1091784.8152498128</v>
      </c>
      <c r="O142" s="485">
        <f t="shared" si="75"/>
        <v>1215980.4505944299</v>
      </c>
      <c r="P142" s="485">
        <f t="shared" si="75"/>
        <v>1258467.3456839742</v>
      </c>
      <c r="Q142" s="485">
        <f t="shared" si="75"/>
        <v>1291925.4511723267</v>
      </c>
      <c r="R142" s="485">
        <f t="shared" si="75"/>
        <v>1238353.9386892403</v>
      </c>
      <c r="S142" s="485">
        <f t="shared" si="75"/>
        <v>1230227.4474113202</v>
      </c>
      <c r="T142" s="485">
        <f t="shared" si="75"/>
        <v>1252058.6523304745</v>
      </c>
      <c r="U142" s="485">
        <f t="shared" si="75"/>
        <v>1275178.6147947949</v>
      </c>
      <c r="V142" s="485">
        <f t="shared" si="75"/>
        <v>1296956.347570322</v>
      </c>
      <c r="W142" s="485">
        <f t="shared" si="75"/>
        <v>1318200.0780923055</v>
      </c>
      <c r="X142" s="485">
        <f t="shared" si="75"/>
        <v>1339474.466282221</v>
      </c>
      <c r="Y142" s="485">
        <f t="shared" si="75"/>
        <v>1360507.3900450217</v>
      </c>
      <c r="Z142" s="485">
        <f t="shared" si="75"/>
        <v>1380731.2093807273</v>
      </c>
      <c r="AA142" s="485">
        <f t="shared" si="75"/>
        <v>1400692.1818305161</v>
      </c>
      <c r="AB142" s="485">
        <f t="shared" si="75"/>
        <v>1420892.9160252889</v>
      </c>
      <c r="AC142" s="485">
        <f t="shared" si="75"/>
        <v>1440918.5341365039</v>
      </c>
      <c r="AD142" s="485">
        <f t="shared" si="75"/>
        <v>1460087.8351273313</v>
      </c>
      <c r="AE142" s="485">
        <f t="shared" si="75"/>
        <v>1479419.0682651964</v>
      </c>
      <c r="AF142" s="485">
        <f t="shared" si="75"/>
        <v>1498508.9099992053</v>
      </c>
      <c r="AG142" s="485">
        <f t="shared" si="75"/>
        <v>1517628.5612005759</v>
      </c>
      <c r="AH142" s="485">
        <f t="shared" si="75"/>
        <v>1536946.4136356232</v>
      </c>
      <c r="AI142" s="485">
        <f t="shared" si="75"/>
        <v>1554845.7488054363</v>
      </c>
      <c r="AJ142" s="485">
        <f t="shared" si="75"/>
        <v>1535782.3291876991</v>
      </c>
      <c r="AK142" s="485">
        <f t="shared" si="75"/>
        <v>1544875.0527685015</v>
      </c>
      <c r="AL142" s="485">
        <f t="shared" si="75"/>
        <v>1560187.9350445177</v>
      </c>
      <c r="AM142" s="485">
        <f t="shared" si="75"/>
        <v>1813344.5626454246</v>
      </c>
      <c r="AN142" s="485">
        <f t="shared" si="75"/>
        <v>0</v>
      </c>
      <c r="AO142" s="485">
        <f t="shared" si="75"/>
        <v>0</v>
      </c>
      <c r="AP142" s="485">
        <f t="shared" si="75"/>
        <v>0</v>
      </c>
      <c r="AQ142" s="485">
        <f t="shared" si="75"/>
        <v>0</v>
      </c>
      <c r="AR142" s="485">
        <f t="shared" si="75"/>
        <v>0</v>
      </c>
      <c r="AS142" s="485">
        <f t="shared" si="75"/>
        <v>0</v>
      </c>
      <c r="AT142" s="485">
        <f t="shared" si="75"/>
        <v>0</v>
      </c>
      <c r="AU142" s="485">
        <f t="shared" si="75"/>
        <v>0</v>
      </c>
      <c r="AV142" s="485">
        <f t="shared" si="75"/>
        <v>0</v>
      </c>
      <c r="AW142" s="485">
        <f t="shared" si="75"/>
        <v>0</v>
      </c>
      <c r="AX142" s="485">
        <f t="shared" si="75"/>
        <v>0</v>
      </c>
      <c r="AY142" s="485">
        <f t="shared" si="75"/>
        <v>0</v>
      </c>
      <c r="AZ142" s="485">
        <f t="shared" si="75"/>
        <v>0</v>
      </c>
      <c r="BA142" s="485">
        <f t="shared" si="75"/>
        <v>0</v>
      </c>
      <c r="BB142" s="485">
        <f t="shared" si="75"/>
        <v>0</v>
      </c>
      <c r="BC142" s="485">
        <f t="shared" si="75"/>
        <v>0</v>
      </c>
      <c r="BD142" s="485">
        <f t="shared" si="75"/>
        <v>0</v>
      </c>
      <c r="BE142" s="485">
        <f t="shared" si="75"/>
        <v>0</v>
      </c>
      <c r="BF142" s="485">
        <f t="shared" si="75"/>
        <v>0</v>
      </c>
      <c r="BG142" s="485">
        <f t="shared" si="75"/>
        <v>0</v>
      </c>
      <c r="BH142" s="485">
        <f t="shared" si="75"/>
        <v>0</v>
      </c>
      <c r="BI142" s="485">
        <f t="shared" si="75"/>
        <v>0</v>
      </c>
      <c r="BJ142" s="485">
        <f t="shared" si="75"/>
        <v>0</v>
      </c>
      <c r="BK142" s="485">
        <f t="shared" si="75"/>
        <v>0</v>
      </c>
      <c r="BL142" s="485">
        <f t="shared" si="75"/>
        <v>0</v>
      </c>
      <c r="BM142" s="485">
        <f t="shared" si="75"/>
        <v>0</v>
      </c>
      <c r="BN142" s="485">
        <f t="shared" si="75"/>
        <v>0</v>
      </c>
      <c r="BO142" s="485">
        <f t="shared" si="75"/>
        <v>0</v>
      </c>
      <c r="BP142" s="485">
        <f t="shared" si="75"/>
        <v>0</v>
      </c>
      <c r="BQ142" s="485">
        <f t="shared" si="75"/>
        <v>0</v>
      </c>
      <c r="BR142" s="251" t="s">
        <v>188</v>
      </c>
    </row>
    <row r="143" spans="1:71" s="331" customFormat="1" ht="19.149999999999999">
      <c r="A143" s="442"/>
      <c r="B143" s="443"/>
      <c r="C143" s="486" t="s">
        <v>301</v>
      </c>
      <c r="D143" s="487">
        <f t="shared" si="67"/>
        <v>0</v>
      </c>
      <c r="E143" s="487">
        <f t="shared" si="68"/>
        <v>0</v>
      </c>
      <c r="F143" s="488"/>
      <c r="G143" s="488"/>
      <c r="H143" s="488"/>
      <c r="I143" s="488"/>
      <c r="J143" s="489">
        <f t="shared" ref="J143:AO143" si="76">J$21+J$24</f>
        <v>0</v>
      </c>
      <c r="K143" s="489">
        <f t="shared" si="76"/>
        <v>0</v>
      </c>
      <c r="L143" s="489">
        <f t="shared" si="76"/>
        <v>0</v>
      </c>
      <c r="M143" s="489">
        <f t="shared" si="76"/>
        <v>0</v>
      </c>
      <c r="N143" s="489">
        <f t="shared" si="76"/>
        <v>0</v>
      </c>
      <c r="O143" s="489">
        <f t="shared" si="76"/>
        <v>0</v>
      </c>
      <c r="P143" s="489">
        <f t="shared" si="76"/>
        <v>0</v>
      </c>
      <c r="Q143" s="489">
        <f t="shared" si="76"/>
        <v>0</v>
      </c>
      <c r="R143" s="489">
        <f t="shared" si="76"/>
        <v>0</v>
      </c>
      <c r="S143" s="489">
        <f t="shared" si="76"/>
        <v>0</v>
      </c>
      <c r="T143" s="489">
        <f t="shared" si="76"/>
        <v>0</v>
      </c>
      <c r="U143" s="489">
        <f t="shared" si="76"/>
        <v>0</v>
      </c>
      <c r="V143" s="489">
        <f t="shared" si="76"/>
        <v>0</v>
      </c>
      <c r="W143" s="489">
        <f t="shared" si="76"/>
        <v>0</v>
      </c>
      <c r="X143" s="489">
        <f t="shared" si="76"/>
        <v>0</v>
      </c>
      <c r="Y143" s="489">
        <f t="shared" si="76"/>
        <v>0</v>
      </c>
      <c r="Z143" s="489">
        <f t="shared" si="76"/>
        <v>0</v>
      </c>
      <c r="AA143" s="489">
        <f t="shared" si="76"/>
        <v>0</v>
      </c>
      <c r="AB143" s="489">
        <f t="shared" si="76"/>
        <v>0</v>
      </c>
      <c r="AC143" s="489">
        <f t="shared" si="76"/>
        <v>0</v>
      </c>
      <c r="AD143" s="489">
        <f t="shared" si="76"/>
        <v>0</v>
      </c>
      <c r="AE143" s="489">
        <f t="shared" si="76"/>
        <v>0</v>
      </c>
      <c r="AF143" s="489">
        <f t="shared" si="76"/>
        <v>0</v>
      </c>
      <c r="AG143" s="489">
        <f t="shared" si="76"/>
        <v>0</v>
      </c>
      <c r="AH143" s="489">
        <f t="shared" si="76"/>
        <v>0</v>
      </c>
      <c r="AI143" s="489">
        <f t="shared" si="76"/>
        <v>0</v>
      </c>
      <c r="AJ143" s="489">
        <f t="shared" si="76"/>
        <v>0</v>
      </c>
      <c r="AK143" s="489">
        <f t="shared" si="76"/>
        <v>0</v>
      </c>
      <c r="AL143" s="489">
        <f t="shared" si="76"/>
        <v>0</v>
      </c>
      <c r="AM143" s="489">
        <f t="shared" si="76"/>
        <v>0</v>
      </c>
      <c r="AN143" s="489">
        <f t="shared" si="76"/>
        <v>0</v>
      </c>
      <c r="AO143" s="489">
        <f t="shared" si="76"/>
        <v>0</v>
      </c>
      <c r="AP143" s="489">
        <f t="shared" ref="AP143:BQ143" si="77">AP$21+AP$24</f>
        <v>0</v>
      </c>
      <c r="AQ143" s="489">
        <f t="shared" si="77"/>
        <v>0</v>
      </c>
      <c r="AR143" s="489">
        <f t="shared" si="77"/>
        <v>0</v>
      </c>
      <c r="AS143" s="489">
        <f t="shared" si="77"/>
        <v>0</v>
      </c>
      <c r="AT143" s="489">
        <f t="shared" si="77"/>
        <v>0</v>
      </c>
      <c r="AU143" s="489">
        <f t="shared" si="77"/>
        <v>0</v>
      </c>
      <c r="AV143" s="489">
        <f t="shared" si="77"/>
        <v>0</v>
      </c>
      <c r="AW143" s="489">
        <f t="shared" si="77"/>
        <v>0</v>
      </c>
      <c r="AX143" s="489">
        <f t="shared" si="77"/>
        <v>0</v>
      </c>
      <c r="AY143" s="489">
        <f t="shared" si="77"/>
        <v>0</v>
      </c>
      <c r="AZ143" s="489">
        <f t="shared" si="77"/>
        <v>0</v>
      </c>
      <c r="BA143" s="489">
        <f t="shared" si="77"/>
        <v>0</v>
      </c>
      <c r="BB143" s="489">
        <f t="shared" si="77"/>
        <v>0</v>
      </c>
      <c r="BC143" s="489">
        <f t="shared" si="77"/>
        <v>0</v>
      </c>
      <c r="BD143" s="489">
        <f t="shared" si="77"/>
        <v>0</v>
      </c>
      <c r="BE143" s="489">
        <f t="shared" si="77"/>
        <v>0</v>
      </c>
      <c r="BF143" s="489">
        <f t="shared" si="77"/>
        <v>0</v>
      </c>
      <c r="BG143" s="489">
        <f t="shared" si="77"/>
        <v>0</v>
      </c>
      <c r="BH143" s="489">
        <f t="shared" si="77"/>
        <v>0</v>
      </c>
      <c r="BI143" s="489">
        <f t="shared" si="77"/>
        <v>0</v>
      </c>
      <c r="BJ143" s="489">
        <f t="shared" si="77"/>
        <v>0</v>
      </c>
      <c r="BK143" s="489">
        <f t="shared" si="77"/>
        <v>0</v>
      </c>
      <c r="BL143" s="489">
        <f t="shared" si="77"/>
        <v>0</v>
      </c>
      <c r="BM143" s="489">
        <f t="shared" si="77"/>
        <v>0</v>
      </c>
      <c r="BN143" s="489">
        <f t="shared" si="77"/>
        <v>0</v>
      </c>
      <c r="BO143" s="489">
        <f t="shared" si="77"/>
        <v>0</v>
      </c>
      <c r="BP143" s="489">
        <f t="shared" si="77"/>
        <v>0</v>
      </c>
      <c r="BQ143" s="489">
        <f t="shared" si="77"/>
        <v>0</v>
      </c>
      <c r="BR143" s="251" t="s">
        <v>188</v>
      </c>
    </row>
    <row r="144" spans="1:71" ht="15">
      <c r="A144" s="423"/>
      <c r="B144" s="424"/>
      <c r="C144" s="424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423"/>
      <c r="W144" s="423"/>
      <c r="X144" s="423"/>
      <c r="Y144" s="423"/>
      <c r="Z144" s="423"/>
      <c r="AA144" s="423"/>
      <c r="AB144" s="423"/>
      <c r="AC144" s="423"/>
      <c r="AD144" s="423"/>
      <c r="AE144" s="423"/>
      <c r="AF144" s="423"/>
      <c r="AG144" s="423"/>
      <c r="AH144" s="423"/>
      <c r="AI144" s="423"/>
      <c r="AJ144" s="423"/>
      <c r="AK144" s="423"/>
      <c r="AL144" s="423"/>
      <c r="AM144" s="423"/>
      <c r="AN144" s="423"/>
      <c r="AO144" s="423"/>
      <c r="AP144" s="423"/>
      <c r="AQ144" s="423"/>
      <c r="AR144" s="423"/>
      <c r="AS144" s="423"/>
      <c r="AT144" s="423"/>
      <c r="AU144" s="423"/>
      <c r="AV144" s="423"/>
      <c r="AW144" s="423"/>
      <c r="AX144" s="423"/>
      <c r="AY144" s="423"/>
      <c r="AZ144" s="423"/>
      <c r="BA144" s="423"/>
      <c r="BB144" s="423"/>
      <c r="BC144" s="423"/>
      <c r="BD144" s="423"/>
      <c r="BE144" s="423"/>
      <c r="BF144" s="423"/>
      <c r="BG144" s="423"/>
      <c r="BH144" s="423"/>
      <c r="BI144" s="423"/>
      <c r="BJ144" s="423"/>
      <c r="BK144" s="423"/>
      <c r="BL144" s="423"/>
      <c r="BM144" s="423"/>
      <c r="BN144" s="423"/>
      <c r="BO144" s="423"/>
      <c r="BP144" s="423"/>
      <c r="BQ144" s="423"/>
      <c r="BR144" s="251" t="s">
        <v>188</v>
      </c>
    </row>
    <row r="145" spans="1:70" ht="15">
      <c r="A145" s="423"/>
      <c r="B145" s="424"/>
      <c r="C145" s="424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423"/>
      <c r="W145" s="423"/>
      <c r="X145" s="423"/>
      <c r="Y145" s="423"/>
      <c r="Z145" s="423"/>
      <c r="AA145" s="423"/>
      <c r="AB145" s="423"/>
      <c r="AC145" s="423"/>
      <c r="AD145" s="423"/>
      <c r="AE145" s="423"/>
      <c r="AF145" s="423"/>
      <c r="AG145" s="423"/>
      <c r="AH145" s="423"/>
      <c r="AI145" s="423"/>
      <c r="AJ145" s="423"/>
      <c r="AK145" s="423"/>
      <c r="AL145" s="423"/>
      <c r="AM145" s="423"/>
      <c r="AN145" s="423"/>
      <c r="AO145" s="423"/>
      <c r="AP145" s="423"/>
      <c r="AQ145" s="423"/>
      <c r="AR145" s="423"/>
      <c r="AS145" s="423"/>
      <c r="AT145" s="423"/>
      <c r="AU145" s="423"/>
      <c r="AV145" s="423"/>
      <c r="AW145" s="423"/>
      <c r="AX145" s="423"/>
      <c r="AY145" s="423"/>
      <c r="AZ145" s="423"/>
      <c r="BA145" s="423"/>
      <c r="BB145" s="423"/>
      <c r="BC145" s="423"/>
      <c r="BD145" s="423"/>
      <c r="BE145" s="423"/>
      <c r="BF145" s="423"/>
      <c r="BG145" s="423"/>
      <c r="BH145" s="423"/>
      <c r="BI145" s="423"/>
      <c r="BJ145" s="423"/>
      <c r="BK145" s="423"/>
      <c r="BL145" s="423"/>
      <c r="BM145" s="423"/>
      <c r="BN145" s="423"/>
      <c r="BO145" s="423"/>
      <c r="BP145" s="423"/>
      <c r="BQ145" s="423"/>
      <c r="BR145" s="251" t="s">
        <v>188</v>
      </c>
    </row>
    <row r="146" spans="1:70" ht="15">
      <c r="A146" s="423"/>
      <c r="B146" s="424"/>
      <c r="C146" s="424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423"/>
      <c r="W146" s="423"/>
      <c r="X146" s="423"/>
      <c r="Y146" s="423"/>
      <c r="Z146" s="423"/>
      <c r="AA146" s="423"/>
      <c r="AB146" s="423"/>
      <c r="AC146" s="423"/>
      <c r="AD146" s="423"/>
      <c r="AE146" s="423"/>
      <c r="AF146" s="423"/>
      <c r="AG146" s="423"/>
      <c r="AH146" s="423"/>
      <c r="AI146" s="423"/>
      <c r="AJ146" s="423"/>
      <c r="AK146" s="423"/>
      <c r="AL146" s="423"/>
      <c r="AM146" s="423"/>
      <c r="AN146" s="423"/>
      <c r="AO146" s="423"/>
      <c r="AP146" s="423"/>
      <c r="AQ146" s="423"/>
      <c r="AR146" s="423"/>
      <c r="AS146" s="423"/>
      <c r="AT146" s="423"/>
      <c r="AU146" s="423"/>
      <c r="AV146" s="423"/>
      <c r="AW146" s="423"/>
      <c r="AX146" s="423"/>
      <c r="AY146" s="423"/>
      <c r="AZ146" s="423"/>
      <c r="BA146" s="423"/>
      <c r="BB146" s="423"/>
      <c r="BC146" s="423"/>
      <c r="BD146" s="423"/>
      <c r="BE146" s="423"/>
      <c r="BF146" s="423"/>
      <c r="BG146" s="423"/>
      <c r="BH146" s="423"/>
      <c r="BI146" s="423"/>
      <c r="BJ146" s="423"/>
      <c r="BK146" s="423"/>
      <c r="BL146" s="423"/>
      <c r="BM146" s="423"/>
      <c r="BN146" s="423"/>
      <c r="BO146" s="423"/>
      <c r="BP146" s="423"/>
      <c r="BQ146" s="423"/>
      <c r="BR146" s="251" t="s">
        <v>188</v>
      </c>
    </row>
    <row r="147" spans="1:70" s="450" customFormat="1" ht="16.899999999999999">
      <c r="A147" s="443"/>
      <c r="B147" s="443"/>
      <c r="C147" s="490" t="s">
        <v>302</v>
      </c>
      <c r="D147" s="443"/>
      <c r="E147" s="443"/>
      <c r="F147" s="443"/>
      <c r="G147" s="443"/>
      <c r="H147" s="443"/>
      <c r="I147" s="443"/>
      <c r="J147" s="443"/>
      <c r="K147" s="443"/>
      <c r="L147" s="443"/>
      <c r="M147" s="443"/>
      <c r="N147" s="443"/>
      <c r="O147" s="443"/>
      <c r="P147" s="443"/>
      <c r="Q147" s="443"/>
      <c r="R147" s="443"/>
      <c r="S147" s="443"/>
      <c r="T147" s="443"/>
      <c r="U147" s="443"/>
      <c r="V147" s="443"/>
      <c r="W147" s="443"/>
      <c r="X147" s="443"/>
      <c r="Y147" s="443"/>
      <c r="Z147" s="443"/>
      <c r="AA147" s="443"/>
      <c r="AB147" s="443"/>
      <c r="AC147" s="443"/>
      <c r="AD147" s="443"/>
      <c r="AE147" s="443"/>
      <c r="AF147" s="443"/>
      <c r="AG147" s="443"/>
      <c r="AH147" s="443"/>
      <c r="AI147" s="443"/>
      <c r="AJ147" s="443"/>
      <c r="AK147" s="443"/>
      <c r="AL147" s="443"/>
      <c r="AM147" s="443"/>
      <c r="AN147" s="443"/>
      <c r="AO147" s="443"/>
      <c r="AP147" s="443"/>
      <c r="AQ147" s="443"/>
      <c r="AR147" s="443"/>
      <c r="AS147" s="443"/>
      <c r="AT147" s="443"/>
      <c r="AU147" s="443"/>
      <c r="AV147" s="443"/>
      <c r="AW147" s="443"/>
      <c r="AX147" s="443"/>
      <c r="AY147" s="443"/>
      <c r="AZ147" s="443"/>
      <c r="BA147" s="443"/>
      <c r="BB147" s="443"/>
      <c r="BC147" s="443"/>
      <c r="BD147" s="443"/>
      <c r="BE147" s="443"/>
      <c r="BF147" s="443"/>
      <c r="BG147" s="443"/>
      <c r="BH147" s="443"/>
      <c r="BI147" s="443"/>
      <c r="BJ147" s="443"/>
      <c r="BK147" s="443"/>
      <c r="BL147" s="443"/>
      <c r="BM147" s="443"/>
      <c r="BN147" s="443"/>
      <c r="BO147" s="443"/>
      <c r="BP147" s="443"/>
      <c r="BQ147" s="443"/>
      <c r="BR147" s="450" t="s">
        <v>188</v>
      </c>
    </row>
    <row r="148" spans="1:70" ht="20.45">
      <c r="A148" s="423"/>
      <c r="B148" s="424"/>
      <c r="C148" s="491" t="s">
        <v>303</v>
      </c>
      <c r="D148" s="287" t="s">
        <v>294</v>
      </c>
      <c r="E148" s="287" t="s">
        <v>198</v>
      </c>
      <c r="F148" s="469"/>
      <c r="G148" s="469"/>
      <c r="H148" s="469"/>
      <c r="I148" s="469"/>
      <c r="J148" s="469"/>
      <c r="K148" s="469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423"/>
      <c r="W148" s="423"/>
      <c r="X148" s="423"/>
      <c r="Y148" s="423"/>
      <c r="Z148" s="423"/>
      <c r="AA148" s="423"/>
      <c r="AB148" s="423"/>
      <c r="AC148" s="423"/>
      <c r="AD148" s="423"/>
      <c r="AE148" s="423"/>
      <c r="AF148" s="423"/>
      <c r="AG148" s="423"/>
      <c r="AH148" s="423"/>
      <c r="AI148" s="423"/>
      <c r="AJ148" s="423"/>
      <c r="AK148" s="423"/>
      <c r="AL148" s="423"/>
      <c r="AM148" s="423"/>
      <c r="AN148" s="423"/>
      <c r="AO148" s="423"/>
      <c r="AP148" s="423"/>
      <c r="AQ148" s="423"/>
      <c r="AR148" s="423"/>
      <c r="AS148" s="423"/>
      <c r="AT148" s="423"/>
      <c r="AU148" s="423"/>
      <c r="AV148" s="423"/>
      <c r="AW148" s="423"/>
      <c r="AX148" s="423"/>
      <c r="AY148" s="423"/>
      <c r="AZ148" s="423"/>
      <c r="BA148" s="423"/>
      <c r="BB148" s="423"/>
      <c r="BC148" s="423"/>
      <c r="BD148" s="423"/>
      <c r="BE148" s="423"/>
      <c r="BF148" s="423"/>
      <c r="BG148" s="423"/>
      <c r="BH148" s="423"/>
      <c r="BI148" s="423"/>
      <c r="BJ148" s="423"/>
      <c r="BK148" s="423"/>
      <c r="BL148" s="423"/>
      <c r="BM148" s="423"/>
      <c r="BN148" s="423"/>
      <c r="BO148" s="423"/>
      <c r="BP148" s="423"/>
      <c r="BQ148" s="423"/>
      <c r="BR148" s="251" t="s">
        <v>188</v>
      </c>
    </row>
    <row r="149" spans="1:70" s="251" customFormat="1" ht="19.149999999999999">
      <c r="A149" s="244"/>
      <c r="B149" s="470"/>
      <c r="C149" s="471" t="s">
        <v>295</v>
      </c>
      <c r="D149" s="472">
        <f t="shared" ref="D149:D155" si="78">SUM($J149:$BQ149)</f>
        <v>93510914.532332912</v>
      </c>
      <c r="E149" s="472">
        <f t="shared" ref="E149:E155" si="79">J149+NPV($G$1,$K149:$BQ149)</f>
        <v>27887558.234044995</v>
      </c>
      <c r="F149" s="473"/>
      <c r="G149" s="474"/>
      <c r="H149" s="474"/>
      <c r="I149" s="474"/>
      <c r="J149" s="475">
        <f t="shared" ref="J149:AO149" si="80">J$14+J$17+J$20+J$22+J$23</f>
        <v>0</v>
      </c>
      <c r="K149" s="475">
        <f t="shared" si="80"/>
        <v>631008.27757707646</v>
      </c>
      <c r="L149" s="475">
        <f t="shared" si="80"/>
        <v>1498710.8846890228</v>
      </c>
      <c r="M149" s="475">
        <f t="shared" si="80"/>
        <v>2395769.0513692172</v>
      </c>
      <c r="N149" s="475">
        <f t="shared" si="80"/>
        <v>2878273.2330873399</v>
      </c>
      <c r="O149" s="475">
        <f t="shared" si="80"/>
        <v>3001220.352423097</v>
      </c>
      <c r="P149" s="475">
        <f t="shared" si="80"/>
        <v>3050740.0655236403</v>
      </c>
      <c r="Q149" s="475">
        <f t="shared" si="80"/>
        <v>3098210.0275733131</v>
      </c>
      <c r="R149" s="475">
        <f t="shared" si="80"/>
        <v>3143625.779079407</v>
      </c>
      <c r="S149" s="475">
        <f t="shared" si="80"/>
        <v>3186139.958489859</v>
      </c>
      <c r="T149" s="475">
        <f t="shared" si="80"/>
        <v>3226226.7418986275</v>
      </c>
      <c r="U149" s="475">
        <f t="shared" si="80"/>
        <v>3262320.696443608</v>
      </c>
      <c r="V149" s="475">
        <f t="shared" si="80"/>
        <v>3296658.4091778817</v>
      </c>
      <c r="W149" s="475">
        <f t="shared" si="80"/>
        <v>3330331.5590582006</v>
      </c>
      <c r="X149" s="475">
        <f t="shared" si="80"/>
        <v>3364198.7320683096</v>
      </c>
      <c r="Y149" s="475">
        <f t="shared" si="80"/>
        <v>3397564.1680664937</v>
      </c>
      <c r="Z149" s="475">
        <f t="shared" si="80"/>
        <v>3429482.9485923727</v>
      </c>
      <c r="AA149" s="475">
        <f t="shared" si="80"/>
        <v>3461193.1805670168</v>
      </c>
      <c r="AB149" s="475">
        <f t="shared" si="80"/>
        <v>3492588.5214988645</v>
      </c>
      <c r="AC149" s="475">
        <f t="shared" si="80"/>
        <v>3522916.9224973661</v>
      </c>
      <c r="AD149" s="475">
        <f t="shared" si="80"/>
        <v>3553435.5693973773</v>
      </c>
      <c r="AE149" s="475">
        <f t="shared" si="80"/>
        <v>3584225.4527779734</v>
      </c>
      <c r="AF149" s="475">
        <f t="shared" si="80"/>
        <v>3614498.0146324453</v>
      </c>
      <c r="AG149" s="475">
        <f t="shared" si="80"/>
        <v>3644932.9906277638</v>
      </c>
      <c r="AH149" s="475">
        <f t="shared" si="80"/>
        <v>3675714.2992826928</v>
      </c>
      <c r="AI149" s="475">
        <f t="shared" si="80"/>
        <v>3703709.6731504267</v>
      </c>
      <c r="AJ149" s="475">
        <f t="shared" si="80"/>
        <v>3729812.4357616417</v>
      </c>
      <c r="AK149" s="475">
        <f t="shared" si="80"/>
        <v>3755810.8223325773</v>
      </c>
      <c r="AL149" s="475">
        <f t="shared" si="80"/>
        <v>3779829.0932288836</v>
      </c>
      <c r="AM149" s="475">
        <f t="shared" si="80"/>
        <v>3801766.6714604176</v>
      </c>
      <c r="AN149" s="475">
        <f t="shared" si="80"/>
        <v>0</v>
      </c>
      <c r="AO149" s="475">
        <f t="shared" si="80"/>
        <v>0</v>
      </c>
      <c r="AP149" s="475">
        <f t="shared" ref="AP149:BQ149" si="81">AP$14+AP$17+AP$20+AP$22+AP$23</f>
        <v>0</v>
      </c>
      <c r="AQ149" s="475">
        <f t="shared" si="81"/>
        <v>0</v>
      </c>
      <c r="AR149" s="475">
        <f t="shared" si="81"/>
        <v>0</v>
      </c>
      <c r="AS149" s="475">
        <f t="shared" si="81"/>
        <v>0</v>
      </c>
      <c r="AT149" s="475">
        <f t="shared" si="81"/>
        <v>0</v>
      </c>
      <c r="AU149" s="475">
        <f t="shared" si="81"/>
        <v>0</v>
      </c>
      <c r="AV149" s="475">
        <f t="shared" si="81"/>
        <v>0</v>
      </c>
      <c r="AW149" s="475">
        <f t="shared" si="81"/>
        <v>0</v>
      </c>
      <c r="AX149" s="475">
        <f t="shared" si="81"/>
        <v>0</v>
      </c>
      <c r="AY149" s="475">
        <f t="shared" si="81"/>
        <v>0</v>
      </c>
      <c r="AZ149" s="475">
        <f t="shared" si="81"/>
        <v>0</v>
      </c>
      <c r="BA149" s="475">
        <f t="shared" si="81"/>
        <v>0</v>
      </c>
      <c r="BB149" s="475">
        <f t="shared" si="81"/>
        <v>0</v>
      </c>
      <c r="BC149" s="475">
        <f t="shared" si="81"/>
        <v>0</v>
      </c>
      <c r="BD149" s="475">
        <f t="shared" si="81"/>
        <v>0</v>
      </c>
      <c r="BE149" s="475">
        <f t="shared" si="81"/>
        <v>0</v>
      </c>
      <c r="BF149" s="475">
        <f t="shared" si="81"/>
        <v>0</v>
      </c>
      <c r="BG149" s="475">
        <f t="shared" si="81"/>
        <v>0</v>
      </c>
      <c r="BH149" s="475">
        <f t="shared" si="81"/>
        <v>0</v>
      </c>
      <c r="BI149" s="475">
        <f t="shared" si="81"/>
        <v>0</v>
      </c>
      <c r="BJ149" s="475">
        <f t="shared" si="81"/>
        <v>0</v>
      </c>
      <c r="BK149" s="475">
        <f t="shared" si="81"/>
        <v>0</v>
      </c>
      <c r="BL149" s="475">
        <f t="shared" si="81"/>
        <v>0</v>
      </c>
      <c r="BM149" s="475">
        <f t="shared" si="81"/>
        <v>0</v>
      </c>
      <c r="BN149" s="475">
        <f t="shared" si="81"/>
        <v>0</v>
      </c>
      <c r="BO149" s="475">
        <f t="shared" si="81"/>
        <v>0</v>
      </c>
      <c r="BP149" s="475">
        <f t="shared" si="81"/>
        <v>0</v>
      </c>
      <c r="BQ149" s="475">
        <f t="shared" si="81"/>
        <v>0</v>
      </c>
      <c r="BR149" s="251" t="s">
        <v>188</v>
      </c>
    </row>
    <row r="150" spans="1:70" s="251" customFormat="1" ht="19.149999999999999">
      <c r="A150" s="244"/>
      <c r="B150" s="470"/>
      <c r="C150" s="476" t="s">
        <v>296</v>
      </c>
      <c r="D150" s="477">
        <f t="shared" si="78"/>
        <v>89373822.069165885</v>
      </c>
      <c r="E150" s="477">
        <f t="shared" si="79"/>
        <v>34853549.554468326</v>
      </c>
      <c r="F150" s="478"/>
      <c r="G150" s="492">
        <f>$G$85</f>
        <v>0</v>
      </c>
      <c r="H150" s="479"/>
      <c r="I150" s="479"/>
      <c r="J150" s="480">
        <v>1975384.5354224069</v>
      </c>
      <c r="K150" s="480">
        <v>9335844.5679002553</v>
      </c>
      <c r="L150" s="480">
        <v>2266231.9763177778</v>
      </c>
      <c r="M150" s="480">
        <v>2529019.3802292855</v>
      </c>
      <c r="N150" s="480">
        <v>2638811.0742213838</v>
      </c>
      <c r="O150" s="480">
        <v>2666787.1478281552</v>
      </c>
      <c r="P150" s="480">
        <v>2678055.1396784056</v>
      </c>
      <c r="Q150" s="480">
        <v>2688856.7197364592</v>
      </c>
      <c r="R150" s="480">
        <v>2699190.8732644618</v>
      </c>
      <c r="S150" s="480">
        <v>2758465.1451903619</v>
      </c>
      <c r="T150" s="480">
        <v>2767586.7155806348</v>
      </c>
      <c r="U150" s="480">
        <v>2775799.7354103411</v>
      </c>
      <c r="V150" s="480">
        <v>2783613.1301782075</v>
      </c>
      <c r="W150" s="480">
        <v>2791275.3066058718</v>
      </c>
      <c r="X150" s="480">
        <v>2798981.6321391822</v>
      </c>
      <c r="Y150" s="480">
        <v>2806573.7896329914</v>
      </c>
      <c r="Z150" s="480">
        <v>2813836.7670679628</v>
      </c>
      <c r="AA150" s="480">
        <v>2821052.2902018381</v>
      </c>
      <c r="AB150" s="480">
        <v>2828196.1612706711</v>
      </c>
      <c r="AC150" s="480">
        <v>2835097.2548733009</v>
      </c>
      <c r="AD150" s="480">
        <v>2842041.6380899763</v>
      </c>
      <c r="AE150" s="480">
        <v>2849047.7399690058</v>
      </c>
      <c r="AF150" s="480">
        <v>2855936.1276212074</v>
      </c>
      <c r="AG150" s="480">
        <v>2862861.4718933259</v>
      </c>
      <c r="AH150" s="480">
        <v>2869865.6226314283</v>
      </c>
      <c r="AI150" s="480">
        <v>2876235.8462218968</v>
      </c>
      <c r="AJ150" s="480">
        <v>2981376.131093808</v>
      </c>
      <c r="AK150" s="480">
        <v>2987291.9490511166</v>
      </c>
      <c r="AL150" s="480">
        <v>2992757.2004383206</v>
      </c>
      <c r="AM150" s="480">
        <v>2997748.9994058399</v>
      </c>
      <c r="AN150" s="480">
        <v>0</v>
      </c>
      <c r="AO150" s="480">
        <v>0</v>
      </c>
      <c r="AP150" s="480">
        <v>0</v>
      </c>
      <c r="AQ150" s="480">
        <v>0</v>
      </c>
      <c r="AR150" s="480">
        <v>0</v>
      </c>
      <c r="AS150" s="480">
        <v>0</v>
      </c>
      <c r="AT150" s="480">
        <v>0</v>
      </c>
      <c r="AU150" s="480">
        <v>0</v>
      </c>
      <c r="AV150" s="480">
        <v>0</v>
      </c>
      <c r="AW150" s="480">
        <v>0</v>
      </c>
      <c r="AX150" s="480">
        <v>0</v>
      </c>
      <c r="AY150" s="480">
        <v>0</v>
      </c>
      <c r="AZ150" s="480">
        <v>0</v>
      </c>
      <c r="BA150" s="480">
        <v>0</v>
      </c>
      <c r="BB150" s="480">
        <v>0</v>
      </c>
      <c r="BC150" s="480">
        <v>0</v>
      </c>
      <c r="BD150" s="480">
        <v>0</v>
      </c>
      <c r="BE150" s="480">
        <v>0</v>
      </c>
      <c r="BF150" s="480">
        <v>0</v>
      </c>
      <c r="BG150" s="480">
        <v>0</v>
      </c>
      <c r="BH150" s="480">
        <v>0</v>
      </c>
      <c r="BI150" s="480">
        <v>0</v>
      </c>
      <c r="BJ150" s="480">
        <v>0</v>
      </c>
      <c r="BK150" s="480">
        <v>0</v>
      </c>
      <c r="BL150" s="480">
        <v>0</v>
      </c>
      <c r="BM150" s="480">
        <v>0</v>
      </c>
      <c r="BN150" s="480">
        <v>0</v>
      </c>
      <c r="BO150" s="480">
        <v>0</v>
      </c>
      <c r="BP150" s="480">
        <v>0</v>
      </c>
      <c r="BQ150" s="480">
        <v>0</v>
      </c>
      <c r="BR150" s="251" t="s">
        <v>188</v>
      </c>
    </row>
    <row r="151" spans="1:70" s="251" customFormat="1" ht="19.149999999999999">
      <c r="A151" s="244"/>
      <c r="B151" s="470"/>
      <c r="C151" s="481" t="s">
        <v>297</v>
      </c>
      <c r="D151" s="482">
        <f t="shared" si="78"/>
        <v>4137092.4631670327</v>
      </c>
      <c r="E151" s="482">
        <f t="shared" si="79"/>
        <v>-6965991.3204233376</v>
      </c>
      <c r="F151" s="483">
        <f>IRR(J151:BQ151,9%)</f>
        <v>1.7990687197738664E-2</v>
      </c>
      <c r="G151" s="484"/>
      <c r="H151" s="484"/>
      <c r="I151" s="484"/>
      <c r="J151" s="485">
        <f t="shared" ref="J151:BQ151" si="82">J149-J150</f>
        <v>-1975384.5354224069</v>
      </c>
      <c r="K151" s="485">
        <f t="shared" si="82"/>
        <v>-8704836.2903231792</v>
      </c>
      <c r="L151" s="485">
        <f t="shared" si="82"/>
        <v>-767521.09162875498</v>
      </c>
      <c r="M151" s="485">
        <f t="shared" si="82"/>
        <v>-133250.32886006823</v>
      </c>
      <c r="N151" s="485">
        <f t="shared" si="82"/>
        <v>239462.15886595612</v>
      </c>
      <c r="O151" s="485">
        <f t="shared" si="82"/>
        <v>334433.20459494181</v>
      </c>
      <c r="P151" s="485">
        <f t="shared" si="82"/>
        <v>372684.92584523465</v>
      </c>
      <c r="Q151" s="485">
        <f t="shared" si="82"/>
        <v>409353.3078368539</v>
      </c>
      <c r="R151" s="485">
        <f t="shared" si="82"/>
        <v>444434.90581494523</v>
      </c>
      <c r="S151" s="485">
        <f t="shared" si="82"/>
        <v>427674.81329949712</v>
      </c>
      <c r="T151" s="485">
        <f t="shared" si="82"/>
        <v>458640.02631799271</v>
      </c>
      <c r="U151" s="485">
        <f t="shared" si="82"/>
        <v>486520.96103326697</v>
      </c>
      <c r="V151" s="485">
        <f t="shared" si="82"/>
        <v>513045.27899967413</v>
      </c>
      <c r="W151" s="485">
        <f t="shared" si="82"/>
        <v>539056.2524523288</v>
      </c>
      <c r="X151" s="485">
        <f t="shared" si="82"/>
        <v>565217.09992912738</v>
      </c>
      <c r="Y151" s="485">
        <f t="shared" si="82"/>
        <v>590990.37843350228</v>
      </c>
      <c r="Z151" s="485">
        <f t="shared" si="82"/>
        <v>615646.18152440991</v>
      </c>
      <c r="AA151" s="485">
        <f t="shared" si="82"/>
        <v>640140.8903651787</v>
      </c>
      <c r="AB151" s="485">
        <f t="shared" si="82"/>
        <v>664392.36022819346</v>
      </c>
      <c r="AC151" s="485">
        <f t="shared" si="82"/>
        <v>687819.66762406519</v>
      </c>
      <c r="AD151" s="485">
        <f t="shared" si="82"/>
        <v>711393.93130740104</v>
      </c>
      <c r="AE151" s="485">
        <f t="shared" si="82"/>
        <v>735177.71280896757</v>
      </c>
      <c r="AF151" s="485">
        <f t="shared" si="82"/>
        <v>758561.88701123791</v>
      </c>
      <c r="AG151" s="485">
        <f t="shared" si="82"/>
        <v>782071.51873443788</v>
      </c>
      <c r="AH151" s="485">
        <f t="shared" si="82"/>
        <v>805848.67665126454</v>
      </c>
      <c r="AI151" s="485">
        <f t="shared" si="82"/>
        <v>827473.82692852989</v>
      </c>
      <c r="AJ151" s="485">
        <f t="shared" si="82"/>
        <v>748436.30466783373</v>
      </c>
      <c r="AK151" s="485">
        <f t="shared" si="82"/>
        <v>768518.87328146072</v>
      </c>
      <c r="AL151" s="485">
        <f t="shared" si="82"/>
        <v>787071.89279056294</v>
      </c>
      <c r="AM151" s="485">
        <f t="shared" si="82"/>
        <v>804017.67205457762</v>
      </c>
      <c r="AN151" s="485">
        <f t="shared" si="82"/>
        <v>0</v>
      </c>
      <c r="AO151" s="485">
        <f t="shared" si="82"/>
        <v>0</v>
      </c>
      <c r="AP151" s="485">
        <f t="shared" si="82"/>
        <v>0</v>
      </c>
      <c r="AQ151" s="485">
        <f t="shared" si="82"/>
        <v>0</v>
      </c>
      <c r="AR151" s="485">
        <f t="shared" si="82"/>
        <v>0</v>
      </c>
      <c r="AS151" s="485">
        <f t="shared" si="82"/>
        <v>0</v>
      </c>
      <c r="AT151" s="485">
        <f t="shared" si="82"/>
        <v>0</v>
      </c>
      <c r="AU151" s="485">
        <f t="shared" si="82"/>
        <v>0</v>
      </c>
      <c r="AV151" s="485">
        <f t="shared" si="82"/>
        <v>0</v>
      </c>
      <c r="AW151" s="485">
        <f t="shared" si="82"/>
        <v>0</v>
      </c>
      <c r="AX151" s="485">
        <f t="shared" si="82"/>
        <v>0</v>
      </c>
      <c r="AY151" s="485">
        <f t="shared" si="82"/>
        <v>0</v>
      </c>
      <c r="AZ151" s="485">
        <f t="shared" si="82"/>
        <v>0</v>
      </c>
      <c r="BA151" s="485">
        <f t="shared" si="82"/>
        <v>0</v>
      </c>
      <c r="BB151" s="485">
        <f t="shared" si="82"/>
        <v>0</v>
      </c>
      <c r="BC151" s="485">
        <f t="shared" si="82"/>
        <v>0</v>
      </c>
      <c r="BD151" s="485">
        <f t="shared" si="82"/>
        <v>0</v>
      </c>
      <c r="BE151" s="485">
        <f t="shared" si="82"/>
        <v>0</v>
      </c>
      <c r="BF151" s="485">
        <f t="shared" si="82"/>
        <v>0</v>
      </c>
      <c r="BG151" s="485">
        <f t="shared" si="82"/>
        <v>0</v>
      </c>
      <c r="BH151" s="485">
        <f t="shared" si="82"/>
        <v>0</v>
      </c>
      <c r="BI151" s="485">
        <f t="shared" si="82"/>
        <v>0</v>
      </c>
      <c r="BJ151" s="485">
        <f t="shared" si="82"/>
        <v>0</v>
      </c>
      <c r="BK151" s="485">
        <f t="shared" si="82"/>
        <v>0</v>
      </c>
      <c r="BL151" s="485">
        <f t="shared" si="82"/>
        <v>0</v>
      </c>
      <c r="BM151" s="485">
        <f t="shared" si="82"/>
        <v>0</v>
      </c>
      <c r="BN151" s="485">
        <f t="shared" si="82"/>
        <v>0</v>
      </c>
      <c r="BO151" s="485">
        <f t="shared" si="82"/>
        <v>0</v>
      </c>
      <c r="BP151" s="485">
        <f t="shared" si="82"/>
        <v>0</v>
      </c>
      <c r="BQ151" s="485">
        <f t="shared" si="82"/>
        <v>0</v>
      </c>
      <c r="BR151" s="251" t="s">
        <v>188</v>
      </c>
    </row>
    <row r="152" spans="1:70" s="251" customFormat="1" ht="19.149999999999999">
      <c r="A152" s="244"/>
      <c r="B152" s="470"/>
      <c r="C152" s="476" t="s">
        <v>298</v>
      </c>
      <c r="D152" s="477">
        <f t="shared" si="78"/>
        <v>93510914.532332912</v>
      </c>
      <c r="E152" s="477">
        <f t="shared" si="79"/>
        <v>27887558.234044995</v>
      </c>
      <c r="F152" s="479"/>
      <c r="G152" s="479"/>
      <c r="H152" s="479"/>
      <c r="I152" s="479"/>
      <c r="J152" s="480">
        <f t="shared" ref="J152:BQ152" si="83">J$14+J$17+J$20</f>
        <v>0</v>
      </c>
      <c r="K152" s="480">
        <f t="shared" si="83"/>
        <v>631008.27757707646</v>
      </c>
      <c r="L152" s="480">
        <f t="shared" si="83"/>
        <v>1498710.8846890228</v>
      </c>
      <c r="M152" s="480">
        <f t="shared" si="83"/>
        <v>2395769.0513692172</v>
      </c>
      <c r="N152" s="480">
        <f t="shared" si="83"/>
        <v>2878273.2330873399</v>
      </c>
      <c r="O152" s="480">
        <f t="shared" si="83"/>
        <v>3001220.352423097</v>
      </c>
      <c r="P152" s="480">
        <f t="shared" si="83"/>
        <v>3050740.0655236403</v>
      </c>
      <c r="Q152" s="480">
        <f t="shared" si="83"/>
        <v>3098210.0275733131</v>
      </c>
      <c r="R152" s="480">
        <f t="shared" si="83"/>
        <v>3143625.779079407</v>
      </c>
      <c r="S152" s="480">
        <f t="shared" si="83"/>
        <v>3186139.958489859</v>
      </c>
      <c r="T152" s="480">
        <f t="shared" si="83"/>
        <v>3226226.7418986275</v>
      </c>
      <c r="U152" s="480">
        <f t="shared" si="83"/>
        <v>3262320.696443608</v>
      </c>
      <c r="V152" s="480">
        <f t="shared" si="83"/>
        <v>3296658.4091778817</v>
      </c>
      <c r="W152" s="480">
        <f t="shared" si="83"/>
        <v>3330331.5590582006</v>
      </c>
      <c r="X152" s="480">
        <f t="shared" si="83"/>
        <v>3364198.7320683096</v>
      </c>
      <c r="Y152" s="480">
        <f t="shared" si="83"/>
        <v>3397564.1680664937</v>
      </c>
      <c r="Z152" s="480">
        <f t="shared" si="83"/>
        <v>3429482.9485923727</v>
      </c>
      <c r="AA152" s="480">
        <f t="shared" si="83"/>
        <v>3461193.1805670168</v>
      </c>
      <c r="AB152" s="480">
        <f t="shared" si="83"/>
        <v>3492588.5214988645</v>
      </c>
      <c r="AC152" s="480">
        <f t="shared" si="83"/>
        <v>3522916.9224973661</v>
      </c>
      <c r="AD152" s="480">
        <f t="shared" si="83"/>
        <v>3553435.5693973773</v>
      </c>
      <c r="AE152" s="480">
        <f t="shared" si="83"/>
        <v>3584225.4527779734</v>
      </c>
      <c r="AF152" s="480">
        <f t="shared" si="83"/>
        <v>3614498.0146324453</v>
      </c>
      <c r="AG152" s="480">
        <f t="shared" si="83"/>
        <v>3644932.9906277638</v>
      </c>
      <c r="AH152" s="480">
        <f t="shared" si="83"/>
        <v>3675714.2992826928</v>
      </c>
      <c r="AI152" s="480">
        <f t="shared" si="83"/>
        <v>3703709.6731504267</v>
      </c>
      <c r="AJ152" s="480">
        <f t="shared" si="83"/>
        <v>3729812.4357616417</v>
      </c>
      <c r="AK152" s="480">
        <f t="shared" si="83"/>
        <v>3755810.8223325773</v>
      </c>
      <c r="AL152" s="480">
        <f t="shared" si="83"/>
        <v>3779829.0932288836</v>
      </c>
      <c r="AM152" s="480">
        <f t="shared" si="83"/>
        <v>3801766.6714604176</v>
      </c>
      <c r="AN152" s="480">
        <f t="shared" si="83"/>
        <v>0</v>
      </c>
      <c r="AO152" s="480">
        <f t="shared" si="83"/>
        <v>0</v>
      </c>
      <c r="AP152" s="480">
        <f t="shared" si="83"/>
        <v>0</v>
      </c>
      <c r="AQ152" s="480">
        <f t="shared" si="83"/>
        <v>0</v>
      </c>
      <c r="AR152" s="480">
        <f t="shared" si="83"/>
        <v>0</v>
      </c>
      <c r="AS152" s="480">
        <f t="shared" si="83"/>
        <v>0</v>
      </c>
      <c r="AT152" s="480">
        <f t="shared" si="83"/>
        <v>0</v>
      </c>
      <c r="AU152" s="480">
        <f t="shared" si="83"/>
        <v>0</v>
      </c>
      <c r="AV152" s="480">
        <f t="shared" si="83"/>
        <v>0</v>
      </c>
      <c r="AW152" s="480">
        <f t="shared" si="83"/>
        <v>0</v>
      </c>
      <c r="AX152" s="480">
        <f t="shared" si="83"/>
        <v>0</v>
      </c>
      <c r="AY152" s="480">
        <f t="shared" si="83"/>
        <v>0</v>
      </c>
      <c r="AZ152" s="480">
        <f t="shared" si="83"/>
        <v>0</v>
      </c>
      <c r="BA152" s="480">
        <f t="shared" si="83"/>
        <v>0</v>
      </c>
      <c r="BB152" s="480">
        <f t="shared" si="83"/>
        <v>0</v>
      </c>
      <c r="BC152" s="480">
        <f t="shared" si="83"/>
        <v>0</v>
      </c>
      <c r="BD152" s="480">
        <f t="shared" si="83"/>
        <v>0</v>
      </c>
      <c r="BE152" s="480">
        <f t="shared" si="83"/>
        <v>0</v>
      </c>
      <c r="BF152" s="480">
        <f t="shared" si="83"/>
        <v>0</v>
      </c>
      <c r="BG152" s="480">
        <f t="shared" si="83"/>
        <v>0</v>
      </c>
      <c r="BH152" s="480">
        <f t="shared" si="83"/>
        <v>0</v>
      </c>
      <c r="BI152" s="480">
        <f t="shared" si="83"/>
        <v>0</v>
      </c>
      <c r="BJ152" s="480">
        <f t="shared" si="83"/>
        <v>0</v>
      </c>
      <c r="BK152" s="480">
        <f t="shared" si="83"/>
        <v>0</v>
      </c>
      <c r="BL152" s="480">
        <f t="shared" si="83"/>
        <v>0</v>
      </c>
      <c r="BM152" s="480">
        <f t="shared" si="83"/>
        <v>0</v>
      </c>
      <c r="BN152" s="480">
        <f t="shared" si="83"/>
        <v>0</v>
      </c>
      <c r="BO152" s="480">
        <f t="shared" si="83"/>
        <v>0</v>
      </c>
      <c r="BP152" s="480">
        <f t="shared" si="83"/>
        <v>0</v>
      </c>
      <c r="BQ152" s="480">
        <f t="shared" si="83"/>
        <v>0</v>
      </c>
      <c r="BR152" s="251" t="s">
        <v>188</v>
      </c>
    </row>
    <row r="153" spans="1:70" s="251" customFormat="1" ht="19.149999999999999">
      <c r="A153" s="244"/>
      <c r="B153" s="470"/>
      <c r="C153" s="476" t="s">
        <v>299</v>
      </c>
      <c r="D153" s="477">
        <f t="shared" si="78"/>
        <v>53491918.732280739</v>
      </c>
      <c r="E153" s="477">
        <f t="shared" si="79"/>
        <v>18168058.246612847</v>
      </c>
      <c r="F153" s="479"/>
      <c r="G153" s="479"/>
      <c r="H153" s="479"/>
      <c r="I153" s="479"/>
      <c r="J153" s="480">
        <v>1295653.3226221686</v>
      </c>
      <c r="K153" s="480">
        <v>995065.77737079188</v>
      </c>
      <c r="L153" s="480">
        <v>1486419.9538348913</v>
      </c>
      <c r="M153" s="480">
        <v>1658782.0265937489</v>
      </c>
      <c r="N153" s="480">
        <v>1730794.3211958022</v>
      </c>
      <c r="O153" s="480">
        <v>1749143.8081298918</v>
      </c>
      <c r="P153" s="480">
        <v>1756534.4760318929</v>
      </c>
      <c r="Q153" s="480">
        <v>1763619.2247685706</v>
      </c>
      <c r="R153" s="480">
        <v>1770397.3887740821</v>
      </c>
      <c r="S153" s="480">
        <v>1809275.3418964499</v>
      </c>
      <c r="T153" s="480">
        <v>1815258.1734777258</v>
      </c>
      <c r="U153" s="480">
        <v>1820645.0873875511</v>
      </c>
      <c r="V153" s="480">
        <v>1825769.8875013578</v>
      </c>
      <c r="W153" s="480">
        <v>1830795.5036125507</v>
      </c>
      <c r="X153" s="480">
        <v>1835850.0770909782</v>
      </c>
      <c r="Y153" s="480">
        <v>1840829.7678328727</v>
      </c>
      <c r="Z153" s="480">
        <v>1845593.5496065002</v>
      </c>
      <c r="AA153" s="480">
        <v>1850326.2061375303</v>
      </c>
      <c r="AB153" s="480">
        <v>1855011.8661296687</v>
      </c>
      <c r="AC153" s="480">
        <v>1859538.2885530689</v>
      </c>
      <c r="AD153" s="480">
        <v>1864093.104603769</v>
      </c>
      <c r="AE153" s="480">
        <v>1868688.4018815483</v>
      </c>
      <c r="AF153" s="480">
        <v>1873206.4904810302</v>
      </c>
      <c r="AG153" s="480">
        <v>1877748.8189014327</v>
      </c>
      <c r="AH153" s="480">
        <v>1882342.8364272548</v>
      </c>
      <c r="AI153" s="480">
        <v>1886521.061584349</v>
      </c>
      <c r="AJ153" s="480">
        <v>1955482.5002272832</v>
      </c>
      <c r="AK153" s="480">
        <v>1959362.6810502922</v>
      </c>
      <c r="AL153" s="480">
        <v>1962947.3355779648</v>
      </c>
      <c r="AM153" s="480">
        <v>1966221.4529977133</v>
      </c>
      <c r="AN153" s="480">
        <v>0</v>
      </c>
      <c r="AO153" s="480">
        <v>0</v>
      </c>
      <c r="AP153" s="480">
        <v>0</v>
      </c>
      <c r="AQ153" s="480">
        <v>0</v>
      </c>
      <c r="AR153" s="480">
        <v>0</v>
      </c>
      <c r="AS153" s="480">
        <v>0</v>
      </c>
      <c r="AT153" s="480">
        <v>0</v>
      </c>
      <c r="AU153" s="480">
        <v>0</v>
      </c>
      <c r="AV153" s="480">
        <v>0</v>
      </c>
      <c r="AW153" s="480">
        <v>0</v>
      </c>
      <c r="AX153" s="480">
        <v>0</v>
      </c>
      <c r="AY153" s="480">
        <v>0</v>
      </c>
      <c r="AZ153" s="480">
        <v>0</v>
      </c>
      <c r="BA153" s="480">
        <v>0</v>
      </c>
      <c r="BB153" s="480">
        <v>0</v>
      </c>
      <c r="BC153" s="480">
        <v>0</v>
      </c>
      <c r="BD153" s="480">
        <v>0</v>
      </c>
      <c r="BE153" s="480">
        <v>0</v>
      </c>
      <c r="BF153" s="480">
        <v>0</v>
      </c>
      <c r="BG153" s="480">
        <v>0</v>
      </c>
      <c r="BH153" s="480">
        <v>0</v>
      </c>
      <c r="BI153" s="480">
        <v>0</v>
      </c>
      <c r="BJ153" s="480">
        <v>0</v>
      </c>
      <c r="BK153" s="480">
        <v>0</v>
      </c>
      <c r="BL153" s="480">
        <v>0</v>
      </c>
      <c r="BM153" s="480">
        <v>0</v>
      </c>
      <c r="BN153" s="480">
        <v>0</v>
      </c>
      <c r="BO153" s="480">
        <v>0</v>
      </c>
      <c r="BP153" s="480">
        <v>0</v>
      </c>
      <c r="BQ153" s="480">
        <v>0</v>
      </c>
      <c r="BR153" s="251" t="s">
        <v>188</v>
      </c>
    </row>
    <row r="154" spans="1:70" s="251" customFormat="1" ht="19.149999999999999">
      <c r="A154" s="244"/>
      <c r="B154" s="470"/>
      <c r="C154" s="481" t="s">
        <v>300</v>
      </c>
      <c r="D154" s="482">
        <f t="shared" si="78"/>
        <v>40018995.800052188</v>
      </c>
      <c r="E154" s="482">
        <f t="shared" si="79"/>
        <v>9719499.9874321427</v>
      </c>
      <c r="F154" s="483">
        <f>IRR(J154:BQ154,9%)</f>
        <v>0.38245563260412907</v>
      </c>
      <c r="G154" s="484"/>
      <c r="H154" s="484"/>
      <c r="I154" s="484"/>
      <c r="J154" s="485">
        <f t="shared" ref="J154:BQ154" si="84">J152-J153</f>
        <v>-1295653.3226221686</v>
      </c>
      <c r="K154" s="485">
        <f t="shared" si="84"/>
        <v>-364057.49979371543</v>
      </c>
      <c r="L154" s="485">
        <f t="shared" si="84"/>
        <v>12290.930854131468</v>
      </c>
      <c r="M154" s="485">
        <f t="shared" si="84"/>
        <v>736987.02477546828</v>
      </c>
      <c r="N154" s="485">
        <f t="shared" si="84"/>
        <v>1147478.9118915377</v>
      </c>
      <c r="O154" s="485">
        <f t="shared" si="84"/>
        <v>1252076.5442932053</v>
      </c>
      <c r="P154" s="485">
        <f t="shared" si="84"/>
        <v>1294205.5894917473</v>
      </c>
      <c r="Q154" s="485">
        <f t="shared" si="84"/>
        <v>1334590.8028047425</v>
      </c>
      <c r="R154" s="485">
        <f t="shared" si="84"/>
        <v>1373228.3903053249</v>
      </c>
      <c r="S154" s="485">
        <f t="shared" si="84"/>
        <v>1376864.6165934091</v>
      </c>
      <c r="T154" s="485">
        <f t="shared" si="84"/>
        <v>1410968.5684209017</v>
      </c>
      <c r="U154" s="485">
        <f t="shared" si="84"/>
        <v>1441675.6090560569</v>
      </c>
      <c r="V154" s="485">
        <f t="shared" si="84"/>
        <v>1470888.5216765238</v>
      </c>
      <c r="W154" s="485">
        <f t="shared" si="84"/>
        <v>1499536.0554456499</v>
      </c>
      <c r="X154" s="485">
        <f t="shared" si="84"/>
        <v>1528348.6549773314</v>
      </c>
      <c r="Y154" s="485">
        <f t="shared" si="84"/>
        <v>1556734.400233621</v>
      </c>
      <c r="Z154" s="485">
        <f t="shared" si="84"/>
        <v>1583889.3989858725</v>
      </c>
      <c r="AA154" s="485">
        <f t="shared" si="84"/>
        <v>1610866.9744294866</v>
      </c>
      <c r="AB154" s="485">
        <f t="shared" si="84"/>
        <v>1637576.6553691959</v>
      </c>
      <c r="AC154" s="485">
        <f t="shared" si="84"/>
        <v>1663378.6339442972</v>
      </c>
      <c r="AD154" s="485">
        <f t="shared" si="84"/>
        <v>1689342.4647936083</v>
      </c>
      <c r="AE154" s="485">
        <f t="shared" si="84"/>
        <v>1715537.050896425</v>
      </c>
      <c r="AF154" s="485">
        <f t="shared" si="84"/>
        <v>1741291.5241514151</v>
      </c>
      <c r="AG154" s="485">
        <f t="shared" si="84"/>
        <v>1767184.1717263311</v>
      </c>
      <c r="AH154" s="485">
        <f t="shared" si="84"/>
        <v>1793371.462855438</v>
      </c>
      <c r="AI154" s="485">
        <f t="shared" si="84"/>
        <v>1817188.6115660777</v>
      </c>
      <c r="AJ154" s="485">
        <f t="shared" si="84"/>
        <v>1774329.9355343585</v>
      </c>
      <c r="AK154" s="485">
        <f t="shared" si="84"/>
        <v>1796448.1412822851</v>
      </c>
      <c r="AL154" s="485">
        <f t="shared" si="84"/>
        <v>1816881.7576509188</v>
      </c>
      <c r="AM154" s="485">
        <f t="shared" si="84"/>
        <v>1835545.2184627042</v>
      </c>
      <c r="AN154" s="485">
        <f t="shared" si="84"/>
        <v>0</v>
      </c>
      <c r="AO154" s="485">
        <f t="shared" si="84"/>
        <v>0</v>
      </c>
      <c r="AP154" s="485">
        <f t="shared" si="84"/>
        <v>0</v>
      </c>
      <c r="AQ154" s="485">
        <f t="shared" si="84"/>
        <v>0</v>
      </c>
      <c r="AR154" s="485">
        <f t="shared" si="84"/>
        <v>0</v>
      </c>
      <c r="AS154" s="485">
        <f t="shared" si="84"/>
        <v>0</v>
      </c>
      <c r="AT154" s="485">
        <f t="shared" si="84"/>
        <v>0</v>
      </c>
      <c r="AU154" s="485">
        <f t="shared" si="84"/>
        <v>0</v>
      </c>
      <c r="AV154" s="485">
        <f t="shared" si="84"/>
        <v>0</v>
      </c>
      <c r="AW154" s="485">
        <f t="shared" si="84"/>
        <v>0</v>
      </c>
      <c r="AX154" s="485">
        <f t="shared" si="84"/>
        <v>0</v>
      </c>
      <c r="AY154" s="485">
        <f t="shared" si="84"/>
        <v>0</v>
      </c>
      <c r="AZ154" s="485">
        <f t="shared" si="84"/>
        <v>0</v>
      </c>
      <c r="BA154" s="485">
        <f t="shared" si="84"/>
        <v>0</v>
      </c>
      <c r="BB154" s="485">
        <f t="shared" si="84"/>
        <v>0</v>
      </c>
      <c r="BC154" s="485">
        <f t="shared" si="84"/>
        <v>0</v>
      </c>
      <c r="BD154" s="485">
        <f t="shared" si="84"/>
        <v>0</v>
      </c>
      <c r="BE154" s="485">
        <f t="shared" si="84"/>
        <v>0</v>
      </c>
      <c r="BF154" s="485">
        <f t="shared" si="84"/>
        <v>0</v>
      </c>
      <c r="BG154" s="485">
        <f t="shared" si="84"/>
        <v>0</v>
      </c>
      <c r="BH154" s="485">
        <f t="shared" si="84"/>
        <v>0</v>
      </c>
      <c r="BI154" s="485">
        <f t="shared" si="84"/>
        <v>0</v>
      </c>
      <c r="BJ154" s="485">
        <f t="shared" si="84"/>
        <v>0</v>
      </c>
      <c r="BK154" s="485">
        <f t="shared" si="84"/>
        <v>0</v>
      </c>
      <c r="BL154" s="485">
        <f t="shared" si="84"/>
        <v>0</v>
      </c>
      <c r="BM154" s="485">
        <f t="shared" si="84"/>
        <v>0</v>
      </c>
      <c r="BN154" s="485">
        <f t="shared" si="84"/>
        <v>0</v>
      </c>
      <c r="BO154" s="485">
        <f t="shared" si="84"/>
        <v>0</v>
      </c>
      <c r="BP154" s="485">
        <f t="shared" si="84"/>
        <v>0</v>
      </c>
      <c r="BQ154" s="485">
        <f t="shared" si="84"/>
        <v>0</v>
      </c>
      <c r="BR154" s="251" t="s">
        <v>188</v>
      </c>
    </row>
    <row r="155" spans="1:70" s="331" customFormat="1" ht="19.149999999999999">
      <c r="A155" s="442"/>
      <c r="B155" s="443"/>
      <c r="C155" s="486" t="s">
        <v>301</v>
      </c>
      <c r="D155" s="487">
        <f t="shared" si="78"/>
        <v>0</v>
      </c>
      <c r="E155" s="487">
        <f t="shared" si="79"/>
        <v>0</v>
      </c>
      <c r="F155" s="488"/>
      <c r="G155" s="488"/>
      <c r="H155" s="488"/>
      <c r="I155" s="488"/>
      <c r="J155" s="489">
        <f t="shared" ref="J155:AO155" si="85">J$21+J$24</f>
        <v>0</v>
      </c>
      <c r="K155" s="489">
        <f t="shared" si="85"/>
        <v>0</v>
      </c>
      <c r="L155" s="489">
        <f t="shared" si="85"/>
        <v>0</v>
      </c>
      <c r="M155" s="489">
        <f t="shared" si="85"/>
        <v>0</v>
      </c>
      <c r="N155" s="489">
        <f t="shared" si="85"/>
        <v>0</v>
      </c>
      <c r="O155" s="489">
        <f t="shared" si="85"/>
        <v>0</v>
      </c>
      <c r="P155" s="489">
        <f t="shared" si="85"/>
        <v>0</v>
      </c>
      <c r="Q155" s="489">
        <f t="shared" si="85"/>
        <v>0</v>
      </c>
      <c r="R155" s="489">
        <f t="shared" si="85"/>
        <v>0</v>
      </c>
      <c r="S155" s="489">
        <f t="shared" si="85"/>
        <v>0</v>
      </c>
      <c r="T155" s="489">
        <f t="shared" si="85"/>
        <v>0</v>
      </c>
      <c r="U155" s="489">
        <f t="shared" si="85"/>
        <v>0</v>
      </c>
      <c r="V155" s="489">
        <f t="shared" si="85"/>
        <v>0</v>
      </c>
      <c r="W155" s="489">
        <f t="shared" si="85"/>
        <v>0</v>
      </c>
      <c r="X155" s="489">
        <f t="shared" si="85"/>
        <v>0</v>
      </c>
      <c r="Y155" s="489">
        <f t="shared" si="85"/>
        <v>0</v>
      </c>
      <c r="Z155" s="489">
        <f t="shared" si="85"/>
        <v>0</v>
      </c>
      <c r="AA155" s="489">
        <f t="shared" si="85"/>
        <v>0</v>
      </c>
      <c r="AB155" s="489">
        <f t="shared" si="85"/>
        <v>0</v>
      </c>
      <c r="AC155" s="489">
        <f t="shared" si="85"/>
        <v>0</v>
      </c>
      <c r="AD155" s="489">
        <f t="shared" si="85"/>
        <v>0</v>
      </c>
      <c r="AE155" s="489">
        <f t="shared" si="85"/>
        <v>0</v>
      </c>
      <c r="AF155" s="489">
        <f t="shared" si="85"/>
        <v>0</v>
      </c>
      <c r="AG155" s="489">
        <f t="shared" si="85"/>
        <v>0</v>
      </c>
      <c r="AH155" s="489">
        <f t="shared" si="85"/>
        <v>0</v>
      </c>
      <c r="AI155" s="489">
        <f t="shared" si="85"/>
        <v>0</v>
      </c>
      <c r="AJ155" s="489">
        <f t="shared" si="85"/>
        <v>0</v>
      </c>
      <c r="AK155" s="489">
        <f t="shared" si="85"/>
        <v>0</v>
      </c>
      <c r="AL155" s="489">
        <f t="shared" si="85"/>
        <v>0</v>
      </c>
      <c r="AM155" s="489">
        <f t="shared" si="85"/>
        <v>0</v>
      </c>
      <c r="AN155" s="489">
        <f t="shared" si="85"/>
        <v>0</v>
      </c>
      <c r="AO155" s="489">
        <f t="shared" si="85"/>
        <v>0</v>
      </c>
      <c r="AP155" s="489">
        <f t="shared" ref="AP155:BQ155" si="86">AP$21+AP$24</f>
        <v>0</v>
      </c>
      <c r="AQ155" s="489">
        <f t="shared" si="86"/>
        <v>0</v>
      </c>
      <c r="AR155" s="489">
        <f t="shared" si="86"/>
        <v>0</v>
      </c>
      <c r="AS155" s="489">
        <f t="shared" si="86"/>
        <v>0</v>
      </c>
      <c r="AT155" s="489">
        <f t="shared" si="86"/>
        <v>0</v>
      </c>
      <c r="AU155" s="489">
        <f t="shared" si="86"/>
        <v>0</v>
      </c>
      <c r="AV155" s="489">
        <f t="shared" si="86"/>
        <v>0</v>
      </c>
      <c r="AW155" s="489">
        <f t="shared" si="86"/>
        <v>0</v>
      </c>
      <c r="AX155" s="489">
        <f t="shared" si="86"/>
        <v>0</v>
      </c>
      <c r="AY155" s="489">
        <f t="shared" si="86"/>
        <v>0</v>
      </c>
      <c r="AZ155" s="489">
        <f t="shared" si="86"/>
        <v>0</v>
      </c>
      <c r="BA155" s="489">
        <f t="shared" si="86"/>
        <v>0</v>
      </c>
      <c r="BB155" s="489">
        <f t="shared" si="86"/>
        <v>0</v>
      </c>
      <c r="BC155" s="489">
        <f t="shared" si="86"/>
        <v>0</v>
      </c>
      <c r="BD155" s="489">
        <f t="shared" si="86"/>
        <v>0</v>
      </c>
      <c r="BE155" s="489">
        <f t="shared" si="86"/>
        <v>0</v>
      </c>
      <c r="BF155" s="489">
        <f t="shared" si="86"/>
        <v>0</v>
      </c>
      <c r="BG155" s="489">
        <f t="shared" si="86"/>
        <v>0</v>
      </c>
      <c r="BH155" s="489">
        <f t="shared" si="86"/>
        <v>0</v>
      </c>
      <c r="BI155" s="489">
        <f t="shared" si="86"/>
        <v>0</v>
      </c>
      <c r="BJ155" s="489">
        <f t="shared" si="86"/>
        <v>0</v>
      </c>
      <c r="BK155" s="489">
        <f t="shared" si="86"/>
        <v>0</v>
      </c>
      <c r="BL155" s="489">
        <f t="shared" si="86"/>
        <v>0</v>
      </c>
      <c r="BM155" s="489">
        <f t="shared" si="86"/>
        <v>0</v>
      </c>
      <c r="BN155" s="489">
        <f t="shared" si="86"/>
        <v>0</v>
      </c>
      <c r="BO155" s="489">
        <f t="shared" si="86"/>
        <v>0</v>
      </c>
      <c r="BP155" s="489">
        <f t="shared" si="86"/>
        <v>0</v>
      </c>
      <c r="BQ155" s="489">
        <f t="shared" si="86"/>
        <v>0</v>
      </c>
      <c r="BR155" s="251" t="s">
        <v>188</v>
      </c>
    </row>
    <row r="156" spans="1:70" ht="15">
      <c r="A156" s="423"/>
      <c r="B156" s="424"/>
      <c r="C156" s="424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423"/>
      <c r="W156" s="423"/>
      <c r="X156" s="423"/>
      <c r="Y156" s="423"/>
      <c r="Z156" s="423"/>
      <c r="AA156" s="423"/>
      <c r="AB156" s="423"/>
      <c r="AC156" s="423"/>
      <c r="AD156" s="423"/>
      <c r="AE156" s="423"/>
      <c r="AF156" s="423"/>
      <c r="AG156" s="423"/>
      <c r="AH156" s="423"/>
      <c r="AI156" s="423"/>
      <c r="AJ156" s="423"/>
      <c r="AK156" s="423"/>
      <c r="AL156" s="423"/>
      <c r="AM156" s="423"/>
      <c r="AN156" s="423"/>
      <c r="AO156" s="423"/>
      <c r="AP156" s="423"/>
      <c r="AQ156" s="423"/>
      <c r="AR156" s="423"/>
      <c r="AS156" s="423"/>
      <c r="AT156" s="423"/>
      <c r="AU156" s="423"/>
      <c r="AV156" s="423"/>
      <c r="AW156" s="423"/>
      <c r="AX156" s="423"/>
      <c r="AY156" s="423"/>
      <c r="AZ156" s="423"/>
      <c r="BA156" s="423"/>
      <c r="BB156" s="423"/>
      <c r="BC156" s="423"/>
      <c r="BD156" s="423"/>
      <c r="BE156" s="423"/>
      <c r="BF156" s="423"/>
      <c r="BG156" s="423"/>
      <c r="BH156" s="423"/>
      <c r="BI156" s="423"/>
      <c r="BJ156" s="423"/>
      <c r="BK156" s="423"/>
      <c r="BL156" s="423"/>
      <c r="BM156" s="423"/>
      <c r="BN156" s="423"/>
      <c r="BO156" s="423"/>
      <c r="BP156" s="423"/>
      <c r="BQ156" s="423"/>
      <c r="BR156" s="251" t="s">
        <v>188</v>
      </c>
    </row>
    <row r="157" spans="1:70" ht="15">
      <c r="A157" s="423"/>
      <c r="B157" s="424"/>
      <c r="C157" s="424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423"/>
      <c r="W157" s="423"/>
      <c r="X157" s="423"/>
      <c r="Y157" s="423"/>
      <c r="Z157" s="423"/>
      <c r="AA157" s="423"/>
      <c r="AB157" s="423"/>
      <c r="AC157" s="423"/>
      <c r="AD157" s="423"/>
      <c r="AE157" s="423"/>
      <c r="AF157" s="423"/>
      <c r="AG157" s="423"/>
      <c r="AH157" s="423"/>
      <c r="AI157" s="423"/>
      <c r="AJ157" s="423"/>
      <c r="AK157" s="423"/>
      <c r="AL157" s="423"/>
      <c r="AM157" s="423"/>
      <c r="AN157" s="423"/>
      <c r="AO157" s="423"/>
      <c r="AP157" s="423"/>
      <c r="AQ157" s="423"/>
      <c r="AR157" s="423"/>
      <c r="AS157" s="423"/>
      <c r="AT157" s="423"/>
      <c r="AU157" s="423"/>
      <c r="AV157" s="423"/>
      <c r="AW157" s="423"/>
      <c r="AX157" s="423"/>
      <c r="AY157" s="423"/>
      <c r="AZ157" s="423"/>
      <c r="BA157" s="423"/>
      <c r="BB157" s="423"/>
      <c r="BC157" s="423"/>
      <c r="BD157" s="423"/>
      <c r="BE157" s="423"/>
      <c r="BF157" s="423"/>
      <c r="BG157" s="423"/>
      <c r="BH157" s="423"/>
      <c r="BI157" s="423"/>
      <c r="BJ157" s="423"/>
      <c r="BK157" s="423"/>
      <c r="BL157" s="423"/>
      <c r="BM157" s="423"/>
      <c r="BN157" s="423"/>
      <c r="BO157" s="423"/>
      <c r="BP157" s="423"/>
      <c r="BQ157" s="423"/>
      <c r="BR157" s="251" t="s">
        <v>188</v>
      </c>
    </row>
    <row r="158" spans="1:70" ht="15">
      <c r="A158" s="423"/>
      <c r="B158" s="424"/>
      <c r="C158" s="424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423"/>
      <c r="W158" s="423"/>
      <c r="X158" s="423"/>
      <c r="Y158" s="423"/>
      <c r="Z158" s="423"/>
      <c r="AA158" s="423"/>
      <c r="AB158" s="423"/>
      <c r="AC158" s="423"/>
      <c r="AD158" s="423"/>
      <c r="AE158" s="423"/>
      <c r="AF158" s="423"/>
      <c r="AG158" s="423"/>
      <c r="AH158" s="423"/>
      <c r="AI158" s="423"/>
      <c r="AJ158" s="423"/>
      <c r="AK158" s="423"/>
      <c r="AL158" s="423"/>
      <c r="AM158" s="423"/>
      <c r="AN158" s="423"/>
      <c r="AO158" s="423"/>
      <c r="AP158" s="423"/>
      <c r="AQ158" s="423"/>
      <c r="AR158" s="423"/>
      <c r="AS158" s="423"/>
      <c r="AT158" s="423"/>
      <c r="AU158" s="423"/>
      <c r="AV158" s="423"/>
      <c r="AW158" s="423"/>
      <c r="AX158" s="423"/>
      <c r="AY158" s="423"/>
      <c r="AZ158" s="423"/>
      <c r="BA158" s="423"/>
      <c r="BB158" s="423"/>
      <c r="BC158" s="423"/>
      <c r="BD158" s="423"/>
      <c r="BE158" s="423"/>
      <c r="BF158" s="423"/>
      <c r="BG158" s="423"/>
      <c r="BH158" s="423"/>
      <c r="BI158" s="423"/>
      <c r="BJ158" s="423"/>
      <c r="BK158" s="423"/>
      <c r="BL158" s="423"/>
      <c r="BM158" s="423"/>
      <c r="BN158" s="423"/>
      <c r="BO158" s="423"/>
      <c r="BP158" s="423"/>
      <c r="BQ158" s="423"/>
      <c r="BR158" s="251" t="s">
        <v>188</v>
      </c>
    </row>
    <row r="159" spans="1:70" ht="15">
      <c r="A159" s="423"/>
      <c r="B159" s="424"/>
      <c r="C159" s="424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423"/>
      <c r="AG159" s="423"/>
      <c r="AH159" s="423"/>
      <c r="AI159" s="423"/>
      <c r="AJ159" s="423"/>
      <c r="AK159" s="423"/>
      <c r="AL159" s="423"/>
      <c r="AM159" s="423"/>
      <c r="AN159" s="423"/>
      <c r="AO159" s="423"/>
      <c r="AP159" s="423"/>
      <c r="AQ159" s="423"/>
      <c r="AR159" s="423"/>
      <c r="AS159" s="423"/>
      <c r="AT159" s="423"/>
      <c r="AU159" s="423"/>
      <c r="AV159" s="423"/>
      <c r="AW159" s="423"/>
      <c r="AX159" s="423"/>
      <c r="AY159" s="423"/>
      <c r="AZ159" s="423"/>
      <c r="BA159" s="423"/>
      <c r="BB159" s="423"/>
      <c r="BC159" s="423"/>
      <c r="BD159" s="423"/>
      <c r="BE159" s="423"/>
      <c r="BF159" s="423"/>
      <c r="BG159" s="423"/>
      <c r="BH159" s="423"/>
      <c r="BI159" s="423"/>
      <c r="BJ159" s="423"/>
      <c r="BK159" s="423"/>
      <c r="BL159" s="423"/>
      <c r="BM159" s="423"/>
      <c r="BN159" s="423"/>
      <c r="BO159" s="423"/>
      <c r="BP159" s="423"/>
      <c r="BQ159" s="423"/>
      <c r="BR159" s="251" t="s">
        <v>188</v>
      </c>
    </row>
    <row r="160" spans="1:70" ht="15">
      <c r="A160" s="423"/>
      <c r="B160" s="424"/>
      <c r="C160" s="424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423"/>
      <c r="W160" s="423"/>
      <c r="X160" s="423"/>
      <c r="Y160" s="423"/>
      <c r="Z160" s="423"/>
      <c r="AA160" s="423"/>
      <c r="AB160" s="423"/>
      <c r="AC160" s="423"/>
      <c r="AD160" s="423"/>
      <c r="AE160" s="423"/>
      <c r="AF160" s="423"/>
      <c r="AG160" s="423"/>
      <c r="AH160" s="423"/>
      <c r="AI160" s="423"/>
      <c r="AJ160" s="423"/>
      <c r="AK160" s="423"/>
      <c r="AL160" s="423"/>
      <c r="AM160" s="423"/>
      <c r="AN160" s="423"/>
      <c r="AO160" s="423"/>
      <c r="AP160" s="423"/>
      <c r="AQ160" s="423"/>
      <c r="AR160" s="423"/>
      <c r="AS160" s="423"/>
      <c r="AT160" s="423"/>
      <c r="AU160" s="423"/>
      <c r="AV160" s="423"/>
      <c r="AW160" s="423"/>
      <c r="AX160" s="423"/>
      <c r="AY160" s="423"/>
      <c r="AZ160" s="423"/>
      <c r="BA160" s="423"/>
      <c r="BB160" s="423"/>
      <c r="BC160" s="423"/>
      <c r="BD160" s="423"/>
      <c r="BE160" s="423"/>
      <c r="BF160" s="423"/>
      <c r="BG160" s="423"/>
      <c r="BH160" s="423"/>
      <c r="BI160" s="423"/>
      <c r="BJ160" s="423"/>
      <c r="BK160" s="423"/>
      <c r="BL160" s="423"/>
      <c r="BM160" s="423"/>
      <c r="BN160" s="423"/>
      <c r="BO160" s="423"/>
      <c r="BP160" s="423"/>
      <c r="BQ160" s="423"/>
      <c r="BR160" s="251" t="s">
        <v>188</v>
      </c>
    </row>
    <row r="161" spans="1:70" ht="15">
      <c r="A161" s="423"/>
      <c r="B161" s="424"/>
      <c r="C161" s="424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423"/>
      <c r="W161" s="423"/>
      <c r="X161" s="423"/>
      <c r="Y161" s="423"/>
      <c r="Z161" s="423"/>
      <c r="AA161" s="423"/>
      <c r="AB161" s="423"/>
      <c r="AC161" s="423"/>
      <c r="AD161" s="423"/>
      <c r="AE161" s="423"/>
      <c r="AF161" s="423"/>
      <c r="AG161" s="423"/>
      <c r="AH161" s="423"/>
      <c r="AI161" s="423"/>
      <c r="AJ161" s="423"/>
      <c r="AK161" s="423"/>
      <c r="AL161" s="423"/>
      <c r="AM161" s="423"/>
      <c r="AN161" s="423"/>
      <c r="AO161" s="423"/>
      <c r="AP161" s="423"/>
      <c r="AQ161" s="423"/>
      <c r="AR161" s="423"/>
      <c r="AS161" s="423"/>
      <c r="AT161" s="423"/>
      <c r="AU161" s="423"/>
      <c r="AV161" s="423"/>
      <c r="AW161" s="423"/>
      <c r="AX161" s="423"/>
      <c r="AY161" s="423"/>
      <c r="AZ161" s="423"/>
      <c r="BA161" s="423"/>
      <c r="BB161" s="423"/>
      <c r="BC161" s="423"/>
      <c r="BD161" s="423"/>
      <c r="BE161" s="423"/>
      <c r="BF161" s="423"/>
      <c r="BG161" s="423"/>
      <c r="BH161" s="423"/>
      <c r="BI161" s="423"/>
      <c r="BJ161" s="423"/>
      <c r="BK161" s="423"/>
      <c r="BL161" s="423"/>
      <c r="BM161" s="423"/>
      <c r="BN161" s="423"/>
      <c r="BO161" s="423"/>
      <c r="BP161" s="423"/>
      <c r="BQ161" s="423"/>
      <c r="BR161" s="251" t="s">
        <v>188</v>
      </c>
    </row>
    <row r="162" spans="1:70" ht="15">
      <c r="A162" s="423"/>
      <c r="B162" s="424"/>
      <c r="C162" s="424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423"/>
      <c r="W162" s="423"/>
      <c r="X162" s="423"/>
      <c r="Y162" s="423"/>
      <c r="Z162" s="423"/>
      <c r="AA162" s="423"/>
      <c r="AB162" s="423"/>
      <c r="AC162" s="423"/>
      <c r="AD162" s="423"/>
      <c r="AE162" s="423"/>
      <c r="AF162" s="423"/>
      <c r="AG162" s="423"/>
      <c r="AH162" s="423"/>
      <c r="AI162" s="423"/>
      <c r="AJ162" s="423"/>
      <c r="AK162" s="423"/>
      <c r="AL162" s="423"/>
      <c r="AM162" s="423"/>
      <c r="AN162" s="423"/>
      <c r="AO162" s="423"/>
      <c r="AP162" s="423"/>
      <c r="AQ162" s="423"/>
      <c r="AR162" s="423"/>
      <c r="AS162" s="423"/>
      <c r="AT162" s="423"/>
      <c r="AU162" s="423"/>
      <c r="AV162" s="423"/>
      <c r="AW162" s="423"/>
      <c r="AX162" s="423"/>
      <c r="AY162" s="423"/>
      <c r="AZ162" s="423"/>
      <c r="BA162" s="423"/>
      <c r="BB162" s="423"/>
      <c r="BC162" s="423"/>
      <c r="BD162" s="423"/>
      <c r="BE162" s="423"/>
      <c r="BF162" s="423"/>
      <c r="BG162" s="423"/>
      <c r="BH162" s="423"/>
      <c r="BI162" s="423"/>
      <c r="BJ162" s="423"/>
      <c r="BK162" s="423"/>
      <c r="BL162" s="423"/>
      <c r="BM162" s="423"/>
      <c r="BN162" s="423"/>
      <c r="BO162" s="423"/>
      <c r="BP162" s="423"/>
      <c r="BQ162" s="423"/>
      <c r="BR162" s="251" t="s">
        <v>188</v>
      </c>
    </row>
    <row r="163" spans="1:70" ht="15">
      <c r="A163" s="423"/>
      <c r="B163" s="424"/>
      <c r="C163" s="424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423"/>
      <c r="W163" s="423"/>
      <c r="X163" s="423"/>
      <c r="Y163" s="423"/>
      <c r="Z163" s="423"/>
      <c r="AA163" s="423"/>
      <c r="AB163" s="423"/>
      <c r="AC163" s="423"/>
      <c r="AD163" s="423"/>
      <c r="AE163" s="423"/>
      <c r="AF163" s="423"/>
      <c r="AG163" s="423"/>
      <c r="AH163" s="423"/>
      <c r="AI163" s="423"/>
      <c r="AJ163" s="423"/>
      <c r="AK163" s="423"/>
      <c r="AL163" s="423"/>
      <c r="AM163" s="423"/>
      <c r="AN163" s="423"/>
      <c r="AO163" s="423"/>
      <c r="AP163" s="423"/>
      <c r="AQ163" s="423"/>
      <c r="AR163" s="423"/>
      <c r="AS163" s="423"/>
      <c r="AT163" s="423"/>
      <c r="AU163" s="423"/>
      <c r="AV163" s="423"/>
      <c r="AW163" s="423"/>
      <c r="AX163" s="423"/>
      <c r="AY163" s="423"/>
      <c r="AZ163" s="423"/>
      <c r="BA163" s="423"/>
      <c r="BB163" s="423"/>
      <c r="BC163" s="423"/>
      <c r="BD163" s="423"/>
      <c r="BE163" s="423"/>
      <c r="BF163" s="423"/>
      <c r="BG163" s="423"/>
      <c r="BH163" s="423"/>
      <c r="BI163" s="423"/>
      <c r="BJ163" s="423"/>
      <c r="BK163" s="423"/>
      <c r="BL163" s="423"/>
      <c r="BM163" s="423"/>
      <c r="BN163" s="423"/>
      <c r="BO163" s="423"/>
      <c r="BP163" s="423"/>
      <c r="BQ163" s="423"/>
      <c r="BR163" s="251" t="s">
        <v>188</v>
      </c>
    </row>
    <row r="164" spans="1:70" ht="15">
      <c r="A164" s="423"/>
      <c r="B164" s="424"/>
      <c r="C164" s="424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423"/>
      <c r="W164" s="423"/>
      <c r="X164" s="423"/>
      <c r="Y164" s="423"/>
      <c r="Z164" s="423"/>
      <c r="AA164" s="423"/>
      <c r="AB164" s="423"/>
      <c r="AC164" s="423"/>
      <c r="AD164" s="423"/>
      <c r="AE164" s="423"/>
      <c r="AF164" s="423"/>
      <c r="AG164" s="423"/>
      <c r="AH164" s="423"/>
      <c r="AI164" s="423"/>
      <c r="AJ164" s="423"/>
      <c r="AK164" s="423"/>
      <c r="AL164" s="423"/>
      <c r="AM164" s="423"/>
      <c r="AN164" s="423"/>
      <c r="AO164" s="423"/>
      <c r="AP164" s="423"/>
      <c r="AQ164" s="423"/>
      <c r="AR164" s="423"/>
      <c r="AS164" s="423"/>
      <c r="AT164" s="423"/>
      <c r="AU164" s="423"/>
      <c r="AV164" s="423"/>
      <c r="AW164" s="423"/>
      <c r="AX164" s="423"/>
      <c r="AY164" s="423"/>
      <c r="AZ164" s="423"/>
      <c r="BA164" s="423"/>
      <c r="BB164" s="423"/>
      <c r="BC164" s="423"/>
      <c r="BD164" s="423"/>
      <c r="BE164" s="423"/>
      <c r="BF164" s="423"/>
      <c r="BG164" s="423"/>
      <c r="BH164" s="423"/>
      <c r="BI164" s="423"/>
      <c r="BJ164" s="423"/>
      <c r="BK164" s="423"/>
      <c r="BL164" s="423"/>
      <c r="BM164" s="423"/>
      <c r="BN164" s="423"/>
      <c r="BO164" s="423"/>
      <c r="BP164" s="423"/>
      <c r="BQ164" s="423"/>
      <c r="BR164" s="251" t="s">
        <v>188</v>
      </c>
    </row>
    <row r="165" spans="1:70" ht="15">
      <c r="A165" s="423"/>
      <c r="B165" s="424"/>
      <c r="C165" s="424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423"/>
      <c r="W165" s="423"/>
      <c r="X165" s="423"/>
      <c r="Y165" s="423"/>
      <c r="Z165" s="423"/>
      <c r="AA165" s="423"/>
      <c r="AB165" s="423"/>
      <c r="AC165" s="423"/>
      <c r="AD165" s="423"/>
      <c r="AE165" s="423"/>
      <c r="AF165" s="423"/>
      <c r="AG165" s="423"/>
      <c r="AH165" s="423"/>
      <c r="AI165" s="423"/>
      <c r="AJ165" s="423"/>
      <c r="AK165" s="423"/>
      <c r="AL165" s="423"/>
      <c r="AM165" s="423"/>
      <c r="AN165" s="423"/>
      <c r="AO165" s="423"/>
      <c r="AP165" s="423"/>
      <c r="AQ165" s="423"/>
      <c r="AR165" s="423"/>
      <c r="AS165" s="423"/>
      <c r="AT165" s="423"/>
      <c r="AU165" s="423"/>
      <c r="AV165" s="423"/>
      <c r="AW165" s="423"/>
      <c r="AX165" s="423"/>
      <c r="AY165" s="423"/>
      <c r="AZ165" s="423"/>
      <c r="BA165" s="423"/>
      <c r="BB165" s="423"/>
      <c r="BC165" s="423"/>
      <c r="BD165" s="423"/>
      <c r="BE165" s="423"/>
      <c r="BF165" s="423"/>
      <c r="BG165" s="423"/>
      <c r="BH165" s="423"/>
      <c r="BI165" s="423"/>
      <c r="BJ165" s="423"/>
      <c r="BK165" s="423"/>
      <c r="BL165" s="423"/>
      <c r="BM165" s="423"/>
      <c r="BN165" s="423"/>
      <c r="BO165" s="423"/>
      <c r="BP165" s="423"/>
      <c r="BQ165" s="423"/>
      <c r="BR165" s="251" t="s">
        <v>188</v>
      </c>
    </row>
    <row r="166" spans="1:70" ht="15">
      <c r="A166" s="423"/>
      <c r="B166" s="424"/>
      <c r="C166" s="424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423"/>
      <c r="W166" s="423"/>
      <c r="X166" s="423"/>
      <c r="Y166" s="423"/>
      <c r="Z166" s="423"/>
      <c r="AA166" s="423"/>
      <c r="AB166" s="423"/>
      <c r="AC166" s="423"/>
      <c r="AD166" s="423"/>
      <c r="AE166" s="423"/>
      <c r="AF166" s="423"/>
      <c r="AG166" s="423"/>
      <c r="AH166" s="423"/>
      <c r="AI166" s="423"/>
      <c r="AJ166" s="423"/>
      <c r="AK166" s="423"/>
      <c r="AL166" s="423"/>
      <c r="AM166" s="423"/>
      <c r="AN166" s="423"/>
      <c r="AO166" s="423"/>
      <c r="AP166" s="423"/>
      <c r="AQ166" s="423"/>
      <c r="AR166" s="423"/>
      <c r="AS166" s="423"/>
      <c r="AT166" s="423"/>
      <c r="AU166" s="423"/>
      <c r="AV166" s="423"/>
      <c r="AW166" s="423"/>
      <c r="AX166" s="423"/>
      <c r="AY166" s="423"/>
      <c r="AZ166" s="423"/>
      <c r="BA166" s="423"/>
      <c r="BB166" s="423"/>
      <c r="BC166" s="423"/>
      <c r="BD166" s="423"/>
      <c r="BE166" s="423"/>
      <c r="BF166" s="423"/>
      <c r="BG166" s="423"/>
      <c r="BH166" s="423"/>
      <c r="BI166" s="423"/>
      <c r="BJ166" s="423"/>
      <c r="BK166" s="423"/>
      <c r="BL166" s="423"/>
      <c r="BM166" s="423"/>
      <c r="BN166" s="423"/>
      <c r="BO166" s="423"/>
      <c r="BP166" s="423"/>
      <c r="BQ166" s="423"/>
      <c r="BR166" s="251" t="s">
        <v>188</v>
      </c>
    </row>
    <row r="167" spans="1:70" ht="15">
      <c r="A167" s="423"/>
      <c r="B167" s="424"/>
      <c r="C167" s="424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423"/>
      <c r="W167" s="423"/>
      <c r="X167" s="423"/>
      <c r="Y167" s="423"/>
      <c r="Z167" s="423"/>
      <c r="AA167" s="423"/>
      <c r="AB167" s="423"/>
      <c r="AC167" s="423"/>
      <c r="AD167" s="423"/>
      <c r="AE167" s="423"/>
      <c r="AF167" s="423"/>
      <c r="AG167" s="423"/>
      <c r="AH167" s="423"/>
      <c r="AI167" s="423"/>
      <c r="AJ167" s="423"/>
      <c r="AK167" s="423"/>
      <c r="AL167" s="423"/>
      <c r="AM167" s="423"/>
      <c r="AN167" s="423"/>
      <c r="AO167" s="423"/>
      <c r="AP167" s="423"/>
      <c r="AQ167" s="423"/>
      <c r="AR167" s="423"/>
      <c r="AS167" s="423"/>
      <c r="AT167" s="423"/>
      <c r="AU167" s="423"/>
      <c r="AV167" s="423"/>
      <c r="AW167" s="423"/>
      <c r="AX167" s="423"/>
      <c r="AY167" s="423"/>
      <c r="AZ167" s="423"/>
      <c r="BA167" s="423"/>
      <c r="BB167" s="423"/>
      <c r="BC167" s="423"/>
      <c r="BD167" s="423"/>
      <c r="BE167" s="423"/>
      <c r="BF167" s="423"/>
      <c r="BG167" s="423"/>
      <c r="BH167" s="423"/>
      <c r="BI167" s="423"/>
      <c r="BJ167" s="423"/>
      <c r="BK167" s="423"/>
      <c r="BL167" s="423"/>
      <c r="BM167" s="423"/>
      <c r="BN167" s="423"/>
      <c r="BO167" s="423"/>
      <c r="BP167" s="423"/>
      <c r="BQ167" s="423"/>
      <c r="BR167" s="251" t="s">
        <v>188</v>
      </c>
    </row>
    <row r="168" spans="1:70" ht="15">
      <c r="A168" s="423"/>
      <c r="B168" s="424"/>
      <c r="C168" s="424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423"/>
      <c r="W168" s="423"/>
      <c r="X168" s="423"/>
      <c r="Y168" s="423"/>
      <c r="Z168" s="423"/>
      <c r="AA168" s="423"/>
      <c r="AB168" s="423"/>
      <c r="AC168" s="423"/>
      <c r="AD168" s="423"/>
      <c r="AE168" s="423"/>
      <c r="AF168" s="423"/>
      <c r="AG168" s="423"/>
      <c r="AH168" s="423"/>
      <c r="AI168" s="423"/>
      <c r="AJ168" s="423"/>
      <c r="AK168" s="423"/>
      <c r="AL168" s="423"/>
      <c r="AM168" s="423"/>
      <c r="AN168" s="423"/>
      <c r="AO168" s="423"/>
      <c r="AP168" s="423"/>
      <c r="AQ168" s="423"/>
      <c r="AR168" s="423"/>
      <c r="AS168" s="423"/>
      <c r="AT168" s="423"/>
      <c r="AU168" s="423"/>
      <c r="AV168" s="423"/>
      <c r="AW168" s="423"/>
      <c r="AX168" s="423"/>
      <c r="AY168" s="423"/>
      <c r="AZ168" s="423"/>
      <c r="BA168" s="423"/>
      <c r="BB168" s="423"/>
      <c r="BC168" s="423"/>
      <c r="BD168" s="423"/>
      <c r="BE168" s="423"/>
      <c r="BF168" s="423"/>
      <c r="BG168" s="423"/>
      <c r="BH168" s="423"/>
      <c r="BI168" s="423"/>
      <c r="BJ168" s="423"/>
      <c r="BK168" s="423"/>
      <c r="BL168" s="423"/>
      <c r="BM168" s="423"/>
      <c r="BN168" s="423"/>
      <c r="BO168" s="423"/>
      <c r="BP168" s="423"/>
      <c r="BQ168" s="423"/>
      <c r="BR168" s="251" t="s">
        <v>188</v>
      </c>
    </row>
    <row r="169" spans="1:70" ht="15">
      <c r="A169" s="423"/>
      <c r="B169" s="424"/>
      <c r="C169" s="424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423"/>
      <c r="W169" s="423"/>
      <c r="X169" s="423"/>
      <c r="Y169" s="423"/>
      <c r="Z169" s="423"/>
      <c r="AA169" s="423"/>
      <c r="AB169" s="423"/>
      <c r="AC169" s="423"/>
      <c r="AD169" s="423"/>
      <c r="AE169" s="423"/>
      <c r="AF169" s="423"/>
      <c r="AG169" s="423"/>
      <c r="AH169" s="423"/>
      <c r="AI169" s="423"/>
      <c r="AJ169" s="423"/>
      <c r="AK169" s="423"/>
      <c r="AL169" s="423"/>
      <c r="AM169" s="423"/>
      <c r="AN169" s="423"/>
      <c r="AO169" s="423"/>
      <c r="AP169" s="423"/>
      <c r="AQ169" s="423"/>
      <c r="AR169" s="423"/>
      <c r="AS169" s="423"/>
      <c r="AT169" s="423"/>
      <c r="AU169" s="423"/>
      <c r="AV169" s="423"/>
      <c r="AW169" s="423"/>
      <c r="AX169" s="423"/>
      <c r="AY169" s="423"/>
      <c r="AZ169" s="423"/>
      <c r="BA169" s="423"/>
      <c r="BB169" s="423"/>
      <c r="BC169" s="423"/>
      <c r="BD169" s="423"/>
      <c r="BE169" s="423"/>
      <c r="BF169" s="423"/>
      <c r="BG169" s="423"/>
      <c r="BH169" s="423"/>
      <c r="BI169" s="423"/>
      <c r="BJ169" s="423"/>
      <c r="BK169" s="423"/>
      <c r="BL169" s="423"/>
      <c r="BM169" s="423"/>
      <c r="BN169" s="423"/>
      <c r="BO169" s="423"/>
      <c r="BP169" s="423"/>
      <c r="BQ169" s="423"/>
      <c r="BR169" s="251" t="s">
        <v>188</v>
      </c>
    </row>
    <row r="170" spans="1:70" ht="15">
      <c r="A170" s="423"/>
      <c r="B170" s="424"/>
      <c r="C170" s="424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423"/>
      <c r="W170" s="423"/>
      <c r="X170" s="423"/>
      <c r="Y170" s="423"/>
      <c r="Z170" s="423"/>
      <c r="AA170" s="423"/>
      <c r="AB170" s="423"/>
      <c r="AC170" s="423"/>
      <c r="AD170" s="423"/>
      <c r="AE170" s="423"/>
      <c r="AF170" s="423"/>
      <c r="AG170" s="423"/>
      <c r="AH170" s="423"/>
      <c r="AI170" s="423"/>
      <c r="AJ170" s="423"/>
      <c r="AK170" s="423"/>
      <c r="AL170" s="423"/>
      <c r="AM170" s="423"/>
      <c r="AN170" s="423"/>
      <c r="AO170" s="423"/>
      <c r="AP170" s="423"/>
      <c r="AQ170" s="423"/>
      <c r="AR170" s="423"/>
      <c r="AS170" s="423"/>
      <c r="AT170" s="423"/>
      <c r="AU170" s="423"/>
      <c r="AV170" s="423"/>
      <c r="AW170" s="423"/>
      <c r="AX170" s="423"/>
      <c r="AY170" s="423"/>
      <c r="AZ170" s="423"/>
      <c r="BA170" s="423"/>
      <c r="BB170" s="423"/>
      <c r="BC170" s="423"/>
      <c r="BD170" s="423"/>
      <c r="BE170" s="423"/>
      <c r="BF170" s="423"/>
      <c r="BG170" s="423"/>
      <c r="BH170" s="423"/>
      <c r="BI170" s="423"/>
      <c r="BJ170" s="423"/>
      <c r="BK170" s="423"/>
      <c r="BL170" s="423"/>
      <c r="BM170" s="423"/>
      <c r="BN170" s="423"/>
      <c r="BO170" s="423"/>
      <c r="BP170" s="423"/>
      <c r="BQ170" s="423"/>
      <c r="BR170" s="251" t="s">
        <v>188</v>
      </c>
    </row>
    <row r="171" spans="1:70" ht="15">
      <c r="A171" s="423"/>
      <c r="B171" s="424"/>
      <c r="C171" s="424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423"/>
      <c r="W171" s="423"/>
      <c r="X171" s="423"/>
      <c r="Y171" s="423"/>
      <c r="Z171" s="423"/>
      <c r="AA171" s="423"/>
      <c r="AB171" s="423"/>
      <c r="AC171" s="423"/>
      <c r="AD171" s="423"/>
      <c r="AE171" s="423"/>
      <c r="AF171" s="423"/>
      <c r="AG171" s="423"/>
      <c r="AH171" s="423"/>
      <c r="AI171" s="423"/>
      <c r="AJ171" s="423"/>
      <c r="AK171" s="423"/>
      <c r="AL171" s="423"/>
      <c r="AM171" s="423"/>
      <c r="AN171" s="423"/>
      <c r="AO171" s="423"/>
      <c r="AP171" s="423"/>
      <c r="AQ171" s="423"/>
      <c r="AR171" s="423"/>
      <c r="AS171" s="423"/>
      <c r="AT171" s="423"/>
      <c r="AU171" s="423"/>
      <c r="AV171" s="423"/>
      <c r="AW171" s="423"/>
      <c r="AX171" s="423"/>
      <c r="AY171" s="423"/>
      <c r="AZ171" s="423"/>
      <c r="BA171" s="423"/>
      <c r="BB171" s="423"/>
      <c r="BC171" s="423"/>
      <c r="BD171" s="423"/>
      <c r="BE171" s="423"/>
      <c r="BF171" s="423"/>
      <c r="BG171" s="423"/>
      <c r="BH171" s="423"/>
      <c r="BI171" s="423"/>
      <c r="BJ171" s="423"/>
      <c r="BK171" s="423"/>
      <c r="BL171" s="423"/>
      <c r="BM171" s="423"/>
      <c r="BN171" s="423"/>
      <c r="BO171" s="423"/>
      <c r="BP171" s="423"/>
      <c r="BQ171" s="423"/>
      <c r="BR171" s="251" t="s">
        <v>188</v>
      </c>
    </row>
    <row r="172" spans="1:70" ht="15">
      <c r="A172" s="423"/>
      <c r="B172" s="424"/>
      <c r="C172" s="424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423"/>
      <c r="W172" s="423"/>
      <c r="X172" s="423"/>
      <c r="Y172" s="423"/>
      <c r="Z172" s="423"/>
      <c r="AA172" s="423"/>
      <c r="AB172" s="423"/>
      <c r="AC172" s="423"/>
      <c r="AD172" s="423"/>
      <c r="AE172" s="423"/>
      <c r="AF172" s="423"/>
      <c r="AG172" s="423"/>
      <c r="AH172" s="423"/>
      <c r="AI172" s="423"/>
      <c r="AJ172" s="423"/>
      <c r="AK172" s="423"/>
      <c r="AL172" s="423"/>
      <c r="AM172" s="423"/>
      <c r="AN172" s="423"/>
      <c r="AO172" s="423"/>
      <c r="AP172" s="423"/>
      <c r="AQ172" s="423"/>
      <c r="AR172" s="423"/>
      <c r="AS172" s="423"/>
      <c r="AT172" s="423"/>
      <c r="AU172" s="423"/>
      <c r="AV172" s="423"/>
      <c r="AW172" s="423"/>
      <c r="AX172" s="423"/>
      <c r="AY172" s="423"/>
      <c r="AZ172" s="423"/>
      <c r="BA172" s="423"/>
      <c r="BB172" s="423"/>
      <c r="BC172" s="423"/>
      <c r="BD172" s="423"/>
      <c r="BE172" s="423"/>
      <c r="BF172" s="423"/>
      <c r="BG172" s="423"/>
      <c r="BH172" s="423"/>
      <c r="BI172" s="423"/>
      <c r="BJ172" s="423"/>
      <c r="BK172" s="423"/>
      <c r="BL172" s="423"/>
      <c r="BM172" s="423"/>
      <c r="BN172" s="423"/>
      <c r="BO172" s="423"/>
      <c r="BP172" s="423"/>
      <c r="BQ172" s="423"/>
      <c r="BR172" s="251" t="s">
        <v>188</v>
      </c>
    </row>
    <row r="173" spans="1:70" ht="15">
      <c r="A173" s="423"/>
      <c r="B173" s="424"/>
      <c r="C173" s="424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423"/>
      <c r="W173" s="423"/>
      <c r="X173" s="423"/>
      <c r="Y173" s="423"/>
      <c r="Z173" s="423"/>
      <c r="AA173" s="423"/>
      <c r="AB173" s="423"/>
      <c r="AC173" s="423"/>
      <c r="AD173" s="423"/>
      <c r="AE173" s="423"/>
      <c r="AF173" s="423"/>
      <c r="AG173" s="423"/>
      <c r="AH173" s="423"/>
      <c r="AI173" s="423"/>
      <c r="AJ173" s="423"/>
      <c r="AK173" s="423"/>
      <c r="AL173" s="423"/>
      <c r="AM173" s="423"/>
      <c r="AN173" s="423"/>
      <c r="AO173" s="423"/>
      <c r="AP173" s="423"/>
      <c r="AQ173" s="423"/>
      <c r="AR173" s="423"/>
      <c r="AS173" s="423"/>
      <c r="AT173" s="423"/>
      <c r="AU173" s="423"/>
      <c r="AV173" s="423"/>
      <c r="AW173" s="423"/>
      <c r="AX173" s="423"/>
      <c r="AY173" s="423"/>
      <c r="AZ173" s="423"/>
      <c r="BA173" s="423"/>
      <c r="BB173" s="423"/>
      <c r="BC173" s="423"/>
      <c r="BD173" s="423"/>
      <c r="BE173" s="423"/>
      <c r="BF173" s="423"/>
      <c r="BG173" s="423"/>
      <c r="BH173" s="423"/>
      <c r="BI173" s="423"/>
      <c r="BJ173" s="423"/>
      <c r="BK173" s="423"/>
      <c r="BL173" s="423"/>
      <c r="BM173" s="423"/>
      <c r="BN173" s="423"/>
      <c r="BO173" s="423"/>
      <c r="BP173" s="423"/>
      <c r="BQ173" s="423"/>
      <c r="BR173" s="251" t="s">
        <v>188</v>
      </c>
    </row>
    <row r="174" spans="1:70" ht="15">
      <c r="A174" s="423"/>
      <c r="B174" s="424"/>
      <c r="C174" s="424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423"/>
      <c r="W174" s="423"/>
      <c r="X174" s="423"/>
      <c r="Y174" s="423"/>
      <c r="Z174" s="423"/>
      <c r="AA174" s="423"/>
      <c r="AB174" s="423"/>
      <c r="AC174" s="423"/>
      <c r="AD174" s="423"/>
      <c r="AE174" s="423"/>
      <c r="AF174" s="423"/>
      <c r="AG174" s="423"/>
      <c r="AH174" s="423"/>
      <c r="AI174" s="423"/>
      <c r="AJ174" s="423"/>
      <c r="AK174" s="423"/>
      <c r="AL174" s="423"/>
      <c r="AM174" s="423"/>
      <c r="AN174" s="423"/>
      <c r="AO174" s="423"/>
      <c r="AP174" s="423"/>
      <c r="AQ174" s="423"/>
      <c r="AR174" s="423"/>
      <c r="AS174" s="423"/>
      <c r="AT174" s="423"/>
      <c r="AU174" s="423"/>
      <c r="AV174" s="423"/>
      <c r="AW174" s="423"/>
      <c r="AX174" s="423"/>
      <c r="AY174" s="423"/>
      <c r="AZ174" s="423"/>
      <c r="BA174" s="423"/>
      <c r="BB174" s="423"/>
      <c r="BC174" s="423"/>
      <c r="BD174" s="423"/>
      <c r="BE174" s="423"/>
      <c r="BF174" s="423"/>
      <c r="BG174" s="423"/>
      <c r="BH174" s="423"/>
      <c r="BI174" s="423"/>
      <c r="BJ174" s="423"/>
      <c r="BK174" s="423"/>
      <c r="BL174" s="423"/>
      <c r="BM174" s="423"/>
      <c r="BN174" s="423"/>
      <c r="BO174" s="423"/>
      <c r="BP174" s="423"/>
      <c r="BQ174" s="423"/>
      <c r="BR174" s="251" t="s">
        <v>188</v>
      </c>
    </row>
    <row r="175" spans="1:70" ht="15">
      <c r="A175" s="423"/>
      <c r="B175" s="424"/>
      <c r="C175" s="424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423"/>
      <c r="W175" s="423"/>
      <c r="X175" s="423"/>
      <c r="Y175" s="423"/>
      <c r="Z175" s="423"/>
      <c r="AA175" s="423"/>
      <c r="AB175" s="423"/>
      <c r="AC175" s="423"/>
      <c r="AD175" s="423"/>
      <c r="AE175" s="423"/>
      <c r="AF175" s="423"/>
      <c r="AG175" s="423"/>
      <c r="AH175" s="423"/>
      <c r="AI175" s="423"/>
      <c r="AJ175" s="423"/>
      <c r="AK175" s="423"/>
      <c r="AL175" s="423"/>
      <c r="AM175" s="423"/>
      <c r="AN175" s="423"/>
      <c r="AO175" s="423"/>
      <c r="AP175" s="423"/>
      <c r="AQ175" s="423"/>
      <c r="AR175" s="423"/>
      <c r="AS175" s="423"/>
      <c r="AT175" s="423"/>
      <c r="AU175" s="423"/>
      <c r="AV175" s="423"/>
      <c r="AW175" s="423"/>
      <c r="AX175" s="423"/>
      <c r="AY175" s="423"/>
      <c r="AZ175" s="423"/>
      <c r="BA175" s="423"/>
      <c r="BB175" s="423"/>
      <c r="BC175" s="423"/>
      <c r="BD175" s="423"/>
      <c r="BE175" s="423"/>
      <c r="BF175" s="423"/>
      <c r="BG175" s="423"/>
      <c r="BH175" s="423"/>
      <c r="BI175" s="423"/>
      <c r="BJ175" s="423"/>
      <c r="BK175" s="423"/>
      <c r="BL175" s="423"/>
      <c r="BM175" s="423"/>
      <c r="BN175" s="423"/>
      <c r="BO175" s="423"/>
      <c r="BP175" s="423"/>
      <c r="BQ175" s="423"/>
      <c r="BR175" s="251" t="s">
        <v>188</v>
      </c>
    </row>
    <row r="176" spans="1:70" ht="15">
      <c r="A176" s="423"/>
      <c r="B176" s="424"/>
      <c r="C176" s="424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423"/>
      <c r="W176" s="423"/>
      <c r="X176" s="423"/>
      <c r="Y176" s="423"/>
      <c r="Z176" s="423"/>
      <c r="AA176" s="423"/>
      <c r="AB176" s="423"/>
      <c r="AC176" s="423"/>
      <c r="AD176" s="423"/>
      <c r="AE176" s="423"/>
      <c r="AF176" s="423"/>
      <c r="AG176" s="423"/>
      <c r="AH176" s="423"/>
      <c r="AI176" s="423"/>
      <c r="AJ176" s="423"/>
      <c r="AK176" s="423"/>
      <c r="AL176" s="423"/>
      <c r="AM176" s="423"/>
      <c r="AN176" s="423"/>
      <c r="AO176" s="423"/>
      <c r="AP176" s="423"/>
      <c r="AQ176" s="423"/>
      <c r="AR176" s="423"/>
      <c r="AS176" s="423"/>
      <c r="AT176" s="423"/>
      <c r="AU176" s="423"/>
      <c r="AV176" s="423"/>
      <c r="AW176" s="423"/>
      <c r="AX176" s="423"/>
      <c r="AY176" s="423"/>
      <c r="AZ176" s="423"/>
      <c r="BA176" s="423"/>
      <c r="BB176" s="423"/>
      <c r="BC176" s="423"/>
      <c r="BD176" s="423"/>
      <c r="BE176" s="423"/>
      <c r="BF176" s="423"/>
      <c r="BG176" s="423"/>
      <c r="BH176" s="423"/>
      <c r="BI176" s="423"/>
      <c r="BJ176" s="423"/>
      <c r="BK176" s="423"/>
      <c r="BL176" s="423"/>
      <c r="BM176" s="423"/>
      <c r="BN176" s="423"/>
      <c r="BO176" s="423"/>
      <c r="BP176" s="423"/>
      <c r="BQ176" s="423"/>
      <c r="BR176" s="251" t="s">
        <v>188</v>
      </c>
    </row>
    <row r="177" spans="1:70" ht="15">
      <c r="A177" s="423"/>
      <c r="B177" s="424"/>
      <c r="C177" s="424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423"/>
      <c r="W177" s="423"/>
      <c r="X177" s="423"/>
      <c r="Y177" s="423"/>
      <c r="Z177" s="423"/>
      <c r="AA177" s="423"/>
      <c r="AB177" s="423"/>
      <c r="AC177" s="423"/>
      <c r="AD177" s="423"/>
      <c r="AE177" s="423"/>
      <c r="AF177" s="423"/>
      <c r="AG177" s="423"/>
      <c r="AH177" s="423"/>
      <c r="AI177" s="423"/>
      <c r="AJ177" s="423"/>
      <c r="AK177" s="423"/>
      <c r="AL177" s="423"/>
      <c r="AM177" s="423"/>
      <c r="AN177" s="423"/>
      <c r="AO177" s="423"/>
      <c r="AP177" s="423"/>
      <c r="AQ177" s="423"/>
      <c r="AR177" s="423"/>
      <c r="AS177" s="423"/>
      <c r="AT177" s="423"/>
      <c r="AU177" s="423"/>
      <c r="AV177" s="423"/>
      <c r="AW177" s="423"/>
      <c r="AX177" s="423"/>
      <c r="AY177" s="423"/>
      <c r="AZ177" s="423"/>
      <c r="BA177" s="423"/>
      <c r="BB177" s="423"/>
      <c r="BC177" s="423"/>
      <c r="BD177" s="423"/>
      <c r="BE177" s="423"/>
      <c r="BF177" s="423"/>
      <c r="BG177" s="423"/>
      <c r="BH177" s="423"/>
      <c r="BI177" s="423"/>
      <c r="BJ177" s="423"/>
      <c r="BK177" s="423"/>
      <c r="BL177" s="423"/>
      <c r="BM177" s="423"/>
      <c r="BN177" s="423"/>
      <c r="BO177" s="423"/>
      <c r="BP177" s="423"/>
      <c r="BQ177" s="423"/>
      <c r="BR177" s="251" t="s">
        <v>188</v>
      </c>
    </row>
    <row r="178" spans="1:70" ht="15">
      <c r="A178" s="423"/>
      <c r="B178" s="424"/>
      <c r="C178" s="424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423"/>
      <c r="W178" s="423"/>
      <c r="X178" s="423"/>
      <c r="Y178" s="423"/>
      <c r="Z178" s="423"/>
      <c r="AA178" s="423"/>
      <c r="AB178" s="423"/>
      <c r="AC178" s="423"/>
      <c r="AD178" s="423"/>
      <c r="AE178" s="423"/>
      <c r="AF178" s="423"/>
      <c r="AG178" s="423"/>
      <c r="AH178" s="423"/>
      <c r="AI178" s="423"/>
      <c r="AJ178" s="423"/>
      <c r="AK178" s="423"/>
      <c r="AL178" s="423"/>
      <c r="AM178" s="423"/>
      <c r="AN178" s="423"/>
      <c r="AO178" s="423"/>
      <c r="AP178" s="423"/>
      <c r="AQ178" s="423"/>
      <c r="AR178" s="423"/>
      <c r="AS178" s="423"/>
      <c r="AT178" s="423"/>
      <c r="AU178" s="423"/>
      <c r="AV178" s="423"/>
      <c r="AW178" s="423"/>
      <c r="AX178" s="423"/>
      <c r="AY178" s="423"/>
      <c r="AZ178" s="423"/>
      <c r="BA178" s="423"/>
      <c r="BB178" s="423"/>
      <c r="BC178" s="423"/>
      <c r="BD178" s="423"/>
      <c r="BE178" s="423"/>
      <c r="BF178" s="423"/>
      <c r="BG178" s="423"/>
      <c r="BH178" s="423"/>
      <c r="BI178" s="423"/>
      <c r="BJ178" s="423"/>
      <c r="BK178" s="423"/>
      <c r="BL178" s="423"/>
      <c r="BM178" s="423"/>
      <c r="BN178" s="423"/>
      <c r="BO178" s="423"/>
      <c r="BP178" s="423"/>
      <c r="BQ178" s="423"/>
      <c r="BR178" s="251" t="s">
        <v>188</v>
      </c>
    </row>
    <row r="179" spans="1:70" ht="15">
      <c r="A179" s="423"/>
      <c r="B179" s="424"/>
      <c r="C179" s="424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423"/>
      <c r="W179" s="423"/>
      <c r="X179" s="423"/>
      <c r="Y179" s="423"/>
      <c r="Z179" s="423"/>
      <c r="AA179" s="423"/>
      <c r="AB179" s="423"/>
      <c r="AC179" s="423"/>
      <c r="AD179" s="423"/>
      <c r="AE179" s="423"/>
      <c r="AF179" s="423"/>
      <c r="AG179" s="423"/>
      <c r="AH179" s="423"/>
      <c r="AI179" s="423"/>
      <c r="AJ179" s="423"/>
      <c r="AK179" s="423"/>
      <c r="AL179" s="423"/>
      <c r="AM179" s="423"/>
      <c r="AN179" s="423"/>
      <c r="AO179" s="423"/>
      <c r="AP179" s="423"/>
      <c r="AQ179" s="423"/>
      <c r="AR179" s="423"/>
      <c r="AS179" s="423"/>
      <c r="AT179" s="423"/>
      <c r="AU179" s="423"/>
      <c r="AV179" s="423"/>
      <c r="AW179" s="423"/>
      <c r="AX179" s="423"/>
      <c r="AY179" s="423"/>
      <c r="AZ179" s="423"/>
      <c r="BA179" s="423"/>
      <c r="BB179" s="423"/>
      <c r="BC179" s="423"/>
      <c r="BD179" s="423"/>
      <c r="BE179" s="423"/>
      <c r="BF179" s="423"/>
      <c r="BG179" s="423"/>
      <c r="BH179" s="423"/>
      <c r="BI179" s="423"/>
      <c r="BJ179" s="423"/>
      <c r="BK179" s="423"/>
      <c r="BL179" s="423"/>
      <c r="BM179" s="423"/>
      <c r="BN179" s="423"/>
      <c r="BO179" s="423"/>
      <c r="BP179" s="423"/>
      <c r="BQ179" s="423"/>
      <c r="BR179" s="251" t="s">
        <v>188</v>
      </c>
    </row>
    <row r="180" spans="1:70" ht="15">
      <c r="A180" s="423"/>
      <c r="B180" s="424"/>
      <c r="C180" s="424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423"/>
      <c r="W180" s="423"/>
      <c r="X180" s="423"/>
      <c r="Y180" s="423"/>
      <c r="Z180" s="423"/>
      <c r="AA180" s="423"/>
      <c r="AB180" s="423"/>
      <c r="AC180" s="423"/>
      <c r="AD180" s="423"/>
      <c r="AE180" s="423"/>
      <c r="AF180" s="423"/>
      <c r="AG180" s="423"/>
      <c r="AH180" s="423"/>
      <c r="AI180" s="423"/>
      <c r="AJ180" s="423"/>
      <c r="AK180" s="423"/>
      <c r="AL180" s="423"/>
      <c r="AM180" s="423"/>
      <c r="AN180" s="423"/>
      <c r="AO180" s="423"/>
      <c r="AP180" s="423"/>
      <c r="AQ180" s="423"/>
      <c r="AR180" s="423"/>
      <c r="AS180" s="423"/>
      <c r="AT180" s="423"/>
      <c r="AU180" s="423"/>
      <c r="AV180" s="423"/>
      <c r="AW180" s="423"/>
      <c r="AX180" s="423"/>
      <c r="AY180" s="423"/>
      <c r="AZ180" s="423"/>
      <c r="BA180" s="423"/>
      <c r="BB180" s="423"/>
      <c r="BC180" s="423"/>
      <c r="BD180" s="423"/>
      <c r="BE180" s="423"/>
      <c r="BF180" s="423"/>
      <c r="BG180" s="423"/>
      <c r="BH180" s="423"/>
      <c r="BI180" s="423"/>
      <c r="BJ180" s="423"/>
      <c r="BK180" s="423"/>
      <c r="BL180" s="423"/>
      <c r="BM180" s="423"/>
      <c r="BN180" s="423"/>
      <c r="BO180" s="423"/>
      <c r="BP180" s="423"/>
      <c r="BQ180" s="423"/>
      <c r="BR180" s="251" t="s">
        <v>188</v>
      </c>
    </row>
    <row r="181" spans="1:70" ht="15">
      <c r="A181" s="423"/>
      <c r="B181" s="424"/>
      <c r="C181" s="424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423"/>
      <c r="W181" s="423"/>
      <c r="X181" s="423"/>
      <c r="Y181" s="423"/>
      <c r="Z181" s="423"/>
      <c r="AA181" s="423"/>
      <c r="AB181" s="423"/>
      <c r="AC181" s="423"/>
      <c r="AD181" s="423"/>
      <c r="AE181" s="423"/>
      <c r="AF181" s="423"/>
      <c r="AG181" s="423"/>
      <c r="AH181" s="423"/>
      <c r="AI181" s="423"/>
      <c r="AJ181" s="423"/>
      <c r="AK181" s="423"/>
      <c r="AL181" s="423"/>
      <c r="AM181" s="423"/>
      <c r="AN181" s="423"/>
      <c r="AO181" s="423"/>
      <c r="AP181" s="423"/>
      <c r="AQ181" s="423"/>
      <c r="AR181" s="423"/>
      <c r="AS181" s="423"/>
      <c r="AT181" s="423"/>
      <c r="AU181" s="423"/>
      <c r="AV181" s="423"/>
      <c r="AW181" s="423"/>
      <c r="AX181" s="423"/>
      <c r="AY181" s="423"/>
      <c r="AZ181" s="423"/>
      <c r="BA181" s="423"/>
      <c r="BB181" s="423"/>
      <c r="BC181" s="423"/>
      <c r="BD181" s="423"/>
      <c r="BE181" s="423"/>
      <c r="BF181" s="423"/>
      <c r="BG181" s="423"/>
      <c r="BH181" s="423"/>
      <c r="BI181" s="423"/>
      <c r="BJ181" s="423"/>
      <c r="BK181" s="423"/>
      <c r="BL181" s="423"/>
      <c r="BM181" s="423"/>
      <c r="BN181" s="423"/>
      <c r="BO181" s="423"/>
      <c r="BP181" s="423"/>
      <c r="BQ181" s="423"/>
      <c r="BR181" s="251" t="s">
        <v>188</v>
      </c>
    </row>
    <row r="182" spans="1:70" ht="15">
      <c r="A182" s="423"/>
      <c r="B182" s="424"/>
      <c r="C182" s="424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423"/>
      <c r="W182" s="423"/>
      <c r="X182" s="423"/>
      <c r="Y182" s="423"/>
      <c r="Z182" s="423"/>
      <c r="AA182" s="423"/>
      <c r="AB182" s="423"/>
      <c r="AC182" s="423"/>
      <c r="AD182" s="423"/>
      <c r="AE182" s="423"/>
      <c r="AF182" s="423"/>
      <c r="AG182" s="423"/>
      <c r="AH182" s="423"/>
      <c r="AI182" s="423"/>
      <c r="AJ182" s="423"/>
      <c r="AK182" s="423"/>
      <c r="AL182" s="423"/>
      <c r="AM182" s="423"/>
      <c r="AN182" s="423"/>
      <c r="AO182" s="423"/>
      <c r="AP182" s="423"/>
      <c r="AQ182" s="423"/>
      <c r="AR182" s="423"/>
      <c r="AS182" s="423"/>
      <c r="AT182" s="423"/>
      <c r="AU182" s="423"/>
      <c r="AV182" s="423"/>
      <c r="AW182" s="423"/>
      <c r="AX182" s="423"/>
      <c r="AY182" s="423"/>
      <c r="AZ182" s="423"/>
      <c r="BA182" s="423"/>
      <c r="BB182" s="423"/>
      <c r="BC182" s="423"/>
      <c r="BD182" s="423"/>
      <c r="BE182" s="423"/>
      <c r="BF182" s="423"/>
      <c r="BG182" s="423"/>
      <c r="BH182" s="423"/>
      <c r="BI182" s="423"/>
      <c r="BJ182" s="423"/>
      <c r="BK182" s="423"/>
      <c r="BL182" s="423"/>
      <c r="BM182" s="423"/>
      <c r="BN182" s="423"/>
      <c r="BO182" s="423"/>
      <c r="BP182" s="423"/>
      <c r="BQ182" s="423"/>
      <c r="BR182" s="251" t="s">
        <v>188</v>
      </c>
    </row>
    <row r="183" spans="1:70" ht="15">
      <c r="A183" s="423"/>
      <c r="B183" s="424"/>
      <c r="C183" s="424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423"/>
      <c r="W183" s="423"/>
      <c r="X183" s="423"/>
      <c r="Y183" s="423"/>
      <c r="Z183" s="423"/>
      <c r="AA183" s="423"/>
      <c r="AB183" s="423"/>
      <c r="AC183" s="423"/>
      <c r="AD183" s="423"/>
      <c r="AE183" s="423"/>
      <c r="AF183" s="423"/>
      <c r="AG183" s="423"/>
      <c r="AH183" s="423"/>
      <c r="AI183" s="423"/>
      <c r="AJ183" s="423"/>
      <c r="AK183" s="423"/>
      <c r="AL183" s="423"/>
      <c r="AM183" s="423"/>
      <c r="AN183" s="423"/>
      <c r="AO183" s="423"/>
      <c r="AP183" s="423"/>
      <c r="AQ183" s="423"/>
      <c r="AR183" s="423"/>
      <c r="AS183" s="423"/>
      <c r="AT183" s="423"/>
      <c r="AU183" s="423"/>
      <c r="AV183" s="423"/>
      <c r="AW183" s="423"/>
      <c r="AX183" s="423"/>
      <c r="AY183" s="423"/>
      <c r="AZ183" s="423"/>
      <c r="BA183" s="423"/>
      <c r="BB183" s="423"/>
      <c r="BC183" s="423"/>
      <c r="BD183" s="423"/>
      <c r="BE183" s="423"/>
      <c r="BF183" s="423"/>
      <c r="BG183" s="423"/>
      <c r="BH183" s="423"/>
      <c r="BI183" s="423"/>
      <c r="BJ183" s="423"/>
      <c r="BK183" s="423"/>
      <c r="BL183" s="423"/>
      <c r="BM183" s="423"/>
      <c r="BN183" s="423"/>
      <c r="BO183" s="423"/>
      <c r="BP183" s="423"/>
      <c r="BQ183" s="423"/>
      <c r="BR183" s="251" t="s">
        <v>188</v>
      </c>
    </row>
    <row r="184" spans="1:70" ht="15">
      <c r="A184" s="423"/>
      <c r="B184" s="424"/>
      <c r="C184" s="424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423"/>
      <c r="W184" s="423"/>
      <c r="X184" s="423"/>
      <c r="Y184" s="423"/>
      <c r="Z184" s="423"/>
      <c r="AA184" s="423"/>
      <c r="AB184" s="423"/>
      <c r="AC184" s="423"/>
      <c r="AD184" s="423"/>
      <c r="AE184" s="423"/>
      <c r="AF184" s="423"/>
      <c r="AG184" s="423"/>
      <c r="AH184" s="423"/>
      <c r="AI184" s="423"/>
      <c r="AJ184" s="423"/>
      <c r="AK184" s="423"/>
      <c r="AL184" s="423"/>
      <c r="AM184" s="423"/>
      <c r="AN184" s="423"/>
      <c r="AO184" s="423"/>
      <c r="AP184" s="423"/>
      <c r="AQ184" s="423"/>
      <c r="AR184" s="423"/>
      <c r="AS184" s="423"/>
      <c r="AT184" s="423"/>
      <c r="AU184" s="423"/>
      <c r="AV184" s="423"/>
      <c r="AW184" s="423"/>
      <c r="AX184" s="423"/>
      <c r="AY184" s="423"/>
      <c r="AZ184" s="423"/>
      <c r="BA184" s="423"/>
      <c r="BB184" s="423"/>
      <c r="BC184" s="423"/>
      <c r="BD184" s="423"/>
      <c r="BE184" s="423"/>
      <c r="BF184" s="423"/>
      <c r="BG184" s="423"/>
      <c r="BH184" s="423"/>
      <c r="BI184" s="423"/>
      <c r="BJ184" s="423"/>
      <c r="BK184" s="423"/>
      <c r="BL184" s="423"/>
      <c r="BM184" s="423"/>
      <c r="BN184" s="423"/>
      <c r="BO184" s="423"/>
      <c r="BP184" s="423"/>
      <c r="BQ184" s="423"/>
      <c r="BR184" s="251" t="s">
        <v>188</v>
      </c>
    </row>
    <row r="185" spans="1:70" ht="15">
      <c r="A185" s="423"/>
      <c r="B185" s="424"/>
      <c r="C185" s="424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423"/>
      <c r="W185" s="423"/>
      <c r="X185" s="423"/>
      <c r="Y185" s="423"/>
      <c r="Z185" s="423"/>
      <c r="AA185" s="423"/>
      <c r="AB185" s="423"/>
      <c r="AC185" s="423"/>
      <c r="AD185" s="423"/>
      <c r="AE185" s="423"/>
      <c r="AF185" s="423"/>
      <c r="AG185" s="423"/>
      <c r="AH185" s="423"/>
      <c r="AI185" s="423"/>
      <c r="AJ185" s="423"/>
      <c r="AK185" s="423"/>
      <c r="AL185" s="423"/>
      <c r="AM185" s="423"/>
      <c r="AN185" s="423"/>
      <c r="AO185" s="423"/>
      <c r="AP185" s="423"/>
      <c r="AQ185" s="423"/>
      <c r="AR185" s="423"/>
      <c r="AS185" s="423"/>
      <c r="AT185" s="423"/>
      <c r="AU185" s="423"/>
      <c r="AV185" s="423"/>
      <c r="AW185" s="423"/>
      <c r="AX185" s="423"/>
      <c r="AY185" s="423"/>
      <c r="AZ185" s="423"/>
      <c r="BA185" s="423"/>
      <c r="BB185" s="423"/>
      <c r="BC185" s="423"/>
      <c r="BD185" s="423"/>
      <c r="BE185" s="423"/>
      <c r="BF185" s="423"/>
      <c r="BG185" s="423"/>
      <c r="BH185" s="423"/>
      <c r="BI185" s="423"/>
      <c r="BJ185" s="423"/>
      <c r="BK185" s="423"/>
      <c r="BL185" s="423"/>
      <c r="BM185" s="423"/>
      <c r="BN185" s="423"/>
      <c r="BO185" s="423"/>
      <c r="BP185" s="423"/>
      <c r="BQ185" s="423"/>
      <c r="BR185" s="251" t="s">
        <v>188</v>
      </c>
    </row>
    <row r="186" spans="1:70" ht="15">
      <c r="A186" s="423"/>
      <c r="B186" s="424"/>
      <c r="C186" s="424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423"/>
      <c r="W186" s="423"/>
      <c r="X186" s="423"/>
      <c r="Y186" s="423"/>
      <c r="Z186" s="423"/>
      <c r="AA186" s="423"/>
      <c r="AB186" s="423"/>
      <c r="AC186" s="423"/>
      <c r="AD186" s="423"/>
      <c r="AE186" s="423"/>
      <c r="AF186" s="423"/>
      <c r="AG186" s="423"/>
      <c r="AH186" s="423"/>
      <c r="AI186" s="423"/>
      <c r="AJ186" s="423"/>
      <c r="AK186" s="423"/>
      <c r="AL186" s="423"/>
      <c r="AM186" s="423"/>
      <c r="AN186" s="423"/>
      <c r="AO186" s="423"/>
      <c r="AP186" s="423"/>
      <c r="AQ186" s="423"/>
      <c r="AR186" s="423"/>
      <c r="AS186" s="423"/>
      <c r="AT186" s="423"/>
      <c r="AU186" s="423"/>
      <c r="AV186" s="423"/>
      <c r="AW186" s="423"/>
      <c r="AX186" s="423"/>
      <c r="AY186" s="423"/>
      <c r="AZ186" s="423"/>
      <c r="BA186" s="423"/>
      <c r="BB186" s="423"/>
      <c r="BC186" s="423"/>
      <c r="BD186" s="423"/>
      <c r="BE186" s="423"/>
      <c r="BF186" s="423"/>
      <c r="BG186" s="423"/>
      <c r="BH186" s="423"/>
      <c r="BI186" s="423"/>
      <c r="BJ186" s="423"/>
      <c r="BK186" s="423"/>
      <c r="BL186" s="423"/>
      <c r="BM186" s="423"/>
      <c r="BN186" s="423"/>
      <c r="BO186" s="423"/>
      <c r="BP186" s="423"/>
      <c r="BQ186" s="423"/>
      <c r="BR186" s="251" t="s">
        <v>188</v>
      </c>
    </row>
    <row r="187" spans="1:70" ht="15">
      <c r="A187" s="423"/>
      <c r="B187" s="424"/>
      <c r="C187" s="424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423"/>
      <c r="W187" s="423"/>
      <c r="X187" s="423"/>
      <c r="Y187" s="423"/>
      <c r="Z187" s="423"/>
      <c r="AA187" s="423"/>
      <c r="AB187" s="423"/>
      <c r="AC187" s="423"/>
      <c r="AD187" s="423"/>
      <c r="AE187" s="423"/>
      <c r="AF187" s="423"/>
      <c r="AG187" s="423"/>
      <c r="AH187" s="423"/>
      <c r="AI187" s="423"/>
      <c r="AJ187" s="423"/>
      <c r="AK187" s="423"/>
      <c r="AL187" s="423"/>
      <c r="AM187" s="423"/>
      <c r="AN187" s="423"/>
      <c r="AO187" s="423"/>
      <c r="AP187" s="423"/>
      <c r="AQ187" s="423"/>
      <c r="AR187" s="423"/>
      <c r="AS187" s="423"/>
      <c r="AT187" s="423"/>
      <c r="AU187" s="423"/>
      <c r="AV187" s="423"/>
      <c r="AW187" s="423"/>
      <c r="AX187" s="423"/>
      <c r="AY187" s="423"/>
      <c r="AZ187" s="423"/>
      <c r="BA187" s="423"/>
      <c r="BB187" s="423"/>
      <c r="BC187" s="423"/>
      <c r="BD187" s="423"/>
      <c r="BE187" s="423"/>
      <c r="BF187" s="423"/>
      <c r="BG187" s="423"/>
      <c r="BH187" s="423"/>
      <c r="BI187" s="423"/>
      <c r="BJ187" s="423"/>
      <c r="BK187" s="423"/>
      <c r="BL187" s="423"/>
      <c r="BM187" s="423"/>
      <c r="BN187" s="423"/>
      <c r="BO187" s="423"/>
      <c r="BP187" s="423"/>
      <c r="BQ187" s="423"/>
      <c r="BR187" s="251" t="s">
        <v>188</v>
      </c>
    </row>
    <row r="188" spans="1:70" ht="15">
      <c r="A188" s="423"/>
      <c r="B188" s="424"/>
      <c r="C188" s="424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423"/>
      <c r="W188" s="423"/>
      <c r="X188" s="423"/>
      <c r="Y188" s="423"/>
      <c r="Z188" s="423"/>
      <c r="AA188" s="423"/>
      <c r="AB188" s="423"/>
      <c r="AC188" s="423"/>
      <c r="AD188" s="423"/>
      <c r="AE188" s="423"/>
      <c r="AF188" s="423"/>
      <c r="AG188" s="423"/>
      <c r="AH188" s="423"/>
      <c r="AI188" s="423"/>
      <c r="AJ188" s="423"/>
      <c r="AK188" s="423"/>
      <c r="AL188" s="423"/>
      <c r="AM188" s="423"/>
      <c r="AN188" s="423"/>
      <c r="AO188" s="423"/>
      <c r="AP188" s="423"/>
      <c r="AQ188" s="423"/>
      <c r="AR188" s="423"/>
      <c r="AS188" s="423"/>
      <c r="AT188" s="423"/>
      <c r="AU188" s="423"/>
      <c r="AV188" s="423"/>
      <c r="AW188" s="423"/>
      <c r="AX188" s="423"/>
      <c r="AY188" s="423"/>
      <c r="AZ188" s="423"/>
      <c r="BA188" s="423"/>
      <c r="BB188" s="423"/>
      <c r="BC188" s="423"/>
      <c r="BD188" s="423"/>
      <c r="BE188" s="423"/>
      <c r="BF188" s="423"/>
      <c r="BG188" s="423"/>
      <c r="BH188" s="423"/>
      <c r="BI188" s="423"/>
      <c r="BJ188" s="423"/>
      <c r="BK188" s="423"/>
      <c r="BL188" s="423"/>
      <c r="BM188" s="423"/>
      <c r="BN188" s="423"/>
      <c r="BO188" s="423"/>
      <c r="BP188" s="423"/>
      <c r="BQ188" s="423"/>
      <c r="BR188" s="251" t="s">
        <v>188</v>
      </c>
    </row>
    <row r="189" spans="1:70" ht="15">
      <c r="A189" s="423"/>
      <c r="B189" s="424"/>
      <c r="C189" s="424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423"/>
      <c r="W189" s="423"/>
      <c r="X189" s="423"/>
      <c r="Y189" s="423"/>
      <c r="Z189" s="423"/>
      <c r="AA189" s="423"/>
      <c r="AB189" s="423"/>
      <c r="AC189" s="423"/>
      <c r="AD189" s="423"/>
      <c r="AE189" s="423"/>
      <c r="AF189" s="423"/>
      <c r="AG189" s="423"/>
      <c r="AH189" s="423"/>
      <c r="AI189" s="423"/>
      <c r="AJ189" s="423"/>
      <c r="AK189" s="423"/>
      <c r="AL189" s="423"/>
      <c r="AM189" s="423"/>
      <c r="AN189" s="423"/>
      <c r="AO189" s="423"/>
      <c r="AP189" s="423"/>
      <c r="AQ189" s="423"/>
      <c r="AR189" s="423"/>
      <c r="AS189" s="423"/>
      <c r="AT189" s="423"/>
      <c r="AU189" s="423"/>
      <c r="AV189" s="423"/>
      <c r="AW189" s="423"/>
      <c r="AX189" s="423"/>
      <c r="AY189" s="423"/>
      <c r="AZ189" s="423"/>
      <c r="BA189" s="423"/>
      <c r="BB189" s="423"/>
      <c r="BC189" s="423"/>
      <c r="BD189" s="423"/>
      <c r="BE189" s="423"/>
      <c r="BF189" s="423"/>
      <c r="BG189" s="423"/>
      <c r="BH189" s="423"/>
      <c r="BI189" s="423"/>
      <c r="BJ189" s="423"/>
      <c r="BK189" s="423"/>
      <c r="BL189" s="423"/>
      <c r="BM189" s="423"/>
      <c r="BN189" s="423"/>
      <c r="BO189" s="423"/>
      <c r="BP189" s="423"/>
      <c r="BQ189" s="423"/>
      <c r="BR189" s="251" t="s">
        <v>188</v>
      </c>
    </row>
    <row r="190" spans="1:70" ht="15">
      <c r="A190" s="423"/>
      <c r="B190" s="424"/>
      <c r="C190" s="424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423"/>
      <c r="W190" s="423"/>
      <c r="X190" s="423"/>
      <c r="Y190" s="423"/>
      <c r="Z190" s="423"/>
      <c r="AA190" s="423"/>
      <c r="AB190" s="423"/>
      <c r="AC190" s="423"/>
      <c r="AD190" s="423"/>
      <c r="AE190" s="423"/>
      <c r="AF190" s="423"/>
      <c r="AG190" s="423"/>
      <c r="AH190" s="423"/>
      <c r="AI190" s="423"/>
      <c r="AJ190" s="423"/>
      <c r="AK190" s="423"/>
      <c r="AL190" s="423"/>
      <c r="AM190" s="423"/>
      <c r="AN190" s="423"/>
      <c r="AO190" s="423"/>
      <c r="AP190" s="423"/>
      <c r="AQ190" s="423"/>
      <c r="AR190" s="423"/>
      <c r="AS190" s="423"/>
      <c r="AT190" s="423"/>
      <c r="AU190" s="423"/>
      <c r="AV190" s="423"/>
      <c r="AW190" s="423"/>
      <c r="AX190" s="423"/>
      <c r="AY190" s="423"/>
      <c r="AZ190" s="423"/>
      <c r="BA190" s="423"/>
      <c r="BB190" s="423"/>
      <c r="BC190" s="423"/>
      <c r="BD190" s="423"/>
      <c r="BE190" s="423"/>
      <c r="BF190" s="423"/>
      <c r="BG190" s="423"/>
      <c r="BH190" s="423"/>
      <c r="BI190" s="423"/>
      <c r="BJ190" s="423"/>
      <c r="BK190" s="423"/>
      <c r="BL190" s="423"/>
      <c r="BM190" s="423"/>
      <c r="BN190" s="423"/>
      <c r="BO190" s="423"/>
      <c r="BP190" s="423"/>
      <c r="BQ190" s="423"/>
      <c r="BR190" s="251" t="s">
        <v>188</v>
      </c>
    </row>
    <row r="191" spans="1:70" ht="15">
      <c r="A191" s="423"/>
      <c r="B191" s="424"/>
      <c r="C191" s="424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423"/>
      <c r="W191" s="423"/>
      <c r="X191" s="423"/>
      <c r="Y191" s="423"/>
      <c r="Z191" s="423"/>
      <c r="AA191" s="423"/>
      <c r="AB191" s="423"/>
      <c r="AC191" s="423"/>
      <c r="AD191" s="423"/>
      <c r="AE191" s="423"/>
      <c r="AF191" s="423"/>
      <c r="AG191" s="423"/>
      <c r="AH191" s="423"/>
      <c r="AI191" s="423"/>
      <c r="AJ191" s="423"/>
      <c r="AK191" s="423"/>
      <c r="AL191" s="423"/>
      <c r="AM191" s="423"/>
      <c r="AN191" s="423"/>
      <c r="AO191" s="423"/>
      <c r="AP191" s="423"/>
      <c r="AQ191" s="423"/>
      <c r="AR191" s="423"/>
      <c r="AS191" s="423"/>
      <c r="AT191" s="423"/>
      <c r="AU191" s="423"/>
      <c r="AV191" s="423"/>
      <c r="AW191" s="423"/>
      <c r="AX191" s="423"/>
      <c r="AY191" s="423"/>
      <c r="AZ191" s="423"/>
      <c r="BA191" s="423"/>
      <c r="BB191" s="423"/>
      <c r="BC191" s="423"/>
      <c r="BD191" s="423"/>
      <c r="BE191" s="423"/>
      <c r="BF191" s="423"/>
      <c r="BG191" s="423"/>
      <c r="BH191" s="423"/>
      <c r="BI191" s="423"/>
      <c r="BJ191" s="423"/>
      <c r="BK191" s="423"/>
      <c r="BL191" s="423"/>
      <c r="BM191" s="423"/>
      <c r="BN191" s="423"/>
      <c r="BO191" s="423"/>
      <c r="BP191" s="423"/>
      <c r="BQ191" s="423"/>
      <c r="BR191" s="251" t="s">
        <v>188</v>
      </c>
    </row>
    <row r="192" spans="1:70" ht="15">
      <c r="A192" s="423"/>
      <c r="B192" s="424"/>
      <c r="C192" s="424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423"/>
      <c r="W192" s="423"/>
      <c r="X192" s="423"/>
      <c r="Y192" s="423"/>
      <c r="Z192" s="423"/>
      <c r="AA192" s="423"/>
      <c r="AB192" s="423"/>
      <c r="AC192" s="423"/>
      <c r="AD192" s="423"/>
      <c r="AE192" s="423"/>
      <c r="AF192" s="423"/>
      <c r="AG192" s="423"/>
      <c r="AH192" s="423"/>
      <c r="AI192" s="423"/>
      <c r="AJ192" s="423"/>
      <c r="AK192" s="423"/>
      <c r="AL192" s="423"/>
      <c r="AM192" s="423"/>
      <c r="AN192" s="423"/>
      <c r="AO192" s="423"/>
      <c r="AP192" s="423"/>
      <c r="AQ192" s="423"/>
      <c r="AR192" s="423"/>
      <c r="AS192" s="423"/>
      <c r="AT192" s="423"/>
      <c r="AU192" s="423"/>
      <c r="AV192" s="423"/>
      <c r="AW192" s="423"/>
      <c r="AX192" s="423"/>
      <c r="AY192" s="423"/>
      <c r="AZ192" s="423"/>
      <c r="BA192" s="423"/>
      <c r="BB192" s="423"/>
      <c r="BC192" s="423"/>
      <c r="BD192" s="423"/>
      <c r="BE192" s="423"/>
      <c r="BF192" s="423"/>
      <c r="BG192" s="423"/>
      <c r="BH192" s="423"/>
      <c r="BI192" s="423"/>
      <c r="BJ192" s="423"/>
      <c r="BK192" s="423"/>
      <c r="BL192" s="423"/>
      <c r="BM192" s="423"/>
      <c r="BN192" s="423"/>
      <c r="BO192" s="423"/>
      <c r="BP192" s="423"/>
      <c r="BQ192" s="423"/>
      <c r="BR192" s="251" t="s">
        <v>188</v>
      </c>
    </row>
    <row r="193" spans="1:70" ht="15">
      <c r="A193" s="423"/>
      <c r="B193" s="424"/>
      <c r="C193" s="424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423"/>
      <c r="W193" s="423"/>
      <c r="X193" s="423"/>
      <c r="Y193" s="423"/>
      <c r="Z193" s="423"/>
      <c r="AA193" s="423"/>
      <c r="AB193" s="423"/>
      <c r="AC193" s="423"/>
      <c r="AD193" s="423"/>
      <c r="AE193" s="423"/>
      <c r="AF193" s="423"/>
      <c r="AG193" s="423"/>
      <c r="AH193" s="423"/>
      <c r="AI193" s="423"/>
      <c r="AJ193" s="423"/>
      <c r="AK193" s="423"/>
      <c r="AL193" s="423"/>
      <c r="AM193" s="423"/>
      <c r="AN193" s="423"/>
      <c r="AO193" s="423"/>
      <c r="AP193" s="423"/>
      <c r="AQ193" s="423"/>
      <c r="AR193" s="423"/>
      <c r="AS193" s="423"/>
      <c r="AT193" s="423"/>
      <c r="AU193" s="423"/>
      <c r="AV193" s="423"/>
      <c r="AW193" s="423"/>
      <c r="AX193" s="423"/>
      <c r="AY193" s="423"/>
      <c r="AZ193" s="423"/>
      <c r="BA193" s="423"/>
      <c r="BB193" s="423"/>
      <c r="BC193" s="423"/>
      <c r="BD193" s="423"/>
      <c r="BE193" s="423"/>
      <c r="BF193" s="423"/>
      <c r="BG193" s="423"/>
      <c r="BH193" s="423"/>
      <c r="BI193" s="423"/>
      <c r="BJ193" s="423"/>
      <c r="BK193" s="423"/>
      <c r="BL193" s="423"/>
      <c r="BM193" s="423"/>
      <c r="BN193" s="423"/>
      <c r="BO193" s="423"/>
      <c r="BP193" s="423"/>
      <c r="BQ193" s="423"/>
      <c r="BR193" s="251" t="s">
        <v>188</v>
      </c>
    </row>
    <row r="194" spans="1:70" ht="15">
      <c r="A194" s="423"/>
      <c r="B194" s="424"/>
      <c r="C194" s="424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423"/>
      <c r="W194" s="423"/>
      <c r="X194" s="423"/>
      <c r="Y194" s="423"/>
      <c r="Z194" s="423"/>
      <c r="AA194" s="423"/>
      <c r="AB194" s="423"/>
      <c r="AC194" s="423"/>
      <c r="AD194" s="423"/>
      <c r="AE194" s="423"/>
      <c r="AF194" s="423"/>
      <c r="AG194" s="423"/>
      <c r="AH194" s="423"/>
      <c r="AI194" s="423"/>
      <c r="AJ194" s="423"/>
      <c r="AK194" s="423"/>
      <c r="AL194" s="423"/>
      <c r="AM194" s="423"/>
      <c r="AN194" s="423"/>
      <c r="AO194" s="423"/>
      <c r="AP194" s="423"/>
      <c r="AQ194" s="423"/>
      <c r="AR194" s="423"/>
      <c r="AS194" s="423"/>
      <c r="AT194" s="423"/>
      <c r="AU194" s="423"/>
      <c r="AV194" s="423"/>
      <c r="AW194" s="423"/>
      <c r="AX194" s="423"/>
      <c r="AY194" s="423"/>
      <c r="AZ194" s="423"/>
      <c r="BA194" s="423"/>
      <c r="BB194" s="423"/>
      <c r="BC194" s="423"/>
      <c r="BD194" s="423"/>
      <c r="BE194" s="423"/>
      <c r="BF194" s="423"/>
      <c r="BG194" s="423"/>
      <c r="BH194" s="423"/>
      <c r="BI194" s="423"/>
      <c r="BJ194" s="423"/>
      <c r="BK194" s="423"/>
      <c r="BL194" s="423"/>
      <c r="BM194" s="423"/>
      <c r="BN194" s="423"/>
      <c r="BO194" s="423"/>
      <c r="BP194" s="423"/>
      <c r="BQ194" s="423"/>
      <c r="BR194" s="251" t="s">
        <v>188</v>
      </c>
    </row>
    <row r="195" spans="1:70" ht="15">
      <c r="A195" s="423"/>
      <c r="B195" s="424"/>
      <c r="C195" s="424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423"/>
      <c r="W195" s="423"/>
      <c r="X195" s="423"/>
      <c r="Y195" s="423"/>
      <c r="Z195" s="423"/>
      <c r="AA195" s="423"/>
      <c r="AB195" s="423"/>
      <c r="AC195" s="423"/>
      <c r="AD195" s="423"/>
      <c r="AE195" s="423"/>
      <c r="AF195" s="423"/>
      <c r="AG195" s="423"/>
      <c r="AH195" s="423"/>
      <c r="AI195" s="423"/>
      <c r="AJ195" s="423"/>
      <c r="AK195" s="423"/>
      <c r="AL195" s="423"/>
      <c r="AM195" s="423"/>
      <c r="AN195" s="423"/>
      <c r="AO195" s="423"/>
      <c r="AP195" s="423"/>
      <c r="AQ195" s="423"/>
      <c r="AR195" s="423"/>
      <c r="AS195" s="423"/>
      <c r="AT195" s="423"/>
      <c r="AU195" s="423"/>
      <c r="AV195" s="423"/>
      <c r="AW195" s="423"/>
      <c r="AX195" s="423"/>
      <c r="AY195" s="423"/>
      <c r="AZ195" s="423"/>
      <c r="BA195" s="423"/>
      <c r="BB195" s="423"/>
      <c r="BC195" s="423"/>
      <c r="BD195" s="423"/>
      <c r="BE195" s="423"/>
      <c r="BF195" s="423"/>
      <c r="BG195" s="423"/>
      <c r="BH195" s="423"/>
      <c r="BI195" s="423"/>
      <c r="BJ195" s="423"/>
      <c r="BK195" s="423"/>
      <c r="BL195" s="423"/>
      <c r="BM195" s="423"/>
      <c r="BN195" s="423"/>
      <c r="BO195" s="423"/>
      <c r="BP195" s="423"/>
      <c r="BQ195" s="423"/>
      <c r="BR195" s="251" t="s">
        <v>188</v>
      </c>
    </row>
    <row r="196" spans="1:70" ht="15">
      <c r="A196" s="423"/>
      <c r="B196" s="424"/>
      <c r="C196" s="424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423"/>
      <c r="W196" s="423"/>
      <c r="X196" s="423"/>
      <c r="Y196" s="423"/>
      <c r="Z196" s="423"/>
      <c r="AA196" s="423"/>
      <c r="AB196" s="423"/>
      <c r="AC196" s="423"/>
      <c r="AD196" s="423"/>
      <c r="AE196" s="423"/>
      <c r="AF196" s="423"/>
      <c r="AG196" s="423"/>
      <c r="AH196" s="423"/>
      <c r="AI196" s="423"/>
      <c r="AJ196" s="423"/>
      <c r="AK196" s="423"/>
      <c r="AL196" s="423"/>
      <c r="AM196" s="423"/>
      <c r="AN196" s="423"/>
      <c r="AO196" s="423"/>
      <c r="AP196" s="423"/>
      <c r="AQ196" s="423"/>
      <c r="AR196" s="423"/>
      <c r="AS196" s="423"/>
      <c r="AT196" s="423"/>
      <c r="AU196" s="423"/>
      <c r="AV196" s="423"/>
      <c r="AW196" s="423"/>
      <c r="AX196" s="423"/>
      <c r="AY196" s="423"/>
      <c r="AZ196" s="423"/>
      <c r="BA196" s="423"/>
      <c r="BB196" s="423"/>
      <c r="BC196" s="423"/>
      <c r="BD196" s="423"/>
      <c r="BE196" s="423"/>
      <c r="BF196" s="423"/>
      <c r="BG196" s="423"/>
      <c r="BH196" s="423"/>
      <c r="BI196" s="423"/>
      <c r="BJ196" s="423"/>
      <c r="BK196" s="423"/>
      <c r="BL196" s="423"/>
      <c r="BM196" s="423"/>
      <c r="BN196" s="423"/>
      <c r="BO196" s="423"/>
      <c r="BP196" s="423"/>
      <c r="BQ196" s="423"/>
      <c r="BR196" s="251" t="s">
        <v>188</v>
      </c>
    </row>
    <row r="197" spans="1:70" ht="15">
      <c r="A197" s="423"/>
      <c r="B197" s="424"/>
      <c r="C197" s="424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423"/>
      <c r="W197" s="423"/>
      <c r="X197" s="423"/>
      <c r="Y197" s="423"/>
      <c r="Z197" s="423"/>
      <c r="AA197" s="423"/>
      <c r="AB197" s="423"/>
      <c r="AC197" s="423"/>
      <c r="AD197" s="423"/>
      <c r="AE197" s="423"/>
      <c r="AF197" s="423"/>
      <c r="AG197" s="423"/>
      <c r="AH197" s="423"/>
      <c r="AI197" s="423"/>
      <c r="AJ197" s="423"/>
      <c r="AK197" s="423"/>
      <c r="AL197" s="423"/>
      <c r="AM197" s="423"/>
      <c r="AN197" s="423"/>
      <c r="AO197" s="423"/>
      <c r="AP197" s="423"/>
      <c r="AQ197" s="423"/>
      <c r="AR197" s="423"/>
      <c r="AS197" s="423"/>
      <c r="AT197" s="423"/>
      <c r="AU197" s="423"/>
      <c r="AV197" s="423"/>
      <c r="AW197" s="423"/>
      <c r="AX197" s="423"/>
      <c r="AY197" s="423"/>
      <c r="AZ197" s="423"/>
      <c r="BA197" s="423"/>
      <c r="BB197" s="423"/>
      <c r="BC197" s="423"/>
      <c r="BD197" s="423"/>
      <c r="BE197" s="423"/>
      <c r="BF197" s="423"/>
      <c r="BG197" s="423"/>
      <c r="BH197" s="423"/>
      <c r="BI197" s="423"/>
      <c r="BJ197" s="423"/>
      <c r="BK197" s="423"/>
      <c r="BL197" s="423"/>
      <c r="BM197" s="423"/>
      <c r="BN197" s="423"/>
      <c r="BO197" s="423"/>
      <c r="BP197" s="423"/>
      <c r="BQ197" s="423"/>
      <c r="BR197" s="251" t="s">
        <v>188</v>
      </c>
    </row>
    <row r="198" spans="1:70" ht="15">
      <c r="A198" s="423"/>
      <c r="B198" s="424"/>
      <c r="C198" s="424"/>
      <c r="D198" s="423"/>
      <c r="E198" s="423"/>
      <c r="F198" s="423"/>
      <c r="G198" s="423"/>
      <c r="H198" s="423"/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423"/>
      <c r="W198" s="423"/>
      <c r="X198" s="423"/>
      <c r="Y198" s="423"/>
      <c r="Z198" s="423"/>
      <c r="AA198" s="423"/>
      <c r="AB198" s="423"/>
      <c r="AC198" s="423"/>
      <c r="AD198" s="423"/>
      <c r="AE198" s="423"/>
      <c r="AF198" s="423"/>
      <c r="AG198" s="423"/>
      <c r="AH198" s="423"/>
      <c r="AI198" s="423"/>
      <c r="AJ198" s="423"/>
      <c r="AK198" s="423"/>
      <c r="AL198" s="423"/>
      <c r="AM198" s="423"/>
      <c r="AN198" s="423"/>
      <c r="AO198" s="423"/>
      <c r="AP198" s="423"/>
      <c r="AQ198" s="423"/>
      <c r="AR198" s="423"/>
      <c r="AS198" s="423"/>
      <c r="AT198" s="423"/>
      <c r="AU198" s="423"/>
      <c r="AV198" s="423"/>
      <c r="AW198" s="423"/>
      <c r="AX198" s="423"/>
      <c r="AY198" s="423"/>
      <c r="AZ198" s="423"/>
      <c r="BA198" s="423"/>
      <c r="BB198" s="423"/>
      <c r="BC198" s="423"/>
      <c r="BD198" s="423"/>
      <c r="BE198" s="423"/>
      <c r="BF198" s="423"/>
      <c r="BG198" s="423"/>
      <c r="BH198" s="423"/>
      <c r="BI198" s="423"/>
      <c r="BJ198" s="423"/>
      <c r="BK198" s="423"/>
      <c r="BL198" s="423"/>
      <c r="BM198" s="423"/>
      <c r="BN198" s="423"/>
      <c r="BO198" s="423"/>
      <c r="BP198" s="423"/>
      <c r="BQ198" s="423"/>
      <c r="BR198" s="251" t="s">
        <v>188</v>
      </c>
    </row>
    <row r="199" spans="1:70">
      <c r="BR199" s="251" t="s">
        <v>188</v>
      </c>
    </row>
    <row r="200" spans="1:70">
      <c r="BR200" s="251" t="s">
        <v>188</v>
      </c>
    </row>
    <row r="201" spans="1:70">
      <c r="BR201" s="251" t="s">
        <v>188</v>
      </c>
    </row>
    <row r="202" spans="1:70">
      <c r="BR202" s="251" t="s">
        <v>188</v>
      </c>
    </row>
    <row r="203" spans="1:70">
      <c r="BR203" s="251" t="s">
        <v>188</v>
      </c>
    </row>
    <row r="204" spans="1:70">
      <c r="BR204" s="251" t="s">
        <v>188</v>
      </c>
    </row>
    <row r="205" spans="1:70">
      <c r="BR205" s="251" t="s">
        <v>188</v>
      </c>
    </row>
    <row r="206" spans="1:70">
      <c r="BR206" s="251" t="s">
        <v>188</v>
      </c>
    </row>
  </sheetData>
  <sheetProtection selectLockedCells="1"/>
  <pageMargins left="0.78740157480314965" right="0.59055118110236227" top="0.59055118110236227" bottom="0.98425196850393704" header="0.11811023622047245" footer="0.51181102362204722"/>
  <pageSetup paperSize="9" scale="90" orientation="landscape" horizontalDpi="4294967295" verticalDpi="4294967295" r:id="rId1"/>
  <headerFooter alignWithMargins="0">
    <oddHeader>&amp;CEDITAL DA CONCORRÊNCIA INTERNACIONAL Nº 17/2013</oddHeader>
    <oddFooter>&amp;LAnexo 35 - QUADRO B - Demonstrativo de Fluxo de Caixa
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EC692-2568-4FDF-917D-EBB4259CA949}">
  <sheetPr codeName="Planilha33">
    <tabColor theme="9" tint="0.39997558519241921"/>
    <outlinePr summaryBelow="0"/>
  </sheetPr>
  <dimension ref="A1:BS96"/>
  <sheetViews>
    <sheetView showGridLines="0" topLeftCell="B19" workbookViewId="0">
      <selection activeCell="J67" sqref="J67"/>
    </sheetView>
  </sheetViews>
  <sheetFormatPr defaultColWidth="8.7109375" defaultRowHeight="14.45" outlineLevelRow="2"/>
  <cols>
    <col min="1" max="1" width="3.42578125" customWidth="1"/>
    <col min="2" max="2" width="66.42578125" customWidth="1"/>
    <col min="3" max="4" width="19.7109375" customWidth="1"/>
    <col min="5" max="5" width="16.7109375" bestFit="1" customWidth="1"/>
    <col min="6" max="6" width="18.5703125" customWidth="1"/>
    <col min="7" max="7" width="10" bestFit="1" customWidth="1"/>
    <col min="8" max="9" width="2.28515625" customWidth="1"/>
    <col min="10" max="13" width="18.28515625" customWidth="1"/>
    <col min="14" max="39" width="16.140625" customWidth="1"/>
    <col min="40" max="69" width="16.140625" hidden="1" customWidth="1"/>
    <col min="71" max="71" width="14" bestFit="1" customWidth="1"/>
  </cols>
  <sheetData>
    <row r="1" spans="1:71" ht="21">
      <c r="A1" s="450"/>
      <c r="B1" s="494"/>
      <c r="C1" s="495"/>
      <c r="D1" s="496"/>
      <c r="E1" s="496"/>
      <c r="F1" s="497" t="s">
        <v>186</v>
      </c>
      <c r="G1" s="498"/>
      <c r="H1" s="499"/>
      <c r="I1" s="500"/>
      <c r="J1" s="501">
        <f>IF(DATE(J$2,J$5,1)&gt;Painel!$D$10,0,1)</f>
        <v>1</v>
      </c>
      <c r="K1" s="500">
        <f>IF(DATE(K$2,K$5,1)&gt;Painel!$D$10,0,1)</f>
        <v>1</v>
      </c>
      <c r="L1" s="500">
        <f>IF(DATE(L$2,L$5,1)&gt;Painel!$D$10,0,1)</f>
        <v>1</v>
      </c>
      <c r="M1" s="500">
        <f>IF(DATE(M$2,M$5,1)&gt;Painel!$D$10,0,1)</f>
        <v>1</v>
      </c>
      <c r="N1" s="500">
        <f>IF(DATE(N$2,N$5,1)&gt;Painel!$D$10,0,1)</f>
        <v>1</v>
      </c>
      <c r="O1" s="500">
        <f>IF(DATE(O$2,O$5,1)&gt;Painel!$D$10,0,1)</f>
        <v>1</v>
      </c>
      <c r="P1" s="500">
        <f>IF(DATE(P$2,P$5,1)&gt;Painel!$D$10,0,1)</f>
        <v>1</v>
      </c>
      <c r="Q1" s="500">
        <f>IF(DATE(Q$2,Q$5,1)&gt;Painel!$D$10,0,1)</f>
        <v>1</v>
      </c>
      <c r="R1" s="500">
        <f>IF(DATE(R$2,R$5,1)&gt;Painel!$D$10,0,1)</f>
        <v>1</v>
      </c>
      <c r="S1" s="500">
        <f>IF(DATE(S$2,S$5,1)&gt;Painel!$D$10,0,1)</f>
        <v>1</v>
      </c>
      <c r="T1" s="500">
        <f>IF(DATE(T$2,T$5,1)&gt;Painel!$D$10,0,1)</f>
        <v>1</v>
      </c>
      <c r="U1" s="500">
        <f>IF(DATE(U$2,U$5,1)&gt;Painel!$D$10,0,1)</f>
        <v>1</v>
      </c>
      <c r="V1" s="500">
        <f>IF(DATE(V$2,V$5,1)&gt;Painel!$D$10,0,1)</f>
        <v>1</v>
      </c>
      <c r="W1" s="500">
        <f>IF(DATE(W$2,W$5,1)&gt;Painel!$D$10,0,1)</f>
        <v>1</v>
      </c>
      <c r="X1" s="500">
        <f>IF(DATE(X$2,X$5,1)&gt;Painel!$D$10,0,1)</f>
        <v>1</v>
      </c>
      <c r="Y1" s="500">
        <f>IF(DATE(Y$2,Y$5,1)&gt;Painel!$D$10,0,1)</f>
        <v>1</v>
      </c>
      <c r="Z1" s="500">
        <f>IF(DATE(Z$2,Z$5,1)&gt;Painel!$D$10,0,1)</f>
        <v>1</v>
      </c>
      <c r="AA1" s="500">
        <f>IF(DATE(AA$2,AA$5,1)&gt;Painel!$D$10,0,1)</f>
        <v>1</v>
      </c>
      <c r="AB1" s="500">
        <f>IF(DATE(AB$2,AB$5,1)&gt;Painel!$D$10,0,1)</f>
        <v>1</v>
      </c>
      <c r="AC1" s="500">
        <f>IF(DATE(AC$2,AC$5,1)&gt;Painel!$D$10,0,1)</f>
        <v>1</v>
      </c>
      <c r="AD1" s="500">
        <f>IF(DATE(AD$2,AD$5,1)&gt;Painel!$D$10,0,1)</f>
        <v>1</v>
      </c>
      <c r="AE1" s="500">
        <f>IF(DATE(AE$2,AE$5,1)&gt;Painel!$D$10,0,1)</f>
        <v>1</v>
      </c>
      <c r="AF1" s="500">
        <f>IF(DATE(AF$2,AF$5,1)&gt;Painel!$D$10,0,1)</f>
        <v>1</v>
      </c>
      <c r="AG1" s="500">
        <f>IF(DATE(AG$2,AG$5,1)&gt;Painel!$D$10,0,1)</f>
        <v>1</v>
      </c>
      <c r="AH1" s="500">
        <f>IF(DATE(AH$2,AH$5,1)&gt;Painel!$D$10,0,1)</f>
        <v>1</v>
      </c>
      <c r="AI1" s="500">
        <f>IF(DATE(AI$2,AI$5,1)&gt;Painel!$D$10,0,1)</f>
        <v>1</v>
      </c>
      <c r="AJ1" s="500">
        <f>IF(DATE(AJ$2,AJ$5,1)&gt;Painel!$D$10,0,1)</f>
        <v>1</v>
      </c>
      <c r="AK1" s="500">
        <f>IF(DATE(AK$2,AK$5,1)&gt;Painel!$D$10,0,1)</f>
        <v>1</v>
      </c>
      <c r="AL1" s="500">
        <f>IF(DATE(AL$2,AL$5,1)&gt;Painel!$D$10,0,1)</f>
        <v>1</v>
      </c>
      <c r="AM1" s="500">
        <f>IF(DATE(AM$2,AM$5,1)&gt;Painel!$D$10,0,1)</f>
        <v>1</v>
      </c>
      <c r="AN1" s="500">
        <f>IF(DATE(AN$2,AN$5,1)&gt;Painel!$D$10,0,1)</f>
        <v>0</v>
      </c>
      <c r="AO1" s="500">
        <f>IF(DATE(AO$2,AO$5,1)&gt;Painel!$D$10,0,1)</f>
        <v>0</v>
      </c>
      <c r="AP1" s="500">
        <f>IF(DATE(AP$2,AP$5,1)&gt;Painel!$D$10,0,1)</f>
        <v>0</v>
      </c>
      <c r="AQ1" s="500">
        <f>IF(DATE(AQ$2,AQ$5,1)&gt;Painel!$D$10,0,1)</f>
        <v>0</v>
      </c>
      <c r="AR1" s="500">
        <f>IF(DATE(AR$2,AR$5,1)&gt;Painel!$D$10,0,1)</f>
        <v>0</v>
      </c>
      <c r="AS1" s="500">
        <f>IF(DATE(AS$2,AS$5,1)&gt;Painel!$D$10,0,1)</f>
        <v>0</v>
      </c>
      <c r="AT1" s="500">
        <f>IF(DATE(AT$2,AT$5,1)&gt;Painel!$D$10,0,1)</f>
        <v>0</v>
      </c>
      <c r="AU1" s="500">
        <f>IF(DATE(AU$2,AU$5,1)&gt;Painel!$D$10,0,1)</f>
        <v>0</v>
      </c>
      <c r="AV1" s="500">
        <f>IF(DATE(AV$2,AV$5,1)&gt;Painel!$D$10,0,1)</f>
        <v>0</v>
      </c>
      <c r="AW1" s="500">
        <f>IF(DATE(AW$2,AW$5,1)&gt;Painel!$D$10,0,1)</f>
        <v>0</v>
      </c>
      <c r="AX1" s="500">
        <f>IF(DATE(AX$2,AX$5,1)&gt;Painel!$D$10,0,1)</f>
        <v>0</v>
      </c>
      <c r="AY1" s="500">
        <f>IF(DATE(AY$2,AY$5,1)&gt;Painel!$D$10,0,1)</f>
        <v>0</v>
      </c>
      <c r="AZ1" s="500">
        <f>IF(DATE(AZ$2,AZ$5,1)&gt;Painel!$D$10,0,1)</f>
        <v>0</v>
      </c>
      <c r="BA1" s="500">
        <f>IF(DATE(BA$2,BA$5,1)&gt;Painel!$D$10,0,1)</f>
        <v>0</v>
      </c>
      <c r="BB1" s="500">
        <f>IF(DATE(BB$2,BB$5,1)&gt;Painel!$D$10,0,1)</f>
        <v>0</v>
      </c>
      <c r="BC1" s="500">
        <f>IF(DATE(BC$2,BC$5,1)&gt;Painel!$D$10,0,1)</f>
        <v>0</v>
      </c>
      <c r="BD1" s="500">
        <f>IF(DATE(BD$2,BD$5,1)&gt;Painel!$D$10,0,1)</f>
        <v>0</v>
      </c>
      <c r="BE1" s="500">
        <f>IF(DATE(BE$2,BE$5,1)&gt;Painel!$D$10,0,1)</f>
        <v>0</v>
      </c>
      <c r="BF1" s="500">
        <f>IF(DATE(BF$2,BF$5,1)&gt;Painel!$D$10,0,1)</f>
        <v>0</v>
      </c>
      <c r="BG1" s="500">
        <f>IF(DATE(BG$2,BG$5,1)&gt;Painel!$D$10,0,1)</f>
        <v>0</v>
      </c>
      <c r="BH1" s="500">
        <f>IF(DATE(BH$2,BH$5,1)&gt;Painel!$D$10,0,1)</f>
        <v>0</v>
      </c>
      <c r="BI1" s="500">
        <f>IF(DATE(BI$2,BI$5,1)&gt;Painel!$D$10,0,1)</f>
        <v>0</v>
      </c>
      <c r="BJ1" s="500">
        <f>IF(DATE(BJ$2,BJ$5,1)&gt;Painel!$D$10,0,1)</f>
        <v>0</v>
      </c>
      <c r="BK1" s="500">
        <f>IF(DATE(BK$2,BK$5,1)&gt;Painel!$D$10,0,1)</f>
        <v>0</v>
      </c>
      <c r="BL1" s="500">
        <f>IF(DATE(BL$2,BL$5,1)&gt;Painel!$D$10,0,1)</f>
        <v>0</v>
      </c>
      <c r="BM1" s="500">
        <f>IF(DATE(BM$2,BM$5,1)&gt;Painel!$D$10,0,1)</f>
        <v>0</v>
      </c>
      <c r="BN1" s="500">
        <f>IF(DATE(BN$2,BN$5,1)&gt;Painel!$D$10,0,1)</f>
        <v>0</v>
      </c>
      <c r="BO1" s="500">
        <f>IF(DATE(BO$2,BO$5,1)&gt;Painel!$D$10,0,1)</f>
        <v>0</v>
      </c>
      <c r="BP1" s="500">
        <f>IF(DATE(BP$2,BP$5,1)&gt;Painel!$D$10,0,1)</f>
        <v>0</v>
      </c>
      <c r="BQ1" s="502">
        <f>IF(DATE(BQ$2,BQ$5,1)&gt;Painel!$D$10,0,1)</f>
        <v>0</v>
      </c>
    </row>
    <row r="2" spans="1:71" ht="21">
      <c r="A2" s="503"/>
      <c r="B2" s="494"/>
      <c r="C2" s="496"/>
      <c r="D2" s="496"/>
      <c r="E2" s="496"/>
      <c r="F2" s="504"/>
      <c r="G2" s="505"/>
      <c r="H2" s="506"/>
      <c r="I2" s="507" t="s">
        <v>190</v>
      </c>
      <c r="J2" s="508">
        <f>YEAR(Painel!$D$7)</f>
        <v>2026</v>
      </c>
      <c r="K2" s="508">
        <f t="shared" ref="K2:Z4" si="0">J2+1</f>
        <v>2027</v>
      </c>
      <c r="L2" s="508">
        <f t="shared" si="0"/>
        <v>2028</v>
      </c>
      <c r="M2" s="508">
        <f t="shared" si="0"/>
        <v>2029</v>
      </c>
      <c r="N2" s="508">
        <f t="shared" si="0"/>
        <v>2030</v>
      </c>
      <c r="O2" s="508">
        <f t="shared" si="0"/>
        <v>2031</v>
      </c>
      <c r="P2" s="508">
        <f t="shared" si="0"/>
        <v>2032</v>
      </c>
      <c r="Q2" s="508">
        <f t="shared" si="0"/>
        <v>2033</v>
      </c>
      <c r="R2" s="508">
        <f t="shared" si="0"/>
        <v>2034</v>
      </c>
      <c r="S2" s="508">
        <f t="shared" si="0"/>
        <v>2035</v>
      </c>
      <c r="T2" s="508">
        <f t="shared" si="0"/>
        <v>2036</v>
      </c>
      <c r="U2" s="508">
        <f t="shared" si="0"/>
        <v>2037</v>
      </c>
      <c r="V2" s="508">
        <f t="shared" si="0"/>
        <v>2038</v>
      </c>
      <c r="W2" s="508">
        <f t="shared" si="0"/>
        <v>2039</v>
      </c>
      <c r="X2" s="508">
        <f t="shared" si="0"/>
        <v>2040</v>
      </c>
      <c r="Y2" s="508">
        <f t="shared" si="0"/>
        <v>2041</v>
      </c>
      <c r="Z2" s="508">
        <f t="shared" si="0"/>
        <v>2042</v>
      </c>
      <c r="AA2" s="508">
        <f t="shared" ref="AA2:AP4" si="1">Z2+1</f>
        <v>2043</v>
      </c>
      <c r="AB2" s="508">
        <f t="shared" si="1"/>
        <v>2044</v>
      </c>
      <c r="AC2" s="508">
        <f t="shared" si="1"/>
        <v>2045</v>
      </c>
      <c r="AD2" s="508">
        <f t="shared" si="1"/>
        <v>2046</v>
      </c>
      <c r="AE2" s="508">
        <f t="shared" si="1"/>
        <v>2047</v>
      </c>
      <c r="AF2" s="508">
        <f t="shared" si="1"/>
        <v>2048</v>
      </c>
      <c r="AG2" s="508">
        <f t="shared" si="1"/>
        <v>2049</v>
      </c>
      <c r="AH2" s="508">
        <f t="shared" si="1"/>
        <v>2050</v>
      </c>
      <c r="AI2" s="508">
        <f t="shared" si="1"/>
        <v>2051</v>
      </c>
      <c r="AJ2" s="508">
        <f t="shared" si="1"/>
        <v>2052</v>
      </c>
      <c r="AK2" s="508">
        <f t="shared" si="1"/>
        <v>2053</v>
      </c>
      <c r="AL2" s="508">
        <f t="shared" si="1"/>
        <v>2054</v>
      </c>
      <c r="AM2" s="508">
        <f t="shared" si="1"/>
        <v>2055</v>
      </c>
      <c r="AN2" s="508">
        <f t="shared" si="1"/>
        <v>2056</v>
      </c>
      <c r="AO2" s="508">
        <f t="shared" si="1"/>
        <v>2057</v>
      </c>
      <c r="AP2" s="508">
        <f t="shared" si="1"/>
        <v>2058</v>
      </c>
      <c r="AQ2" s="508">
        <f t="shared" ref="AQ2:BF4" si="2">AP2+1</f>
        <v>2059</v>
      </c>
      <c r="AR2" s="508">
        <f t="shared" si="2"/>
        <v>2060</v>
      </c>
      <c r="AS2" s="508">
        <f t="shared" si="2"/>
        <v>2061</v>
      </c>
      <c r="AT2" s="508">
        <f t="shared" si="2"/>
        <v>2062</v>
      </c>
      <c r="AU2" s="508">
        <f t="shared" si="2"/>
        <v>2063</v>
      </c>
      <c r="AV2" s="508">
        <f t="shared" si="2"/>
        <v>2064</v>
      </c>
      <c r="AW2" s="508">
        <f t="shared" si="2"/>
        <v>2065</v>
      </c>
      <c r="AX2" s="508">
        <f t="shared" si="2"/>
        <v>2066</v>
      </c>
      <c r="AY2" s="508">
        <f t="shared" si="2"/>
        <v>2067</v>
      </c>
      <c r="AZ2" s="508">
        <f t="shared" si="2"/>
        <v>2068</v>
      </c>
      <c r="BA2" s="508">
        <f t="shared" si="2"/>
        <v>2069</v>
      </c>
      <c r="BB2" s="508">
        <f t="shared" si="2"/>
        <v>2070</v>
      </c>
      <c r="BC2" s="508">
        <f t="shared" si="2"/>
        <v>2071</v>
      </c>
      <c r="BD2" s="508">
        <f t="shared" si="2"/>
        <v>2072</v>
      </c>
      <c r="BE2" s="508">
        <f t="shared" si="2"/>
        <v>2073</v>
      </c>
      <c r="BF2" s="508">
        <f t="shared" si="2"/>
        <v>2074</v>
      </c>
      <c r="BG2" s="508">
        <f t="shared" ref="BG2:BQ4" si="3">BF2+1</f>
        <v>2075</v>
      </c>
      <c r="BH2" s="508">
        <f t="shared" si="3"/>
        <v>2076</v>
      </c>
      <c r="BI2" s="508">
        <f t="shared" si="3"/>
        <v>2077</v>
      </c>
      <c r="BJ2" s="508">
        <f t="shared" si="3"/>
        <v>2078</v>
      </c>
      <c r="BK2" s="508">
        <f t="shared" si="3"/>
        <v>2079</v>
      </c>
      <c r="BL2" s="508">
        <f t="shared" si="3"/>
        <v>2080</v>
      </c>
      <c r="BM2" s="508">
        <f t="shared" si="3"/>
        <v>2081</v>
      </c>
      <c r="BN2" s="508">
        <f t="shared" si="3"/>
        <v>2082</v>
      </c>
      <c r="BO2" s="508">
        <f t="shared" si="3"/>
        <v>2083</v>
      </c>
      <c r="BP2" s="508">
        <f t="shared" si="3"/>
        <v>2084</v>
      </c>
      <c r="BQ2" s="509">
        <f t="shared" si="3"/>
        <v>2085</v>
      </c>
    </row>
    <row r="3" spans="1:71">
      <c r="A3" s="503"/>
      <c r="B3" s="510"/>
      <c r="C3" s="496"/>
      <c r="D3" s="496"/>
      <c r="E3" s="496"/>
      <c r="F3" s="504"/>
      <c r="G3" s="505"/>
      <c r="H3" s="506"/>
      <c r="I3" s="507" t="s">
        <v>191</v>
      </c>
      <c r="J3" s="511">
        <v>1</v>
      </c>
      <c r="K3" s="508">
        <f>J3+1</f>
        <v>2</v>
      </c>
      <c r="L3" s="508">
        <f t="shared" si="0"/>
        <v>3</v>
      </c>
      <c r="M3" s="508">
        <f t="shared" si="0"/>
        <v>4</v>
      </c>
      <c r="N3" s="508">
        <f t="shared" si="0"/>
        <v>5</v>
      </c>
      <c r="O3" s="508">
        <f t="shared" si="0"/>
        <v>6</v>
      </c>
      <c r="P3" s="508">
        <f t="shared" si="0"/>
        <v>7</v>
      </c>
      <c r="Q3" s="508">
        <f t="shared" si="0"/>
        <v>8</v>
      </c>
      <c r="R3" s="508">
        <f t="shared" si="0"/>
        <v>9</v>
      </c>
      <c r="S3" s="508">
        <f t="shared" si="0"/>
        <v>10</v>
      </c>
      <c r="T3" s="508">
        <f t="shared" si="0"/>
        <v>11</v>
      </c>
      <c r="U3" s="508">
        <f t="shared" si="0"/>
        <v>12</v>
      </c>
      <c r="V3" s="508">
        <f t="shared" si="0"/>
        <v>13</v>
      </c>
      <c r="W3" s="508">
        <f t="shared" si="0"/>
        <v>14</v>
      </c>
      <c r="X3" s="508">
        <f t="shared" si="0"/>
        <v>15</v>
      </c>
      <c r="Y3" s="508">
        <f t="shared" si="0"/>
        <v>16</v>
      </c>
      <c r="Z3" s="508">
        <f t="shared" si="0"/>
        <v>17</v>
      </c>
      <c r="AA3" s="508">
        <f t="shared" si="1"/>
        <v>18</v>
      </c>
      <c r="AB3" s="508">
        <f t="shared" si="1"/>
        <v>19</v>
      </c>
      <c r="AC3" s="508">
        <f t="shared" si="1"/>
        <v>20</v>
      </c>
      <c r="AD3" s="508">
        <f t="shared" si="1"/>
        <v>21</v>
      </c>
      <c r="AE3" s="508">
        <f t="shared" si="1"/>
        <v>22</v>
      </c>
      <c r="AF3" s="508">
        <f t="shared" si="1"/>
        <v>23</v>
      </c>
      <c r="AG3" s="508">
        <f t="shared" si="1"/>
        <v>24</v>
      </c>
      <c r="AH3" s="508">
        <f t="shared" si="1"/>
        <v>25</v>
      </c>
      <c r="AI3" s="508">
        <f t="shared" si="1"/>
        <v>26</v>
      </c>
      <c r="AJ3" s="508">
        <f t="shared" si="1"/>
        <v>27</v>
      </c>
      <c r="AK3" s="508">
        <f t="shared" si="1"/>
        <v>28</v>
      </c>
      <c r="AL3" s="508">
        <f t="shared" si="1"/>
        <v>29</v>
      </c>
      <c r="AM3" s="508">
        <f t="shared" si="1"/>
        <v>30</v>
      </c>
      <c r="AN3" s="508">
        <f t="shared" si="1"/>
        <v>31</v>
      </c>
      <c r="AO3" s="508">
        <f t="shared" si="1"/>
        <v>32</v>
      </c>
      <c r="AP3" s="508">
        <f t="shared" si="1"/>
        <v>33</v>
      </c>
      <c r="AQ3" s="508">
        <f t="shared" si="2"/>
        <v>34</v>
      </c>
      <c r="AR3" s="508">
        <f t="shared" si="2"/>
        <v>35</v>
      </c>
      <c r="AS3" s="508">
        <f t="shared" si="2"/>
        <v>36</v>
      </c>
      <c r="AT3" s="508">
        <f t="shared" si="2"/>
        <v>37</v>
      </c>
      <c r="AU3" s="508">
        <f t="shared" si="2"/>
        <v>38</v>
      </c>
      <c r="AV3" s="508">
        <f t="shared" si="2"/>
        <v>39</v>
      </c>
      <c r="AW3" s="508">
        <f t="shared" si="2"/>
        <v>40</v>
      </c>
      <c r="AX3" s="508">
        <f t="shared" si="2"/>
        <v>41</v>
      </c>
      <c r="AY3" s="508">
        <f t="shared" si="2"/>
        <v>42</v>
      </c>
      <c r="AZ3" s="508">
        <f t="shared" si="2"/>
        <v>43</v>
      </c>
      <c r="BA3" s="508">
        <f t="shared" si="2"/>
        <v>44</v>
      </c>
      <c r="BB3" s="508">
        <f t="shared" si="2"/>
        <v>45</v>
      </c>
      <c r="BC3" s="508">
        <f t="shared" si="2"/>
        <v>46</v>
      </c>
      <c r="BD3" s="508">
        <f t="shared" si="2"/>
        <v>47</v>
      </c>
      <c r="BE3" s="508">
        <f t="shared" si="2"/>
        <v>48</v>
      </c>
      <c r="BF3" s="508">
        <f t="shared" si="2"/>
        <v>49</v>
      </c>
      <c r="BG3" s="508">
        <f t="shared" si="3"/>
        <v>50</v>
      </c>
      <c r="BH3" s="508">
        <f t="shared" si="3"/>
        <v>51</v>
      </c>
      <c r="BI3" s="508">
        <f t="shared" si="3"/>
        <v>52</v>
      </c>
      <c r="BJ3" s="508">
        <f t="shared" si="3"/>
        <v>53</v>
      </c>
      <c r="BK3" s="508">
        <f t="shared" si="3"/>
        <v>54</v>
      </c>
      <c r="BL3" s="508">
        <f t="shared" si="3"/>
        <v>55</v>
      </c>
      <c r="BM3" s="508">
        <f t="shared" si="3"/>
        <v>56</v>
      </c>
      <c r="BN3" s="508">
        <f t="shared" si="3"/>
        <v>57</v>
      </c>
      <c r="BO3" s="508">
        <f t="shared" si="3"/>
        <v>58</v>
      </c>
      <c r="BP3" s="508">
        <f t="shared" si="3"/>
        <v>59</v>
      </c>
      <c r="BQ3" s="509">
        <f t="shared" si="3"/>
        <v>60</v>
      </c>
    </row>
    <row r="4" spans="1:71">
      <c r="A4" s="503"/>
      <c r="B4" s="510"/>
      <c r="C4" s="496"/>
      <c r="D4" s="496"/>
      <c r="E4" s="496"/>
      <c r="F4" s="504"/>
      <c r="G4" s="505"/>
      <c r="H4" s="506"/>
      <c r="I4" s="507" t="s">
        <v>192</v>
      </c>
      <c r="J4" s="511">
        <v>1</v>
      </c>
      <c r="K4" s="508">
        <f>J4+1</f>
        <v>2</v>
      </c>
      <c r="L4" s="508">
        <f t="shared" si="0"/>
        <v>3</v>
      </c>
      <c r="M4" s="508">
        <f t="shared" si="0"/>
        <v>4</v>
      </c>
      <c r="N4" s="508">
        <f t="shared" si="0"/>
        <v>5</v>
      </c>
      <c r="O4" s="508">
        <f t="shared" si="0"/>
        <v>6</v>
      </c>
      <c r="P4" s="508">
        <f t="shared" si="0"/>
        <v>7</v>
      </c>
      <c r="Q4" s="508">
        <f t="shared" si="0"/>
        <v>8</v>
      </c>
      <c r="R4" s="508">
        <f t="shared" si="0"/>
        <v>9</v>
      </c>
      <c r="S4" s="508">
        <f t="shared" si="0"/>
        <v>10</v>
      </c>
      <c r="T4" s="508">
        <f t="shared" si="0"/>
        <v>11</v>
      </c>
      <c r="U4" s="508">
        <f t="shared" si="0"/>
        <v>12</v>
      </c>
      <c r="V4" s="508">
        <f t="shared" si="0"/>
        <v>13</v>
      </c>
      <c r="W4" s="508">
        <f t="shared" si="0"/>
        <v>14</v>
      </c>
      <c r="X4" s="508">
        <f t="shared" si="0"/>
        <v>15</v>
      </c>
      <c r="Y4" s="508">
        <f t="shared" si="0"/>
        <v>16</v>
      </c>
      <c r="Z4" s="508">
        <f t="shared" si="0"/>
        <v>17</v>
      </c>
      <c r="AA4" s="508">
        <f t="shared" si="1"/>
        <v>18</v>
      </c>
      <c r="AB4" s="508">
        <f t="shared" si="1"/>
        <v>19</v>
      </c>
      <c r="AC4" s="508">
        <f t="shared" si="1"/>
        <v>20</v>
      </c>
      <c r="AD4" s="508">
        <f t="shared" si="1"/>
        <v>21</v>
      </c>
      <c r="AE4" s="508">
        <f t="shared" si="1"/>
        <v>22</v>
      </c>
      <c r="AF4" s="508">
        <f t="shared" si="1"/>
        <v>23</v>
      </c>
      <c r="AG4" s="508">
        <f t="shared" si="1"/>
        <v>24</v>
      </c>
      <c r="AH4" s="508">
        <f t="shared" si="1"/>
        <v>25</v>
      </c>
      <c r="AI4" s="508">
        <f t="shared" si="1"/>
        <v>26</v>
      </c>
      <c r="AJ4" s="508">
        <f t="shared" si="1"/>
        <v>27</v>
      </c>
      <c r="AK4" s="508">
        <f t="shared" si="1"/>
        <v>28</v>
      </c>
      <c r="AL4" s="508">
        <f t="shared" si="1"/>
        <v>29</v>
      </c>
      <c r="AM4" s="508">
        <f t="shared" si="1"/>
        <v>30</v>
      </c>
      <c r="AN4" s="508">
        <f t="shared" si="1"/>
        <v>31</v>
      </c>
      <c r="AO4" s="508">
        <f t="shared" si="1"/>
        <v>32</v>
      </c>
      <c r="AP4" s="508">
        <f t="shared" si="1"/>
        <v>33</v>
      </c>
      <c r="AQ4" s="508">
        <f t="shared" si="2"/>
        <v>34</v>
      </c>
      <c r="AR4" s="508">
        <f t="shared" si="2"/>
        <v>35</v>
      </c>
      <c r="AS4" s="508">
        <f t="shared" si="2"/>
        <v>36</v>
      </c>
      <c r="AT4" s="508">
        <f t="shared" si="2"/>
        <v>37</v>
      </c>
      <c r="AU4" s="508">
        <f t="shared" si="2"/>
        <v>38</v>
      </c>
      <c r="AV4" s="508">
        <f t="shared" si="2"/>
        <v>39</v>
      </c>
      <c r="AW4" s="508">
        <f t="shared" si="2"/>
        <v>40</v>
      </c>
      <c r="AX4" s="508">
        <f t="shared" si="2"/>
        <v>41</v>
      </c>
      <c r="AY4" s="508">
        <f t="shared" si="2"/>
        <v>42</v>
      </c>
      <c r="AZ4" s="508">
        <f t="shared" si="2"/>
        <v>43</v>
      </c>
      <c r="BA4" s="508">
        <f t="shared" si="2"/>
        <v>44</v>
      </c>
      <c r="BB4" s="508">
        <f t="shared" si="2"/>
        <v>45</v>
      </c>
      <c r="BC4" s="508">
        <f t="shared" si="2"/>
        <v>46</v>
      </c>
      <c r="BD4" s="508">
        <f t="shared" si="2"/>
        <v>47</v>
      </c>
      <c r="BE4" s="508">
        <f t="shared" si="2"/>
        <v>48</v>
      </c>
      <c r="BF4" s="508">
        <f t="shared" si="2"/>
        <v>49</v>
      </c>
      <c r="BG4" s="508">
        <f t="shared" si="3"/>
        <v>50</v>
      </c>
      <c r="BH4" s="508">
        <f t="shared" si="3"/>
        <v>51</v>
      </c>
      <c r="BI4" s="508">
        <f t="shared" si="3"/>
        <v>52</v>
      </c>
      <c r="BJ4" s="508">
        <f t="shared" si="3"/>
        <v>53</v>
      </c>
      <c r="BK4" s="508">
        <f t="shared" si="3"/>
        <v>54</v>
      </c>
      <c r="BL4" s="508">
        <f t="shared" si="3"/>
        <v>55</v>
      </c>
      <c r="BM4" s="508">
        <f t="shared" si="3"/>
        <v>56</v>
      </c>
      <c r="BN4" s="508">
        <f t="shared" si="3"/>
        <v>57</v>
      </c>
      <c r="BO4" s="508">
        <f t="shared" si="3"/>
        <v>58</v>
      </c>
      <c r="BP4" s="508">
        <f t="shared" si="3"/>
        <v>59</v>
      </c>
      <c r="BQ4" s="509">
        <f t="shared" si="3"/>
        <v>60</v>
      </c>
    </row>
    <row r="5" spans="1:71">
      <c r="A5" s="503"/>
      <c r="B5" s="510"/>
      <c r="C5" s="496"/>
      <c r="D5" s="496"/>
      <c r="E5" s="496"/>
      <c r="F5" s="504"/>
      <c r="G5" s="505"/>
      <c r="H5" s="505"/>
      <c r="I5" s="507" t="s">
        <v>193</v>
      </c>
      <c r="J5" s="511">
        <v>12</v>
      </c>
      <c r="K5" s="508">
        <v>12</v>
      </c>
      <c r="L5" s="508">
        <v>12</v>
      </c>
      <c r="M5" s="508">
        <v>12</v>
      </c>
      <c r="N5" s="508">
        <v>12</v>
      </c>
      <c r="O5" s="508">
        <v>12</v>
      </c>
      <c r="P5" s="508">
        <v>12</v>
      </c>
      <c r="Q5" s="508">
        <v>12</v>
      </c>
      <c r="R5" s="508">
        <v>12</v>
      </c>
      <c r="S5" s="508">
        <v>12</v>
      </c>
      <c r="T5" s="508">
        <v>12</v>
      </c>
      <c r="U5" s="508">
        <v>12</v>
      </c>
      <c r="V5" s="508">
        <v>12</v>
      </c>
      <c r="W5" s="508">
        <v>12</v>
      </c>
      <c r="X5" s="508">
        <v>12</v>
      </c>
      <c r="Y5" s="508">
        <v>12</v>
      </c>
      <c r="Z5" s="508">
        <v>12</v>
      </c>
      <c r="AA5" s="508">
        <v>12</v>
      </c>
      <c r="AB5" s="508">
        <v>12</v>
      </c>
      <c r="AC5" s="508">
        <v>12</v>
      </c>
      <c r="AD5" s="508">
        <v>12</v>
      </c>
      <c r="AE5" s="508">
        <v>12</v>
      </c>
      <c r="AF5" s="508">
        <v>12</v>
      </c>
      <c r="AG5" s="508">
        <v>12</v>
      </c>
      <c r="AH5" s="508">
        <v>12</v>
      </c>
      <c r="AI5" s="508">
        <v>12</v>
      </c>
      <c r="AJ5" s="508">
        <v>12</v>
      </c>
      <c r="AK5" s="508">
        <v>12</v>
      </c>
      <c r="AL5" s="508">
        <v>12</v>
      </c>
      <c r="AM5" s="508">
        <v>12</v>
      </c>
      <c r="AN5" s="508">
        <v>12</v>
      </c>
      <c r="AO5" s="508">
        <v>12</v>
      </c>
      <c r="AP5" s="508">
        <v>12</v>
      </c>
      <c r="AQ5" s="508">
        <v>12</v>
      </c>
      <c r="AR5" s="508">
        <v>12</v>
      </c>
      <c r="AS5" s="508">
        <v>12</v>
      </c>
      <c r="AT5" s="508">
        <v>12</v>
      </c>
      <c r="AU5" s="508">
        <v>12</v>
      </c>
      <c r="AV5" s="508">
        <v>12</v>
      </c>
      <c r="AW5" s="508">
        <v>12</v>
      </c>
      <c r="AX5" s="508">
        <v>12</v>
      </c>
      <c r="AY5" s="508">
        <v>12</v>
      </c>
      <c r="AZ5" s="508">
        <v>12</v>
      </c>
      <c r="BA5" s="508">
        <v>12</v>
      </c>
      <c r="BB5" s="508">
        <v>12</v>
      </c>
      <c r="BC5" s="508">
        <v>12</v>
      </c>
      <c r="BD5" s="508">
        <v>12</v>
      </c>
      <c r="BE5" s="508">
        <v>12</v>
      </c>
      <c r="BF5" s="508">
        <v>12</v>
      </c>
      <c r="BG5" s="508">
        <v>12</v>
      </c>
      <c r="BH5" s="508">
        <v>12</v>
      </c>
      <c r="BI5" s="508">
        <v>12</v>
      </c>
      <c r="BJ5" s="508">
        <v>12</v>
      </c>
      <c r="BK5" s="508">
        <v>12</v>
      </c>
      <c r="BL5" s="508">
        <v>12</v>
      </c>
      <c r="BM5" s="508">
        <v>12</v>
      </c>
      <c r="BN5" s="508">
        <v>12</v>
      </c>
      <c r="BO5" s="508">
        <v>12</v>
      </c>
      <c r="BP5" s="508">
        <v>12</v>
      </c>
      <c r="BQ5" s="509">
        <v>12</v>
      </c>
    </row>
    <row r="6" spans="1:71">
      <c r="A6" s="503"/>
      <c r="B6" s="510"/>
      <c r="C6" s="496"/>
      <c r="D6" s="496"/>
      <c r="E6" s="496"/>
      <c r="F6" s="504"/>
      <c r="G6" s="505"/>
      <c r="H6" s="505"/>
      <c r="I6" s="507" t="s">
        <v>194</v>
      </c>
      <c r="J6" s="511">
        <v>12</v>
      </c>
      <c r="K6" s="508">
        <f>J6+12</f>
        <v>24</v>
      </c>
      <c r="L6" s="508">
        <f t="shared" ref="L6:AA7" si="4">K6+12</f>
        <v>36</v>
      </c>
      <c r="M6" s="508">
        <f t="shared" si="4"/>
        <v>48</v>
      </c>
      <c r="N6" s="508">
        <f t="shared" si="4"/>
        <v>60</v>
      </c>
      <c r="O6" s="508">
        <f t="shared" si="4"/>
        <v>72</v>
      </c>
      <c r="P6" s="508">
        <f t="shared" si="4"/>
        <v>84</v>
      </c>
      <c r="Q6" s="508">
        <f t="shared" si="4"/>
        <v>96</v>
      </c>
      <c r="R6" s="508">
        <f t="shared" si="4"/>
        <v>108</v>
      </c>
      <c r="S6" s="508">
        <f t="shared" si="4"/>
        <v>120</v>
      </c>
      <c r="T6" s="508">
        <f t="shared" si="4"/>
        <v>132</v>
      </c>
      <c r="U6" s="508">
        <f t="shared" si="4"/>
        <v>144</v>
      </c>
      <c r="V6" s="508">
        <f t="shared" si="4"/>
        <v>156</v>
      </c>
      <c r="W6" s="508">
        <f t="shared" si="4"/>
        <v>168</v>
      </c>
      <c r="X6" s="508">
        <f t="shared" si="4"/>
        <v>180</v>
      </c>
      <c r="Y6" s="508">
        <f t="shared" si="4"/>
        <v>192</v>
      </c>
      <c r="Z6" s="508">
        <f t="shared" si="4"/>
        <v>204</v>
      </c>
      <c r="AA6" s="508">
        <f t="shared" si="4"/>
        <v>216</v>
      </c>
      <c r="AB6" s="508">
        <f t="shared" ref="AB6:AQ7" si="5">AA6+12</f>
        <v>228</v>
      </c>
      <c r="AC6" s="508">
        <f t="shared" si="5"/>
        <v>240</v>
      </c>
      <c r="AD6" s="508">
        <f t="shared" si="5"/>
        <v>252</v>
      </c>
      <c r="AE6" s="508">
        <f t="shared" si="5"/>
        <v>264</v>
      </c>
      <c r="AF6" s="508">
        <f t="shared" si="5"/>
        <v>276</v>
      </c>
      <c r="AG6" s="508">
        <f t="shared" si="5"/>
        <v>288</v>
      </c>
      <c r="AH6" s="508">
        <f t="shared" si="5"/>
        <v>300</v>
      </c>
      <c r="AI6" s="508">
        <f t="shared" si="5"/>
        <v>312</v>
      </c>
      <c r="AJ6" s="508">
        <f t="shared" si="5"/>
        <v>324</v>
      </c>
      <c r="AK6" s="508">
        <f t="shared" si="5"/>
        <v>336</v>
      </c>
      <c r="AL6" s="508">
        <f t="shared" si="5"/>
        <v>348</v>
      </c>
      <c r="AM6" s="508">
        <f t="shared" si="5"/>
        <v>360</v>
      </c>
      <c r="AN6" s="508">
        <f t="shared" si="5"/>
        <v>372</v>
      </c>
      <c r="AO6" s="508">
        <f t="shared" si="5"/>
        <v>384</v>
      </c>
      <c r="AP6" s="508">
        <f t="shared" si="5"/>
        <v>396</v>
      </c>
      <c r="AQ6" s="508">
        <f t="shared" si="5"/>
        <v>408</v>
      </c>
      <c r="AR6" s="508">
        <f t="shared" ref="AR6:BG7" si="6">AQ6+12</f>
        <v>420</v>
      </c>
      <c r="AS6" s="508">
        <f t="shared" si="6"/>
        <v>432</v>
      </c>
      <c r="AT6" s="508">
        <f t="shared" si="6"/>
        <v>444</v>
      </c>
      <c r="AU6" s="508">
        <f t="shared" si="6"/>
        <v>456</v>
      </c>
      <c r="AV6" s="508">
        <f t="shared" si="6"/>
        <v>468</v>
      </c>
      <c r="AW6" s="508">
        <f t="shared" si="6"/>
        <v>480</v>
      </c>
      <c r="AX6" s="508">
        <f t="shared" si="6"/>
        <v>492</v>
      </c>
      <c r="AY6" s="508">
        <f t="shared" si="6"/>
        <v>504</v>
      </c>
      <c r="AZ6" s="508">
        <f t="shared" si="6"/>
        <v>516</v>
      </c>
      <c r="BA6" s="508">
        <f t="shared" si="6"/>
        <v>528</v>
      </c>
      <c r="BB6" s="508">
        <f t="shared" si="6"/>
        <v>540</v>
      </c>
      <c r="BC6" s="508">
        <f t="shared" si="6"/>
        <v>552</v>
      </c>
      <c r="BD6" s="508">
        <f t="shared" si="6"/>
        <v>564</v>
      </c>
      <c r="BE6" s="508">
        <f t="shared" si="6"/>
        <v>576</v>
      </c>
      <c r="BF6" s="508">
        <f t="shared" si="6"/>
        <v>588</v>
      </c>
      <c r="BG6" s="508">
        <f t="shared" si="6"/>
        <v>600</v>
      </c>
      <c r="BH6" s="508">
        <f t="shared" ref="BH6:BQ7" si="7">BG6+12</f>
        <v>612</v>
      </c>
      <c r="BI6" s="508">
        <f t="shared" si="7"/>
        <v>624</v>
      </c>
      <c r="BJ6" s="508">
        <f t="shared" si="7"/>
        <v>636</v>
      </c>
      <c r="BK6" s="508">
        <f t="shared" si="7"/>
        <v>648</v>
      </c>
      <c r="BL6" s="508">
        <f t="shared" si="7"/>
        <v>660</v>
      </c>
      <c r="BM6" s="508">
        <f t="shared" si="7"/>
        <v>672</v>
      </c>
      <c r="BN6" s="508">
        <f t="shared" si="7"/>
        <v>684</v>
      </c>
      <c r="BO6" s="508">
        <f t="shared" si="7"/>
        <v>696</v>
      </c>
      <c r="BP6" s="508">
        <f t="shared" si="7"/>
        <v>708</v>
      </c>
      <c r="BQ6" s="509">
        <f t="shared" si="7"/>
        <v>720</v>
      </c>
    </row>
    <row r="7" spans="1:71">
      <c r="A7" s="503"/>
      <c r="B7" s="510"/>
      <c r="C7" s="496"/>
      <c r="D7" s="496"/>
      <c r="E7" s="496"/>
      <c r="F7" s="512"/>
      <c r="G7" s="513"/>
      <c r="H7" s="513"/>
      <c r="I7" s="514" t="s">
        <v>195</v>
      </c>
      <c r="J7" s="515">
        <v>12</v>
      </c>
      <c r="K7" s="516">
        <f>J7+12</f>
        <v>24</v>
      </c>
      <c r="L7" s="516">
        <f t="shared" si="4"/>
        <v>36</v>
      </c>
      <c r="M7" s="516">
        <f t="shared" si="4"/>
        <v>48</v>
      </c>
      <c r="N7" s="516">
        <f t="shared" si="4"/>
        <v>60</v>
      </c>
      <c r="O7" s="516">
        <f t="shared" si="4"/>
        <v>72</v>
      </c>
      <c r="P7" s="516">
        <f t="shared" si="4"/>
        <v>84</v>
      </c>
      <c r="Q7" s="516">
        <f t="shared" si="4"/>
        <v>96</v>
      </c>
      <c r="R7" s="516">
        <f t="shared" si="4"/>
        <v>108</v>
      </c>
      <c r="S7" s="516">
        <f t="shared" si="4"/>
        <v>120</v>
      </c>
      <c r="T7" s="516">
        <f t="shared" si="4"/>
        <v>132</v>
      </c>
      <c r="U7" s="516">
        <f t="shared" si="4"/>
        <v>144</v>
      </c>
      <c r="V7" s="516">
        <f t="shared" si="4"/>
        <v>156</v>
      </c>
      <c r="W7" s="516">
        <f t="shared" si="4"/>
        <v>168</v>
      </c>
      <c r="X7" s="516">
        <f t="shared" si="4"/>
        <v>180</v>
      </c>
      <c r="Y7" s="516">
        <f t="shared" si="4"/>
        <v>192</v>
      </c>
      <c r="Z7" s="516">
        <f t="shared" si="4"/>
        <v>204</v>
      </c>
      <c r="AA7" s="516">
        <f t="shared" si="4"/>
        <v>216</v>
      </c>
      <c r="AB7" s="516">
        <f t="shared" si="5"/>
        <v>228</v>
      </c>
      <c r="AC7" s="516">
        <f t="shared" si="5"/>
        <v>240</v>
      </c>
      <c r="AD7" s="516">
        <f t="shared" si="5"/>
        <v>252</v>
      </c>
      <c r="AE7" s="516">
        <f t="shared" si="5"/>
        <v>264</v>
      </c>
      <c r="AF7" s="516">
        <f t="shared" si="5"/>
        <v>276</v>
      </c>
      <c r="AG7" s="516">
        <f t="shared" si="5"/>
        <v>288</v>
      </c>
      <c r="AH7" s="516">
        <f t="shared" si="5"/>
        <v>300</v>
      </c>
      <c r="AI7" s="516">
        <f t="shared" si="5"/>
        <v>312</v>
      </c>
      <c r="AJ7" s="516">
        <f t="shared" si="5"/>
        <v>324</v>
      </c>
      <c r="AK7" s="516">
        <f t="shared" si="5"/>
        <v>336</v>
      </c>
      <c r="AL7" s="516">
        <f t="shared" si="5"/>
        <v>348</v>
      </c>
      <c r="AM7" s="516">
        <f t="shared" si="5"/>
        <v>360</v>
      </c>
      <c r="AN7" s="516">
        <f t="shared" si="5"/>
        <v>372</v>
      </c>
      <c r="AO7" s="516">
        <f t="shared" si="5"/>
        <v>384</v>
      </c>
      <c r="AP7" s="516">
        <f t="shared" si="5"/>
        <v>396</v>
      </c>
      <c r="AQ7" s="516">
        <f t="shared" si="5"/>
        <v>408</v>
      </c>
      <c r="AR7" s="516">
        <f t="shared" si="6"/>
        <v>420</v>
      </c>
      <c r="AS7" s="516">
        <f t="shared" si="6"/>
        <v>432</v>
      </c>
      <c r="AT7" s="516">
        <f t="shared" si="6"/>
        <v>444</v>
      </c>
      <c r="AU7" s="516">
        <f t="shared" si="6"/>
        <v>456</v>
      </c>
      <c r="AV7" s="516">
        <f t="shared" si="6"/>
        <v>468</v>
      </c>
      <c r="AW7" s="516">
        <f t="shared" si="6"/>
        <v>480</v>
      </c>
      <c r="AX7" s="516">
        <f t="shared" si="6"/>
        <v>492</v>
      </c>
      <c r="AY7" s="516">
        <f t="shared" si="6"/>
        <v>504</v>
      </c>
      <c r="AZ7" s="516">
        <f t="shared" si="6"/>
        <v>516</v>
      </c>
      <c r="BA7" s="516">
        <f t="shared" si="6"/>
        <v>528</v>
      </c>
      <c r="BB7" s="516">
        <f t="shared" si="6"/>
        <v>540</v>
      </c>
      <c r="BC7" s="516">
        <f t="shared" si="6"/>
        <v>552</v>
      </c>
      <c r="BD7" s="516">
        <f t="shared" si="6"/>
        <v>564</v>
      </c>
      <c r="BE7" s="516">
        <f t="shared" si="6"/>
        <v>576</v>
      </c>
      <c r="BF7" s="516">
        <f t="shared" si="6"/>
        <v>588</v>
      </c>
      <c r="BG7" s="516">
        <f t="shared" si="6"/>
        <v>600</v>
      </c>
      <c r="BH7" s="516">
        <f t="shared" si="7"/>
        <v>612</v>
      </c>
      <c r="BI7" s="516">
        <f t="shared" si="7"/>
        <v>624</v>
      </c>
      <c r="BJ7" s="516">
        <f t="shared" si="7"/>
        <v>636</v>
      </c>
      <c r="BK7" s="516">
        <f t="shared" si="7"/>
        <v>648</v>
      </c>
      <c r="BL7" s="516">
        <f t="shared" si="7"/>
        <v>660</v>
      </c>
      <c r="BM7" s="516">
        <f t="shared" si="7"/>
        <v>672</v>
      </c>
      <c r="BN7" s="516">
        <f t="shared" si="7"/>
        <v>684</v>
      </c>
      <c r="BO7" s="516">
        <f t="shared" si="7"/>
        <v>696</v>
      </c>
      <c r="BP7" s="516">
        <f t="shared" si="7"/>
        <v>708</v>
      </c>
      <c r="BQ7" s="517">
        <f t="shared" si="7"/>
        <v>720</v>
      </c>
    </row>
    <row r="9" spans="1:71" ht="15.6">
      <c r="A9" s="331"/>
      <c r="B9" s="331"/>
      <c r="C9" s="450"/>
      <c r="D9" s="450"/>
      <c r="E9" s="450"/>
      <c r="F9" s="450"/>
      <c r="G9" s="450"/>
      <c r="H9" s="450"/>
      <c r="I9" s="518"/>
    </row>
    <row r="10" spans="1:71" ht="15">
      <c r="A10" s="450"/>
      <c r="B10" s="519" t="s">
        <v>196</v>
      </c>
      <c r="C10" s="520" t="s">
        <v>304</v>
      </c>
      <c r="D10" s="520" t="s">
        <v>305</v>
      </c>
      <c r="E10" s="521" t="s">
        <v>306</v>
      </c>
      <c r="F10" s="521" t="s">
        <v>307</v>
      </c>
      <c r="G10" s="522"/>
      <c r="H10" s="522"/>
      <c r="I10" s="522"/>
      <c r="J10" s="523">
        <f t="shared" ref="J10:BQ10" si="8">DATE(J2,12,31)</f>
        <v>46387</v>
      </c>
      <c r="K10" s="523">
        <f t="shared" si="8"/>
        <v>46752</v>
      </c>
      <c r="L10" s="523">
        <f t="shared" si="8"/>
        <v>47118</v>
      </c>
      <c r="M10" s="523">
        <f t="shared" si="8"/>
        <v>47483</v>
      </c>
      <c r="N10" s="523">
        <f t="shared" si="8"/>
        <v>47848</v>
      </c>
      <c r="O10" s="523">
        <f t="shared" si="8"/>
        <v>48213</v>
      </c>
      <c r="P10" s="523">
        <f t="shared" si="8"/>
        <v>48579</v>
      </c>
      <c r="Q10" s="523">
        <f t="shared" si="8"/>
        <v>48944</v>
      </c>
      <c r="R10" s="523">
        <f t="shared" si="8"/>
        <v>49309</v>
      </c>
      <c r="S10" s="523">
        <f t="shared" si="8"/>
        <v>49674</v>
      </c>
      <c r="T10" s="523">
        <f t="shared" si="8"/>
        <v>50040</v>
      </c>
      <c r="U10" s="523">
        <f t="shared" si="8"/>
        <v>50405</v>
      </c>
      <c r="V10" s="523">
        <f t="shared" si="8"/>
        <v>50770</v>
      </c>
      <c r="W10" s="523">
        <f t="shared" si="8"/>
        <v>51135</v>
      </c>
      <c r="X10" s="523">
        <f t="shared" si="8"/>
        <v>51501</v>
      </c>
      <c r="Y10" s="523">
        <f t="shared" si="8"/>
        <v>51866</v>
      </c>
      <c r="Z10" s="523">
        <f t="shared" si="8"/>
        <v>52231</v>
      </c>
      <c r="AA10" s="523">
        <f t="shared" si="8"/>
        <v>52596</v>
      </c>
      <c r="AB10" s="523">
        <f t="shared" si="8"/>
        <v>52962</v>
      </c>
      <c r="AC10" s="523">
        <f t="shared" si="8"/>
        <v>53327</v>
      </c>
      <c r="AD10" s="523">
        <f t="shared" si="8"/>
        <v>53692</v>
      </c>
      <c r="AE10" s="523">
        <f t="shared" si="8"/>
        <v>54057</v>
      </c>
      <c r="AF10" s="523">
        <f t="shared" si="8"/>
        <v>54423</v>
      </c>
      <c r="AG10" s="523">
        <f t="shared" si="8"/>
        <v>54788</v>
      </c>
      <c r="AH10" s="523">
        <f t="shared" si="8"/>
        <v>55153</v>
      </c>
      <c r="AI10" s="523">
        <f t="shared" si="8"/>
        <v>55518</v>
      </c>
      <c r="AJ10" s="523">
        <f t="shared" si="8"/>
        <v>55884</v>
      </c>
      <c r="AK10" s="523">
        <f t="shared" si="8"/>
        <v>56249</v>
      </c>
      <c r="AL10" s="523">
        <f t="shared" si="8"/>
        <v>56614</v>
      </c>
      <c r="AM10" s="523">
        <f t="shared" si="8"/>
        <v>56979</v>
      </c>
      <c r="AN10" s="523">
        <f t="shared" si="8"/>
        <v>57345</v>
      </c>
      <c r="AO10" s="523">
        <f t="shared" si="8"/>
        <v>57710</v>
      </c>
      <c r="AP10" s="523">
        <f t="shared" si="8"/>
        <v>58075</v>
      </c>
      <c r="AQ10" s="523">
        <f t="shared" si="8"/>
        <v>58440</v>
      </c>
      <c r="AR10" s="523">
        <f t="shared" si="8"/>
        <v>58806</v>
      </c>
      <c r="AS10" s="523">
        <f t="shared" si="8"/>
        <v>59171</v>
      </c>
      <c r="AT10" s="523">
        <f t="shared" si="8"/>
        <v>59536</v>
      </c>
      <c r="AU10" s="523">
        <f t="shared" si="8"/>
        <v>59901</v>
      </c>
      <c r="AV10" s="523">
        <f t="shared" si="8"/>
        <v>60267</v>
      </c>
      <c r="AW10" s="523">
        <f t="shared" si="8"/>
        <v>60632</v>
      </c>
      <c r="AX10" s="523">
        <f t="shared" si="8"/>
        <v>60997</v>
      </c>
      <c r="AY10" s="523">
        <f t="shared" si="8"/>
        <v>61362</v>
      </c>
      <c r="AZ10" s="523">
        <f t="shared" si="8"/>
        <v>61728</v>
      </c>
      <c r="BA10" s="523">
        <f t="shared" si="8"/>
        <v>62093</v>
      </c>
      <c r="BB10" s="523">
        <f t="shared" si="8"/>
        <v>62458</v>
      </c>
      <c r="BC10" s="523">
        <f t="shared" si="8"/>
        <v>62823</v>
      </c>
      <c r="BD10" s="523">
        <f t="shared" si="8"/>
        <v>63189</v>
      </c>
      <c r="BE10" s="523">
        <f t="shared" si="8"/>
        <v>63554</v>
      </c>
      <c r="BF10" s="523">
        <f t="shared" si="8"/>
        <v>63919</v>
      </c>
      <c r="BG10" s="523">
        <f t="shared" si="8"/>
        <v>64284</v>
      </c>
      <c r="BH10" s="523">
        <f t="shared" si="8"/>
        <v>64650</v>
      </c>
      <c r="BI10" s="523">
        <f t="shared" si="8"/>
        <v>65015</v>
      </c>
      <c r="BJ10" s="523">
        <f t="shared" si="8"/>
        <v>65380</v>
      </c>
      <c r="BK10" s="523">
        <f t="shared" si="8"/>
        <v>65745</v>
      </c>
      <c r="BL10" s="523">
        <f t="shared" si="8"/>
        <v>66111</v>
      </c>
      <c r="BM10" s="523">
        <f t="shared" si="8"/>
        <v>66476</v>
      </c>
      <c r="BN10" s="523">
        <f t="shared" si="8"/>
        <v>66841</v>
      </c>
      <c r="BO10" s="523">
        <f t="shared" si="8"/>
        <v>67206</v>
      </c>
      <c r="BP10" s="523">
        <f t="shared" si="8"/>
        <v>67572</v>
      </c>
      <c r="BQ10" s="523">
        <f t="shared" si="8"/>
        <v>67937</v>
      </c>
    </row>
    <row r="11" spans="1:71">
      <c r="A11" s="450"/>
      <c r="B11" s="451" t="s">
        <v>308</v>
      </c>
      <c r="C11" s="524">
        <f t="shared" ref="C11:C41" si="9">SUM($J11:$BQ11)</f>
        <v>115200901.15452659</v>
      </c>
      <c r="D11" s="525">
        <f>NPV(Painel!$D$11,$K11:$BQ11)+J11</f>
        <v>40544261.309338853</v>
      </c>
      <c r="E11" s="526">
        <f>FC!D13</f>
        <v>106203340.86754872</v>
      </c>
      <c r="F11" s="527">
        <f>E11-C11+C39</f>
        <v>0</v>
      </c>
      <c r="G11" s="454"/>
      <c r="H11" s="454"/>
      <c r="I11" s="454"/>
      <c r="J11" s="525">
        <f t="shared" ref="J11:AO11" si="10">SUM(J12:J19)</f>
        <v>7514265.0354813784</v>
      </c>
      <c r="K11" s="525">
        <f t="shared" si="10"/>
        <v>2199951.564066194</v>
      </c>
      <c r="L11" s="525">
        <f t="shared" si="10"/>
        <v>1702133.9567104632</v>
      </c>
      <c r="M11" s="525">
        <f t="shared" si="10"/>
        <v>2720951.6501361183</v>
      </c>
      <c r="N11" s="525">
        <f t="shared" si="10"/>
        <v>3268947.1043278235</v>
      </c>
      <c r="O11" s="525">
        <f t="shared" si="10"/>
        <v>3408582.0858569983</v>
      </c>
      <c r="P11" s="525">
        <f t="shared" si="10"/>
        <v>3464823.2101833122</v>
      </c>
      <c r="Q11" s="525">
        <f t="shared" si="10"/>
        <v>3518736.3665859029</v>
      </c>
      <c r="R11" s="525">
        <f t="shared" si="10"/>
        <v>3570316.4902760615</v>
      </c>
      <c r="S11" s="525">
        <f t="shared" si="10"/>
        <v>3618601.2055974067</v>
      </c>
      <c r="T11" s="525">
        <f t="shared" si="10"/>
        <v>3664129.0495281066</v>
      </c>
      <c r="U11" s="525">
        <f t="shared" si="10"/>
        <v>3705122.1098245382</v>
      </c>
      <c r="V11" s="525">
        <f t="shared" si="10"/>
        <v>3744120.5500426488</v>
      </c>
      <c r="W11" s="525">
        <f t="shared" si="10"/>
        <v>3782364.2249410162</v>
      </c>
      <c r="X11" s="525">
        <f t="shared" si="10"/>
        <v>3820828.2581226099</v>
      </c>
      <c r="Y11" s="525">
        <f t="shared" si="10"/>
        <v>3858722.4525087029</v>
      </c>
      <c r="Z11" s="525">
        <f t="shared" si="10"/>
        <v>3894973.6339373081</v>
      </c>
      <c r="AA11" s="525">
        <f t="shared" si="10"/>
        <v>3930987.9600962913</v>
      </c>
      <c r="AB11" s="525">
        <f t="shared" si="10"/>
        <v>3966644.6544117443</v>
      </c>
      <c r="AC11" s="525">
        <f t="shared" si="10"/>
        <v>4001089.5908699143</v>
      </c>
      <c r="AD11" s="525">
        <f t="shared" si="10"/>
        <v>4035750.5956921652</v>
      </c>
      <c r="AE11" s="525">
        <f t="shared" si="10"/>
        <v>4070719.6524733482</v>
      </c>
      <c r="AF11" s="525">
        <f t="shared" si="10"/>
        <v>4105101.1706270687</v>
      </c>
      <c r="AG11" s="525">
        <f t="shared" si="10"/>
        <v>4139667.1477228105</v>
      </c>
      <c r="AH11" s="525">
        <f t="shared" si="10"/>
        <v>4174626.4659133977</v>
      </c>
      <c r="AI11" s="525">
        <f t="shared" si="10"/>
        <v>4206421.7087303353</v>
      </c>
      <c r="AJ11" s="525">
        <f t="shared" si="10"/>
        <v>4236067.4523213152</v>
      </c>
      <c r="AK11" s="525">
        <f t="shared" si="10"/>
        <v>4265594.6527000973</v>
      </c>
      <c r="AL11" s="525">
        <f t="shared" si="10"/>
        <v>4292872.9722824339</v>
      </c>
      <c r="AM11" s="525">
        <f t="shared" si="10"/>
        <v>4317788.1825590543</v>
      </c>
      <c r="AN11" s="525">
        <f t="shared" si="10"/>
        <v>0</v>
      </c>
      <c r="AO11" s="525">
        <f t="shared" si="10"/>
        <v>0</v>
      </c>
      <c r="AP11" s="525">
        <f t="shared" ref="AP11:BQ11" si="11">SUM(AP12:AP19)</f>
        <v>0</v>
      </c>
      <c r="AQ11" s="525">
        <f t="shared" si="11"/>
        <v>0</v>
      </c>
      <c r="AR11" s="525">
        <f t="shared" si="11"/>
        <v>0</v>
      </c>
      <c r="AS11" s="525">
        <f t="shared" si="11"/>
        <v>0</v>
      </c>
      <c r="AT11" s="525">
        <f t="shared" si="11"/>
        <v>0</v>
      </c>
      <c r="AU11" s="525">
        <f t="shared" si="11"/>
        <v>0</v>
      </c>
      <c r="AV11" s="525">
        <f t="shared" si="11"/>
        <v>0</v>
      </c>
      <c r="AW11" s="525">
        <f t="shared" si="11"/>
        <v>0</v>
      </c>
      <c r="AX11" s="525">
        <f t="shared" si="11"/>
        <v>0</v>
      </c>
      <c r="AY11" s="525">
        <f t="shared" si="11"/>
        <v>0</v>
      </c>
      <c r="AZ11" s="525">
        <f t="shared" si="11"/>
        <v>0</v>
      </c>
      <c r="BA11" s="525">
        <f t="shared" si="11"/>
        <v>0</v>
      </c>
      <c r="BB11" s="525">
        <f t="shared" si="11"/>
        <v>0</v>
      </c>
      <c r="BC11" s="525">
        <f t="shared" si="11"/>
        <v>0</v>
      </c>
      <c r="BD11" s="525">
        <f t="shared" si="11"/>
        <v>0</v>
      </c>
      <c r="BE11" s="525">
        <f t="shared" si="11"/>
        <v>0</v>
      </c>
      <c r="BF11" s="525">
        <f t="shared" si="11"/>
        <v>0</v>
      </c>
      <c r="BG11" s="525">
        <f t="shared" si="11"/>
        <v>0</v>
      </c>
      <c r="BH11" s="525">
        <f t="shared" si="11"/>
        <v>0</v>
      </c>
      <c r="BI11" s="525">
        <f t="shared" si="11"/>
        <v>0</v>
      </c>
      <c r="BJ11" s="525">
        <f t="shared" si="11"/>
        <v>0</v>
      </c>
      <c r="BK11" s="525">
        <f t="shared" si="11"/>
        <v>0</v>
      </c>
      <c r="BL11" s="525">
        <f t="shared" si="11"/>
        <v>0</v>
      </c>
      <c r="BM11" s="525">
        <f t="shared" si="11"/>
        <v>0</v>
      </c>
      <c r="BN11" s="525">
        <f t="shared" si="11"/>
        <v>0</v>
      </c>
      <c r="BO11" s="525">
        <f t="shared" si="11"/>
        <v>0</v>
      </c>
      <c r="BP11" s="525">
        <f t="shared" si="11"/>
        <v>0</v>
      </c>
      <c r="BQ11" s="525">
        <f t="shared" si="11"/>
        <v>0</v>
      </c>
      <c r="BS11" s="457"/>
    </row>
    <row r="12" spans="1:71" ht="15" outlineLevel="1">
      <c r="A12" s="450"/>
      <c r="B12" s="528" t="s">
        <v>200</v>
      </c>
      <c r="C12" s="529">
        <f t="shared" si="9"/>
        <v>55375976.148078084</v>
      </c>
      <c r="D12" s="529">
        <f>NPV(Painel!$D$11,$K12:$BQ12)+J12</f>
        <v>16514657.859138433</v>
      </c>
      <c r="E12" s="530">
        <f>FC!D14</f>
        <v>55375976.148078084</v>
      </c>
      <c r="F12" s="531">
        <f t="shared" ref="F12:F16" si="12">E12-C12</f>
        <v>0</v>
      </c>
      <c r="G12" s="342"/>
      <c r="H12" s="342"/>
      <c r="I12" s="342"/>
      <c r="J12" s="532">
        <f>FC!J14</f>
        <v>0</v>
      </c>
      <c r="K12" s="532">
        <f>FC!K14</f>
        <v>373675.08919256722</v>
      </c>
      <c r="L12" s="532">
        <f>FC!L14</f>
        <v>887517.55469901115</v>
      </c>
      <c r="M12" s="532">
        <f>FC!M14</f>
        <v>1418744.0098134568</v>
      </c>
      <c r="N12" s="532">
        <f>FC!N14</f>
        <v>1704476.8592011307</v>
      </c>
      <c r="O12" s="532">
        <f>FC!O14</f>
        <v>1777284.5820414166</v>
      </c>
      <c r="P12" s="532">
        <f>FC!P14</f>
        <v>1806609.5273189782</v>
      </c>
      <c r="Q12" s="532">
        <f>FC!Q14</f>
        <v>1834720.6360527496</v>
      </c>
      <c r="R12" s="532">
        <f>FC!R14</f>
        <v>1861615.2673877785</v>
      </c>
      <c r="S12" s="532">
        <f>FC!S14</f>
        <v>1886791.6245730596</v>
      </c>
      <c r="T12" s="532">
        <f>FC!T14</f>
        <v>1910530.5086701624</v>
      </c>
      <c r="U12" s="532">
        <f>FC!U14</f>
        <v>1931904.8902166241</v>
      </c>
      <c r="V12" s="532">
        <f>FC!V14</f>
        <v>1952239.2476642269</v>
      </c>
      <c r="W12" s="532">
        <f>FC!W14</f>
        <v>1972180.059428595</v>
      </c>
      <c r="X12" s="532">
        <f>FC!X14</f>
        <v>1992235.7692266442</v>
      </c>
      <c r="Y12" s="532">
        <f>FC!Y14</f>
        <v>2011994.3567374833</v>
      </c>
      <c r="Z12" s="532">
        <f>FC!Z14</f>
        <v>2030896.2532478168</v>
      </c>
      <c r="AA12" s="532">
        <f>FC!AA14</f>
        <v>2049674.64995434</v>
      </c>
      <c r="AB12" s="532">
        <f>FC!AB14</f>
        <v>2068266.572183928</v>
      </c>
      <c r="AC12" s="532">
        <f>FC!AC14</f>
        <v>2086226.6661334063</v>
      </c>
      <c r="AD12" s="532">
        <f>FC!AD14</f>
        <v>2104299.4212899427</v>
      </c>
      <c r="AE12" s="532">
        <f>FC!AE14</f>
        <v>2122532.799246015</v>
      </c>
      <c r="AF12" s="532">
        <f>FC!AF14</f>
        <v>2140459.8259634664</v>
      </c>
      <c r="AG12" s="532">
        <f>FC!AG14</f>
        <v>2158483.0322727291</v>
      </c>
      <c r="AH12" s="532">
        <f>FC!AH14</f>
        <v>2176711.332385147</v>
      </c>
      <c r="AI12" s="532">
        <f>FC!AI14</f>
        <v>2193289.8372934707</v>
      </c>
      <c r="AJ12" s="532">
        <f>FC!AJ14</f>
        <v>2208747.5618487988</v>
      </c>
      <c r="AK12" s="532">
        <f>FC!AK14</f>
        <v>2224143.4762384803</v>
      </c>
      <c r="AL12" s="532">
        <f>FC!AL14</f>
        <v>2238366.7912699259</v>
      </c>
      <c r="AM12" s="532">
        <f>FC!AM14</f>
        <v>2251357.9465267379</v>
      </c>
      <c r="AN12" s="532">
        <f>FC!AN14</f>
        <v>0</v>
      </c>
      <c r="AO12" s="532">
        <f>FC!AO14</f>
        <v>0</v>
      </c>
      <c r="AP12" s="532">
        <f>FC!AP14</f>
        <v>0</v>
      </c>
      <c r="AQ12" s="532">
        <f>FC!AQ14</f>
        <v>0</v>
      </c>
      <c r="AR12" s="532">
        <f>FC!AR14</f>
        <v>0</v>
      </c>
      <c r="AS12" s="532">
        <f>FC!AS14</f>
        <v>0</v>
      </c>
      <c r="AT12" s="532">
        <f>FC!AT14</f>
        <v>0</v>
      </c>
      <c r="AU12" s="532">
        <f>FC!AU14</f>
        <v>0</v>
      </c>
      <c r="AV12" s="532">
        <f>FC!AV14</f>
        <v>0</v>
      </c>
      <c r="AW12" s="532">
        <f>FC!AW14</f>
        <v>0</v>
      </c>
      <c r="AX12" s="532">
        <f>FC!AX14</f>
        <v>0</v>
      </c>
      <c r="AY12" s="532">
        <f>FC!AY14</f>
        <v>0</v>
      </c>
      <c r="AZ12" s="532">
        <f>FC!AZ14</f>
        <v>0</v>
      </c>
      <c r="BA12" s="532">
        <f>FC!BA14</f>
        <v>0</v>
      </c>
      <c r="BB12" s="532">
        <f>FC!BB14</f>
        <v>0</v>
      </c>
      <c r="BC12" s="532">
        <f>FC!BC14</f>
        <v>0</v>
      </c>
      <c r="BD12" s="532">
        <f>FC!BD14</f>
        <v>0</v>
      </c>
      <c r="BE12" s="532">
        <f>FC!BE14</f>
        <v>0</v>
      </c>
      <c r="BF12" s="532">
        <f>FC!BF14</f>
        <v>0</v>
      </c>
      <c r="BG12" s="532">
        <f>FC!BG14</f>
        <v>0</v>
      </c>
      <c r="BH12" s="532">
        <f>FC!BH14</f>
        <v>0</v>
      </c>
      <c r="BI12" s="532">
        <f>FC!BI14</f>
        <v>0</v>
      </c>
      <c r="BJ12" s="532">
        <f>FC!BJ14</f>
        <v>0</v>
      </c>
      <c r="BK12" s="532">
        <f>FC!BK14</f>
        <v>0</v>
      </c>
      <c r="BL12" s="532">
        <f>FC!BL14</f>
        <v>0</v>
      </c>
      <c r="BM12" s="532">
        <f>FC!BM14</f>
        <v>0</v>
      </c>
      <c r="BN12" s="532">
        <f>FC!BN14</f>
        <v>0</v>
      </c>
      <c r="BO12" s="532">
        <f>FC!BO14</f>
        <v>0</v>
      </c>
      <c r="BP12" s="532">
        <f>FC!BP14</f>
        <v>0</v>
      </c>
      <c r="BQ12" s="532">
        <f>FC!BQ14</f>
        <v>0</v>
      </c>
      <c r="BS12" s="457"/>
    </row>
    <row r="13" spans="1:71" ht="15" outlineLevel="1">
      <c r="A13" s="450"/>
      <c r="B13" s="528" t="s">
        <v>201</v>
      </c>
      <c r="C13" s="529">
        <f t="shared" si="9"/>
        <v>0</v>
      </c>
      <c r="D13" s="529">
        <f>NPV(Painel!$D$11,$K13:$BQ13)+J13</f>
        <v>0</v>
      </c>
      <c r="E13" s="530">
        <f>FC!D15</f>
        <v>0</v>
      </c>
      <c r="F13" s="531">
        <f t="shared" si="12"/>
        <v>0</v>
      </c>
      <c r="G13" s="342"/>
      <c r="H13" s="342"/>
      <c r="I13" s="342"/>
      <c r="J13" s="532">
        <f>FC!J15</f>
        <v>0</v>
      </c>
      <c r="K13" s="532">
        <f>FC!K15</f>
        <v>0</v>
      </c>
      <c r="L13" s="532">
        <f>FC!L15</f>
        <v>0</v>
      </c>
      <c r="M13" s="532">
        <f>FC!M15</f>
        <v>0</v>
      </c>
      <c r="N13" s="532">
        <f>FC!N15</f>
        <v>0</v>
      </c>
      <c r="O13" s="532">
        <f>FC!O15</f>
        <v>0</v>
      </c>
      <c r="P13" s="532">
        <f>FC!P15</f>
        <v>0</v>
      </c>
      <c r="Q13" s="532">
        <f>FC!Q15</f>
        <v>0</v>
      </c>
      <c r="R13" s="532">
        <f>FC!R15</f>
        <v>0</v>
      </c>
      <c r="S13" s="532">
        <f>FC!S15</f>
        <v>0</v>
      </c>
      <c r="T13" s="532">
        <f>FC!T15</f>
        <v>0</v>
      </c>
      <c r="U13" s="532">
        <f>FC!U15</f>
        <v>0</v>
      </c>
      <c r="V13" s="532">
        <f>FC!V15</f>
        <v>0</v>
      </c>
      <c r="W13" s="532">
        <f>FC!W15</f>
        <v>0</v>
      </c>
      <c r="X13" s="532">
        <f>FC!X15</f>
        <v>0</v>
      </c>
      <c r="Y13" s="532">
        <f>FC!Y15</f>
        <v>0</v>
      </c>
      <c r="Z13" s="532">
        <f>FC!Z15</f>
        <v>0</v>
      </c>
      <c r="AA13" s="532">
        <f>FC!AA15</f>
        <v>0</v>
      </c>
      <c r="AB13" s="532">
        <f>FC!AB15</f>
        <v>0</v>
      </c>
      <c r="AC13" s="532">
        <f>FC!AC15</f>
        <v>0</v>
      </c>
      <c r="AD13" s="532">
        <f>FC!AD15</f>
        <v>0</v>
      </c>
      <c r="AE13" s="532">
        <f>FC!AE15</f>
        <v>0</v>
      </c>
      <c r="AF13" s="532">
        <f>FC!AF15</f>
        <v>0</v>
      </c>
      <c r="AG13" s="532">
        <f>FC!AG15</f>
        <v>0</v>
      </c>
      <c r="AH13" s="532">
        <f>FC!AH15</f>
        <v>0</v>
      </c>
      <c r="AI13" s="532">
        <f>FC!AI15</f>
        <v>0</v>
      </c>
      <c r="AJ13" s="532">
        <f>FC!AJ15</f>
        <v>0</v>
      </c>
      <c r="AK13" s="532">
        <f>FC!AK15</f>
        <v>0</v>
      </c>
      <c r="AL13" s="532">
        <f>FC!AL15</f>
        <v>0</v>
      </c>
      <c r="AM13" s="532">
        <f>FC!AM15</f>
        <v>0</v>
      </c>
      <c r="AN13" s="532">
        <f>FC!AN15</f>
        <v>0</v>
      </c>
      <c r="AO13" s="532">
        <f>FC!AO15</f>
        <v>0</v>
      </c>
      <c r="AP13" s="532">
        <f>FC!AP15</f>
        <v>0</v>
      </c>
      <c r="AQ13" s="532">
        <f>FC!AQ15</f>
        <v>0</v>
      </c>
      <c r="AR13" s="532">
        <f>FC!AR15</f>
        <v>0</v>
      </c>
      <c r="AS13" s="532">
        <f>FC!AS15</f>
        <v>0</v>
      </c>
      <c r="AT13" s="532">
        <f>FC!AT15</f>
        <v>0</v>
      </c>
      <c r="AU13" s="532">
        <f>FC!AU15</f>
        <v>0</v>
      </c>
      <c r="AV13" s="532">
        <f>FC!AV15</f>
        <v>0</v>
      </c>
      <c r="AW13" s="532">
        <f>FC!AW15</f>
        <v>0</v>
      </c>
      <c r="AX13" s="532">
        <f>FC!AX15</f>
        <v>0</v>
      </c>
      <c r="AY13" s="532">
        <f>FC!AY15</f>
        <v>0</v>
      </c>
      <c r="AZ13" s="532">
        <f>FC!AZ15</f>
        <v>0</v>
      </c>
      <c r="BA13" s="532">
        <f>FC!BA15</f>
        <v>0</v>
      </c>
      <c r="BB13" s="532">
        <f>FC!BB15</f>
        <v>0</v>
      </c>
      <c r="BC13" s="532">
        <f>FC!BC15</f>
        <v>0</v>
      </c>
      <c r="BD13" s="532">
        <f>FC!BD15</f>
        <v>0</v>
      </c>
      <c r="BE13" s="532">
        <f>FC!BE15</f>
        <v>0</v>
      </c>
      <c r="BF13" s="532">
        <f>FC!BF15</f>
        <v>0</v>
      </c>
      <c r="BG13" s="532">
        <f>FC!BG15</f>
        <v>0</v>
      </c>
      <c r="BH13" s="532">
        <f>FC!BH15</f>
        <v>0</v>
      </c>
      <c r="BI13" s="532">
        <f>FC!BI15</f>
        <v>0</v>
      </c>
      <c r="BJ13" s="532">
        <f>FC!BJ15</f>
        <v>0</v>
      </c>
      <c r="BK13" s="532">
        <f>FC!BK15</f>
        <v>0</v>
      </c>
      <c r="BL13" s="532">
        <f>FC!BL15</f>
        <v>0</v>
      </c>
      <c r="BM13" s="532">
        <f>FC!BM15</f>
        <v>0</v>
      </c>
      <c r="BN13" s="532">
        <f>FC!BN15</f>
        <v>0</v>
      </c>
      <c r="BO13" s="532">
        <f>FC!BO15</f>
        <v>0</v>
      </c>
      <c r="BP13" s="532">
        <f>FC!BP15</f>
        <v>0</v>
      </c>
      <c r="BQ13" s="532">
        <f>FC!BQ15</f>
        <v>0</v>
      </c>
      <c r="BS13" s="457"/>
    </row>
    <row r="14" spans="1:71" ht="15" outlineLevel="1">
      <c r="A14" s="450"/>
      <c r="B14" s="528" t="s">
        <v>202</v>
      </c>
      <c r="C14" s="529">
        <f t="shared" si="9"/>
        <v>12692426.335215788</v>
      </c>
      <c r="D14" s="529">
        <f>NPV(Painel!$D$11,$K14:$BQ14)+J14</f>
        <v>3785234.9142865967</v>
      </c>
      <c r="E14" s="530">
        <f>FC!D16</f>
        <v>12692426.335215788</v>
      </c>
      <c r="F14" s="531">
        <f t="shared" si="12"/>
        <v>0</v>
      </c>
      <c r="G14" s="342"/>
      <c r="H14" s="342"/>
      <c r="I14" s="342"/>
      <c r="J14" s="532">
        <f>FC!J16</f>
        <v>0</v>
      </c>
      <c r="K14" s="532">
        <f>FC!K16</f>
        <v>85648.034992633839</v>
      </c>
      <c r="L14" s="532">
        <f>FC!L16</f>
        <v>203423.07202144031</v>
      </c>
      <c r="M14" s="532">
        <f>FC!M16</f>
        <v>325182.59876690118</v>
      </c>
      <c r="N14" s="532">
        <f>FC!N16</f>
        <v>390673.87124048313</v>
      </c>
      <c r="O14" s="532">
        <f>FC!O16</f>
        <v>407361.73343390127</v>
      </c>
      <c r="P14" s="532">
        <f>FC!P16</f>
        <v>414083.14465967164</v>
      </c>
      <c r="Q14" s="532">
        <f>FC!Q16</f>
        <v>420526.33901259</v>
      </c>
      <c r="R14" s="532">
        <f>FC!R16</f>
        <v>426690.71119665453</v>
      </c>
      <c r="S14" s="532">
        <f>FC!S16</f>
        <v>432461.24710754812</v>
      </c>
      <c r="T14" s="532">
        <f>FC!T16</f>
        <v>437902.30762947915</v>
      </c>
      <c r="U14" s="532">
        <f>FC!U16</f>
        <v>442801.41338093003</v>
      </c>
      <c r="V14" s="532">
        <f>FC!V16</f>
        <v>447462.14086476696</v>
      </c>
      <c r="W14" s="532">
        <f>FC!W16</f>
        <v>452032.66588281543</v>
      </c>
      <c r="X14" s="532">
        <f>FC!X16</f>
        <v>456629.52605430048</v>
      </c>
      <c r="Y14" s="532">
        <f>FC!Y16</f>
        <v>461158.28444220917</v>
      </c>
      <c r="Z14" s="532">
        <f>FC!Z16</f>
        <v>465490.68534493545</v>
      </c>
      <c r="AA14" s="532">
        <f>FC!AA16</f>
        <v>469794.7795292738</v>
      </c>
      <c r="AB14" s="532">
        <f>FC!AB16</f>
        <v>474056.13291287993</v>
      </c>
      <c r="AC14" s="532">
        <f>FC!AC16</f>
        <v>478172.66837254819</v>
      </c>
      <c r="AD14" s="532">
        <f>FC!AD16</f>
        <v>482315.02629478765</v>
      </c>
      <c r="AE14" s="532">
        <f>FC!AE16</f>
        <v>486494.19969537476</v>
      </c>
      <c r="AF14" s="532">
        <f>FC!AF16</f>
        <v>490603.15599462349</v>
      </c>
      <c r="AG14" s="532">
        <f>FC!AG16</f>
        <v>494734.15709504671</v>
      </c>
      <c r="AH14" s="532">
        <f>FC!AH16</f>
        <v>498912.16663070512</v>
      </c>
      <c r="AI14" s="532">
        <f>FC!AI16</f>
        <v>502712.0355799087</v>
      </c>
      <c r="AJ14" s="532">
        <f>FC!AJ16</f>
        <v>506255.01655967353</v>
      </c>
      <c r="AK14" s="532">
        <f>FC!AK16</f>
        <v>509783.83036752022</v>
      </c>
      <c r="AL14" s="532">
        <f>FC!AL16</f>
        <v>513043.87905355048</v>
      </c>
      <c r="AM14" s="532">
        <f>FC!AM16</f>
        <v>516021.51109863655</v>
      </c>
      <c r="AN14" s="532">
        <f>FC!AN16</f>
        <v>0</v>
      </c>
      <c r="AO14" s="532">
        <f>FC!AO16</f>
        <v>0</v>
      </c>
      <c r="AP14" s="532">
        <f>FC!AP16</f>
        <v>0</v>
      </c>
      <c r="AQ14" s="532">
        <f>FC!AQ16</f>
        <v>0</v>
      </c>
      <c r="AR14" s="532">
        <f>FC!AR16</f>
        <v>0</v>
      </c>
      <c r="AS14" s="532">
        <f>FC!AS16</f>
        <v>0</v>
      </c>
      <c r="AT14" s="532">
        <f>FC!AT16</f>
        <v>0</v>
      </c>
      <c r="AU14" s="532">
        <f>FC!AU16</f>
        <v>0</v>
      </c>
      <c r="AV14" s="532">
        <f>FC!AV16</f>
        <v>0</v>
      </c>
      <c r="AW14" s="532">
        <f>FC!AW16</f>
        <v>0</v>
      </c>
      <c r="AX14" s="532">
        <f>FC!AX16</f>
        <v>0</v>
      </c>
      <c r="AY14" s="532">
        <f>FC!AY16</f>
        <v>0</v>
      </c>
      <c r="AZ14" s="532">
        <f>FC!AZ16</f>
        <v>0</v>
      </c>
      <c r="BA14" s="532">
        <f>FC!BA16</f>
        <v>0</v>
      </c>
      <c r="BB14" s="532">
        <f>FC!BB16</f>
        <v>0</v>
      </c>
      <c r="BC14" s="532">
        <f>FC!BC16</f>
        <v>0</v>
      </c>
      <c r="BD14" s="532">
        <f>FC!BD16</f>
        <v>0</v>
      </c>
      <c r="BE14" s="532">
        <f>FC!BE16</f>
        <v>0</v>
      </c>
      <c r="BF14" s="532">
        <f>FC!BF16</f>
        <v>0</v>
      </c>
      <c r="BG14" s="532">
        <f>FC!BG16</f>
        <v>0</v>
      </c>
      <c r="BH14" s="532">
        <f>FC!BH16</f>
        <v>0</v>
      </c>
      <c r="BI14" s="532">
        <f>FC!BI16</f>
        <v>0</v>
      </c>
      <c r="BJ14" s="532">
        <f>FC!BJ16</f>
        <v>0</v>
      </c>
      <c r="BK14" s="532">
        <f>FC!BK16</f>
        <v>0</v>
      </c>
      <c r="BL14" s="532">
        <f>FC!BL16</f>
        <v>0</v>
      </c>
      <c r="BM14" s="532">
        <f>FC!BM16</f>
        <v>0</v>
      </c>
      <c r="BN14" s="532">
        <f>FC!BN16</f>
        <v>0</v>
      </c>
      <c r="BO14" s="532">
        <f>FC!BO16</f>
        <v>0</v>
      </c>
      <c r="BP14" s="532">
        <f>FC!BP16</f>
        <v>0</v>
      </c>
      <c r="BQ14" s="532">
        <f>FC!BQ16</f>
        <v>0</v>
      </c>
      <c r="BS14" s="457"/>
    </row>
    <row r="15" spans="1:71" ht="15" outlineLevel="1">
      <c r="A15" s="450"/>
      <c r="B15" s="528" t="s">
        <v>203</v>
      </c>
      <c r="C15" s="529">
        <f>SUM($J15:$BQ15)</f>
        <v>33622097.31344983</v>
      </c>
      <c r="D15" s="529">
        <f>NPV(Painel!$D$11,$K15:$BQ15)+J15</f>
        <v>10027045.521572309</v>
      </c>
      <c r="E15" s="530">
        <f>FC!D17</f>
        <v>33622097.31344983</v>
      </c>
      <c r="F15" s="531">
        <f t="shared" si="12"/>
        <v>0</v>
      </c>
      <c r="G15" s="342"/>
      <c r="H15" s="342"/>
      <c r="I15" s="342"/>
      <c r="J15" s="532">
        <f>FC!J17</f>
        <v>0</v>
      </c>
      <c r="K15" s="532">
        <f>FC!K17</f>
        <v>226880.69965301338</v>
      </c>
      <c r="L15" s="532">
        <f>FC!L17</f>
        <v>538865.47320973664</v>
      </c>
      <c r="M15" s="532">
        <f>FC!M17</f>
        <v>861405.11606092204</v>
      </c>
      <c r="N15" s="532">
        <f>FC!N17</f>
        <v>1034890.7742111683</v>
      </c>
      <c r="O15" s="532">
        <f>FC!O17</f>
        <v>1079096.7370272612</v>
      </c>
      <c r="P15" s="532">
        <f>FC!P17</f>
        <v>1096901.6812001138</v>
      </c>
      <c r="Q15" s="532">
        <f>FC!Q17</f>
        <v>1113969.6319466336</v>
      </c>
      <c r="R15" s="532">
        <f>FC!R17</f>
        <v>1130298.9858443902</v>
      </c>
      <c r="S15" s="532">
        <f>FC!S17</f>
        <v>1145585.0718001153</v>
      </c>
      <c r="T15" s="532">
        <f>FC!T17</f>
        <v>1159998.3810859183</v>
      </c>
      <c r="U15" s="532">
        <f>FC!U17</f>
        <v>1172976.0581646613</v>
      </c>
      <c r="V15" s="532">
        <f>FC!V17</f>
        <v>1185322.2738427664</v>
      </c>
      <c r="W15" s="532">
        <f>FC!W17</f>
        <v>1197429.5441842943</v>
      </c>
      <c r="X15" s="532">
        <f>FC!X17</f>
        <v>1209606.5760566925</v>
      </c>
      <c r="Y15" s="532">
        <f>FC!Y17</f>
        <v>1221603.2070558337</v>
      </c>
      <c r="Z15" s="532">
        <f>FC!Z17</f>
        <v>1233079.6892433402</v>
      </c>
      <c r="AA15" s="532">
        <f>FC!AA17</f>
        <v>1244481.1872461741</v>
      </c>
      <c r="AB15" s="532">
        <f>FC!AB17</f>
        <v>1255769.4653394711</v>
      </c>
      <c r="AC15" s="532">
        <f>FC!AC17</f>
        <v>1266674.1223501815</v>
      </c>
      <c r="AD15" s="532">
        <f>FC!AD17</f>
        <v>1277647.1827793168</v>
      </c>
      <c r="AE15" s="532">
        <f>FC!AE17</f>
        <v>1288717.7670043723</v>
      </c>
      <c r="AF15" s="532">
        <f>FC!AF17</f>
        <v>1299602.3469027602</v>
      </c>
      <c r="AG15" s="532">
        <f>FC!AG17</f>
        <v>1310545.3232362159</v>
      </c>
      <c r="AH15" s="532">
        <f>FC!AH17</f>
        <v>1321612.8243959174</v>
      </c>
      <c r="AI15" s="532">
        <f>FC!AI17</f>
        <v>1331678.6353145125</v>
      </c>
      <c r="AJ15" s="532">
        <f>FC!AJ17</f>
        <v>1341063.9528365724</v>
      </c>
      <c r="AK15" s="532">
        <f>FC!AK17</f>
        <v>1350411.741676542</v>
      </c>
      <c r="AL15" s="532">
        <f>FC!AL17</f>
        <v>1359047.5746743807</v>
      </c>
      <c r="AM15" s="532">
        <f>FC!AM17</f>
        <v>1366935.2891065502</v>
      </c>
      <c r="AN15" s="532">
        <f>FC!AN17</f>
        <v>0</v>
      </c>
      <c r="AO15" s="532">
        <f>FC!AO17</f>
        <v>0</v>
      </c>
      <c r="AP15" s="532">
        <f>FC!AP17</f>
        <v>0</v>
      </c>
      <c r="AQ15" s="532">
        <f>FC!AQ17</f>
        <v>0</v>
      </c>
      <c r="AR15" s="532">
        <f>FC!AR17</f>
        <v>0</v>
      </c>
      <c r="AS15" s="532">
        <f>FC!AS17</f>
        <v>0</v>
      </c>
      <c r="AT15" s="532">
        <f>FC!AT17</f>
        <v>0</v>
      </c>
      <c r="AU15" s="532">
        <f>FC!AU17</f>
        <v>0</v>
      </c>
      <c r="AV15" s="532">
        <f>FC!AV17</f>
        <v>0</v>
      </c>
      <c r="AW15" s="532">
        <f>FC!AW17</f>
        <v>0</v>
      </c>
      <c r="AX15" s="532">
        <f>FC!AX17</f>
        <v>0</v>
      </c>
      <c r="AY15" s="532">
        <f>FC!AY17</f>
        <v>0</v>
      </c>
      <c r="AZ15" s="532">
        <f>FC!AZ17</f>
        <v>0</v>
      </c>
      <c r="BA15" s="532">
        <f>FC!BA17</f>
        <v>0</v>
      </c>
      <c r="BB15" s="532">
        <f>FC!BB17</f>
        <v>0</v>
      </c>
      <c r="BC15" s="532">
        <f>FC!BC17</f>
        <v>0</v>
      </c>
      <c r="BD15" s="532">
        <f>FC!BD17</f>
        <v>0</v>
      </c>
      <c r="BE15" s="532">
        <f>FC!BE17</f>
        <v>0</v>
      </c>
      <c r="BF15" s="532">
        <f>FC!BF17</f>
        <v>0</v>
      </c>
      <c r="BG15" s="532">
        <f>FC!BG17</f>
        <v>0</v>
      </c>
      <c r="BH15" s="532">
        <f>FC!BH17</f>
        <v>0</v>
      </c>
      <c r="BI15" s="532">
        <f>FC!BI17</f>
        <v>0</v>
      </c>
      <c r="BJ15" s="532">
        <f>FC!BJ17</f>
        <v>0</v>
      </c>
      <c r="BK15" s="532">
        <f>FC!BK17</f>
        <v>0</v>
      </c>
      <c r="BL15" s="532">
        <f>FC!BL17</f>
        <v>0</v>
      </c>
      <c r="BM15" s="532">
        <f>FC!BM17</f>
        <v>0</v>
      </c>
      <c r="BN15" s="532">
        <f>FC!BN17</f>
        <v>0</v>
      </c>
      <c r="BO15" s="532">
        <f>FC!BO17</f>
        <v>0</v>
      </c>
      <c r="BP15" s="532">
        <f>FC!BP17</f>
        <v>0</v>
      </c>
      <c r="BQ15" s="532">
        <f>FC!BQ17</f>
        <v>0</v>
      </c>
      <c r="BS15" s="457"/>
    </row>
    <row r="16" spans="1:71" ht="15" outlineLevel="1">
      <c r="A16" s="450"/>
      <c r="B16" s="528" t="s">
        <v>206</v>
      </c>
      <c r="C16" s="529">
        <f t="shared" si="9"/>
        <v>4512841.0708049973</v>
      </c>
      <c r="D16" s="529">
        <f>NPV(Painel!$D$11,$K16:$BQ16)+J16</f>
        <v>1345854.8533342478</v>
      </c>
      <c r="E16" s="530">
        <f>FC!D20</f>
        <v>4512841.0708049973</v>
      </c>
      <c r="F16" s="531">
        <f t="shared" si="12"/>
        <v>0</v>
      </c>
      <c r="G16" s="342"/>
      <c r="H16" s="342"/>
      <c r="I16" s="342"/>
      <c r="J16" s="532">
        <f>FC!J20</f>
        <v>0</v>
      </c>
      <c r="K16" s="532">
        <f>FC!K20</f>
        <v>30452.488731495971</v>
      </c>
      <c r="L16" s="532">
        <f>FC!L20</f>
        <v>72327.856780275033</v>
      </c>
      <c r="M16" s="532">
        <f>FC!M20</f>
        <v>115619.92549483839</v>
      </c>
      <c r="N16" s="532">
        <f>FC!N20</f>
        <v>138905.59967504127</v>
      </c>
      <c r="O16" s="532">
        <f>FC!O20</f>
        <v>144839.03335441908</v>
      </c>
      <c r="P16" s="532">
        <f>FC!P20</f>
        <v>147228.85700454866</v>
      </c>
      <c r="Q16" s="532">
        <f>FC!Q20</f>
        <v>149519.75957392994</v>
      </c>
      <c r="R16" s="532">
        <f>FC!R20</f>
        <v>151711.52584723817</v>
      </c>
      <c r="S16" s="532">
        <f>FC!S20</f>
        <v>153763.26211668426</v>
      </c>
      <c r="T16" s="532">
        <f>FC!T20</f>
        <v>155697.852142547</v>
      </c>
      <c r="U16" s="532">
        <f>FC!U20</f>
        <v>157439.74806232261</v>
      </c>
      <c r="V16" s="532">
        <f>FC!V20</f>
        <v>159096.88767088833</v>
      </c>
      <c r="W16" s="532">
        <f>FC!W20</f>
        <v>160721.95544531086</v>
      </c>
      <c r="X16" s="532">
        <f>FC!X20</f>
        <v>162356.38678497265</v>
      </c>
      <c r="Y16" s="532">
        <f>FC!Y20</f>
        <v>163966.60427317675</v>
      </c>
      <c r="Z16" s="532">
        <f>FC!Z20</f>
        <v>165507.00610121567</v>
      </c>
      <c r="AA16" s="532">
        <f>FC!AA20</f>
        <v>167037.34336650302</v>
      </c>
      <c r="AB16" s="532">
        <f>FC!AB20</f>
        <v>168552.48397546564</v>
      </c>
      <c r="AC16" s="532">
        <f>FC!AC20</f>
        <v>170016.13401377804</v>
      </c>
      <c r="AD16" s="532">
        <f>FC!AD20</f>
        <v>171488.9653281178</v>
      </c>
      <c r="AE16" s="532">
        <f>FC!AE20</f>
        <v>172974.88652758594</v>
      </c>
      <c r="AF16" s="532">
        <f>FC!AF20</f>
        <v>174435.84176621863</v>
      </c>
      <c r="AG16" s="532">
        <f>FC!AG20</f>
        <v>175904.63511881867</v>
      </c>
      <c r="AH16" s="532">
        <f>FC!AH20</f>
        <v>177390.14250162861</v>
      </c>
      <c r="AI16" s="532">
        <f>FC!AI20</f>
        <v>178741.20054244334</v>
      </c>
      <c r="AJ16" s="532">
        <f>FC!AJ20</f>
        <v>180000.92107627084</v>
      </c>
      <c r="AK16" s="532">
        <f>FC!AK20</f>
        <v>181255.60441755518</v>
      </c>
      <c r="AL16" s="532">
        <f>FC!AL20</f>
        <v>182414.72728457721</v>
      </c>
      <c r="AM16" s="532">
        <f>FC!AM20</f>
        <v>183473.43582712958</v>
      </c>
      <c r="AN16" s="532">
        <f>FC!AN20</f>
        <v>0</v>
      </c>
      <c r="AO16" s="532">
        <f>FC!AO20</f>
        <v>0</v>
      </c>
      <c r="AP16" s="532">
        <f>FC!AP20</f>
        <v>0</v>
      </c>
      <c r="AQ16" s="532">
        <f>FC!AQ20</f>
        <v>0</v>
      </c>
      <c r="AR16" s="532">
        <f>FC!AR20</f>
        <v>0</v>
      </c>
      <c r="AS16" s="532">
        <f>FC!AS20</f>
        <v>0</v>
      </c>
      <c r="AT16" s="532">
        <f>FC!AT20</f>
        <v>0</v>
      </c>
      <c r="AU16" s="532">
        <f>FC!AU20</f>
        <v>0</v>
      </c>
      <c r="AV16" s="532">
        <f>FC!AV20</f>
        <v>0</v>
      </c>
      <c r="AW16" s="532">
        <f>FC!AW20</f>
        <v>0</v>
      </c>
      <c r="AX16" s="532">
        <f>FC!AX20</f>
        <v>0</v>
      </c>
      <c r="AY16" s="532">
        <f>FC!AY20</f>
        <v>0</v>
      </c>
      <c r="AZ16" s="532">
        <f>FC!AZ20</f>
        <v>0</v>
      </c>
      <c r="BA16" s="532">
        <f>FC!BA20</f>
        <v>0</v>
      </c>
      <c r="BB16" s="532">
        <f>FC!BB20</f>
        <v>0</v>
      </c>
      <c r="BC16" s="532">
        <f>FC!BC20</f>
        <v>0</v>
      </c>
      <c r="BD16" s="532">
        <f>FC!BD20</f>
        <v>0</v>
      </c>
      <c r="BE16" s="532">
        <f>FC!BE20</f>
        <v>0</v>
      </c>
      <c r="BF16" s="532">
        <f>FC!BF20</f>
        <v>0</v>
      </c>
      <c r="BG16" s="532">
        <f>FC!BG20</f>
        <v>0</v>
      </c>
      <c r="BH16" s="532">
        <f>FC!BH20</f>
        <v>0</v>
      </c>
      <c r="BI16" s="532">
        <f>FC!BI20</f>
        <v>0</v>
      </c>
      <c r="BJ16" s="532">
        <f>FC!BJ20</f>
        <v>0</v>
      </c>
      <c r="BK16" s="532">
        <f>FC!BK20</f>
        <v>0</v>
      </c>
      <c r="BL16" s="532">
        <f>FC!BL20</f>
        <v>0</v>
      </c>
      <c r="BM16" s="532">
        <f>FC!BM20</f>
        <v>0</v>
      </c>
      <c r="BN16" s="532">
        <f>FC!BN20</f>
        <v>0</v>
      </c>
      <c r="BO16" s="532">
        <f>FC!BO20</f>
        <v>0</v>
      </c>
      <c r="BP16" s="532">
        <f>FC!BP20</f>
        <v>0</v>
      </c>
      <c r="BQ16" s="532">
        <f>FC!BQ20</f>
        <v>0</v>
      </c>
      <c r="BS16" s="457"/>
    </row>
    <row r="17" spans="1:71" s="533" customFormat="1" ht="15" outlineLevel="1">
      <c r="A17" s="308"/>
      <c r="B17" s="528" t="s">
        <v>309</v>
      </c>
      <c r="C17" s="529">
        <f t="shared" si="9"/>
        <v>0</v>
      </c>
      <c r="D17" s="529">
        <f>NPV(Painel!$D$11,$K17:$BQ17)+J17</f>
        <v>0</v>
      </c>
      <c r="E17" s="530">
        <f>FC!D23</f>
        <v>0</v>
      </c>
      <c r="F17" s="531">
        <f>E17-C17-C18</f>
        <v>0</v>
      </c>
      <c r="G17" s="342"/>
      <c r="H17" s="342"/>
      <c r="I17" s="342"/>
      <c r="J17" s="529">
        <f>IF(J$3&gt;Painel!$D$8,0,BENS!J16)</f>
        <v>0</v>
      </c>
      <c r="K17" s="529">
        <f>IF(K$3&gt;Painel!$D$8,0,BENS!K16)</f>
        <v>0</v>
      </c>
      <c r="L17" s="529">
        <f>IF(L$3&gt;Painel!$D$8,0,BENS!L16)</f>
        <v>0</v>
      </c>
      <c r="M17" s="529">
        <f>IF(M$3&gt;Painel!$D$8,0,BENS!M16)</f>
        <v>0</v>
      </c>
      <c r="N17" s="529">
        <f>IF(N$3&gt;Painel!$D$8,0,BENS!N16)</f>
        <v>0</v>
      </c>
      <c r="O17" s="529">
        <f>IF(O$3&gt;Painel!$D$8,0,BENS!O16)</f>
        <v>0</v>
      </c>
      <c r="P17" s="529">
        <f>IF(P$3&gt;Painel!$D$8,0,BENS!P16)</f>
        <v>0</v>
      </c>
      <c r="Q17" s="529">
        <f>IF(Q$3&gt;Painel!$D$8,0,BENS!Q16)</f>
        <v>0</v>
      </c>
      <c r="R17" s="529">
        <f>IF(R$3&gt;Painel!$D$8,0,BENS!R16)</f>
        <v>0</v>
      </c>
      <c r="S17" s="529">
        <f>IF(S$3&gt;Painel!$D$8,0,BENS!S16)</f>
        <v>0</v>
      </c>
      <c r="T17" s="529">
        <f>IF(T$3&gt;Painel!$D$8,0,BENS!T16)</f>
        <v>0</v>
      </c>
      <c r="U17" s="529">
        <f>IF(U$3&gt;Painel!$D$8,0,BENS!U16)</f>
        <v>0</v>
      </c>
      <c r="V17" s="529">
        <f>IF(V$3&gt;Painel!$D$8,0,BENS!V16)</f>
        <v>0</v>
      </c>
      <c r="W17" s="529">
        <f>IF(W$3&gt;Painel!$D$8,0,BENS!W16)</f>
        <v>0</v>
      </c>
      <c r="X17" s="529">
        <f>IF(X$3&gt;Painel!$D$8,0,BENS!X16)</f>
        <v>0</v>
      </c>
      <c r="Y17" s="529">
        <f>IF(Y$3&gt;Painel!$D$8,0,BENS!Y16)</f>
        <v>0</v>
      </c>
      <c r="Z17" s="529">
        <f>IF(Z$3&gt;Painel!$D$8,0,BENS!Z16)</f>
        <v>0</v>
      </c>
      <c r="AA17" s="529">
        <f>IF(AA$3&gt;Painel!$D$8,0,BENS!AA16)</f>
        <v>0</v>
      </c>
      <c r="AB17" s="529">
        <f>IF(AB$3&gt;Painel!$D$8,0,BENS!AB16)</f>
        <v>0</v>
      </c>
      <c r="AC17" s="529">
        <f>IF(AC$3&gt;Painel!$D$8,0,BENS!AC16)</f>
        <v>0</v>
      </c>
      <c r="AD17" s="529">
        <f>IF(AD$3&gt;Painel!$D$8,0,BENS!AD16)</f>
        <v>0</v>
      </c>
      <c r="AE17" s="529">
        <f>IF(AE$3&gt;Painel!$D$8,0,BENS!AE16)</f>
        <v>0</v>
      </c>
      <c r="AF17" s="529">
        <f>IF(AF$3&gt;Painel!$D$8,0,BENS!AF16)</f>
        <v>0</v>
      </c>
      <c r="AG17" s="529">
        <f>IF(AG$3&gt;Painel!$D$8,0,BENS!AG16)</f>
        <v>0</v>
      </c>
      <c r="AH17" s="529">
        <f>IF(AH$3&gt;Painel!$D$8,0,BENS!AH16)</f>
        <v>0</v>
      </c>
      <c r="AI17" s="529">
        <f>IF(AI$3&gt;Painel!$D$8,0,BENS!AI16)</f>
        <v>0</v>
      </c>
      <c r="AJ17" s="529">
        <f>IF(AJ$3&gt;Painel!$D$8,0,BENS!AJ16)</f>
        <v>0</v>
      </c>
      <c r="AK17" s="529">
        <f>IF(AK$3&gt;Painel!$D$8,0,BENS!AK16)</f>
        <v>0</v>
      </c>
      <c r="AL17" s="529">
        <f>IF(AL$3&gt;Painel!$D$8,0,BENS!AL16)</f>
        <v>0</v>
      </c>
      <c r="AM17" s="529">
        <f>IF(AM$3&gt;Painel!$D$8,0,BENS!AM16)</f>
        <v>0</v>
      </c>
      <c r="AN17" s="529">
        <f>IF(AN$3&gt;Painel!$D$8,0,BENS!AN16)</f>
        <v>0</v>
      </c>
      <c r="AO17" s="529">
        <f>IF(AO$3&gt;Painel!$D$8,0,BENS!AO16)</f>
        <v>0</v>
      </c>
      <c r="AP17" s="529">
        <f>IF(AP$3&gt;Painel!$D$8,0,BENS!AP16)</f>
        <v>0</v>
      </c>
      <c r="AQ17" s="529">
        <f>IF(AQ$3&gt;Painel!$D$8,0,BENS!AQ16)</f>
        <v>0</v>
      </c>
      <c r="AR17" s="529">
        <f>IF(AR$3&gt;Painel!$D$8,0,BENS!AR16)</f>
        <v>0</v>
      </c>
      <c r="AS17" s="529">
        <f>IF(AS$3&gt;Painel!$D$8,0,BENS!AS16)</f>
        <v>0</v>
      </c>
      <c r="AT17" s="529">
        <f>IF(AT$3&gt;Painel!$D$8,0,BENS!AT16)</f>
        <v>0</v>
      </c>
      <c r="AU17" s="529">
        <f>IF(AU$3&gt;Painel!$D$8,0,BENS!AU16)</f>
        <v>0</v>
      </c>
      <c r="AV17" s="529">
        <f>IF(AV$3&gt;Painel!$D$8,0,BENS!AV16)</f>
        <v>0</v>
      </c>
      <c r="AW17" s="529">
        <f>IF(AW$3&gt;Painel!$D$8,0,BENS!AW16)</f>
        <v>0</v>
      </c>
      <c r="AX17" s="529">
        <f>IF(AX$3&gt;Painel!$D$8,0,BENS!AX16)</f>
        <v>0</v>
      </c>
      <c r="AY17" s="529">
        <f>IF(AY$3&gt;Painel!$D$8,0,BENS!AY16)</f>
        <v>0</v>
      </c>
      <c r="AZ17" s="529">
        <f>IF(AZ$3&gt;Painel!$D$8,0,BENS!AZ16)</f>
        <v>0</v>
      </c>
      <c r="BA17" s="529">
        <f>IF(BA$3&gt;Painel!$D$8,0,BENS!BA16)</f>
        <v>0</v>
      </c>
      <c r="BB17" s="529">
        <f>IF(BB$3&gt;Painel!$D$8,0,BENS!BB16)</f>
        <v>0</v>
      </c>
      <c r="BC17" s="529">
        <f>IF(BC$3&gt;Painel!$D$8,0,BENS!BC16)</f>
        <v>0</v>
      </c>
      <c r="BD17" s="529">
        <f>IF(BD$3&gt;Painel!$D$8,0,BENS!BD16)</f>
        <v>0</v>
      </c>
      <c r="BE17" s="529">
        <f>IF(BE$3&gt;Painel!$D$8,0,BENS!BE16)</f>
        <v>0</v>
      </c>
      <c r="BF17" s="529">
        <f>IF(BF$3&gt;Painel!$D$8,0,BENS!BF16)</f>
        <v>0</v>
      </c>
      <c r="BG17" s="529">
        <f>IF(BG$3&gt;Painel!$D$8,0,BENS!BG16)</f>
        <v>0</v>
      </c>
      <c r="BH17" s="529">
        <f>IF(BH$3&gt;Painel!$D$8,0,BENS!BH16)</f>
        <v>0</v>
      </c>
      <c r="BI17" s="529">
        <f>IF(BI$3&gt;Painel!$D$8,0,BENS!BI16)</f>
        <v>0</v>
      </c>
      <c r="BJ17" s="529">
        <f>IF(BJ$3&gt;Painel!$D$8,0,BENS!BJ16)</f>
        <v>0</v>
      </c>
      <c r="BK17" s="529">
        <f>IF(BK$3&gt;Painel!$D$8,0,BENS!BK16)</f>
        <v>0</v>
      </c>
      <c r="BL17" s="529">
        <f>IF(BL$3&gt;Painel!$D$8,0,BENS!BL16)</f>
        <v>0</v>
      </c>
      <c r="BM17" s="529">
        <f>IF(BM$3&gt;Painel!$D$8,0,BENS!BM16)</f>
        <v>0</v>
      </c>
      <c r="BN17" s="529">
        <f>IF(BN$3&gt;Painel!$D$8,0,BENS!BN16)</f>
        <v>0</v>
      </c>
      <c r="BO17" s="529">
        <f>IF(BO$3&gt;Painel!$D$8,0,BENS!BO16)</f>
        <v>0</v>
      </c>
      <c r="BP17" s="529">
        <f>IF(BP$3&gt;Painel!$D$8,0,BENS!BP16)</f>
        <v>0</v>
      </c>
      <c r="BQ17" s="529">
        <f>IF(BQ$3&gt;Painel!$D$8,0,BENS!BQ16)</f>
        <v>0</v>
      </c>
    </row>
    <row r="18" spans="1:71" s="533" customFormat="1" ht="15" outlineLevel="1">
      <c r="A18" s="308"/>
      <c r="B18" s="528" t="s">
        <v>310</v>
      </c>
      <c r="C18" s="529">
        <f t="shared" si="9"/>
        <v>0</v>
      </c>
      <c r="D18" s="529">
        <f>NPV(Painel!$D$11,$K18:$BQ18)+J18</f>
        <v>0</v>
      </c>
      <c r="E18" s="530"/>
      <c r="F18" s="342"/>
      <c r="G18" s="342"/>
      <c r="H18" s="342"/>
      <c r="I18" s="342"/>
      <c r="J18" s="529">
        <f t="shared" ref="J18:BQ19" si="13">J31</f>
        <v>0</v>
      </c>
      <c r="K18" s="529">
        <f t="shared" si="13"/>
        <v>0</v>
      </c>
      <c r="L18" s="529">
        <f t="shared" si="13"/>
        <v>0</v>
      </c>
      <c r="M18" s="529">
        <f t="shared" si="13"/>
        <v>0</v>
      </c>
      <c r="N18" s="529">
        <f t="shared" si="13"/>
        <v>0</v>
      </c>
      <c r="O18" s="529">
        <f t="shared" si="13"/>
        <v>0</v>
      </c>
      <c r="P18" s="529">
        <f t="shared" si="13"/>
        <v>0</v>
      </c>
      <c r="Q18" s="529">
        <f t="shared" si="13"/>
        <v>0</v>
      </c>
      <c r="R18" s="529">
        <f t="shared" si="13"/>
        <v>0</v>
      </c>
      <c r="S18" s="529">
        <f t="shared" si="13"/>
        <v>0</v>
      </c>
      <c r="T18" s="529">
        <f t="shared" si="13"/>
        <v>0</v>
      </c>
      <c r="U18" s="529">
        <f t="shared" si="13"/>
        <v>0</v>
      </c>
      <c r="V18" s="529">
        <f t="shared" si="13"/>
        <v>0</v>
      </c>
      <c r="W18" s="529">
        <f t="shared" si="13"/>
        <v>0</v>
      </c>
      <c r="X18" s="529">
        <f t="shared" si="13"/>
        <v>0</v>
      </c>
      <c r="Y18" s="529">
        <f t="shared" si="13"/>
        <v>0</v>
      </c>
      <c r="Z18" s="529">
        <f t="shared" si="13"/>
        <v>0</v>
      </c>
      <c r="AA18" s="529">
        <f t="shared" si="13"/>
        <v>0</v>
      </c>
      <c r="AB18" s="529">
        <f t="shared" si="13"/>
        <v>0</v>
      </c>
      <c r="AC18" s="529">
        <f t="shared" si="13"/>
        <v>0</v>
      </c>
      <c r="AD18" s="529">
        <f t="shared" si="13"/>
        <v>0</v>
      </c>
      <c r="AE18" s="529">
        <f t="shared" si="13"/>
        <v>0</v>
      </c>
      <c r="AF18" s="529">
        <f t="shared" si="13"/>
        <v>0</v>
      </c>
      <c r="AG18" s="529">
        <f t="shared" si="13"/>
        <v>0</v>
      </c>
      <c r="AH18" s="529">
        <f t="shared" si="13"/>
        <v>0</v>
      </c>
      <c r="AI18" s="529">
        <f t="shared" si="13"/>
        <v>0</v>
      </c>
      <c r="AJ18" s="529">
        <f t="shared" si="13"/>
        <v>0</v>
      </c>
      <c r="AK18" s="529">
        <f t="shared" si="13"/>
        <v>0</v>
      </c>
      <c r="AL18" s="529">
        <f t="shared" si="13"/>
        <v>0</v>
      </c>
      <c r="AM18" s="529">
        <f t="shared" si="13"/>
        <v>0</v>
      </c>
      <c r="AN18" s="529">
        <f t="shared" si="13"/>
        <v>0</v>
      </c>
      <c r="AO18" s="529">
        <f t="shared" si="13"/>
        <v>0</v>
      </c>
      <c r="AP18" s="529">
        <f t="shared" si="13"/>
        <v>0</v>
      </c>
      <c r="AQ18" s="529">
        <f t="shared" si="13"/>
        <v>0</v>
      </c>
      <c r="AR18" s="529">
        <f t="shared" si="13"/>
        <v>0</v>
      </c>
      <c r="AS18" s="529">
        <f t="shared" si="13"/>
        <v>0</v>
      </c>
      <c r="AT18" s="529">
        <f t="shared" si="13"/>
        <v>0</v>
      </c>
      <c r="AU18" s="529">
        <f t="shared" si="13"/>
        <v>0</v>
      </c>
      <c r="AV18" s="529">
        <f t="shared" si="13"/>
        <v>0</v>
      </c>
      <c r="AW18" s="529">
        <f t="shared" si="13"/>
        <v>0</v>
      </c>
      <c r="AX18" s="529">
        <f t="shared" si="13"/>
        <v>0</v>
      </c>
      <c r="AY18" s="529">
        <f t="shared" si="13"/>
        <v>0</v>
      </c>
      <c r="AZ18" s="529">
        <f t="shared" si="13"/>
        <v>0</v>
      </c>
      <c r="BA18" s="529">
        <f t="shared" si="13"/>
        <v>0</v>
      </c>
      <c r="BB18" s="529">
        <f t="shared" si="13"/>
        <v>0</v>
      </c>
      <c r="BC18" s="529">
        <f t="shared" si="13"/>
        <v>0</v>
      </c>
      <c r="BD18" s="529">
        <f t="shared" si="13"/>
        <v>0</v>
      </c>
      <c r="BE18" s="529">
        <f t="shared" si="13"/>
        <v>0</v>
      </c>
      <c r="BF18" s="529">
        <f t="shared" si="13"/>
        <v>0</v>
      </c>
      <c r="BG18" s="529">
        <f t="shared" si="13"/>
        <v>0</v>
      </c>
      <c r="BH18" s="529">
        <f t="shared" si="13"/>
        <v>0</v>
      </c>
      <c r="BI18" s="529">
        <f t="shared" si="13"/>
        <v>0</v>
      </c>
      <c r="BJ18" s="529">
        <f t="shared" si="13"/>
        <v>0</v>
      </c>
      <c r="BK18" s="529">
        <f t="shared" si="13"/>
        <v>0</v>
      </c>
      <c r="BL18" s="529">
        <f t="shared" si="13"/>
        <v>0</v>
      </c>
      <c r="BM18" s="529">
        <f t="shared" si="13"/>
        <v>0</v>
      </c>
      <c r="BN18" s="529">
        <f t="shared" si="13"/>
        <v>0</v>
      </c>
      <c r="BO18" s="529">
        <f t="shared" si="13"/>
        <v>0</v>
      </c>
      <c r="BP18" s="529">
        <f t="shared" si="13"/>
        <v>0</v>
      </c>
      <c r="BQ18" s="529">
        <f t="shared" si="13"/>
        <v>0</v>
      </c>
    </row>
    <row r="19" spans="1:71" s="533" customFormat="1" ht="15" outlineLevel="1">
      <c r="A19" s="308"/>
      <c r="B19" s="528" t="s">
        <v>311</v>
      </c>
      <c r="C19" s="529">
        <f t="shared" si="9"/>
        <v>8997560.2869778611</v>
      </c>
      <c r="D19" s="529">
        <f>NPV(Painel!$D$11,$K19:$BQ19)+J19</f>
        <v>8871468.1610072721</v>
      </c>
      <c r="E19" s="530"/>
      <c r="F19" s="342"/>
      <c r="G19" s="342"/>
      <c r="H19" s="342"/>
      <c r="I19" s="342"/>
      <c r="J19" s="529">
        <f t="shared" si="13"/>
        <v>7514265.0354813784</v>
      </c>
      <c r="K19" s="529">
        <f t="shared" si="13"/>
        <v>1483295.2514964836</v>
      </c>
      <c r="L19" s="529">
        <f t="shared" si="13"/>
        <v>0</v>
      </c>
      <c r="M19" s="529">
        <f t="shared" si="13"/>
        <v>0</v>
      </c>
      <c r="N19" s="529">
        <f t="shared" si="13"/>
        <v>0</v>
      </c>
      <c r="O19" s="529">
        <f t="shared" si="13"/>
        <v>0</v>
      </c>
      <c r="P19" s="529">
        <f t="shared" si="13"/>
        <v>0</v>
      </c>
      <c r="Q19" s="529">
        <f t="shared" si="13"/>
        <v>0</v>
      </c>
      <c r="R19" s="529">
        <f t="shared" si="13"/>
        <v>0</v>
      </c>
      <c r="S19" s="529">
        <f t="shared" si="13"/>
        <v>0</v>
      </c>
      <c r="T19" s="529">
        <f t="shared" si="13"/>
        <v>0</v>
      </c>
      <c r="U19" s="529">
        <f t="shared" si="13"/>
        <v>0</v>
      </c>
      <c r="V19" s="529">
        <f t="shared" si="13"/>
        <v>0</v>
      </c>
      <c r="W19" s="529">
        <f t="shared" si="13"/>
        <v>0</v>
      </c>
      <c r="X19" s="529">
        <f t="shared" si="13"/>
        <v>0</v>
      </c>
      <c r="Y19" s="529">
        <f t="shared" si="13"/>
        <v>0</v>
      </c>
      <c r="Z19" s="529">
        <f t="shared" si="13"/>
        <v>0</v>
      </c>
      <c r="AA19" s="529">
        <f t="shared" si="13"/>
        <v>0</v>
      </c>
      <c r="AB19" s="529">
        <f t="shared" si="13"/>
        <v>0</v>
      </c>
      <c r="AC19" s="529">
        <f t="shared" si="13"/>
        <v>0</v>
      </c>
      <c r="AD19" s="529">
        <f t="shared" si="13"/>
        <v>0</v>
      </c>
      <c r="AE19" s="529">
        <f t="shared" si="13"/>
        <v>0</v>
      </c>
      <c r="AF19" s="529">
        <f t="shared" si="13"/>
        <v>0</v>
      </c>
      <c r="AG19" s="529">
        <f t="shared" si="13"/>
        <v>0</v>
      </c>
      <c r="AH19" s="529">
        <f t="shared" si="13"/>
        <v>0</v>
      </c>
      <c r="AI19" s="529">
        <f t="shared" si="13"/>
        <v>0</v>
      </c>
      <c r="AJ19" s="529">
        <f t="shared" si="13"/>
        <v>0</v>
      </c>
      <c r="AK19" s="529">
        <f t="shared" si="13"/>
        <v>0</v>
      </c>
      <c r="AL19" s="529">
        <f t="shared" si="13"/>
        <v>0</v>
      </c>
      <c r="AM19" s="529">
        <f t="shared" si="13"/>
        <v>0</v>
      </c>
      <c r="AN19" s="529">
        <f t="shared" si="13"/>
        <v>0</v>
      </c>
      <c r="AO19" s="529">
        <f t="shared" si="13"/>
        <v>0</v>
      </c>
      <c r="AP19" s="529">
        <f t="shared" si="13"/>
        <v>0</v>
      </c>
      <c r="AQ19" s="529">
        <f t="shared" si="13"/>
        <v>0</v>
      </c>
      <c r="AR19" s="529">
        <f t="shared" si="13"/>
        <v>0</v>
      </c>
      <c r="AS19" s="529">
        <f t="shared" si="13"/>
        <v>0</v>
      </c>
      <c r="AT19" s="529">
        <f t="shared" si="13"/>
        <v>0</v>
      </c>
      <c r="AU19" s="529">
        <f t="shared" si="13"/>
        <v>0</v>
      </c>
      <c r="AV19" s="529">
        <f t="shared" si="13"/>
        <v>0</v>
      </c>
      <c r="AW19" s="529">
        <f t="shared" si="13"/>
        <v>0</v>
      </c>
      <c r="AX19" s="529">
        <f t="shared" si="13"/>
        <v>0</v>
      </c>
      <c r="AY19" s="529">
        <f t="shared" si="13"/>
        <v>0</v>
      </c>
      <c r="AZ19" s="529">
        <f t="shared" si="13"/>
        <v>0</v>
      </c>
      <c r="BA19" s="529">
        <f t="shared" si="13"/>
        <v>0</v>
      </c>
      <c r="BB19" s="529">
        <f t="shared" si="13"/>
        <v>0</v>
      </c>
      <c r="BC19" s="529">
        <f t="shared" si="13"/>
        <v>0</v>
      </c>
      <c r="BD19" s="529">
        <f t="shared" si="13"/>
        <v>0</v>
      </c>
      <c r="BE19" s="529">
        <f t="shared" si="13"/>
        <v>0</v>
      </c>
      <c r="BF19" s="529">
        <f t="shared" si="13"/>
        <v>0</v>
      </c>
      <c r="BG19" s="529">
        <f t="shared" si="13"/>
        <v>0</v>
      </c>
      <c r="BH19" s="529">
        <f t="shared" si="13"/>
        <v>0</v>
      </c>
      <c r="BI19" s="529">
        <f t="shared" si="13"/>
        <v>0</v>
      </c>
      <c r="BJ19" s="529">
        <f t="shared" si="13"/>
        <v>0</v>
      </c>
      <c r="BK19" s="529">
        <f t="shared" si="13"/>
        <v>0</v>
      </c>
      <c r="BL19" s="529">
        <f t="shared" si="13"/>
        <v>0</v>
      </c>
      <c r="BM19" s="529">
        <f t="shared" si="13"/>
        <v>0</v>
      </c>
      <c r="BN19" s="529">
        <f t="shared" si="13"/>
        <v>0</v>
      </c>
      <c r="BO19" s="529">
        <f t="shared" si="13"/>
        <v>0</v>
      </c>
      <c r="BP19" s="529">
        <f t="shared" si="13"/>
        <v>0</v>
      </c>
      <c r="BQ19" s="529">
        <f t="shared" si="13"/>
        <v>0</v>
      </c>
    </row>
    <row r="20" spans="1:71">
      <c r="A20" s="450"/>
      <c r="B20" s="451" t="s">
        <v>312</v>
      </c>
      <c r="C20" s="525">
        <f t="shared" si="9"/>
        <v>9491553.1733597871</v>
      </c>
      <c r="D20" s="525">
        <f>NPV(Painel!$D$11,$K20:$BQ20)+J20</f>
        <v>2830645.4190658419</v>
      </c>
      <c r="E20" s="526">
        <f>FC!D25</f>
        <v>9491553.1733597871</v>
      </c>
      <c r="F20" s="527">
        <f>E20-C20</f>
        <v>0</v>
      </c>
      <c r="G20" s="454"/>
      <c r="H20" s="454"/>
      <c r="I20" s="454"/>
      <c r="J20" s="525">
        <f>SUM(J21:J25)</f>
        <v>0</v>
      </c>
      <c r="K20" s="525">
        <f t="shared" ref="K20:BQ20" si="14">SUM(K21:K25)</f>
        <v>64048.658377542815</v>
      </c>
      <c r="L20" s="525">
        <f t="shared" si="14"/>
        <v>152122.28566752377</v>
      </c>
      <c r="M20" s="525">
        <f t="shared" si="14"/>
        <v>243175.56357871022</v>
      </c>
      <c r="N20" s="525">
        <f t="shared" si="14"/>
        <v>292150.74599511689</v>
      </c>
      <c r="O20" s="525">
        <f t="shared" si="14"/>
        <v>304630.1354495238</v>
      </c>
      <c r="P20" s="525">
        <f t="shared" si="14"/>
        <v>309656.48977804254</v>
      </c>
      <c r="Q20" s="525">
        <f t="shared" si="14"/>
        <v>314474.79009287956</v>
      </c>
      <c r="R20" s="525">
        <f t="shared" si="14"/>
        <v>319084.58374620904</v>
      </c>
      <c r="S20" s="525">
        <f t="shared" si="14"/>
        <v>323399.86177032185</v>
      </c>
      <c r="T20" s="525">
        <f t="shared" si="14"/>
        <v>327468.75402932893</v>
      </c>
      <c r="U20" s="525">
        <f t="shared" si="14"/>
        <v>331132.36581747001</v>
      </c>
      <c r="V20" s="525">
        <f t="shared" si="14"/>
        <v>334617.71539295965</v>
      </c>
      <c r="W20" s="525">
        <f t="shared" si="14"/>
        <v>338035.61045047233</v>
      </c>
      <c r="X20" s="525">
        <f t="shared" si="14"/>
        <v>341473.19926098152</v>
      </c>
      <c r="Y20" s="525">
        <f t="shared" si="14"/>
        <v>344859.86071663012</v>
      </c>
      <c r="Z20" s="525">
        <f t="shared" si="14"/>
        <v>348099.68361971411</v>
      </c>
      <c r="AA20" s="525">
        <f t="shared" si="14"/>
        <v>351318.33840918087</v>
      </c>
      <c r="AB20" s="525">
        <f t="shared" si="14"/>
        <v>354505.03109998279</v>
      </c>
      <c r="AC20" s="525">
        <f t="shared" si="14"/>
        <v>357583.42715866666</v>
      </c>
      <c r="AD20" s="525">
        <f t="shared" si="14"/>
        <v>360681.13357378554</v>
      </c>
      <c r="AE20" s="525">
        <f t="shared" si="14"/>
        <v>363806.37105830864</v>
      </c>
      <c r="AF20" s="525">
        <f t="shared" si="14"/>
        <v>366879.09932722303</v>
      </c>
      <c r="AG20" s="525">
        <f t="shared" si="14"/>
        <v>369968.31297072361</v>
      </c>
      <c r="AH20" s="525">
        <f t="shared" si="14"/>
        <v>373092.68010267842</v>
      </c>
      <c r="AI20" s="525">
        <f t="shared" si="14"/>
        <v>375934.26903379522</v>
      </c>
      <c r="AJ20" s="525">
        <f t="shared" si="14"/>
        <v>378583.75396862894</v>
      </c>
      <c r="AK20" s="525">
        <f t="shared" si="14"/>
        <v>381222.64451732812</v>
      </c>
      <c r="AL20" s="525">
        <f t="shared" si="14"/>
        <v>383660.54918850563</v>
      </c>
      <c r="AM20" s="525">
        <f t="shared" si="14"/>
        <v>385887.25920755207</v>
      </c>
      <c r="AN20" s="525">
        <f t="shared" si="14"/>
        <v>0</v>
      </c>
      <c r="AO20" s="525">
        <f t="shared" si="14"/>
        <v>0</v>
      </c>
      <c r="AP20" s="525">
        <f t="shared" si="14"/>
        <v>0</v>
      </c>
      <c r="AQ20" s="525">
        <f t="shared" si="14"/>
        <v>0</v>
      </c>
      <c r="AR20" s="525">
        <f t="shared" si="14"/>
        <v>0</v>
      </c>
      <c r="AS20" s="525">
        <f t="shared" si="14"/>
        <v>0</v>
      </c>
      <c r="AT20" s="525">
        <f t="shared" si="14"/>
        <v>0</v>
      </c>
      <c r="AU20" s="525">
        <f t="shared" si="14"/>
        <v>0</v>
      </c>
      <c r="AV20" s="525">
        <f t="shared" si="14"/>
        <v>0</v>
      </c>
      <c r="AW20" s="525">
        <f t="shared" si="14"/>
        <v>0</v>
      </c>
      <c r="AX20" s="525">
        <f t="shared" si="14"/>
        <v>0</v>
      </c>
      <c r="AY20" s="525">
        <f t="shared" si="14"/>
        <v>0</v>
      </c>
      <c r="AZ20" s="525">
        <f t="shared" si="14"/>
        <v>0</v>
      </c>
      <c r="BA20" s="525">
        <f t="shared" si="14"/>
        <v>0</v>
      </c>
      <c r="BB20" s="525">
        <f t="shared" si="14"/>
        <v>0</v>
      </c>
      <c r="BC20" s="525">
        <f t="shared" si="14"/>
        <v>0</v>
      </c>
      <c r="BD20" s="525">
        <f t="shared" si="14"/>
        <v>0</v>
      </c>
      <c r="BE20" s="525">
        <f t="shared" si="14"/>
        <v>0</v>
      </c>
      <c r="BF20" s="525">
        <f t="shared" si="14"/>
        <v>0</v>
      </c>
      <c r="BG20" s="525">
        <f t="shared" si="14"/>
        <v>0</v>
      </c>
      <c r="BH20" s="525">
        <f t="shared" si="14"/>
        <v>0</v>
      </c>
      <c r="BI20" s="525">
        <f t="shared" si="14"/>
        <v>0</v>
      </c>
      <c r="BJ20" s="525">
        <f t="shared" si="14"/>
        <v>0</v>
      </c>
      <c r="BK20" s="525">
        <f t="shared" si="14"/>
        <v>0</v>
      </c>
      <c r="BL20" s="525">
        <f t="shared" si="14"/>
        <v>0</v>
      </c>
      <c r="BM20" s="525">
        <f t="shared" si="14"/>
        <v>0</v>
      </c>
      <c r="BN20" s="525">
        <f t="shared" si="14"/>
        <v>0</v>
      </c>
      <c r="BO20" s="525">
        <f t="shared" si="14"/>
        <v>0</v>
      </c>
      <c r="BP20" s="525">
        <f t="shared" si="14"/>
        <v>0</v>
      </c>
      <c r="BQ20" s="525">
        <f t="shared" si="14"/>
        <v>0</v>
      </c>
      <c r="BS20" s="457"/>
    </row>
    <row r="21" spans="1:71" ht="15" outlineLevel="1">
      <c r="A21" s="450"/>
      <c r="B21" s="528" t="s">
        <v>212</v>
      </c>
      <c r="C21" s="529">
        <f t="shared" si="9"/>
        <v>2768798.8074039044</v>
      </c>
      <c r="D21" s="529">
        <f>NPV(Painel!$D$11,$K21:$BQ21)+J21</f>
        <v>825732.89295692171</v>
      </c>
      <c r="E21" s="530"/>
      <c r="F21" s="342"/>
      <c r="G21" s="342"/>
      <c r="H21" s="342"/>
      <c r="I21" s="342"/>
      <c r="J21" s="529">
        <f>FC!J26</f>
        <v>0</v>
      </c>
      <c r="K21" s="529">
        <f>FC!K26</f>
        <v>18683.754459628362</v>
      </c>
      <c r="L21" s="529">
        <f>FC!L26</f>
        <v>44375.877734950562</v>
      </c>
      <c r="M21" s="529">
        <f>FC!M26</f>
        <v>70937.20049067284</v>
      </c>
      <c r="N21" s="529">
        <f>FC!N26</f>
        <v>85223.842960056543</v>
      </c>
      <c r="O21" s="529">
        <f>FC!O26</f>
        <v>88864.229102070836</v>
      </c>
      <c r="P21" s="529">
        <f>FC!P26</f>
        <v>90330.476365948911</v>
      </c>
      <c r="Q21" s="529">
        <f>FC!Q26</f>
        <v>91736.031802637488</v>
      </c>
      <c r="R21" s="529">
        <f>FC!R26</f>
        <v>93080.763369388937</v>
      </c>
      <c r="S21" s="529">
        <f>FC!S26</f>
        <v>94339.581228652984</v>
      </c>
      <c r="T21" s="529">
        <f>FC!T26</f>
        <v>95526.525433508126</v>
      </c>
      <c r="U21" s="529">
        <f>FC!U26</f>
        <v>96595.244510831209</v>
      </c>
      <c r="V21" s="529">
        <f>FC!V26</f>
        <v>97611.962383211358</v>
      </c>
      <c r="W21" s="529">
        <f>FC!W26</f>
        <v>98609.002971429756</v>
      </c>
      <c r="X21" s="529">
        <f>FC!X26</f>
        <v>99611.788461332209</v>
      </c>
      <c r="Y21" s="529">
        <f>FC!Y26</f>
        <v>100599.71783687417</v>
      </c>
      <c r="Z21" s="529">
        <f>FC!Z26</f>
        <v>101544.81266239085</v>
      </c>
      <c r="AA21" s="529">
        <f>FC!AA26</f>
        <v>102483.73249771701</v>
      </c>
      <c r="AB21" s="529">
        <f>FC!AB26</f>
        <v>103413.32860919641</v>
      </c>
      <c r="AC21" s="529">
        <f>FC!AC26</f>
        <v>104311.33330667032</v>
      </c>
      <c r="AD21" s="529">
        <f>FC!AD26</f>
        <v>105214.97106449713</v>
      </c>
      <c r="AE21" s="529">
        <f>FC!AE26</f>
        <v>106126.63996230076</v>
      </c>
      <c r="AF21" s="529">
        <f>FC!AF26</f>
        <v>107022.99129817332</v>
      </c>
      <c r="AG21" s="529">
        <f>FC!AG26</f>
        <v>107924.15161363647</v>
      </c>
      <c r="AH21" s="529">
        <f>FC!AH26</f>
        <v>108835.56661925736</v>
      </c>
      <c r="AI21" s="529">
        <f>FC!AI26</f>
        <v>109664.49186467355</v>
      </c>
      <c r="AJ21" s="529">
        <f>FC!AJ26</f>
        <v>110437.37809243995</v>
      </c>
      <c r="AK21" s="529">
        <f>FC!AK26</f>
        <v>111207.17381192402</v>
      </c>
      <c r="AL21" s="529">
        <f>FC!AL26</f>
        <v>111918.33956349629</v>
      </c>
      <c r="AM21" s="529">
        <f>FC!AM26</f>
        <v>112567.8973263369</v>
      </c>
      <c r="AN21" s="529">
        <f>FC!AN26</f>
        <v>0</v>
      </c>
      <c r="AO21" s="529">
        <f>FC!AO26</f>
        <v>0</v>
      </c>
      <c r="AP21" s="529">
        <f>FC!AP26</f>
        <v>0</v>
      </c>
      <c r="AQ21" s="529">
        <f>FC!AQ26</f>
        <v>0</v>
      </c>
      <c r="AR21" s="529">
        <f>FC!AR26</f>
        <v>0</v>
      </c>
      <c r="AS21" s="529">
        <f>FC!AS26</f>
        <v>0</v>
      </c>
      <c r="AT21" s="529">
        <f>FC!AT26</f>
        <v>0</v>
      </c>
      <c r="AU21" s="529">
        <f>FC!AU26</f>
        <v>0</v>
      </c>
      <c r="AV21" s="529">
        <f>FC!AV26</f>
        <v>0</v>
      </c>
      <c r="AW21" s="529">
        <f>FC!AW26</f>
        <v>0</v>
      </c>
      <c r="AX21" s="529">
        <f>FC!AX26</f>
        <v>0</v>
      </c>
      <c r="AY21" s="529">
        <f>FC!AY26</f>
        <v>0</v>
      </c>
      <c r="AZ21" s="529">
        <f>FC!AZ26</f>
        <v>0</v>
      </c>
      <c r="BA21" s="529">
        <f>FC!BA26</f>
        <v>0</v>
      </c>
      <c r="BB21" s="529">
        <f>FC!BB26</f>
        <v>0</v>
      </c>
      <c r="BC21" s="529">
        <f>FC!BC26</f>
        <v>0</v>
      </c>
      <c r="BD21" s="529">
        <f>FC!BD26</f>
        <v>0</v>
      </c>
      <c r="BE21" s="529">
        <f>FC!BE26</f>
        <v>0</v>
      </c>
      <c r="BF21" s="529">
        <f>FC!BF26</f>
        <v>0</v>
      </c>
      <c r="BG21" s="529">
        <f>FC!BG26</f>
        <v>0</v>
      </c>
      <c r="BH21" s="529">
        <f>FC!BH26</f>
        <v>0</v>
      </c>
      <c r="BI21" s="529">
        <f>FC!BI26</f>
        <v>0</v>
      </c>
      <c r="BJ21" s="529">
        <f>FC!BJ26</f>
        <v>0</v>
      </c>
      <c r="BK21" s="529">
        <f>FC!BK26</f>
        <v>0</v>
      </c>
      <c r="BL21" s="529">
        <f>FC!BL26</f>
        <v>0</v>
      </c>
      <c r="BM21" s="529">
        <f>FC!BM26</f>
        <v>0</v>
      </c>
      <c r="BN21" s="529">
        <f>FC!BN26</f>
        <v>0</v>
      </c>
      <c r="BO21" s="529">
        <f>FC!BO26</f>
        <v>0</v>
      </c>
      <c r="BP21" s="529">
        <f>FC!BP26</f>
        <v>0</v>
      </c>
      <c r="BQ21" s="529">
        <f>FC!BQ26</f>
        <v>0</v>
      </c>
      <c r="BS21" s="457"/>
    </row>
    <row r="22" spans="1:71" ht="15" outlineLevel="1">
      <c r="A22" s="450"/>
      <c r="B22" s="528" t="s">
        <v>213</v>
      </c>
      <c r="C22" s="529">
        <f t="shared" si="9"/>
        <v>0</v>
      </c>
      <c r="D22" s="529">
        <f>NPV(Painel!$D$11,$K22:$BQ22)+J22</f>
        <v>0</v>
      </c>
      <c r="E22" s="530"/>
      <c r="F22" s="342"/>
      <c r="G22" s="342"/>
      <c r="H22" s="342"/>
      <c r="I22" s="342"/>
      <c r="J22" s="529">
        <f>FC!J27</f>
        <v>0</v>
      </c>
      <c r="K22" s="529">
        <f>FC!K27</f>
        <v>0</v>
      </c>
      <c r="L22" s="529">
        <f>FC!L27</f>
        <v>0</v>
      </c>
      <c r="M22" s="529">
        <f>FC!M27</f>
        <v>0</v>
      </c>
      <c r="N22" s="529">
        <f>FC!N27</f>
        <v>0</v>
      </c>
      <c r="O22" s="529">
        <f>FC!O27</f>
        <v>0</v>
      </c>
      <c r="P22" s="529">
        <f>FC!P27</f>
        <v>0</v>
      </c>
      <c r="Q22" s="529">
        <f>FC!Q27</f>
        <v>0</v>
      </c>
      <c r="R22" s="529">
        <f>FC!R27</f>
        <v>0</v>
      </c>
      <c r="S22" s="529">
        <f>FC!S27</f>
        <v>0</v>
      </c>
      <c r="T22" s="529">
        <f>FC!T27</f>
        <v>0</v>
      </c>
      <c r="U22" s="529">
        <f>FC!U27</f>
        <v>0</v>
      </c>
      <c r="V22" s="529">
        <f>FC!V27</f>
        <v>0</v>
      </c>
      <c r="W22" s="529">
        <f>FC!W27</f>
        <v>0</v>
      </c>
      <c r="X22" s="529">
        <f>FC!X27</f>
        <v>0</v>
      </c>
      <c r="Y22" s="529">
        <f>FC!Y27</f>
        <v>0</v>
      </c>
      <c r="Z22" s="529">
        <f>FC!Z27</f>
        <v>0</v>
      </c>
      <c r="AA22" s="529">
        <f>FC!AA27</f>
        <v>0</v>
      </c>
      <c r="AB22" s="529">
        <f>FC!AB27</f>
        <v>0</v>
      </c>
      <c r="AC22" s="529">
        <f>FC!AC27</f>
        <v>0</v>
      </c>
      <c r="AD22" s="529">
        <f>FC!AD27</f>
        <v>0</v>
      </c>
      <c r="AE22" s="529">
        <f>FC!AE27</f>
        <v>0</v>
      </c>
      <c r="AF22" s="529">
        <f>FC!AF27</f>
        <v>0</v>
      </c>
      <c r="AG22" s="529">
        <f>FC!AG27</f>
        <v>0</v>
      </c>
      <c r="AH22" s="529">
        <f>FC!AH27</f>
        <v>0</v>
      </c>
      <c r="AI22" s="529">
        <f>FC!AI27</f>
        <v>0</v>
      </c>
      <c r="AJ22" s="529">
        <f>FC!AJ27</f>
        <v>0</v>
      </c>
      <c r="AK22" s="529">
        <f>FC!AK27</f>
        <v>0</v>
      </c>
      <c r="AL22" s="529">
        <f>FC!AL27</f>
        <v>0</v>
      </c>
      <c r="AM22" s="529">
        <f>FC!AM27</f>
        <v>0</v>
      </c>
      <c r="AN22" s="529">
        <f>FC!AN27</f>
        <v>0</v>
      </c>
      <c r="AO22" s="529">
        <f>FC!AO27</f>
        <v>0</v>
      </c>
      <c r="AP22" s="529">
        <f>FC!AP27</f>
        <v>0</v>
      </c>
      <c r="AQ22" s="529">
        <f>FC!AQ27</f>
        <v>0</v>
      </c>
      <c r="AR22" s="529">
        <f>FC!AR27</f>
        <v>0</v>
      </c>
      <c r="AS22" s="529">
        <f>FC!AS27</f>
        <v>0</v>
      </c>
      <c r="AT22" s="529">
        <f>FC!AT27</f>
        <v>0</v>
      </c>
      <c r="AU22" s="529">
        <f>FC!AU27</f>
        <v>0</v>
      </c>
      <c r="AV22" s="529">
        <f>FC!AV27</f>
        <v>0</v>
      </c>
      <c r="AW22" s="529">
        <f>FC!AW27</f>
        <v>0</v>
      </c>
      <c r="AX22" s="529">
        <f>FC!AX27</f>
        <v>0</v>
      </c>
      <c r="AY22" s="529">
        <f>FC!AY27</f>
        <v>0</v>
      </c>
      <c r="AZ22" s="529">
        <f>FC!AZ27</f>
        <v>0</v>
      </c>
      <c r="BA22" s="529">
        <f>FC!BA27</f>
        <v>0</v>
      </c>
      <c r="BB22" s="529">
        <f>FC!BB27</f>
        <v>0</v>
      </c>
      <c r="BC22" s="529">
        <f>FC!BC27</f>
        <v>0</v>
      </c>
      <c r="BD22" s="529">
        <f>FC!BD27</f>
        <v>0</v>
      </c>
      <c r="BE22" s="529">
        <f>FC!BE27</f>
        <v>0</v>
      </c>
      <c r="BF22" s="529">
        <f>FC!BF27</f>
        <v>0</v>
      </c>
      <c r="BG22" s="529">
        <f>FC!BG27</f>
        <v>0</v>
      </c>
      <c r="BH22" s="529">
        <f>FC!BH27</f>
        <v>0</v>
      </c>
      <c r="BI22" s="529">
        <f>FC!BI27</f>
        <v>0</v>
      </c>
      <c r="BJ22" s="529">
        <f>FC!BJ27</f>
        <v>0</v>
      </c>
      <c r="BK22" s="529">
        <f>FC!BK27</f>
        <v>0</v>
      </c>
      <c r="BL22" s="529">
        <f>FC!BL27</f>
        <v>0</v>
      </c>
      <c r="BM22" s="529">
        <f>FC!BM27</f>
        <v>0</v>
      </c>
      <c r="BN22" s="529">
        <f>FC!BN27</f>
        <v>0</v>
      </c>
      <c r="BO22" s="529">
        <f>FC!BO27</f>
        <v>0</v>
      </c>
      <c r="BP22" s="529">
        <f>FC!BP27</f>
        <v>0</v>
      </c>
      <c r="BQ22" s="529">
        <f>FC!BQ27</f>
        <v>0</v>
      </c>
      <c r="BS22" s="457"/>
    </row>
    <row r="23" spans="1:71" ht="15" outlineLevel="1">
      <c r="A23" s="450"/>
      <c r="B23" s="528" t="s">
        <v>313</v>
      </c>
      <c r="C23" s="529">
        <f t="shared" si="9"/>
        <v>1198595.3628337728</v>
      </c>
      <c r="D23" s="529">
        <f>NPV(Painel!$D$11,$K23:$BQ23)+J23</f>
        <v>357454.50835608691</v>
      </c>
      <c r="E23" s="530"/>
      <c r="F23" s="342"/>
      <c r="G23" s="342"/>
      <c r="H23" s="342"/>
      <c r="I23" s="342"/>
      <c r="J23" s="529">
        <f>FC!J28</f>
        <v>0</v>
      </c>
      <c r="K23" s="529">
        <f>FC!K28</f>
        <v>8088.0782654745508</v>
      </c>
      <c r="L23" s="529">
        <f>FC!L28</f>
        <v>19210.034738732531</v>
      </c>
      <c r="M23" s="529">
        <f>FC!M28</f>
        <v>30708.26212911139</v>
      </c>
      <c r="N23" s="529">
        <f>FC!N28</f>
        <v>36892.858629397779</v>
      </c>
      <c r="O23" s="529">
        <f>FC!O28</f>
        <v>38468.758596226304</v>
      </c>
      <c r="P23" s="529">
        <f>FC!P28</f>
        <v>39103.487694834868</v>
      </c>
      <c r="Q23" s="529">
        <f>FC!Q28</f>
        <v>39711.943688139909</v>
      </c>
      <c r="R23" s="529">
        <f>FC!R28</f>
        <v>40294.06941567723</v>
      </c>
      <c r="S23" s="529">
        <f>FC!S28</f>
        <v>40839.003646626632</v>
      </c>
      <c r="T23" s="529">
        <f>FC!T28</f>
        <v>41352.824230512146</v>
      </c>
      <c r="U23" s="529">
        <f>FC!U28</f>
        <v>41815.465909938641</v>
      </c>
      <c r="V23" s="529">
        <f>FC!V28</f>
        <v>42255.596599061428</v>
      </c>
      <c r="W23" s="529">
        <f>FC!W28</f>
        <v>42687.209117240804</v>
      </c>
      <c r="X23" s="529">
        <f>FC!X28</f>
        <v>43121.308566756627</v>
      </c>
      <c r="Y23" s="529">
        <f>FC!Y28</f>
        <v>43548.976899018766</v>
      </c>
      <c r="Z23" s="529">
        <f>FC!Z28</f>
        <v>43958.102427487422</v>
      </c>
      <c r="AA23" s="529">
        <f>FC!AA28</f>
        <v>44364.5548420454</v>
      </c>
      <c r="AB23" s="529">
        <f>FC!AB28</f>
        <v>44766.971075954512</v>
      </c>
      <c r="AC23" s="529">
        <f>FC!AC28</f>
        <v>45155.71158801952</v>
      </c>
      <c r="AD23" s="529">
        <f>FC!AD28</f>
        <v>45546.890616021294</v>
      </c>
      <c r="AE23" s="529">
        <f>FC!AE28</f>
        <v>45941.54627335009</v>
      </c>
      <c r="AF23" s="529">
        <f>FC!AF28</f>
        <v>46329.571055711975</v>
      </c>
      <c r="AG23" s="529">
        <f>FC!AG28</f>
        <v>46719.677614699089</v>
      </c>
      <c r="AH23" s="529">
        <f>FC!AH28</f>
        <v>47114.223363719597</v>
      </c>
      <c r="AI23" s="529">
        <f>FC!AI28</f>
        <v>47473.059821115829</v>
      </c>
      <c r="AJ23" s="529">
        <f>FC!AJ28</f>
        <v>47807.637344813724</v>
      </c>
      <c r="AK23" s="529">
        <f>FC!AK28</f>
        <v>48140.877007166811</v>
      </c>
      <c r="AL23" s="529">
        <f>FC!AL28</f>
        <v>48448.736129960904</v>
      </c>
      <c r="AM23" s="529">
        <f>FC!AM28</f>
        <v>48729.92554695702</v>
      </c>
      <c r="AN23" s="529">
        <f>FC!AN28</f>
        <v>0</v>
      </c>
      <c r="AO23" s="529">
        <f>FC!AO28</f>
        <v>0</v>
      </c>
      <c r="AP23" s="529">
        <f>FC!AP28</f>
        <v>0</v>
      </c>
      <c r="AQ23" s="529">
        <f>FC!AQ28</f>
        <v>0</v>
      </c>
      <c r="AR23" s="529">
        <f>FC!AR28</f>
        <v>0</v>
      </c>
      <c r="AS23" s="529">
        <f>FC!AS28</f>
        <v>0</v>
      </c>
      <c r="AT23" s="529">
        <f>FC!AT28</f>
        <v>0</v>
      </c>
      <c r="AU23" s="529">
        <f>FC!AU28</f>
        <v>0</v>
      </c>
      <c r="AV23" s="529">
        <f>FC!AV28</f>
        <v>0</v>
      </c>
      <c r="AW23" s="529">
        <f>FC!AW28</f>
        <v>0</v>
      </c>
      <c r="AX23" s="529">
        <f>FC!AX28</f>
        <v>0</v>
      </c>
      <c r="AY23" s="529">
        <f>FC!AY28</f>
        <v>0</v>
      </c>
      <c r="AZ23" s="529">
        <f>FC!AZ28</f>
        <v>0</v>
      </c>
      <c r="BA23" s="529">
        <f>FC!BA28</f>
        <v>0</v>
      </c>
      <c r="BB23" s="529">
        <f>FC!BB28</f>
        <v>0</v>
      </c>
      <c r="BC23" s="529">
        <f>FC!BC28</f>
        <v>0</v>
      </c>
      <c r="BD23" s="529">
        <f>FC!BD28</f>
        <v>0</v>
      </c>
      <c r="BE23" s="529">
        <f>FC!BE28</f>
        <v>0</v>
      </c>
      <c r="BF23" s="529">
        <f>FC!BF28</f>
        <v>0</v>
      </c>
      <c r="BG23" s="529">
        <f>FC!BG28</f>
        <v>0</v>
      </c>
      <c r="BH23" s="529">
        <f>FC!BH28</f>
        <v>0</v>
      </c>
      <c r="BI23" s="529">
        <f>FC!BI28</f>
        <v>0</v>
      </c>
      <c r="BJ23" s="529">
        <f>FC!BJ28</f>
        <v>0</v>
      </c>
      <c r="BK23" s="529">
        <f>FC!BK28</f>
        <v>0</v>
      </c>
      <c r="BL23" s="529">
        <f>FC!BL28</f>
        <v>0</v>
      </c>
      <c r="BM23" s="529">
        <f>FC!BM28</f>
        <v>0</v>
      </c>
      <c r="BN23" s="529">
        <f>FC!BN28</f>
        <v>0</v>
      </c>
      <c r="BO23" s="529">
        <f>FC!BO28</f>
        <v>0</v>
      </c>
      <c r="BP23" s="529">
        <f>FC!BP28</f>
        <v>0</v>
      </c>
      <c r="BQ23" s="529">
        <f>FC!BQ28</f>
        <v>0</v>
      </c>
      <c r="BS23" s="457"/>
    </row>
    <row r="24" spans="1:71" ht="15" outlineLevel="1">
      <c r="A24" s="450"/>
      <c r="B24" s="528" t="s">
        <v>314</v>
      </c>
      <c r="C24" s="529">
        <f t="shared" si="9"/>
        <v>5524159.0031221081</v>
      </c>
      <c r="D24" s="529">
        <f>NPV(Painel!$D$11,$K24:$BQ24)+J24</f>
        <v>1647458.0177528327</v>
      </c>
      <c r="E24" s="530"/>
      <c r="F24" s="342"/>
      <c r="G24" s="342"/>
      <c r="H24" s="342"/>
      <c r="I24" s="342"/>
      <c r="J24" s="529">
        <f>FC!J29</f>
        <v>0</v>
      </c>
      <c r="K24" s="529">
        <f>FC!K29</f>
        <v>37276.825652439904</v>
      </c>
      <c r="L24" s="529">
        <f>FC!L29</f>
        <v>88536.373193840685</v>
      </c>
      <c r="M24" s="529">
        <f>FC!M29</f>
        <v>141530.10095892599</v>
      </c>
      <c r="N24" s="529">
        <f>FC!N29</f>
        <v>170034.04440566257</v>
      </c>
      <c r="O24" s="529">
        <f>FC!O29</f>
        <v>177297.14775122667</v>
      </c>
      <c r="P24" s="529">
        <f>FC!P29</f>
        <v>180222.52571725874</v>
      </c>
      <c r="Q24" s="529">
        <f>FC!Q29</f>
        <v>183026.81460210215</v>
      </c>
      <c r="R24" s="529">
        <f>FC!R29</f>
        <v>185709.75096114285</v>
      </c>
      <c r="S24" s="529">
        <f>FC!S29</f>
        <v>188221.27689504222</v>
      </c>
      <c r="T24" s="529">
        <f>FC!T29</f>
        <v>190589.40436530864</v>
      </c>
      <c r="U24" s="529">
        <f>FC!U29</f>
        <v>192721.65539670017</v>
      </c>
      <c r="V24" s="529">
        <f>FC!V29</f>
        <v>194750.15641068685</v>
      </c>
      <c r="W24" s="529">
        <f>FC!W29</f>
        <v>196739.39836180181</v>
      </c>
      <c r="X24" s="529">
        <f>FC!X29</f>
        <v>198740.10223289271</v>
      </c>
      <c r="Y24" s="529">
        <f>FC!Y29</f>
        <v>200711.16598073722</v>
      </c>
      <c r="Z24" s="529">
        <f>FC!Z29</f>
        <v>202596.76852983583</v>
      </c>
      <c r="AA24" s="529">
        <f>FC!AA29</f>
        <v>204470.05106941846</v>
      </c>
      <c r="AB24" s="529">
        <f>FC!AB29</f>
        <v>206324.73141483191</v>
      </c>
      <c r="AC24" s="529">
        <f>FC!AC29</f>
        <v>208116.38226397679</v>
      </c>
      <c r="AD24" s="529">
        <f>FC!AD29</f>
        <v>209919.27189326714</v>
      </c>
      <c r="AE24" s="529">
        <f>FC!AE29</f>
        <v>211738.18482265776</v>
      </c>
      <c r="AF24" s="529">
        <f>FC!AF29</f>
        <v>213526.53697333773</v>
      </c>
      <c r="AG24" s="529">
        <f>FC!AG29</f>
        <v>215324.48374238805</v>
      </c>
      <c r="AH24" s="529">
        <f>FC!AH29</f>
        <v>217142.89011970148</v>
      </c>
      <c r="AI24" s="529">
        <f>FC!AI29</f>
        <v>218796.71734800583</v>
      </c>
      <c r="AJ24" s="529">
        <f>FC!AJ29</f>
        <v>220338.73853137525</v>
      </c>
      <c r="AK24" s="529">
        <f>FC!AK29</f>
        <v>221874.59369823732</v>
      </c>
      <c r="AL24" s="529">
        <f>FC!AL29</f>
        <v>223293.47349504841</v>
      </c>
      <c r="AM24" s="529">
        <f>FC!AM29</f>
        <v>224589.43633425818</v>
      </c>
      <c r="AN24" s="529">
        <f>FC!AN29</f>
        <v>0</v>
      </c>
      <c r="AO24" s="529">
        <f>FC!AO29</f>
        <v>0</v>
      </c>
      <c r="AP24" s="529">
        <f>FC!AP29</f>
        <v>0</v>
      </c>
      <c r="AQ24" s="529">
        <f>FC!AQ29</f>
        <v>0</v>
      </c>
      <c r="AR24" s="529">
        <f>FC!AR29</f>
        <v>0</v>
      </c>
      <c r="AS24" s="529">
        <f>FC!AS29</f>
        <v>0</v>
      </c>
      <c r="AT24" s="529">
        <f>FC!AT29</f>
        <v>0</v>
      </c>
      <c r="AU24" s="529">
        <f>FC!AU29</f>
        <v>0</v>
      </c>
      <c r="AV24" s="529">
        <f>FC!AV29</f>
        <v>0</v>
      </c>
      <c r="AW24" s="529">
        <f>FC!AW29</f>
        <v>0</v>
      </c>
      <c r="AX24" s="529">
        <f>FC!AX29</f>
        <v>0</v>
      </c>
      <c r="AY24" s="529">
        <f>FC!AY29</f>
        <v>0</v>
      </c>
      <c r="AZ24" s="529">
        <f>FC!AZ29</f>
        <v>0</v>
      </c>
      <c r="BA24" s="529">
        <f>FC!BA29</f>
        <v>0</v>
      </c>
      <c r="BB24" s="529">
        <f>FC!BB29</f>
        <v>0</v>
      </c>
      <c r="BC24" s="529">
        <f>FC!BC29</f>
        <v>0</v>
      </c>
      <c r="BD24" s="529">
        <f>FC!BD29</f>
        <v>0</v>
      </c>
      <c r="BE24" s="529">
        <f>FC!BE29</f>
        <v>0</v>
      </c>
      <c r="BF24" s="529">
        <f>FC!BF29</f>
        <v>0</v>
      </c>
      <c r="BG24" s="529">
        <f>FC!BG29</f>
        <v>0</v>
      </c>
      <c r="BH24" s="529">
        <f>FC!BH29</f>
        <v>0</v>
      </c>
      <c r="BI24" s="529">
        <f>FC!BI29</f>
        <v>0</v>
      </c>
      <c r="BJ24" s="529">
        <f>FC!BJ29</f>
        <v>0</v>
      </c>
      <c r="BK24" s="529">
        <f>FC!BK29</f>
        <v>0</v>
      </c>
      <c r="BL24" s="529">
        <f>FC!BL29</f>
        <v>0</v>
      </c>
      <c r="BM24" s="529">
        <f>FC!BM29</f>
        <v>0</v>
      </c>
      <c r="BN24" s="529">
        <f>FC!BN29</f>
        <v>0</v>
      </c>
      <c r="BO24" s="529">
        <f>FC!BO29</f>
        <v>0</v>
      </c>
      <c r="BP24" s="529">
        <f>FC!BP29</f>
        <v>0</v>
      </c>
      <c r="BQ24" s="529">
        <f>FC!BQ29</f>
        <v>0</v>
      </c>
      <c r="BS24" s="457"/>
    </row>
    <row r="25" spans="1:71" ht="15" outlineLevel="1">
      <c r="A25" s="450"/>
      <c r="B25" s="534" t="s">
        <v>315</v>
      </c>
      <c r="C25" s="529">
        <f t="shared" si="9"/>
        <v>0</v>
      </c>
      <c r="D25" s="529">
        <f>NPV(Painel!$D$11,$K25:$BQ25)+J25</f>
        <v>0</v>
      </c>
      <c r="E25" s="530"/>
      <c r="F25" s="342"/>
      <c r="G25" s="342"/>
      <c r="H25" s="342"/>
      <c r="I25" s="342"/>
      <c r="J25" s="529">
        <f>FC!J30</f>
        <v>0</v>
      </c>
      <c r="K25" s="529">
        <f>FC!K30</f>
        <v>0</v>
      </c>
      <c r="L25" s="529">
        <f>FC!L30</f>
        <v>0</v>
      </c>
      <c r="M25" s="529">
        <f>FC!M30</f>
        <v>0</v>
      </c>
      <c r="N25" s="529">
        <f>FC!N30</f>
        <v>0</v>
      </c>
      <c r="O25" s="529">
        <f>FC!O30</f>
        <v>0</v>
      </c>
      <c r="P25" s="529">
        <f>FC!P30</f>
        <v>0</v>
      </c>
      <c r="Q25" s="529">
        <f>FC!Q30</f>
        <v>0</v>
      </c>
      <c r="R25" s="529">
        <f>FC!R30</f>
        <v>0</v>
      </c>
      <c r="S25" s="529">
        <f>FC!S30</f>
        <v>0</v>
      </c>
      <c r="T25" s="529">
        <f>FC!T30</f>
        <v>0</v>
      </c>
      <c r="U25" s="529">
        <f>FC!U30</f>
        <v>0</v>
      </c>
      <c r="V25" s="529">
        <f>FC!V30</f>
        <v>0</v>
      </c>
      <c r="W25" s="529">
        <f>FC!W30</f>
        <v>0</v>
      </c>
      <c r="X25" s="529">
        <f>FC!X30</f>
        <v>0</v>
      </c>
      <c r="Y25" s="529">
        <f>FC!Y30</f>
        <v>0</v>
      </c>
      <c r="Z25" s="529">
        <f>FC!Z30</f>
        <v>0</v>
      </c>
      <c r="AA25" s="529">
        <f>FC!AA30</f>
        <v>0</v>
      </c>
      <c r="AB25" s="529">
        <f>FC!AB30</f>
        <v>0</v>
      </c>
      <c r="AC25" s="529">
        <f>FC!AC30</f>
        <v>0</v>
      </c>
      <c r="AD25" s="529">
        <f>FC!AD30</f>
        <v>0</v>
      </c>
      <c r="AE25" s="529">
        <f>FC!AE30</f>
        <v>0</v>
      </c>
      <c r="AF25" s="529">
        <f>FC!AF30</f>
        <v>0</v>
      </c>
      <c r="AG25" s="529">
        <f>FC!AG30</f>
        <v>0</v>
      </c>
      <c r="AH25" s="529">
        <f>FC!AH30</f>
        <v>0</v>
      </c>
      <c r="AI25" s="529">
        <f>FC!AI30</f>
        <v>0</v>
      </c>
      <c r="AJ25" s="529">
        <f>FC!AJ30</f>
        <v>0</v>
      </c>
      <c r="AK25" s="529">
        <f>FC!AK30</f>
        <v>0</v>
      </c>
      <c r="AL25" s="529">
        <f>FC!AL30</f>
        <v>0</v>
      </c>
      <c r="AM25" s="529">
        <f>FC!AM30</f>
        <v>0</v>
      </c>
      <c r="AN25" s="529">
        <f>FC!AN30</f>
        <v>0</v>
      </c>
      <c r="AO25" s="529">
        <f>FC!AO30</f>
        <v>0</v>
      </c>
      <c r="AP25" s="529">
        <f>FC!AP30</f>
        <v>0</v>
      </c>
      <c r="AQ25" s="529">
        <f>FC!AQ30</f>
        <v>0</v>
      </c>
      <c r="AR25" s="529">
        <f>FC!AR30</f>
        <v>0</v>
      </c>
      <c r="AS25" s="529">
        <f>FC!AS30</f>
        <v>0</v>
      </c>
      <c r="AT25" s="529">
        <f>FC!AT30</f>
        <v>0</v>
      </c>
      <c r="AU25" s="529">
        <f>FC!AU30</f>
        <v>0</v>
      </c>
      <c r="AV25" s="529">
        <f>FC!AV30</f>
        <v>0</v>
      </c>
      <c r="AW25" s="529">
        <f>FC!AW30</f>
        <v>0</v>
      </c>
      <c r="AX25" s="529">
        <f>FC!AX30</f>
        <v>0</v>
      </c>
      <c r="AY25" s="529">
        <f>FC!AY30</f>
        <v>0</v>
      </c>
      <c r="AZ25" s="529">
        <f>FC!AZ30</f>
        <v>0</v>
      </c>
      <c r="BA25" s="529">
        <f>FC!BA30</f>
        <v>0</v>
      </c>
      <c r="BB25" s="529">
        <f>FC!BB30</f>
        <v>0</v>
      </c>
      <c r="BC25" s="529">
        <f>FC!BC30</f>
        <v>0</v>
      </c>
      <c r="BD25" s="529">
        <f>FC!BD30</f>
        <v>0</v>
      </c>
      <c r="BE25" s="529">
        <f>FC!BE30</f>
        <v>0</v>
      </c>
      <c r="BF25" s="529">
        <f>FC!BF30</f>
        <v>0</v>
      </c>
      <c r="BG25" s="529">
        <f>FC!BG30</f>
        <v>0</v>
      </c>
      <c r="BH25" s="529">
        <f>FC!BH30</f>
        <v>0</v>
      </c>
      <c r="BI25" s="529">
        <f>FC!BI30</f>
        <v>0</v>
      </c>
      <c r="BJ25" s="529">
        <f>FC!BJ30</f>
        <v>0</v>
      </c>
      <c r="BK25" s="529">
        <f>FC!BK30</f>
        <v>0</v>
      </c>
      <c r="BL25" s="529">
        <f>FC!BL30</f>
        <v>0</v>
      </c>
      <c r="BM25" s="529">
        <f>FC!BM30</f>
        <v>0</v>
      </c>
      <c r="BN25" s="529">
        <f>FC!BN30</f>
        <v>0</v>
      </c>
      <c r="BO25" s="529">
        <f>FC!BO30</f>
        <v>0</v>
      </c>
      <c r="BP25" s="529">
        <f>FC!BP30</f>
        <v>0</v>
      </c>
      <c r="BQ25" s="529">
        <f>FC!BQ30</f>
        <v>0</v>
      </c>
      <c r="BS25" s="457"/>
    </row>
    <row r="26" spans="1:71">
      <c r="A26" s="450"/>
      <c r="B26" s="451" t="s">
        <v>316</v>
      </c>
      <c r="C26" s="525">
        <f t="shared" si="9"/>
        <v>105709347.98116675</v>
      </c>
      <c r="D26" s="525">
        <f>NPV(Painel!$D$11,$K26:$BQ26)+J26</f>
        <v>37713615.890273012</v>
      </c>
      <c r="E26" s="526">
        <f>FC!D31</f>
        <v>96711787.694188893</v>
      </c>
      <c r="F26" s="535">
        <f>C26-SUM(C17:C19)-E26</f>
        <v>0</v>
      </c>
      <c r="G26" s="454"/>
      <c r="H26" s="454"/>
      <c r="I26" s="454"/>
      <c r="J26" s="525">
        <f t="shared" ref="J26:AO26" si="15">J11-J20</f>
        <v>7514265.0354813784</v>
      </c>
      <c r="K26" s="525">
        <f t="shared" si="15"/>
        <v>2135902.9056886514</v>
      </c>
      <c r="L26" s="525">
        <f t="shared" si="15"/>
        <v>1550011.6710429394</v>
      </c>
      <c r="M26" s="525">
        <f t="shared" si="15"/>
        <v>2477776.0865574079</v>
      </c>
      <c r="N26" s="525">
        <f t="shared" si="15"/>
        <v>2976796.3583327066</v>
      </c>
      <c r="O26" s="525">
        <f t="shared" si="15"/>
        <v>3103951.9504074743</v>
      </c>
      <c r="P26" s="525">
        <f t="shared" si="15"/>
        <v>3155166.7204052694</v>
      </c>
      <c r="Q26" s="525">
        <f t="shared" si="15"/>
        <v>3204261.5764930234</v>
      </c>
      <c r="R26" s="525">
        <f t="shared" si="15"/>
        <v>3251231.9065298522</v>
      </c>
      <c r="S26" s="525">
        <f t="shared" si="15"/>
        <v>3295201.3438270846</v>
      </c>
      <c r="T26" s="525">
        <f t="shared" si="15"/>
        <v>3336660.2954987776</v>
      </c>
      <c r="U26" s="525">
        <f t="shared" si="15"/>
        <v>3373989.7440070682</v>
      </c>
      <c r="V26" s="525">
        <f t="shared" si="15"/>
        <v>3409502.834649689</v>
      </c>
      <c r="W26" s="525">
        <f t="shared" si="15"/>
        <v>3444328.614490544</v>
      </c>
      <c r="X26" s="525">
        <f t="shared" si="15"/>
        <v>3479355.0588616282</v>
      </c>
      <c r="Y26" s="525">
        <f t="shared" si="15"/>
        <v>3513862.5917920726</v>
      </c>
      <c r="Z26" s="525">
        <f t="shared" si="15"/>
        <v>3546873.9503175942</v>
      </c>
      <c r="AA26" s="525">
        <f t="shared" si="15"/>
        <v>3579669.6216871105</v>
      </c>
      <c r="AB26" s="525">
        <f t="shared" si="15"/>
        <v>3612139.6233117618</v>
      </c>
      <c r="AC26" s="525">
        <f t="shared" si="15"/>
        <v>3643506.1637112475</v>
      </c>
      <c r="AD26" s="525">
        <f t="shared" si="15"/>
        <v>3675069.4621183798</v>
      </c>
      <c r="AE26" s="525">
        <f t="shared" si="15"/>
        <v>3706913.2814150397</v>
      </c>
      <c r="AF26" s="525">
        <f t="shared" si="15"/>
        <v>3738222.0712998458</v>
      </c>
      <c r="AG26" s="525">
        <f t="shared" si="15"/>
        <v>3769698.834752087</v>
      </c>
      <c r="AH26" s="525">
        <f t="shared" si="15"/>
        <v>3801533.7858107192</v>
      </c>
      <c r="AI26" s="525">
        <f t="shared" si="15"/>
        <v>3830487.4396965401</v>
      </c>
      <c r="AJ26" s="525">
        <f t="shared" si="15"/>
        <v>3857483.6983526861</v>
      </c>
      <c r="AK26" s="525">
        <f t="shared" si="15"/>
        <v>3884372.0081827692</v>
      </c>
      <c r="AL26" s="525">
        <f t="shared" si="15"/>
        <v>3909212.423093928</v>
      </c>
      <c r="AM26" s="525">
        <f t="shared" si="15"/>
        <v>3931900.923351502</v>
      </c>
      <c r="AN26" s="525">
        <f t="shared" si="15"/>
        <v>0</v>
      </c>
      <c r="AO26" s="525">
        <f t="shared" si="15"/>
        <v>0</v>
      </c>
      <c r="AP26" s="525">
        <f t="shared" ref="AP26:BQ26" si="16">AP11-AP20</f>
        <v>0</v>
      </c>
      <c r="AQ26" s="525">
        <f t="shared" si="16"/>
        <v>0</v>
      </c>
      <c r="AR26" s="525">
        <f t="shared" si="16"/>
        <v>0</v>
      </c>
      <c r="AS26" s="525">
        <f t="shared" si="16"/>
        <v>0</v>
      </c>
      <c r="AT26" s="525">
        <f t="shared" si="16"/>
        <v>0</v>
      </c>
      <c r="AU26" s="525">
        <f t="shared" si="16"/>
        <v>0</v>
      </c>
      <c r="AV26" s="525">
        <f t="shared" si="16"/>
        <v>0</v>
      </c>
      <c r="AW26" s="525">
        <f t="shared" si="16"/>
        <v>0</v>
      </c>
      <c r="AX26" s="525">
        <f t="shared" si="16"/>
        <v>0</v>
      </c>
      <c r="AY26" s="525">
        <f t="shared" si="16"/>
        <v>0</v>
      </c>
      <c r="AZ26" s="525">
        <f t="shared" si="16"/>
        <v>0</v>
      </c>
      <c r="BA26" s="525">
        <f t="shared" si="16"/>
        <v>0</v>
      </c>
      <c r="BB26" s="525">
        <f t="shared" si="16"/>
        <v>0</v>
      </c>
      <c r="BC26" s="525">
        <f t="shared" si="16"/>
        <v>0</v>
      </c>
      <c r="BD26" s="525">
        <f t="shared" si="16"/>
        <v>0</v>
      </c>
      <c r="BE26" s="525">
        <f t="shared" si="16"/>
        <v>0</v>
      </c>
      <c r="BF26" s="525">
        <f t="shared" si="16"/>
        <v>0</v>
      </c>
      <c r="BG26" s="525">
        <f t="shared" si="16"/>
        <v>0</v>
      </c>
      <c r="BH26" s="525">
        <f t="shared" si="16"/>
        <v>0</v>
      </c>
      <c r="BI26" s="525">
        <f t="shared" si="16"/>
        <v>0</v>
      </c>
      <c r="BJ26" s="525">
        <f t="shared" si="16"/>
        <v>0</v>
      </c>
      <c r="BK26" s="525">
        <f t="shared" si="16"/>
        <v>0</v>
      </c>
      <c r="BL26" s="525">
        <f t="shared" si="16"/>
        <v>0</v>
      </c>
      <c r="BM26" s="525">
        <f t="shared" si="16"/>
        <v>0</v>
      </c>
      <c r="BN26" s="525">
        <f t="shared" si="16"/>
        <v>0</v>
      </c>
      <c r="BO26" s="525">
        <f t="shared" si="16"/>
        <v>0</v>
      </c>
      <c r="BP26" s="525">
        <f t="shared" si="16"/>
        <v>0</v>
      </c>
      <c r="BQ26" s="525">
        <f t="shared" si="16"/>
        <v>0</v>
      </c>
      <c r="BS26" s="457"/>
    </row>
    <row r="27" spans="1:71">
      <c r="A27" s="450"/>
      <c r="B27" s="451" t="s">
        <v>218</v>
      </c>
      <c r="C27" s="525">
        <f t="shared" si="9"/>
        <v>47165784.062606052</v>
      </c>
      <c r="D27" s="525">
        <f>NPV(Painel!$D$11,$K27:$BQ27)+J27</f>
        <v>16285362.998170901</v>
      </c>
      <c r="E27" s="453"/>
      <c r="F27" s="454"/>
      <c r="G27" s="454"/>
      <c r="H27" s="454"/>
      <c r="I27" s="454"/>
      <c r="J27" s="525">
        <f t="shared" ref="J27:BQ27" si="17">SUM(J28:J29)</f>
        <v>1298636.5670181625</v>
      </c>
      <c r="K27" s="525">
        <f t="shared" si="17"/>
        <v>955320.68192534754</v>
      </c>
      <c r="L27" s="525">
        <f t="shared" si="17"/>
        <v>1384934.8923855708</v>
      </c>
      <c r="M27" s="525">
        <f t="shared" si="17"/>
        <v>1496552.4237154948</v>
      </c>
      <c r="N27" s="525">
        <f t="shared" si="17"/>
        <v>1535891.8144360995</v>
      </c>
      <c r="O27" s="525">
        <f t="shared" si="17"/>
        <v>1545915.9032394327</v>
      </c>
      <c r="P27" s="525">
        <f t="shared" si="17"/>
        <v>1549953.3300967456</v>
      </c>
      <c r="Q27" s="525">
        <f t="shared" si="17"/>
        <v>1553823.6372470686</v>
      </c>
      <c r="R27" s="525">
        <f t="shared" si="17"/>
        <v>1557526.461100338</v>
      </c>
      <c r="S27" s="525">
        <f t="shared" si="17"/>
        <v>1593525.5548260263</v>
      </c>
      <c r="T27" s="525">
        <f t="shared" si="17"/>
        <v>1596793.898801066</v>
      </c>
      <c r="U27" s="525">
        <f t="shared" si="17"/>
        <v>1599736.7006135611</v>
      </c>
      <c r="V27" s="525">
        <f t="shared" si="17"/>
        <v>1602536.3130291374</v>
      </c>
      <c r="W27" s="525">
        <f t="shared" si="17"/>
        <v>1605281.7424992374</v>
      </c>
      <c r="X27" s="525">
        <f t="shared" si="17"/>
        <v>1608042.9910067692</v>
      </c>
      <c r="Y27" s="525">
        <f t="shared" si="17"/>
        <v>1610763.332038057</v>
      </c>
      <c r="Z27" s="525">
        <f t="shared" si="17"/>
        <v>1613365.7247757982</v>
      </c>
      <c r="AA27" s="525">
        <f t="shared" si="17"/>
        <v>1615951.1141936667</v>
      </c>
      <c r="AB27" s="525">
        <f t="shared" si="17"/>
        <v>1618510.8300065468</v>
      </c>
      <c r="AC27" s="525">
        <f t="shared" si="17"/>
        <v>1620983.5563828503</v>
      </c>
      <c r="AD27" s="525">
        <f t="shared" si="17"/>
        <v>1623471.7938327077</v>
      </c>
      <c r="AE27" s="525">
        <f t="shared" si="17"/>
        <v>1625982.1456564739</v>
      </c>
      <c r="AF27" s="525">
        <f t="shared" si="17"/>
        <v>1628450.3193719145</v>
      </c>
      <c r="AG27" s="525">
        <f t="shared" si="17"/>
        <v>1630931.7349898866</v>
      </c>
      <c r="AH27" s="525">
        <f t="shared" si="17"/>
        <v>1633441.387701612</v>
      </c>
      <c r="AI27" s="525">
        <f t="shared" si="17"/>
        <v>1635723.8983879038</v>
      </c>
      <c r="AJ27" s="525">
        <f t="shared" si="17"/>
        <v>1702917.7812538091</v>
      </c>
      <c r="AK27" s="525">
        <f t="shared" si="17"/>
        <v>1705037.4741521743</v>
      </c>
      <c r="AL27" s="525">
        <f t="shared" si="17"/>
        <v>1706995.7248348079</v>
      </c>
      <c r="AM27" s="525">
        <f t="shared" si="17"/>
        <v>1708784.3330877791</v>
      </c>
      <c r="AN27" s="525">
        <f t="shared" si="17"/>
        <v>0</v>
      </c>
      <c r="AO27" s="525">
        <f t="shared" si="17"/>
        <v>0</v>
      </c>
      <c r="AP27" s="525">
        <f t="shared" si="17"/>
        <v>0</v>
      </c>
      <c r="AQ27" s="525">
        <f t="shared" si="17"/>
        <v>0</v>
      </c>
      <c r="AR27" s="525">
        <f t="shared" si="17"/>
        <v>0</v>
      </c>
      <c r="AS27" s="525">
        <f t="shared" si="17"/>
        <v>0</v>
      </c>
      <c r="AT27" s="525">
        <f t="shared" si="17"/>
        <v>0</v>
      </c>
      <c r="AU27" s="525">
        <f t="shared" si="17"/>
        <v>0</v>
      </c>
      <c r="AV27" s="525">
        <f t="shared" si="17"/>
        <v>0</v>
      </c>
      <c r="AW27" s="525">
        <f t="shared" si="17"/>
        <v>0</v>
      </c>
      <c r="AX27" s="525">
        <f t="shared" si="17"/>
        <v>0</v>
      </c>
      <c r="AY27" s="525">
        <f t="shared" si="17"/>
        <v>0</v>
      </c>
      <c r="AZ27" s="525">
        <f t="shared" si="17"/>
        <v>0</v>
      </c>
      <c r="BA27" s="525">
        <f t="shared" si="17"/>
        <v>0</v>
      </c>
      <c r="BB27" s="525">
        <f t="shared" si="17"/>
        <v>0</v>
      </c>
      <c r="BC27" s="525">
        <f t="shared" si="17"/>
        <v>0</v>
      </c>
      <c r="BD27" s="525">
        <f t="shared" si="17"/>
        <v>0</v>
      </c>
      <c r="BE27" s="525">
        <f t="shared" si="17"/>
        <v>0</v>
      </c>
      <c r="BF27" s="525">
        <f t="shared" si="17"/>
        <v>0</v>
      </c>
      <c r="BG27" s="525">
        <f t="shared" si="17"/>
        <v>0</v>
      </c>
      <c r="BH27" s="525">
        <f t="shared" si="17"/>
        <v>0</v>
      </c>
      <c r="BI27" s="525">
        <f t="shared" si="17"/>
        <v>0</v>
      </c>
      <c r="BJ27" s="525">
        <f t="shared" si="17"/>
        <v>0</v>
      </c>
      <c r="BK27" s="525">
        <f t="shared" si="17"/>
        <v>0</v>
      </c>
      <c r="BL27" s="525">
        <f t="shared" si="17"/>
        <v>0</v>
      </c>
      <c r="BM27" s="525">
        <f t="shared" si="17"/>
        <v>0</v>
      </c>
      <c r="BN27" s="525">
        <f t="shared" si="17"/>
        <v>0</v>
      </c>
      <c r="BO27" s="525">
        <f t="shared" si="17"/>
        <v>0</v>
      </c>
      <c r="BP27" s="525">
        <f t="shared" si="17"/>
        <v>0</v>
      </c>
      <c r="BQ27" s="525">
        <f t="shared" si="17"/>
        <v>0</v>
      </c>
      <c r="BS27" s="457"/>
    </row>
    <row r="28" spans="1:71" ht="15" outlineLevel="1">
      <c r="A28" s="331"/>
      <c r="B28" s="528" t="s">
        <v>317</v>
      </c>
      <c r="C28" s="529">
        <f t="shared" si="9"/>
        <v>33440177.879274268</v>
      </c>
      <c r="D28" s="529">
        <f>NPV(Painel!$D$11,$K28:$BQ28)+J28</f>
        <v>10826040.106740631</v>
      </c>
      <c r="E28" s="530"/>
      <c r="F28" s="342"/>
      <c r="G28" s="536"/>
      <c r="H28" s="342"/>
      <c r="I28" s="342"/>
      <c r="J28" s="529">
        <f>FC!J32</f>
        <v>208575.95006416267</v>
      </c>
      <c r="K28" s="529">
        <f>FC!K32</f>
        <v>447339.65319249034</v>
      </c>
      <c r="L28" s="529">
        <f>FC!L32</f>
        <v>954842.35842266737</v>
      </c>
      <c r="M28" s="529">
        <f>FC!M32</f>
        <v>1064810.5170004377</v>
      </c>
      <c r="N28" s="529">
        <f>FC!N32</f>
        <v>1104149.9077210424</v>
      </c>
      <c r="O28" s="529">
        <f>FC!O32</f>
        <v>1114173.9965243756</v>
      </c>
      <c r="P28" s="529">
        <f>FC!P32</f>
        <v>1118211.4233816885</v>
      </c>
      <c r="Q28" s="529">
        <f>FC!Q32</f>
        <v>1122081.7305320115</v>
      </c>
      <c r="R28" s="529">
        <f>FC!R32</f>
        <v>1125784.5543852809</v>
      </c>
      <c r="S28" s="529">
        <f>FC!S32</f>
        <v>1160389.1473394011</v>
      </c>
      <c r="T28" s="529">
        <f>FC!T32</f>
        <v>1163657.4913144405</v>
      </c>
      <c r="U28" s="529">
        <f>FC!U32</f>
        <v>1166600.2931269358</v>
      </c>
      <c r="V28" s="529">
        <f>FC!V32</f>
        <v>1169399.9055425122</v>
      </c>
      <c r="W28" s="529">
        <f>FC!W32</f>
        <v>1172145.3350126119</v>
      </c>
      <c r="X28" s="529">
        <f>FC!X32</f>
        <v>1174906.5835201438</v>
      </c>
      <c r="Y28" s="529">
        <f>FC!Y32</f>
        <v>1177626.9245514318</v>
      </c>
      <c r="Z28" s="529">
        <f>FC!Z32</f>
        <v>1180229.3172891727</v>
      </c>
      <c r="AA28" s="529">
        <f>FC!AA32</f>
        <v>1182814.7067070415</v>
      </c>
      <c r="AB28" s="529">
        <f>FC!AB32</f>
        <v>1185374.4225199213</v>
      </c>
      <c r="AC28" s="529">
        <f>FC!AC32</f>
        <v>1187847.148896225</v>
      </c>
      <c r="AD28" s="529">
        <f>FC!AD32</f>
        <v>1190335.3863460822</v>
      </c>
      <c r="AE28" s="529">
        <f>FC!AE32</f>
        <v>1192845.7381698487</v>
      </c>
      <c r="AF28" s="529">
        <f>FC!AF32</f>
        <v>1195313.9118852892</v>
      </c>
      <c r="AG28" s="529">
        <f>FC!AG32</f>
        <v>1197795.3275032612</v>
      </c>
      <c r="AH28" s="529">
        <f>FC!AH32</f>
        <v>1200304.9802149865</v>
      </c>
      <c r="AI28" s="529">
        <f>FC!AI32</f>
        <v>1202587.4909012786</v>
      </c>
      <c r="AJ28" s="529">
        <f>FC!AJ32</f>
        <v>1266992.3722240473</v>
      </c>
      <c r="AK28" s="529">
        <f>FC!AK32</f>
        <v>1269112.0651224125</v>
      </c>
      <c r="AL28" s="529">
        <f>FC!AL32</f>
        <v>1271070.3158050461</v>
      </c>
      <c r="AM28" s="529">
        <f>FC!AM32</f>
        <v>1272858.9240580173</v>
      </c>
      <c r="AN28" s="529">
        <f>FC!AN32</f>
        <v>0</v>
      </c>
      <c r="AO28" s="529">
        <f>FC!AO32</f>
        <v>0</v>
      </c>
      <c r="AP28" s="529">
        <f>FC!AP32</f>
        <v>0</v>
      </c>
      <c r="AQ28" s="529">
        <f>FC!AQ32</f>
        <v>0</v>
      </c>
      <c r="AR28" s="529">
        <f>FC!AR32</f>
        <v>0</v>
      </c>
      <c r="AS28" s="529">
        <f>FC!AS32</f>
        <v>0</v>
      </c>
      <c r="AT28" s="529">
        <f>FC!AT32</f>
        <v>0</v>
      </c>
      <c r="AU28" s="529">
        <f>FC!AU32</f>
        <v>0</v>
      </c>
      <c r="AV28" s="529">
        <f>FC!AV32</f>
        <v>0</v>
      </c>
      <c r="AW28" s="529">
        <f>FC!AW32</f>
        <v>0</v>
      </c>
      <c r="AX28" s="529">
        <f>FC!AX32</f>
        <v>0</v>
      </c>
      <c r="AY28" s="529">
        <f>FC!AY32</f>
        <v>0</v>
      </c>
      <c r="AZ28" s="529">
        <f>FC!AZ32</f>
        <v>0</v>
      </c>
      <c r="BA28" s="529">
        <f>FC!BA32</f>
        <v>0</v>
      </c>
      <c r="BB28" s="529">
        <f>FC!BB32</f>
        <v>0</v>
      </c>
      <c r="BC28" s="529">
        <f>FC!BC32</f>
        <v>0</v>
      </c>
      <c r="BD28" s="529">
        <f>FC!BD32</f>
        <v>0</v>
      </c>
      <c r="BE28" s="529">
        <f>FC!BE32</f>
        <v>0</v>
      </c>
      <c r="BF28" s="529">
        <f>FC!BF32</f>
        <v>0</v>
      </c>
      <c r="BG28" s="529">
        <f>FC!BG32</f>
        <v>0</v>
      </c>
      <c r="BH28" s="529">
        <f>FC!BH32</f>
        <v>0</v>
      </c>
      <c r="BI28" s="529">
        <f>FC!BI32</f>
        <v>0</v>
      </c>
      <c r="BJ28" s="529">
        <f>FC!BJ32</f>
        <v>0</v>
      </c>
      <c r="BK28" s="529">
        <f>FC!BK32</f>
        <v>0</v>
      </c>
      <c r="BL28" s="529">
        <f>FC!BL32</f>
        <v>0</v>
      </c>
      <c r="BM28" s="529">
        <f>FC!BM32</f>
        <v>0</v>
      </c>
      <c r="BN28" s="529">
        <f>FC!BN32</f>
        <v>0</v>
      </c>
      <c r="BO28" s="529">
        <f>FC!BO32</f>
        <v>0</v>
      </c>
      <c r="BP28" s="529">
        <f>FC!BP32</f>
        <v>0</v>
      </c>
      <c r="BQ28" s="529">
        <f>FC!BQ32</f>
        <v>0</v>
      </c>
      <c r="BS28" s="457"/>
    </row>
    <row r="29" spans="1:71" ht="15" outlineLevel="1">
      <c r="A29" s="331"/>
      <c r="B29" s="528" t="s">
        <v>318</v>
      </c>
      <c r="C29" s="529">
        <f t="shared" si="9"/>
        <v>13725606.183331773</v>
      </c>
      <c r="D29" s="529">
        <f>NPV(Painel!$D$11,$K29:$BQ29)+J29</f>
        <v>5459322.891430269</v>
      </c>
      <c r="E29" s="530"/>
      <c r="F29" s="342"/>
      <c r="G29" s="342"/>
      <c r="H29" s="342"/>
      <c r="I29" s="342"/>
      <c r="J29" s="529">
        <f>FC!J49</f>
        <v>1090060.6169539997</v>
      </c>
      <c r="K29" s="529">
        <f>FC!K49</f>
        <v>507981.0287328572</v>
      </c>
      <c r="L29" s="529">
        <f>FC!L49</f>
        <v>430092.53396290331</v>
      </c>
      <c r="M29" s="529">
        <f>FC!M49</f>
        <v>431741.90671505709</v>
      </c>
      <c r="N29" s="529">
        <f>FC!N49</f>
        <v>431741.90671505709</v>
      </c>
      <c r="O29" s="529">
        <f>FC!O49</f>
        <v>431741.90671505709</v>
      </c>
      <c r="P29" s="529">
        <f>FC!P49</f>
        <v>431741.90671505709</v>
      </c>
      <c r="Q29" s="529">
        <f>FC!Q49</f>
        <v>431741.90671505709</v>
      </c>
      <c r="R29" s="529">
        <f>FC!R49</f>
        <v>431741.90671505709</v>
      </c>
      <c r="S29" s="529">
        <f>FC!S49</f>
        <v>433136.40748662536</v>
      </c>
      <c r="T29" s="529">
        <f>FC!T49</f>
        <v>433136.40748662536</v>
      </c>
      <c r="U29" s="529">
        <f>FC!U49</f>
        <v>433136.40748662536</v>
      </c>
      <c r="V29" s="529">
        <f>FC!V49</f>
        <v>433136.40748662536</v>
      </c>
      <c r="W29" s="529">
        <f>FC!W49</f>
        <v>433136.40748662536</v>
      </c>
      <c r="X29" s="529">
        <f>FC!X49</f>
        <v>433136.40748662536</v>
      </c>
      <c r="Y29" s="529">
        <f>FC!Y49</f>
        <v>433136.40748662536</v>
      </c>
      <c r="Z29" s="529">
        <f>FC!Z49</f>
        <v>433136.40748662536</v>
      </c>
      <c r="AA29" s="529">
        <f>FC!AA49</f>
        <v>433136.40748662536</v>
      </c>
      <c r="AB29" s="529">
        <f>FC!AB49</f>
        <v>433136.40748662536</v>
      </c>
      <c r="AC29" s="529">
        <f>FC!AC49</f>
        <v>433136.40748662536</v>
      </c>
      <c r="AD29" s="529">
        <f>FC!AD49</f>
        <v>433136.40748662536</v>
      </c>
      <c r="AE29" s="529">
        <f>FC!AE49</f>
        <v>433136.40748662536</v>
      </c>
      <c r="AF29" s="529">
        <f>FC!AF49</f>
        <v>433136.40748662536</v>
      </c>
      <c r="AG29" s="529">
        <f>FC!AG49</f>
        <v>433136.40748662536</v>
      </c>
      <c r="AH29" s="529">
        <f>FC!AH49</f>
        <v>433136.40748662536</v>
      </c>
      <c r="AI29" s="529">
        <f>FC!AI49</f>
        <v>433136.40748662536</v>
      </c>
      <c r="AJ29" s="529">
        <f>FC!AJ49</f>
        <v>435925.40902976179</v>
      </c>
      <c r="AK29" s="529">
        <f>FC!AK49</f>
        <v>435925.40902976179</v>
      </c>
      <c r="AL29" s="529">
        <f>FC!AL49</f>
        <v>435925.40902976179</v>
      </c>
      <c r="AM29" s="529">
        <f>FC!AM49</f>
        <v>435925.40902976179</v>
      </c>
      <c r="AN29" s="529">
        <f>FC!AN49</f>
        <v>0</v>
      </c>
      <c r="AO29" s="529">
        <f>FC!AO49</f>
        <v>0</v>
      </c>
      <c r="AP29" s="529">
        <f>FC!AP49</f>
        <v>0</v>
      </c>
      <c r="AQ29" s="529">
        <f>FC!AQ49</f>
        <v>0</v>
      </c>
      <c r="AR29" s="529">
        <f>FC!AR49</f>
        <v>0</v>
      </c>
      <c r="AS29" s="529">
        <f>FC!AS49</f>
        <v>0</v>
      </c>
      <c r="AT29" s="529">
        <f>FC!AT49</f>
        <v>0</v>
      </c>
      <c r="AU29" s="529">
        <f>FC!AU49</f>
        <v>0</v>
      </c>
      <c r="AV29" s="529">
        <f>FC!AV49</f>
        <v>0</v>
      </c>
      <c r="AW29" s="529">
        <f>FC!AW49</f>
        <v>0</v>
      </c>
      <c r="AX29" s="529">
        <f>FC!AX49</f>
        <v>0</v>
      </c>
      <c r="AY29" s="529">
        <f>FC!AY49</f>
        <v>0</v>
      </c>
      <c r="AZ29" s="529">
        <f>FC!AZ49</f>
        <v>0</v>
      </c>
      <c r="BA29" s="529">
        <f>FC!BA49</f>
        <v>0</v>
      </c>
      <c r="BB29" s="529">
        <f>FC!BB49</f>
        <v>0</v>
      </c>
      <c r="BC29" s="529">
        <f>FC!BC49</f>
        <v>0</v>
      </c>
      <c r="BD29" s="529">
        <f>FC!BD49</f>
        <v>0</v>
      </c>
      <c r="BE29" s="529">
        <f>FC!BE49</f>
        <v>0</v>
      </c>
      <c r="BF29" s="529">
        <f>FC!BF49</f>
        <v>0</v>
      </c>
      <c r="BG29" s="529">
        <f>FC!BG49</f>
        <v>0</v>
      </c>
      <c r="BH29" s="529">
        <f>FC!BH49</f>
        <v>0</v>
      </c>
      <c r="BI29" s="529">
        <f>FC!BI49</f>
        <v>0</v>
      </c>
      <c r="BJ29" s="529">
        <f>FC!BJ49</f>
        <v>0</v>
      </c>
      <c r="BK29" s="529">
        <f>FC!BK49</f>
        <v>0</v>
      </c>
      <c r="BL29" s="529">
        <f>FC!BL49</f>
        <v>0</v>
      </c>
      <c r="BM29" s="529">
        <f>FC!BM49</f>
        <v>0</v>
      </c>
      <c r="BN29" s="529">
        <f>FC!BN49</f>
        <v>0</v>
      </c>
      <c r="BO29" s="529">
        <f>FC!BO49</f>
        <v>0</v>
      </c>
      <c r="BP29" s="529">
        <f>FC!BP49</f>
        <v>0</v>
      </c>
      <c r="BQ29" s="529">
        <f>FC!BQ49</f>
        <v>0</v>
      </c>
      <c r="BS29" s="457"/>
    </row>
    <row r="30" spans="1:71">
      <c r="A30" s="450"/>
      <c r="B30" s="451" t="s">
        <v>319</v>
      </c>
      <c r="C30" s="525">
        <f t="shared" si="9"/>
        <v>8997560.2869778611</v>
      </c>
      <c r="D30" s="525">
        <f>NPV(Painel!$D$11,$K30:$BQ30)+J30</f>
        <v>8871468.1610072721</v>
      </c>
      <c r="E30" s="453"/>
      <c r="F30" s="454"/>
      <c r="G30" s="454"/>
      <c r="H30" s="454"/>
      <c r="I30" s="454"/>
      <c r="J30" s="525">
        <f t="shared" ref="J30:BQ30" si="18">SUM(J31:J33)</f>
        <v>7514265.0354813784</v>
      </c>
      <c r="K30" s="525">
        <f t="shared" si="18"/>
        <v>1483295.2514964836</v>
      </c>
      <c r="L30" s="525">
        <f t="shared" si="18"/>
        <v>0</v>
      </c>
      <c r="M30" s="525">
        <f t="shared" si="18"/>
        <v>0</v>
      </c>
      <c r="N30" s="525">
        <f t="shared" si="18"/>
        <v>0</v>
      </c>
      <c r="O30" s="525">
        <f t="shared" si="18"/>
        <v>0</v>
      </c>
      <c r="P30" s="525">
        <f t="shared" si="18"/>
        <v>0</v>
      </c>
      <c r="Q30" s="525">
        <f t="shared" si="18"/>
        <v>0</v>
      </c>
      <c r="R30" s="525">
        <f t="shared" si="18"/>
        <v>0</v>
      </c>
      <c r="S30" s="525">
        <f t="shared" si="18"/>
        <v>0</v>
      </c>
      <c r="T30" s="525">
        <f t="shared" si="18"/>
        <v>0</v>
      </c>
      <c r="U30" s="525">
        <f t="shared" si="18"/>
        <v>0</v>
      </c>
      <c r="V30" s="525">
        <f t="shared" si="18"/>
        <v>0</v>
      </c>
      <c r="W30" s="525">
        <f t="shared" si="18"/>
        <v>0</v>
      </c>
      <c r="X30" s="525">
        <f t="shared" si="18"/>
        <v>0</v>
      </c>
      <c r="Y30" s="525">
        <f t="shared" si="18"/>
        <v>0</v>
      </c>
      <c r="Z30" s="525">
        <f t="shared" si="18"/>
        <v>0</v>
      </c>
      <c r="AA30" s="525">
        <f t="shared" si="18"/>
        <v>0</v>
      </c>
      <c r="AB30" s="525">
        <f t="shared" si="18"/>
        <v>0</v>
      </c>
      <c r="AC30" s="525">
        <f t="shared" si="18"/>
        <v>0</v>
      </c>
      <c r="AD30" s="525">
        <f t="shared" si="18"/>
        <v>0</v>
      </c>
      <c r="AE30" s="525">
        <f t="shared" si="18"/>
        <v>0</v>
      </c>
      <c r="AF30" s="525">
        <f t="shared" si="18"/>
        <v>0</v>
      </c>
      <c r="AG30" s="525">
        <f t="shared" si="18"/>
        <v>0</v>
      </c>
      <c r="AH30" s="525">
        <f t="shared" si="18"/>
        <v>0</v>
      </c>
      <c r="AI30" s="525">
        <f t="shared" si="18"/>
        <v>0</v>
      </c>
      <c r="AJ30" s="525">
        <f t="shared" si="18"/>
        <v>0</v>
      </c>
      <c r="AK30" s="525">
        <f t="shared" si="18"/>
        <v>0</v>
      </c>
      <c r="AL30" s="525">
        <f t="shared" si="18"/>
        <v>0</v>
      </c>
      <c r="AM30" s="525">
        <f t="shared" si="18"/>
        <v>0</v>
      </c>
      <c r="AN30" s="525">
        <f t="shared" si="18"/>
        <v>0</v>
      </c>
      <c r="AO30" s="525">
        <f t="shared" si="18"/>
        <v>0</v>
      </c>
      <c r="AP30" s="525">
        <f t="shared" si="18"/>
        <v>0</v>
      </c>
      <c r="AQ30" s="525">
        <f t="shared" si="18"/>
        <v>0</v>
      </c>
      <c r="AR30" s="525">
        <f t="shared" si="18"/>
        <v>0</v>
      </c>
      <c r="AS30" s="525">
        <f t="shared" si="18"/>
        <v>0</v>
      </c>
      <c r="AT30" s="525">
        <f t="shared" si="18"/>
        <v>0</v>
      </c>
      <c r="AU30" s="525">
        <f t="shared" si="18"/>
        <v>0</v>
      </c>
      <c r="AV30" s="525">
        <f t="shared" si="18"/>
        <v>0</v>
      </c>
      <c r="AW30" s="525">
        <f t="shared" si="18"/>
        <v>0</v>
      </c>
      <c r="AX30" s="525">
        <f t="shared" si="18"/>
        <v>0</v>
      </c>
      <c r="AY30" s="525">
        <f t="shared" si="18"/>
        <v>0</v>
      </c>
      <c r="AZ30" s="525">
        <f t="shared" si="18"/>
        <v>0</v>
      </c>
      <c r="BA30" s="525">
        <f t="shared" si="18"/>
        <v>0</v>
      </c>
      <c r="BB30" s="525">
        <f t="shared" si="18"/>
        <v>0</v>
      </c>
      <c r="BC30" s="525">
        <f t="shared" si="18"/>
        <v>0</v>
      </c>
      <c r="BD30" s="525">
        <f t="shared" si="18"/>
        <v>0</v>
      </c>
      <c r="BE30" s="525">
        <f t="shared" si="18"/>
        <v>0</v>
      </c>
      <c r="BF30" s="525">
        <f t="shared" si="18"/>
        <v>0</v>
      </c>
      <c r="BG30" s="525">
        <f t="shared" si="18"/>
        <v>0</v>
      </c>
      <c r="BH30" s="525">
        <f t="shared" si="18"/>
        <v>0</v>
      </c>
      <c r="BI30" s="525">
        <f t="shared" si="18"/>
        <v>0</v>
      </c>
      <c r="BJ30" s="525">
        <f t="shared" si="18"/>
        <v>0</v>
      </c>
      <c r="BK30" s="525">
        <f t="shared" si="18"/>
        <v>0</v>
      </c>
      <c r="BL30" s="525">
        <f t="shared" si="18"/>
        <v>0</v>
      </c>
      <c r="BM30" s="525">
        <f t="shared" si="18"/>
        <v>0</v>
      </c>
      <c r="BN30" s="525">
        <f t="shared" si="18"/>
        <v>0</v>
      </c>
      <c r="BO30" s="525">
        <f t="shared" si="18"/>
        <v>0</v>
      </c>
      <c r="BP30" s="525">
        <f t="shared" si="18"/>
        <v>0</v>
      </c>
      <c r="BQ30" s="525">
        <f t="shared" si="18"/>
        <v>0</v>
      </c>
    </row>
    <row r="31" spans="1:71" ht="15" outlineLevel="1">
      <c r="A31" s="331"/>
      <c r="B31" s="528" t="s">
        <v>320</v>
      </c>
      <c r="C31" s="529">
        <f t="shared" si="9"/>
        <v>0</v>
      </c>
      <c r="D31" s="529">
        <f>NPV(Painel!$D$11,$K31:$BQ31)+J31</f>
        <v>0</v>
      </c>
      <c r="E31" s="537"/>
      <c r="F31" s="342"/>
      <c r="G31" s="342"/>
      <c r="H31" s="342"/>
      <c r="I31" s="342"/>
      <c r="J31" s="529">
        <v>0</v>
      </c>
      <c r="K31" s="529">
        <v>0</v>
      </c>
      <c r="L31" s="529">
        <v>0</v>
      </c>
      <c r="M31" s="529">
        <v>0</v>
      </c>
      <c r="N31" s="529">
        <v>0</v>
      </c>
      <c r="O31" s="529">
        <v>0</v>
      </c>
      <c r="P31" s="529">
        <v>0</v>
      </c>
      <c r="Q31" s="529">
        <v>0</v>
      </c>
      <c r="R31" s="529">
        <v>0</v>
      </c>
      <c r="S31" s="529">
        <v>0</v>
      </c>
      <c r="T31" s="529">
        <v>0</v>
      </c>
      <c r="U31" s="529">
        <v>0</v>
      </c>
      <c r="V31" s="529">
        <v>0</v>
      </c>
      <c r="W31" s="529">
        <v>0</v>
      </c>
      <c r="X31" s="529">
        <v>0</v>
      </c>
      <c r="Y31" s="529">
        <v>0</v>
      </c>
      <c r="Z31" s="529">
        <v>0</v>
      </c>
      <c r="AA31" s="529">
        <v>0</v>
      </c>
      <c r="AB31" s="529">
        <v>0</v>
      </c>
      <c r="AC31" s="529">
        <v>0</v>
      </c>
      <c r="AD31" s="529">
        <v>0</v>
      </c>
      <c r="AE31" s="529">
        <v>0</v>
      </c>
      <c r="AF31" s="529">
        <v>0</v>
      </c>
      <c r="AG31" s="529">
        <v>0</v>
      </c>
      <c r="AH31" s="529">
        <v>0</v>
      </c>
      <c r="AI31" s="529">
        <v>0</v>
      </c>
      <c r="AJ31" s="529">
        <v>0</v>
      </c>
      <c r="AK31" s="529">
        <v>0</v>
      </c>
      <c r="AL31" s="529">
        <v>0</v>
      </c>
      <c r="AM31" s="529">
        <v>0</v>
      </c>
      <c r="AN31" s="529">
        <v>0</v>
      </c>
      <c r="AO31" s="529">
        <v>0</v>
      </c>
      <c r="AP31" s="529">
        <v>0</v>
      </c>
      <c r="AQ31" s="529">
        <v>0</v>
      </c>
      <c r="AR31" s="529">
        <v>0</v>
      </c>
      <c r="AS31" s="529">
        <v>0</v>
      </c>
      <c r="AT31" s="529">
        <v>0</v>
      </c>
      <c r="AU31" s="529">
        <v>0</v>
      </c>
      <c r="AV31" s="529">
        <v>0</v>
      </c>
      <c r="AW31" s="529">
        <v>0</v>
      </c>
      <c r="AX31" s="529">
        <v>0</v>
      </c>
      <c r="AY31" s="529">
        <v>0</v>
      </c>
      <c r="AZ31" s="529">
        <v>0</v>
      </c>
      <c r="BA31" s="529">
        <v>0</v>
      </c>
      <c r="BB31" s="529">
        <v>0</v>
      </c>
      <c r="BC31" s="529">
        <v>0</v>
      </c>
      <c r="BD31" s="529">
        <v>0</v>
      </c>
      <c r="BE31" s="529">
        <v>0</v>
      </c>
      <c r="BF31" s="529">
        <v>0</v>
      </c>
      <c r="BG31" s="529">
        <v>0</v>
      </c>
      <c r="BH31" s="529">
        <v>0</v>
      </c>
      <c r="BI31" s="529">
        <v>0</v>
      </c>
      <c r="BJ31" s="529">
        <v>0</v>
      </c>
      <c r="BK31" s="529">
        <v>0</v>
      </c>
      <c r="BL31" s="529">
        <v>0</v>
      </c>
      <c r="BM31" s="529">
        <v>0</v>
      </c>
      <c r="BN31" s="529">
        <v>0</v>
      </c>
      <c r="BO31" s="529">
        <v>0</v>
      </c>
      <c r="BP31" s="529">
        <v>0</v>
      </c>
      <c r="BQ31" s="529">
        <v>0</v>
      </c>
    </row>
    <row r="32" spans="1:71" ht="15" outlineLevel="1">
      <c r="A32" s="331"/>
      <c r="B32" s="528" t="s">
        <v>321</v>
      </c>
      <c r="C32" s="529">
        <f t="shared" si="9"/>
        <v>8997560.2869778611</v>
      </c>
      <c r="D32" s="529">
        <f>NPV(Painel!$D$11,$K32:$BQ32)+J32</f>
        <v>8871468.1610072721</v>
      </c>
      <c r="E32" s="530"/>
      <c r="F32" s="342"/>
      <c r="G32" s="342"/>
      <c r="H32" s="342"/>
      <c r="I32" s="342"/>
      <c r="J32" s="529">
        <v>7514265.0354813784</v>
      </c>
      <c r="K32" s="529">
        <v>1483295.2514964836</v>
      </c>
      <c r="L32" s="529">
        <v>0</v>
      </c>
      <c r="M32" s="529">
        <v>0</v>
      </c>
      <c r="N32" s="529">
        <v>0</v>
      </c>
      <c r="O32" s="529">
        <v>0</v>
      </c>
      <c r="P32" s="529">
        <v>0</v>
      </c>
      <c r="Q32" s="529">
        <v>0</v>
      </c>
      <c r="R32" s="529">
        <v>0</v>
      </c>
      <c r="S32" s="529">
        <v>0</v>
      </c>
      <c r="T32" s="529">
        <v>0</v>
      </c>
      <c r="U32" s="529">
        <v>0</v>
      </c>
      <c r="V32" s="529">
        <v>0</v>
      </c>
      <c r="W32" s="529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29">
        <v>0</v>
      </c>
      <c r="AU32" s="529">
        <v>0</v>
      </c>
      <c r="AV32" s="529">
        <v>0</v>
      </c>
      <c r="AW32" s="529">
        <v>0</v>
      </c>
      <c r="AX32" s="529">
        <v>0</v>
      </c>
      <c r="AY32" s="529">
        <v>0</v>
      </c>
      <c r="AZ32" s="529">
        <v>0</v>
      </c>
      <c r="BA32" s="529">
        <v>0</v>
      </c>
      <c r="BB32" s="529">
        <v>0</v>
      </c>
      <c r="BC32" s="529">
        <v>0</v>
      </c>
      <c r="BD32" s="529">
        <v>0</v>
      </c>
      <c r="BE32" s="529">
        <v>0</v>
      </c>
      <c r="BF32" s="529">
        <v>0</v>
      </c>
      <c r="BG32" s="529">
        <v>0</v>
      </c>
      <c r="BH32" s="529">
        <v>0</v>
      </c>
      <c r="BI32" s="529">
        <v>0</v>
      </c>
      <c r="BJ32" s="529">
        <v>0</v>
      </c>
      <c r="BK32" s="529">
        <v>0</v>
      </c>
      <c r="BL32" s="529">
        <v>0</v>
      </c>
      <c r="BM32" s="529">
        <v>0</v>
      </c>
      <c r="BN32" s="529">
        <v>0</v>
      </c>
      <c r="BO32" s="529">
        <v>0</v>
      </c>
      <c r="BP32" s="529">
        <v>0</v>
      </c>
      <c r="BQ32" s="529">
        <v>0</v>
      </c>
    </row>
    <row r="33" spans="1:71" ht="15" outlineLevel="1">
      <c r="A33" s="331"/>
      <c r="B33" s="528" t="s">
        <v>322</v>
      </c>
      <c r="C33" s="529">
        <f t="shared" si="9"/>
        <v>0</v>
      </c>
      <c r="D33" s="529">
        <f>NPV(Painel!$D$11,$K33:$BQ33)+J33</f>
        <v>0</v>
      </c>
      <c r="E33" s="530"/>
      <c r="F33" s="342"/>
      <c r="G33" s="342"/>
      <c r="H33" s="342"/>
      <c r="I33" s="342"/>
      <c r="J33" s="529">
        <v>0</v>
      </c>
      <c r="K33" s="529">
        <v>0</v>
      </c>
      <c r="L33" s="529">
        <v>0</v>
      </c>
      <c r="M33" s="529">
        <v>0</v>
      </c>
      <c r="N33" s="529">
        <v>0</v>
      </c>
      <c r="O33" s="529">
        <v>0</v>
      </c>
      <c r="P33" s="529">
        <v>0</v>
      </c>
      <c r="Q33" s="529">
        <v>0</v>
      </c>
      <c r="R33" s="529">
        <v>0</v>
      </c>
      <c r="S33" s="529">
        <v>0</v>
      </c>
      <c r="T33" s="529">
        <v>0</v>
      </c>
      <c r="U33" s="529">
        <v>0</v>
      </c>
      <c r="V33" s="529">
        <v>0</v>
      </c>
      <c r="W33" s="529">
        <v>0</v>
      </c>
      <c r="X33" s="529">
        <v>0</v>
      </c>
      <c r="Y33" s="529">
        <v>0</v>
      </c>
      <c r="Z33" s="529">
        <v>0</v>
      </c>
      <c r="AA33" s="529">
        <v>0</v>
      </c>
      <c r="AB33" s="529">
        <v>0</v>
      </c>
      <c r="AC33" s="529">
        <v>0</v>
      </c>
      <c r="AD33" s="529">
        <v>0</v>
      </c>
      <c r="AE33" s="529">
        <v>0</v>
      </c>
      <c r="AF33" s="529">
        <v>0</v>
      </c>
      <c r="AG33" s="529">
        <v>0</v>
      </c>
      <c r="AH33" s="529">
        <v>0</v>
      </c>
      <c r="AI33" s="529">
        <v>0</v>
      </c>
      <c r="AJ33" s="529">
        <v>0</v>
      </c>
      <c r="AK33" s="529">
        <v>0</v>
      </c>
      <c r="AL33" s="529">
        <v>0</v>
      </c>
      <c r="AM33" s="529">
        <v>0</v>
      </c>
      <c r="AN33" s="529">
        <v>0</v>
      </c>
      <c r="AO33" s="529">
        <v>0</v>
      </c>
      <c r="AP33" s="529">
        <v>0</v>
      </c>
      <c r="AQ33" s="529">
        <v>0</v>
      </c>
      <c r="AR33" s="529">
        <v>0</v>
      </c>
      <c r="AS33" s="529">
        <v>0</v>
      </c>
      <c r="AT33" s="529">
        <v>0</v>
      </c>
      <c r="AU33" s="529">
        <v>0</v>
      </c>
      <c r="AV33" s="529">
        <v>0</v>
      </c>
      <c r="AW33" s="529">
        <v>0</v>
      </c>
      <c r="AX33" s="529">
        <v>0</v>
      </c>
      <c r="AY33" s="529">
        <v>0</v>
      </c>
      <c r="AZ33" s="529">
        <v>0</v>
      </c>
      <c r="BA33" s="529">
        <v>0</v>
      </c>
      <c r="BB33" s="529">
        <v>0</v>
      </c>
      <c r="BC33" s="529">
        <v>0</v>
      </c>
      <c r="BD33" s="529">
        <v>0</v>
      </c>
      <c r="BE33" s="529">
        <v>0</v>
      </c>
      <c r="BF33" s="529">
        <v>0</v>
      </c>
      <c r="BG33" s="529">
        <v>0</v>
      </c>
      <c r="BH33" s="529">
        <v>0</v>
      </c>
      <c r="BI33" s="529">
        <v>0</v>
      </c>
      <c r="BJ33" s="529">
        <v>0</v>
      </c>
      <c r="BK33" s="529">
        <v>0</v>
      </c>
      <c r="BL33" s="529">
        <v>0</v>
      </c>
      <c r="BM33" s="529">
        <v>0</v>
      </c>
      <c r="BN33" s="529">
        <v>0</v>
      </c>
      <c r="BO33" s="529">
        <v>0</v>
      </c>
      <c r="BP33" s="529">
        <v>0</v>
      </c>
      <c r="BQ33" s="529">
        <v>0</v>
      </c>
    </row>
    <row r="34" spans="1:71">
      <c r="A34" s="450"/>
      <c r="B34" s="451" t="s">
        <v>238</v>
      </c>
      <c r="C34" s="525">
        <f>SUM($J34:$BQ34)</f>
        <v>0</v>
      </c>
      <c r="D34" s="538">
        <f>NPV(Painel!$D$11,$K34:$BQ34)+J34</f>
        <v>0</v>
      </c>
      <c r="E34" s="453"/>
      <c r="F34" s="454"/>
      <c r="G34" s="454"/>
      <c r="H34" s="454"/>
      <c r="I34" s="454"/>
      <c r="J34" s="525">
        <f t="shared" ref="J34:BQ34" si="19">J35</f>
        <v>0</v>
      </c>
      <c r="K34" s="525">
        <f t="shared" si="19"/>
        <v>0</v>
      </c>
      <c r="L34" s="525">
        <f t="shared" si="19"/>
        <v>0</v>
      </c>
      <c r="M34" s="525">
        <f t="shared" si="19"/>
        <v>0</v>
      </c>
      <c r="N34" s="525">
        <f t="shared" si="19"/>
        <v>0</v>
      </c>
      <c r="O34" s="525">
        <f t="shared" si="19"/>
        <v>0</v>
      </c>
      <c r="P34" s="525">
        <f t="shared" si="19"/>
        <v>0</v>
      </c>
      <c r="Q34" s="525">
        <f t="shared" si="19"/>
        <v>0</v>
      </c>
      <c r="R34" s="525">
        <f t="shared" si="19"/>
        <v>0</v>
      </c>
      <c r="S34" s="525">
        <f t="shared" si="19"/>
        <v>0</v>
      </c>
      <c r="T34" s="525">
        <f t="shared" si="19"/>
        <v>0</v>
      </c>
      <c r="U34" s="525">
        <f t="shared" si="19"/>
        <v>0</v>
      </c>
      <c r="V34" s="525">
        <f t="shared" si="19"/>
        <v>0</v>
      </c>
      <c r="W34" s="525">
        <f t="shared" si="19"/>
        <v>0</v>
      </c>
      <c r="X34" s="525">
        <f t="shared" si="19"/>
        <v>0</v>
      </c>
      <c r="Y34" s="525">
        <f t="shared" si="19"/>
        <v>0</v>
      </c>
      <c r="Z34" s="525">
        <f t="shared" si="19"/>
        <v>0</v>
      </c>
      <c r="AA34" s="525">
        <f t="shared" si="19"/>
        <v>0</v>
      </c>
      <c r="AB34" s="525">
        <f t="shared" si="19"/>
        <v>0</v>
      </c>
      <c r="AC34" s="525">
        <f t="shared" si="19"/>
        <v>0</v>
      </c>
      <c r="AD34" s="525">
        <f t="shared" si="19"/>
        <v>0</v>
      </c>
      <c r="AE34" s="525">
        <f t="shared" si="19"/>
        <v>0</v>
      </c>
      <c r="AF34" s="525">
        <f t="shared" si="19"/>
        <v>0</v>
      </c>
      <c r="AG34" s="525">
        <f t="shared" si="19"/>
        <v>0</v>
      </c>
      <c r="AH34" s="525">
        <f t="shared" si="19"/>
        <v>0</v>
      </c>
      <c r="AI34" s="525">
        <f t="shared" si="19"/>
        <v>0</v>
      </c>
      <c r="AJ34" s="525">
        <f t="shared" si="19"/>
        <v>0</v>
      </c>
      <c r="AK34" s="525">
        <f t="shared" si="19"/>
        <v>0</v>
      </c>
      <c r="AL34" s="525">
        <f t="shared" si="19"/>
        <v>0</v>
      </c>
      <c r="AM34" s="525">
        <f t="shared" si="19"/>
        <v>0</v>
      </c>
      <c r="AN34" s="525">
        <f t="shared" si="19"/>
        <v>0</v>
      </c>
      <c r="AO34" s="525">
        <f t="shared" si="19"/>
        <v>0</v>
      </c>
      <c r="AP34" s="525">
        <f t="shared" si="19"/>
        <v>0</v>
      </c>
      <c r="AQ34" s="525">
        <f t="shared" si="19"/>
        <v>0</v>
      </c>
      <c r="AR34" s="525">
        <f t="shared" si="19"/>
        <v>0</v>
      </c>
      <c r="AS34" s="525">
        <f t="shared" si="19"/>
        <v>0</v>
      </c>
      <c r="AT34" s="525">
        <f t="shared" si="19"/>
        <v>0</v>
      </c>
      <c r="AU34" s="525">
        <f t="shared" si="19"/>
        <v>0</v>
      </c>
      <c r="AV34" s="525">
        <f t="shared" si="19"/>
        <v>0</v>
      </c>
      <c r="AW34" s="525">
        <f t="shared" si="19"/>
        <v>0</v>
      </c>
      <c r="AX34" s="525">
        <f t="shared" si="19"/>
        <v>0</v>
      </c>
      <c r="AY34" s="525">
        <f t="shared" si="19"/>
        <v>0</v>
      </c>
      <c r="AZ34" s="525">
        <f t="shared" si="19"/>
        <v>0</v>
      </c>
      <c r="BA34" s="525">
        <f t="shared" si="19"/>
        <v>0</v>
      </c>
      <c r="BB34" s="525">
        <f t="shared" si="19"/>
        <v>0</v>
      </c>
      <c r="BC34" s="525">
        <f t="shared" si="19"/>
        <v>0</v>
      </c>
      <c r="BD34" s="525">
        <f t="shared" si="19"/>
        <v>0</v>
      </c>
      <c r="BE34" s="525">
        <f t="shared" si="19"/>
        <v>0</v>
      </c>
      <c r="BF34" s="525">
        <f t="shared" si="19"/>
        <v>0</v>
      </c>
      <c r="BG34" s="525">
        <f t="shared" si="19"/>
        <v>0</v>
      </c>
      <c r="BH34" s="525">
        <f t="shared" si="19"/>
        <v>0</v>
      </c>
      <c r="BI34" s="525">
        <f t="shared" si="19"/>
        <v>0</v>
      </c>
      <c r="BJ34" s="525">
        <f t="shared" si="19"/>
        <v>0</v>
      </c>
      <c r="BK34" s="525">
        <f t="shared" si="19"/>
        <v>0</v>
      </c>
      <c r="BL34" s="525">
        <f t="shared" si="19"/>
        <v>0</v>
      </c>
      <c r="BM34" s="525">
        <f t="shared" si="19"/>
        <v>0</v>
      </c>
      <c r="BN34" s="525">
        <f t="shared" si="19"/>
        <v>0</v>
      </c>
      <c r="BO34" s="525">
        <f t="shared" si="19"/>
        <v>0</v>
      </c>
      <c r="BP34" s="525">
        <f t="shared" si="19"/>
        <v>0</v>
      </c>
      <c r="BQ34" s="525">
        <f t="shared" si="19"/>
        <v>0</v>
      </c>
    </row>
    <row r="35" spans="1:71" ht="15" outlineLevel="1">
      <c r="A35" s="331"/>
      <c r="B35" s="528" t="s">
        <v>239</v>
      </c>
      <c r="C35" s="529">
        <f>SUM($J35:$BQ35)</f>
        <v>0</v>
      </c>
      <c r="D35" s="529">
        <f>NPV(Painel!$D$11,$K35:$BQ35)+J35</f>
        <v>0</v>
      </c>
      <c r="E35" s="530"/>
      <c r="F35" s="342"/>
      <c r="G35" s="342"/>
      <c r="H35" s="342"/>
      <c r="I35" s="342"/>
      <c r="J35" s="529">
        <v>0</v>
      </c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29"/>
      <c r="BB35" s="529"/>
      <c r="BC35" s="529"/>
      <c r="BD35" s="529"/>
      <c r="BE35" s="529"/>
      <c r="BF35" s="529"/>
      <c r="BG35" s="529"/>
      <c r="BH35" s="529"/>
      <c r="BI35" s="529"/>
      <c r="BJ35" s="529"/>
      <c r="BK35" s="529"/>
      <c r="BL35" s="529"/>
      <c r="BM35" s="529"/>
      <c r="BN35" s="529"/>
      <c r="BO35" s="529"/>
      <c r="BP35" s="529"/>
      <c r="BQ35" s="529"/>
    </row>
    <row r="36" spans="1:71" ht="15">
      <c r="A36" s="450"/>
      <c r="B36" s="539" t="s">
        <v>240</v>
      </c>
      <c r="C36" s="540">
        <f>SUM($J36:$BQ36)</f>
        <v>49546003.631582879</v>
      </c>
      <c r="D36" s="540">
        <f>NPV(Painel!$D$11,$K36:$BQ36)+J36</f>
        <v>12556784.731094841</v>
      </c>
      <c r="E36" s="541">
        <f>FC!D61</f>
        <v>49546003.631582879</v>
      </c>
      <c r="F36" s="542">
        <f>E36-C36</f>
        <v>0</v>
      </c>
      <c r="G36" s="543"/>
      <c r="H36" s="543"/>
      <c r="I36" s="544"/>
      <c r="J36" s="545">
        <f t="shared" ref="J36:BQ36" si="20">J26-J27-J30+J34</f>
        <v>-1298636.5670181625</v>
      </c>
      <c r="K36" s="545">
        <f t="shared" si="20"/>
        <v>-302713.02773317974</v>
      </c>
      <c r="L36" s="545">
        <f t="shared" si="20"/>
        <v>165076.77865736862</v>
      </c>
      <c r="M36" s="545">
        <f t="shared" si="20"/>
        <v>981223.66284191306</v>
      </c>
      <c r="N36" s="545">
        <f t="shared" si="20"/>
        <v>1440904.5438966071</v>
      </c>
      <c r="O36" s="545">
        <f t="shared" si="20"/>
        <v>1558036.0471680416</v>
      </c>
      <c r="P36" s="545">
        <f t="shared" si="20"/>
        <v>1605213.3903085238</v>
      </c>
      <c r="Q36" s="545">
        <f t="shared" si="20"/>
        <v>1650437.9392459549</v>
      </c>
      <c r="R36" s="545">
        <f t="shared" si="20"/>
        <v>1693705.4454295142</v>
      </c>
      <c r="S36" s="545">
        <f t="shared" si="20"/>
        <v>1701675.7890010583</v>
      </c>
      <c r="T36" s="545">
        <f t="shared" si="20"/>
        <v>1739866.3966977117</v>
      </c>
      <c r="U36" s="545">
        <f t="shared" si="20"/>
        <v>1774253.0433935071</v>
      </c>
      <c r="V36" s="545">
        <f t="shared" si="20"/>
        <v>1806966.5216205516</v>
      </c>
      <c r="W36" s="545">
        <f t="shared" si="20"/>
        <v>1839046.8719913065</v>
      </c>
      <c r="X36" s="545">
        <f t="shared" si="20"/>
        <v>1871312.0678548589</v>
      </c>
      <c r="Y36" s="545">
        <f t="shared" si="20"/>
        <v>1903099.2597540156</v>
      </c>
      <c r="Z36" s="545">
        <f t="shared" si="20"/>
        <v>1933508.2255417961</v>
      </c>
      <c r="AA36" s="545">
        <f t="shared" si="20"/>
        <v>1963718.5074934438</v>
      </c>
      <c r="AB36" s="545">
        <f t="shared" si="20"/>
        <v>1993628.793305215</v>
      </c>
      <c r="AC36" s="545">
        <f t="shared" si="20"/>
        <v>2022522.6073283972</v>
      </c>
      <c r="AD36" s="545">
        <f t="shared" si="20"/>
        <v>2051597.6682856721</v>
      </c>
      <c r="AE36" s="545">
        <f t="shared" si="20"/>
        <v>2080931.1357585657</v>
      </c>
      <c r="AF36" s="545">
        <f t="shared" si="20"/>
        <v>2109771.7519279313</v>
      </c>
      <c r="AG36" s="545">
        <f t="shared" si="20"/>
        <v>2138767.0997622004</v>
      </c>
      <c r="AH36" s="545">
        <f t="shared" si="20"/>
        <v>2168092.3981091073</v>
      </c>
      <c r="AI36" s="545">
        <f t="shared" si="20"/>
        <v>2194763.5413086363</v>
      </c>
      <c r="AJ36" s="545">
        <f t="shared" si="20"/>
        <v>2154565.917098877</v>
      </c>
      <c r="AK36" s="545">
        <f t="shared" si="20"/>
        <v>2179334.5340305949</v>
      </c>
      <c r="AL36" s="545">
        <f t="shared" si="20"/>
        <v>2202216.6982591199</v>
      </c>
      <c r="AM36" s="545">
        <f t="shared" si="20"/>
        <v>2223116.5902637229</v>
      </c>
      <c r="AN36" s="545">
        <f t="shared" si="20"/>
        <v>0</v>
      </c>
      <c r="AO36" s="545">
        <f t="shared" si="20"/>
        <v>0</v>
      </c>
      <c r="AP36" s="545">
        <f t="shared" si="20"/>
        <v>0</v>
      </c>
      <c r="AQ36" s="545">
        <f t="shared" si="20"/>
        <v>0</v>
      </c>
      <c r="AR36" s="545">
        <f t="shared" si="20"/>
        <v>0</v>
      </c>
      <c r="AS36" s="545">
        <f t="shared" si="20"/>
        <v>0</v>
      </c>
      <c r="AT36" s="545">
        <f t="shared" si="20"/>
        <v>0</v>
      </c>
      <c r="AU36" s="545">
        <f t="shared" si="20"/>
        <v>0</v>
      </c>
      <c r="AV36" s="545">
        <f t="shared" si="20"/>
        <v>0</v>
      </c>
      <c r="AW36" s="545">
        <f t="shared" si="20"/>
        <v>0</v>
      </c>
      <c r="AX36" s="545">
        <f t="shared" si="20"/>
        <v>0</v>
      </c>
      <c r="AY36" s="545">
        <f t="shared" si="20"/>
        <v>0</v>
      </c>
      <c r="AZ36" s="545">
        <f t="shared" si="20"/>
        <v>0</v>
      </c>
      <c r="BA36" s="545">
        <f t="shared" si="20"/>
        <v>0</v>
      </c>
      <c r="BB36" s="545">
        <f t="shared" si="20"/>
        <v>0</v>
      </c>
      <c r="BC36" s="545">
        <f t="shared" si="20"/>
        <v>0</v>
      </c>
      <c r="BD36" s="545">
        <f t="shared" si="20"/>
        <v>0</v>
      </c>
      <c r="BE36" s="545">
        <f t="shared" si="20"/>
        <v>0</v>
      </c>
      <c r="BF36" s="545">
        <f t="shared" si="20"/>
        <v>0</v>
      </c>
      <c r="BG36" s="545">
        <f t="shared" si="20"/>
        <v>0</v>
      </c>
      <c r="BH36" s="545">
        <f t="shared" si="20"/>
        <v>0</v>
      </c>
      <c r="BI36" s="545">
        <f t="shared" si="20"/>
        <v>0</v>
      </c>
      <c r="BJ36" s="545">
        <f t="shared" si="20"/>
        <v>0</v>
      </c>
      <c r="BK36" s="545">
        <f t="shared" si="20"/>
        <v>0</v>
      </c>
      <c r="BL36" s="545">
        <f t="shared" si="20"/>
        <v>0</v>
      </c>
      <c r="BM36" s="545">
        <f t="shared" si="20"/>
        <v>0</v>
      </c>
      <c r="BN36" s="545">
        <f t="shared" si="20"/>
        <v>0</v>
      </c>
      <c r="BO36" s="545">
        <f t="shared" si="20"/>
        <v>0</v>
      </c>
      <c r="BP36" s="545">
        <f t="shared" si="20"/>
        <v>0</v>
      </c>
      <c r="BQ36" s="545">
        <f t="shared" si="20"/>
        <v>0</v>
      </c>
    </row>
    <row r="37" spans="1:71" s="551" customFormat="1" ht="13.15" outlineLevel="1">
      <c r="A37" s="546"/>
      <c r="B37" s="547" t="s">
        <v>323</v>
      </c>
      <c r="C37" s="548">
        <f>IF(C$26=0,0,C36/C$26)</f>
        <v>0.46870030491920195</v>
      </c>
      <c r="D37" s="548">
        <f>IF(D$26=0,0,D36/D$26)</f>
        <v>0.33295096305876759</v>
      </c>
      <c r="E37" s="549"/>
      <c r="F37" s="550"/>
      <c r="G37" s="550"/>
      <c r="H37" s="550"/>
      <c r="I37" s="550"/>
      <c r="J37" s="548">
        <f t="shared" ref="J37:BQ37" si="21">IF(J$26=0,0,J36/J$26)</f>
        <v>-0.17282283242421848</v>
      </c>
      <c r="K37" s="548">
        <f t="shared" si="21"/>
        <v>-0.14172602458985836</v>
      </c>
      <c r="L37" s="548">
        <f t="shared" si="21"/>
        <v>0.10650034560468516</v>
      </c>
      <c r="M37" s="548">
        <f t="shared" si="21"/>
        <v>0.39600982032448839</v>
      </c>
      <c r="N37" s="548">
        <f t="shared" si="21"/>
        <v>0.48404538653213508</v>
      </c>
      <c r="O37" s="548">
        <f t="shared" si="21"/>
        <v>0.50195237299453332</v>
      </c>
      <c r="P37" s="548">
        <f t="shared" si="21"/>
        <v>0.50875707452389085</v>
      </c>
      <c r="Q37" s="548">
        <f t="shared" si="21"/>
        <v>0.51507590745831489</v>
      </c>
      <c r="R37" s="548">
        <f t="shared" si="21"/>
        <v>0.52094267469134869</v>
      </c>
      <c r="S37" s="548">
        <f t="shared" si="21"/>
        <v>0.51641026190670114</v>
      </c>
      <c r="T37" s="548">
        <f t="shared" si="21"/>
        <v>0.52143947618666087</v>
      </c>
      <c r="U37" s="548">
        <f t="shared" si="21"/>
        <v>0.52586201441334024</v>
      </c>
      <c r="V37" s="548">
        <f t="shared" si="21"/>
        <v>0.52997947479524798</v>
      </c>
      <c r="W37" s="548">
        <f t="shared" si="21"/>
        <v>0.53393478899031321</v>
      </c>
      <c r="X37" s="548">
        <f t="shared" si="21"/>
        <v>0.53783302830470914</v>
      </c>
      <c r="Y37" s="548">
        <f t="shared" si="21"/>
        <v>0.54159751841162163</v>
      </c>
      <c r="Z37" s="548">
        <f t="shared" si="21"/>
        <v>0.54513023372839786</v>
      </c>
      <c r="AA37" s="548">
        <f t="shared" si="21"/>
        <v>0.54857534773500594</v>
      </c>
      <c r="AB37" s="548">
        <f t="shared" si="21"/>
        <v>0.55192462119650076</v>
      </c>
      <c r="AC37" s="548">
        <f t="shared" si="21"/>
        <v>0.55510338570918494</v>
      </c>
      <c r="AD37" s="548">
        <f t="shared" si="21"/>
        <v>0.55824731734542299</v>
      </c>
      <c r="AE37" s="548">
        <f t="shared" si="21"/>
        <v>0.56136493567074008</v>
      </c>
      <c r="AF37" s="548">
        <f t="shared" si="21"/>
        <v>0.56437838942894225</v>
      </c>
      <c r="AG37" s="548">
        <f t="shared" si="21"/>
        <v>0.56735755123070875</v>
      </c>
      <c r="AH37" s="548">
        <f t="shared" si="21"/>
        <v>0.57032043387370224</v>
      </c>
      <c r="AI37" s="548">
        <f t="shared" si="21"/>
        <v>0.57297238950939111</v>
      </c>
      <c r="AJ37" s="548">
        <f t="shared" si="21"/>
        <v>0.55854180745312565</v>
      </c>
      <c r="AK37" s="548">
        <f t="shared" si="21"/>
        <v>0.56105196140833991</v>
      </c>
      <c r="AL37" s="548">
        <f t="shared" si="21"/>
        <v>0.563340248600813</v>
      </c>
      <c r="AM37" s="548">
        <f t="shared" si="21"/>
        <v>0.56540503781788243</v>
      </c>
      <c r="AN37" s="548">
        <f t="shared" si="21"/>
        <v>0</v>
      </c>
      <c r="AO37" s="548">
        <f t="shared" si="21"/>
        <v>0</v>
      </c>
      <c r="AP37" s="548">
        <f t="shared" si="21"/>
        <v>0</v>
      </c>
      <c r="AQ37" s="548">
        <f t="shared" si="21"/>
        <v>0</v>
      </c>
      <c r="AR37" s="548">
        <f t="shared" si="21"/>
        <v>0</v>
      </c>
      <c r="AS37" s="548">
        <f t="shared" si="21"/>
        <v>0</v>
      </c>
      <c r="AT37" s="548">
        <f t="shared" si="21"/>
        <v>0</v>
      </c>
      <c r="AU37" s="548">
        <f t="shared" si="21"/>
        <v>0</v>
      </c>
      <c r="AV37" s="548">
        <f t="shared" si="21"/>
        <v>0</v>
      </c>
      <c r="AW37" s="548">
        <f t="shared" si="21"/>
        <v>0</v>
      </c>
      <c r="AX37" s="548">
        <f t="shared" si="21"/>
        <v>0</v>
      </c>
      <c r="AY37" s="548">
        <f t="shared" si="21"/>
        <v>0</v>
      </c>
      <c r="AZ37" s="548">
        <f t="shared" si="21"/>
        <v>0</v>
      </c>
      <c r="BA37" s="548">
        <f t="shared" si="21"/>
        <v>0</v>
      </c>
      <c r="BB37" s="548">
        <f t="shared" si="21"/>
        <v>0</v>
      </c>
      <c r="BC37" s="548">
        <f t="shared" si="21"/>
        <v>0</v>
      </c>
      <c r="BD37" s="548">
        <f t="shared" si="21"/>
        <v>0</v>
      </c>
      <c r="BE37" s="548">
        <f t="shared" si="21"/>
        <v>0</v>
      </c>
      <c r="BF37" s="548">
        <f t="shared" si="21"/>
        <v>0</v>
      </c>
      <c r="BG37" s="548">
        <f t="shared" si="21"/>
        <v>0</v>
      </c>
      <c r="BH37" s="548">
        <f t="shared" si="21"/>
        <v>0</v>
      </c>
      <c r="BI37" s="548">
        <f t="shared" si="21"/>
        <v>0</v>
      </c>
      <c r="BJ37" s="548">
        <f t="shared" si="21"/>
        <v>0</v>
      </c>
      <c r="BK37" s="548">
        <f t="shared" si="21"/>
        <v>0</v>
      </c>
      <c r="BL37" s="548">
        <f t="shared" si="21"/>
        <v>0</v>
      </c>
      <c r="BM37" s="548">
        <f t="shared" si="21"/>
        <v>0</v>
      </c>
      <c r="BN37" s="548">
        <f t="shared" si="21"/>
        <v>0</v>
      </c>
      <c r="BO37" s="548">
        <f t="shared" si="21"/>
        <v>0</v>
      </c>
      <c r="BP37" s="548">
        <f t="shared" si="21"/>
        <v>0</v>
      </c>
      <c r="BQ37" s="548">
        <f t="shared" si="21"/>
        <v>0</v>
      </c>
    </row>
    <row r="38" spans="1:71" s="553" customFormat="1">
      <c r="A38" s="450"/>
      <c r="B38" s="451" t="s">
        <v>324</v>
      </c>
      <c r="C38" s="525">
        <f>SUM($J38:$BQ38)</f>
        <v>0</v>
      </c>
      <c r="D38" s="525">
        <f>NPV(Painel!$D$11,$K38:$BQ38)+J38</f>
        <v>0</v>
      </c>
      <c r="E38" s="552"/>
      <c r="F38" s="527">
        <f>C38-C31</f>
        <v>0</v>
      </c>
      <c r="G38" s="454"/>
      <c r="H38" s="454"/>
      <c r="I38" s="454"/>
      <c r="J38" s="525">
        <f>BENS!J17</f>
        <v>0</v>
      </c>
      <c r="K38" s="525">
        <f>BENS!K17</f>
        <v>0</v>
      </c>
      <c r="L38" s="525">
        <f>BENS!L17</f>
        <v>0</v>
      </c>
      <c r="M38" s="525">
        <f>BENS!M17</f>
        <v>0</v>
      </c>
      <c r="N38" s="525">
        <f>BENS!N17</f>
        <v>0</v>
      </c>
      <c r="O38" s="525">
        <f>BENS!O17</f>
        <v>0</v>
      </c>
      <c r="P38" s="525">
        <f>BENS!P17</f>
        <v>0</v>
      </c>
      <c r="Q38" s="525">
        <f>BENS!Q17</f>
        <v>0</v>
      </c>
      <c r="R38" s="525">
        <f>BENS!R17</f>
        <v>0</v>
      </c>
      <c r="S38" s="525">
        <f>BENS!S17</f>
        <v>0</v>
      </c>
      <c r="T38" s="525">
        <f>BENS!T17</f>
        <v>0</v>
      </c>
      <c r="U38" s="525">
        <f>BENS!U17</f>
        <v>0</v>
      </c>
      <c r="V38" s="525">
        <f>BENS!V17</f>
        <v>0</v>
      </c>
      <c r="W38" s="525">
        <f>BENS!W17</f>
        <v>0</v>
      </c>
      <c r="X38" s="525">
        <f>BENS!X17</f>
        <v>0</v>
      </c>
      <c r="Y38" s="525">
        <f>BENS!Y17</f>
        <v>0</v>
      </c>
      <c r="Z38" s="525">
        <f>BENS!Z17</f>
        <v>0</v>
      </c>
      <c r="AA38" s="525">
        <f>BENS!AA17</f>
        <v>0</v>
      </c>
      <c r="AB38" s="525">
        <f>BENS!AB17</f>
        <v>0</v>
      </c>
      <c r="AC38" s="525">
        <f>BENS!AC17</f>
        <v>0</v>
      </c>
      <c r="AD38" s="525">
        <f>BENS!AD17</f>
        <v>0</v>
      </c>
      <c r="AE38" s="525">
        <f>BENS!AE17</f>
        <v>0</v>
      </c>
      <c r="AF38" s="525">
        <f>BENS!AF17</f>
        <v>0</v>
      </c>
      <c r="AG38" s="525">
        <f>BENS!AG17</f>
        <v>0</v>
      </c>
      <c r="AH38" s="525">
        <f>BENS!AH17</f>
        <v>0</v>
      </c>
      <c r="AI38" s="525">
        <f>BENS!AI17</f>
        <v>0</v>
      </c>
      <c r="AJ38" s="525">
        <f>BENS!AJ17</f>
        <v>0</v>
      </c>
      <c r="AK38" s="525">
        <f>BENS!AK17</f>
        <v>0</v>
      </c>
      <c r="AL38" s="525">
        <f>BENS!AL17</f>
        <v>0</v>
      </c>
      <c r="AM38" s="525">
        <f>BENS!AM17</f>
        <v>0</v>
      </c>
      <c r="AN38" s="525">
        <f>BENS!AN17</f>
        <v>0</v>
      </c>
      <c r="AO38" s="525">
        <f>BENS!AO17</f>
        <v>0</v>
      </c>
      <c r="AP38" s="525">
        <f>BENS!AP17</f>
        <v>0</v>
      </c>
      <c r="AQ38" s="525">
        <f>BENS!AQ17</f>
        <v>0</v>
      </c>
      <c r="AR38" s="525">
        <f>BENS!AR17</f>
        <v>0</v>
      </c>
      <c r="AS38" s="525">
        <f>BENS!AS17</f>
        <v>0</v>
      </c>
      <c r="AT38" s="525">
        <f>BENS!AT17</f>
        <v>0</v>
      </c>
      <c r="AU38" s="525">
        <f>BENS!AU17</f>
        <v>0</v>
      </c>
      <c r="AV38" s="525">
        <f>BENS!AV17</f>
        <v>0</v>
      </c>
      <c r="AW38" s="525">
        <f>BENS!AW17</f>
        <v>0</v>
      </c>
      <c r="AX38" s="525">
        <f>BENS!AX17</f>
        <v>0</v>
      </c>
      <c r="AY38" s="525">
        <f>BENS!AY17</f>
        <v>0</v>
      </c>
      <c r="AZ38" s="525">
        <f>BENS!AZ17</f>
        <v>0</v>
      </c>
      <c r="BA38" s="525">
        <f>BENS!BA17</f>
        <v>0</v>
      </c>
      <c r="BB38" s="525">
        <f>BENS!BB17</f>
        <v>0</v>
      </c>
      <c r="BC38" s="525">
        <f>BENS!BC17</f>
        <v>0</v>
      </c>
      <c r="BD38" s="525">
        <f>BENS!BD17</f>
        <v>0</v>
      </c>
      <c r="BE38" s="525">
        <f>BENS!BE17</f>
        <v>0</v>
      </c>
      <c r="BF38" s="525">
        <f>BENS!BF17</f>
        <v>0</v>
      </c>
      <c r="BG38" s="525">
        <f>BENS!BG17</f>
        <v>0</v>
      </c>
      <c r="BH38" s="525">
        <f>BENS!BH17</f>
        <v>0</v>
      </c>
      <c r="BI38" s="525">
        <f>BENS!BI17</f>
        <v>0</v>
      </c>
      <c r="BJ38" s="525">
        <f>BENS!BJ17</f>
        <v>0</v>
      </c>
      <c r="BK38" s="525">
        <f>BENS!BK17</f>
        <v>0</v>
      </c>
      <c r="BL38" s="525">
        <f>BENS!BL17</f>
        <v>0</v>
      </c>
      <c r="BM38" s="525">
        <f>BENS!BM17</f>
        <v>0</v>
      </c>
      <c r="BN38" s="525">
        <f>BENS!BN17</f>
        <v>0</v>
      </c>
      <c r="BO38" s="525">
        <f>BENS!BO17</f>
        <v>0</v>
      </c>
      <c r="BP38" s="525">
        <f>BENS!BP17</f>
        <v>0</v>
      </c>
      <c r="BQ38" s="525">
        <f>BENS!BQ17</f>
        <v>0</v>
      </c>
      <c r="BS38" s="457"/>
    </row>
    <row r="39" spans="1:71" s="553" customFormat="1">
      <c r="A39" s="450"/>
      <c r="B39" s="451" t="s">
        <v>325</v>
      </c>
      <c r="C39" s="525">
        <f>SUM($J39:$BQ39)</f>
        <v>8997560.2869778592</v>
      </c>
      <c r="D39" s="525">
        <f>NPV(Painel!$D$11,$K39:$BQ39)+J39</f>
        <v>2901719.4336701245</v>
      </c>
      <c r="E39" s="552"/>
      <c r="F39" s="527">
        <f>C39-C32</f>
        <v>0</v>
      </c>
      <c r="G39" s="454"/>
      <c r="H39" s="454"/>
      <c r="I39" s="454"/>
      <c r="J39" s="525">
        <f>BENS!J27</f>
        <v>0</v>
      </c>
      <c r="K39" s="525">
        <f>BENS!K27</f>
        <v>0</v>
      </c>
      <c r="L39" s="525">
        <f>BENS!L27</f>
        <v>321341.43882063794</v>
      </c>
      <c r="M39" s="525">
        <f>BENS!M27</f>
        <v>321341.43882063794</v>
      </c>
      <c r="N39" s="525">
        <f>BENS!N27</f>
        <v>321341.43882063794</v>
      </c>
      <c r="O39" s="525">
        <f>BENS!O27</f>
        <v>321341.43882063794</v>
      </c>
      <c r="P39" s="525">
        <f>BENS!P27</f>
        <v>321341.43882063794</v>
      </c>
      <c r="Q39" s="525">
        <f>BENS!Q27</f>
        <v>321341.43882063794</v>
      </c>
      <c r="R39" s="525">
        <f>BENS!R27</f>
        <v>321341.43882063794</v>
      </c>
      <c r="S39" s="525">
        <f>BENS!S27</f>
        <v>321341.43882063794</v>
      </c>
      <c r="T39" s="525">
        <f>BENS!T27</f>
        <v>321341.43882063794</v>
      </c>
      <c r="U39" s="525">
        <f>BENS!U27</f>
        <v>321341.43882063794</v>
      </c>
      <c r="V39" s="525">
        <f>BENS!V27</f>
        <v>321341.43882063794</v>
      </c>
      <c r="W39" s="525">
        <f>BENS!W27</f>
        <v>321341.43882063794</v>
      </c>
      <c r="X39" s="525">
        <f>BENS!X27</f>
        <v>321341.43882063794</v>
      </c>
      <c r="Y39" s="525">
        <f>BENS!Y27</f>
        <v>321341.43882063794</v>
      </c>
      <c r="Z39" s="525">
        <f>BENS!Z27</f>
        <v>321341.43882063794</v>
      </c>
      <c r="AA39" s="525">
        <f>BENS!AA27</f>
        <v>321341.43882063794</v>
      </c>
      <c r="AB39" s="525">
        <f>BENS!AB27</f>
        <v>321341.43882063794</v>
      </c>
      <c r="AC39" s="525">
        <f>BENS!AC27</f>
        <v>321341.43882063794</v>
      </c>
      <c r="AD39" s="525">
        <f>BENS!AD27</f>
        <v>321341.43882063794</v>
      </c>
      <c r="AE39" s="525">
        <f>BENS!AE27</f>
        <v>321341.43882063794</v>
      </c>
      <c r="AF39" s="525">
        <f>BENS!AF27</f>
        <v>321341.43882063794</v>
      </c>
      <c r="AG39" s="525">
        <f>BENS!AG27</f>
        <v>321341.43882063794</v>
      </c>
      <c r="AH39" s="525">
        <f>BENS!AH27</f>
        <v>321341.43882063794</v>
      </c>
      <c r="AI39" s="525">
        <f>BENS!AI27</f>
        <v>321341.43882063794</v>
      </c>
      <c r="AJ39" s="525">
        <f>BENS!AJ27</f>
        <v>321341.43882063794</v>
      </c>
      <c r="AK39" s="525">
        <f>BENS!AK27</f>
        <v>321341.43882063794</v>
      </c>
      <c r="AL39" s="525">
        <f>BENS!AL27</f>
        <v>321341.43882063794</v>
      </c>
      <c r="AM39" s="525">
        <f>BENS!AM27</f>
        <v>321341.43882063794</v>
      </c>
      <c r="AN39" s="525">
        <f>BENS!AN27</f>
        <v>0</v>
      </c>
      <c r="AO39" s="525">
        <f>BENS!AO27</f>
        <v>0</v>
      </c>
      <c r="AP39" s="525">
        <f>BENS!AP27</f>
        <v>0</v>
      </c>
      <c r="AQ39" s="525">
        <f>BENS!AQ27</f>
        <v>0</v>
      </c>
      <c r="AR39" s="525">
        <f>BENS!AR27</f>
        <v>0</v>
      </c>
      <c r="AS39" s="525">
        <f>BENS!AS27</f>
        <v>0</v>
      </c>
      <c r="AT39" s="525">
        <f>BENS!AT27</f>
        <v>0</v>
      </c>
      <c r="AU39" s="525">
        <f>BENS!AU27</f>
        <v>0</v>
      </c>
      <c r="AV39" s="525">
        <f>BENS!AV27</f>
        <v>0</v>
      </c>
      <c r="AW39" s="525">
        <f>BENS!AW27</f>
        <v>0</v>
      </c>
      <c r="AX39" s="525">
        <f>BENS!AX27</f>
        <v>0</v>
      </c>
      <c r="AY39" s="525">
        <f>BENS!AY27</f>
        <v>0</v>
      </c>
      <c r="AZ39" s="525">
        <f>BENS!AZ27</f>
        <v>0</v>
      </c>
      <c r="BA39" s="525">
        <f>BENS!BA27</f>
        <v>0</v>
      </c>
      <c r="BB39" s="525">
        <f>BENS!BB27</f>
        <v>0</v>
      </c>
      <c r="BC39" s="525">
        <f>BENS!BC27</f>
        <v>0</v>
      </c>
      <c r="BD39" s="525">
        <f>BENS!BD27</f>
        <v>0</v>
      </c>
      <c r="BE39" s="525">
        <f>BENS!BE27</f>
        <v>0</v>
      </c>
      <c r="BF39" s="525">
        <f>BENS!BF27</f>
        <v>0</v>
      </c>
      <c r="BG39" s="525">
        <f>BENS!BG27</f>
        <v>0</v>
      </c>
      <c r="BH39" s="525">
        <f>BENS!BH27</f>
        <v>0</v>
      </c>
      <c r="BI39" s="525">
        <f>BENS!BI27</f>
        <v>0</v>
      </c>
      <c r="BJ39" s="525">
        <f>BENS!BJ27</f>
        <v>0</v>
      </c>
      <c r="BK39" s="525">
        <f>BENS!BK27</f>
        <v>0</v>
      </c>
      <c r="BL39" s="525">
        <f>BENS!BL27</f>
        <v>0</v>
      </c>
      <c r="BM39" s="525">
        <f>BENS!BM27</f>
        <v>0</v>
      </c>
      <c r="BN39" s="525">
        <f>BENS!BN27</f>
        <v>0</v>
      </c>
      <c r="BO39" s="525">
        <f>BENS!BO27</f>
        <v>0</v>
      </c>
      <c r="BP39" s="525">
        <f>BENS!BP27</f>
        <v>0</v>
      </c>
      <c r="BQ39" s="525">
        <f>BENS!BQ27</f>
        <v>0</v>
      </c>
      <c r="BS39" s="457"/>
    </row>
    <row r="40" spans="1:71" s="553" customFormat="1">
      <c r="A40" s="450"/>
      <c r="B40" s="451" t="s">
        <v>326</v>
      </c>
      <c r="C40" s="525">
        <f t="shared" si="9"/>
        <v>0</v>
      </c>
      <c r="D40" s="525">
        <f>NPV(Painel!$D$11,$K40:$BQ40)+J40</f>
        <v>0</v>
      </c>
      <c r="E40" s="552"/>
      <c r="F40" s="527">
        <f>C40-C33</f>
        <v>0</v>
      </c>
      <c r="G40" s="454"/>
      <c r="H40" s="454"/>
      <c r="I40" s="454"/>
      <c r="J40" s="525">
        <f>BENS!J36</f>
        <v>0</v>
      </c>
      <c r="K40" s="525">
        <f>BENS!K36</f>
        <v>0</v>
      </c>
      <c r="L40" s="525">
        <f>BENS!L36</f>
        <v>0</v>
      </c>
      <c r="M40" s="525">
        <f>BENS!M36</f>
        <v>0</v>
      </c>
      <c r="N40" s="525">
        <f>BENS!N36</f>
        <v>0</v>
      </c>
      <c r="O40" s="525">
        <f>BENS!O36</f>
        <v>0</v>
      </c>
      <c r="P40" s="525">
        <f>BENS!P36</f>
        <v>0</v>
      </c>
      <c r="Q40" s="525">
        <f>BENS!Q36</f>
        <v>0</v>
      </c>
      <c r="R40" s="525">
        <f>BENS!R36</f>
        <v>0</v>
      </c>
      <c r="S40" s="525">
        <f>BENS!S36</f>
        <v>0</v>
      </c>
      <c r="T40" s="525">
        <f>BENS!T36</f>
        <v>0</v>
      </c>
      <c r="U40" s="525">
        <f>BENS!U36</f>
        <v>0</v>
      </c>
      <c r="V40" s="525">
        <f>BENS!V36</f>
        <v>0</v>
      </c>
      <c r="W40" s="525">
        <f>BENS!W36</f>
        <v>0</v>
      </c>
      <c r="X40" s="525">
        <f>BENS!X36</f>
        <v>0</v>
      </c>
      <c r="Y40" s="525">
        <f>BENS!Y36</f>
        <v>0</v>
      </c>
      <c r="Z40" s="525">
        <f>BENS!Z36</f>
        <v>0</v>
      </c>
      <c r="AA40" s="525">
        <f>BENS!AA36</f>
        <v>0</v>
      </c>
      <c r="AB40" s="525">
        <f>BENS!AB36</f>
        <v>0</v>
      </c>
      <c r="AC40" s="525">
        <f>BENS!AC36</f>
        <v>0</v>
      </c>
      <c r="AD40" s="525">
        <f>BENS!AD36</f>
        <v>0</v>
      </c>
      <c r="AE40" s="525">
        <f>BENS!AE36</f>
        <v>0</v>
      </c>
      <c r="AF40" s="525">
        <f>BENS!AF36</f>
        <v>0</v>
      </c>
      <c r="AG40" s="525">
        <f>BENS!AG36</f>
        <v>0</v>
      </c>
      <c r="AH40" s="525">
        <f>BENS!AH36</f>
        <v>0</v>
      </c>
      <c r="AI40" s="525">
        <f>BENS!AI36</f>
        <v>0</v>
      </c>
      <c r="AJ40" s="525">
        <f>BENS!AJ36</f>
        <v>0</v>
      </c>
      <c r="AK40" s="525">
        <f>BENS!AK36</f>
        <v>0</v>
      </c>
      <c r="AL40" s="525">
        <f>BENS!AL36</f>
        <v>0</v>
      </c>
      <c r="AM40" s="525">
        <f>BENS!AM36</f>
        <v>0</v>
      </c>
      <c r="AN40" s="525">
        <f>BENS!AN36</f>
        <v>0</v>
      </c>
      <c r="AO40" s="525">
        <f>BENS!AO36</f>
        <v>0</v>
      </c>
      <c r="AP40" s="525">
        <f>BENS!AP36</f>
        <v>0</v>
      </c>
      <c r="AQ40" s="525">
        <f>BENS!AQ36</f>
        <v>0</v>
      </c>
      <c r="AR40" s="525">
        <f>BENS!AR36</f>
        <v>0</v>
      </c>
      <c r="AS40" s="525">
        <f>BENS!BR36</f>
        <v>0</v>
      </c>
      <c r="AT40" s="525">
        <f>BENS!BS36</f>
        <v>0</v>
      </c>
      <c r="AU40" s="525">
        <f>BENS!BT36</f>
        <v>0</v>
      </c>
      <c r="AV40" s="525">
        <f>BENS!BU36</f>
        <v>0</v>
      </c>
      <c r="AW40" s="525">
        <f>BENS!BV36</f>
        <v>0</v>
      </c>
      <c r="AX40" s="525">
        <f>BENS!BW36</f>
        <v>0</v>
      </c>
      <c r="AY40" s="525">
        <f>BENS!BX36</f>
        <v>0</v>
      </c>
      <c r="AZ40" s="525">
        <f>BENS!BY36</f>
        <v>0</v>
      </c>
      <c r="BA40" s="525">
        <f>BENS!BZ36</f>
        <v>0</v>
      </c>
      <c r="BB40" s="525">
        <f>BENS!CA36</f>
        <v>0</v>
      </c>
      <c r="BC40" s="525">
        <f>BENS!CB36</f>
        <v>0</v>
      </c>
      <c r="BD40" s="525">
        <f>BENS!CC36</f>
        <v>0</v>
      </c>
      <c r="BE40" s="525">
        <f>BENS!CD36</f>
        <v>0</v>
      </c>
      <c r="BF40" s="525">
        <f>BENS!CE36</f>
        <v>0</v>
      </c>
      <c r="BG40" s="525">
        <f>BENS!CF36</f>
        <v>0</v>
      </c>
      <c r="BH40" s="525">
        <f>BENS!CG36</f>
        <v>0</v>
      </c>
      <c r="BI40" s="525">
        <f>BENS!CH36</f>
        <v>0</v>
      </c>
      <c r="BJ40" s="525">
        <f>BENS!CI36</f>
        <v>0</v>
      </c>
      <c r="BK40" s="525">
        <f>BENS!CJ36</f>
        <v>0</v>
      </c>
      <c r="BL40" s="525">
        <f>BENS!CK36</f>
        <v>0</v>
      </c>
      <c r="BM40" s="525">
        <f>BENS!CL36</f>
        <v>0</v>
      </c>
      <c r="BN40" s="525">
        <f>BENS!CM36</f>
        <v>0</v>
      </c>
      <c r="BO40" s="525">
        <f>BENS!CN36</f>
        <v>0</v>
      </c>
      <c r="BP40" s="525">
        <f>BENS!CO36</f>
        <v>0</v>
      </c>
      <c r="BQ40" s="525">
        <f>BENS!CP36</f>
        <v>0</v>
      </c>
      <c r="BS40" s="457"/>
    </row>
    <row r="41" spans="1:71" s="553" customFormat="1">
      <c r="A41" s="450"/>
      <c r="B41" s="451" t="s">
        <v>327</v>
      </c>
      <c r="C41" s="525">
        <f t="shared" si="9"/>
        <v>0</v>
      </c>
      <c r="D41" s="525">
        <f>NPV(Painel!$D$11,$K41:$BQ41)+J41</f>
        <v>0</v>
      </c>
      <c r="E41" s="552"/>
      <c r="F41" s="454"/>
      <c r="G41" s="454"/>
      <c r="H41" s="454"/>
      <c r="I41" s="454"/>
      <c r="J41" s="525">
        <f>BENS!J45+BENS!J46</f>
        <v>0</v>
      </c>
      <c r="K41" s="525">
        <f>BENS!K45+BENS!K46</f>
        <v>0</v>
      </c>
      <c r="L41" s="525">
        <f>BENS!L45+BENS!L46</f>
        <v>0</v>
      </c>
      <c r="M41" s="525">
        <f>BENS!M45+BENS!M46</f>
        <v>0</v>
      </c>
      <c r="N41" s="525">
        <f>BENS!N45+BENS!N46</f>
        <v>0</v>
      </c>
      <c r="O41" s="525">
        <f>BENS!O45+BENS!O46</f>
        <v>0</v>
      </c>
      <c r="P41" s="525">
        <f>BENS!P45+BENS!P46</f>
        <v>0</v>
      </c>
      <c r="Q41" s="525">
        <f>BENS!Q45+BENS!Q46</f>
        <v>0</v>
      </c>
      <c r="R41" s="525">
        <f>BENS!R45+BENS!R46</f>
        <v>0</v>
      </c>
      <c r="S41" s="525">
        <f>BENS!S45+BENS!S46</f>
        <v>0</v>
      </c>
      <c r="T41" s="525">
        <f>BENS!T45+BENS!T46</f>
        <v>0</v>
      </c>
      <c r="U41" s="525">
        <f>BENS!U45+BENS!U46</f>
        <v>0</v>
      </c>
      <c r="V41" s="525">
        <f>BENS!V45+BENS!V46</f>
        <v>0</v>
      </c>
      <c r="W41" s="525">
        <f>BENS!W45+BENS!W46</f>
        <v>0</v>
      </c>
      <c r="X41" s="525">
        <f>BENS!X45+BENS!X46</f>
        <v>0</v>
      </c>
      <c r="Y41" s="525">
        <f>BENS!Y45+BENS!Y46</f>
        <v>0</v>
      </c>
      <c r="Z41" s="525">
        <f>BENS!Z45+BENS!Z46</f>
        <v>0</v>
      </c>
      <c r="AA41" s="525">
        <f>BENS!AA45+BENS!AA46</f>
        <v>0</v>
      </c>
      <c r="AB41" s="525">
        <f>BENS!AB45+BENS!AB46</f>
        <v>0</v>
      </c>
      <c r="AC41" s="525">
        <f>BENS!AC45+BENS!AC46</f>
        <v>0</v>
      </c>
      <c r="AD41" s="525">
        <f>BENS!AD45+BENS!AD46</f>
        <v>0</v>
      </c>
      <c r="AE41" s="525">
        <f>BENS!AE45+BENS!AE46</f>
        <v>0</v>
      </c>
      <c r="AF41" s="525">
        <f>BENS!AF45+BENS!AF46</f>
        <v>0</v>
      </c>
      <c r="AG41" s="525">
        <f>BENS!AG45+BENS!AG46</f>
        <v>0</v>
      </c>
      <c r="AH41" s="525">
        <f>BENS!AH45+BENS!AH46</f>
        <v>0</v>
      </c>
      <c r="AI41" s="525">
        <f>BENS!AI45+BENS!AI46</f>
        <v>0</v>
      </c>
      <c r="AJ41" s="525">
        <f>BENS!AJ45+BENS!AJ46</f>
        <v>0</v>
      </c>
      <c r="AK41" s="525">
        <f>BENS!AK45+BENS!AK46</f>
        <v>0</v>
      </c>
      <c r="AL41" s="525">
        <f>BENS!AL45+BENS!AL46</f>
        <v>0</v>
      </c>
      <c r="AM41" s="525">
        <f>BENS!AM45+BENS!AM46</f>
        <v>0</v>
      </c>
      <c r="AN41" s="525">
        <f>BENS!AN45+BENS!AN46</f>
        <v>0</v>
      </c>
      <c r="AO41" s="525">
        <f>BENS!AO45+BENS!AO46</f>
        <v>0</v>
      </c>
      <c r="AP41" s="525">
        <f>BENS!AP45+BENS!AP46</f>
        <v>0</v>
      </c>
      <c r="AQ41" s="525">
        <f>BENS!AQ45+BENS!AQ46</f>
        <v>0</v>
      </c>
      <c r="AR41" s="525">
        <f>BENS!AR45+BENS!AR46</f>
        <v>0</v>
      </c>
      <c r="AS41" s="525">
        <f>BENS!BR45+BENS!BR46</f>
        <v>0</v>
      </c>
      <c r="AT41" s="525">
        <f>BENS!BS45+BENS!BS46</f>
        <v>0</v>
      </c>
      <c r="AU41" s="525">
        <f>BENS!BT45+BENS!BT46</f>
        <v>0</v>
      </c>
      <c r="AV41" s="525">
        <f>BENS!BU45+BENS!BU46</f>
        <v>0</v>
      </c>
      <c r="AW41" s="525">
        <f>BENS!BV45+BENS!BV46</f>
        <v>0</v>
      </c>
      <c r="AX41" s="525">
        <f>BENS!BW45+BENS!BW46</f>
        <v>0</v>
      </c>
      <c r="AY41" s="525">
        <f>BENS!BX45+BENS!BX46</f>
        <v>0</v>
      </c>
      <c r="AZ41" s="525">
        <f>BENS!BY45+BENS!BY46</f>
        <v>0</v>
      </c>
      <c r="BA41" s="525">
        <f>BENS!BZ45+BENS!BZ46</f>
        <v>0</v>
      </c>
      <c r="BB41" s="525">
        <f>BENS!CA45+BENS!CA46</f>
        <v>0</v>
      </c>
      <c r="BC41" s="525">
        <f>BENS!CB45+BENS!CB46</f>
        <v>0</v>
      </c>
      <c r="BD41" s="525">
        <f>BENS!CC45+BENS!CC46</f>
        <v>0</v>
      </c>
      <c r="BE41" s="525">
        <f>BENS!CD45+BENS!CD46</f>
        <v>0</v>
      </c>
      <c r="BF41" s="525">
        <f>BENS!CE45+BENS!CE46</f>
        <v>0</v>
      </c>
      <c r="BG41" s="525">
        <f>BENS!CF45+BENS!CF46</f>
        <v>0</v>
      </c>
      <c r="BH41" s="525">
        <f>BENS!CG45+BENS!CG46</f>
        <v>0</v>
      </c>
      <c r="BI41" s="525">
        <f>BENS!CH45+BENS!CH46</f>
        <v>0</v>
      </c>
      <c r="BJ41" s="525">
        <f>BENS!CI45+BENS!CI46</f>
        <v>0</v>
      </c>
      <c r="BK41" s="525">
        <f>BENS!CJ45+BENS!CJ46</f>
        <v>0</v>
      </c>
      <c r="BL41" s="525">
        <f>BENS!CK45+BENS!CK46</f>
        <v>0</v>
      </c>
      <c r="BM41" s="525">
        <f>BENS!CL45+BENS!CL46</f>
        <v>0</v>
      </c>
      <c r="BN41" s="525">
        <f>BENS!CM45+BENS!CM46</f>
        <v>0</v>
      </c>
      <c r="BO41" s="525">
        <f>BENS!CN45+BENS!CN46</f>
        <v>0</v>
      </c>
      <c r="BP41" s="525">
        <f>BENS!CO45+BENS!CO46</f>
        <v>0</v>
      </c>
      <c r="BQ41" s="525">
        <f>BENS!CP45+BENS!CP46</f>
        <v>0</v>
      </c>
    </row>
    <row r="42" spans="1:71" ht="15">
      <c r="A42" s="450"/>
      <c r="B42" s="539" t="s">
        <v>328</v>
      </c>
      <c r="C42" s="540">
        <f t="shared" ref="C42:C79" si="22">SUM($J42:$BQ42)</f>
        <v>40548443.344605014</v>
      </c>
      <c r="D42" s="540">
        <f>NPV(Painel!$D$11,$K42:$BQ42)+J42</f>
        <v>9655065.297424715</v>
      </c>
      <c r="E42" s="541">
        <f>FC!D84</f>
        <v>40548443.344605014</v>
      </c>
      <c r="F42" s="542">
        <f>E42-C42</f>
        <v>0</v>
      </c>
      <c r="G42" s="543"/>
      <c r="H42" s="543"/>
      <c r="I42" s="544"/>
      <c r="J42" s="545">
        <f t="shared" ref="J42:BQ42" si="23">J36-J38-J39-J41</f>
        <v>-1298636.5670181625</v>
      </c>
      <c r="K42" s="545">
        <f t="shared" si="23"/>
        <v>-302713.02773317974</v>
      </c>
      <c r="L42" s="545">
        <f t="shared" si="23"/>
        <v>-156264.66016326932</v>
      </c>
      <c r="M42" s="545">
        <f t="shared" si="23"/>
        <v>659882.22402127506</v>
      </c>
      <c r="N42" s="545">
        <f t="shared" si="23"/>
        <v>1119563.1050759691</v>
      </c>
      <c r="O42" s="545">
        <f t="shared" si="23"/>
        <v>1236694.6083474036</v>
      </c>
      <c r="P42" s="545">
        <f t="shared" si="23"/>
        <v>1283871.9514878858</v>
      </c>
      <c r="Q42" s="545">
        <f t="shared" si="23"/>
        <v>1329096.5004253169</v>
      </c>
      <c r="R42" s="545">
        <f t="shared" si="23"/>
        <v>1372364.0066088762</v>
      </c>
      <c r="S42" s="545">
        <f t="shared" si="23"/>
        <v>1380334.3501804203</v>
      </c>
      <c r="T42" s="545">
        <f t="shared" si="23"/>
        <v>1418524.9578770737</v>
      </c>
      <c r="U42" s="545">
        <f t="shared" si="23"/>
        <v>1452911.6045728691</v>
      </c>
      <c r="V42" s="545">
        <f t="shared" si="23"/>
        <v>1485625.0827999136</v>
      </c>
      <c r="W42" s="545">
        <f t="shared" si="23"/>
        <v>1517705.4331706685</v>
      </c>
      <c r="X42" s="545">
        <f t="shared" si="23"/>
        <v>1549970.6290342209</v>
      </c>
      <c r="Y42" s="545">
        <f t="shared" si="23"/>
        <v>1581757.8209333776</v>
      </c>
      <c r="Z42" s="545">
        <f t="shared" si="23"/>
        <v>1612166.7867211581</v>
      </c>
      <c r="AA42" s="545">
        <f t="shared" si="23"/>
        <v>1642377.0686728058</v>
      </c>
      <c r="AB42" s="545">
        <f t="shared" si="23"/>
        <v>1672287.354484577</v>
      </c>
      <c r="AC42" s="545">
        <f t="shared" si="23"/>
        <v>1701181.1685077592</v>
      </c>
      <c r="AD42" s="545">
        <f t="shared" si="23"/>
        <v>1730256.2294650341</v>
      </c>
      <c r="AE42" s="545">
        <f t="shared" si="23"/>
        <v>1759589.6969379277</v>
      </c>
      <c r="AF42" s="545">
        <f t="shared" si="23"/>
        <v>1788430.3131072933</v>
      </c>
      <c r="AG42" s="545">
        <f t="shared" si="23"/>
        <v>1817425.6609415624</v>
      </c>
      <c r="AH42" s="545">
        <f t="shared" si="23"/>
        <v>1846750.9592884693</v>
      </c>
      <c r="AI42" s="545">
        <f t="shared" si="23"/>
        <v>1873422.1024879983</v>
      </c>
      <c r="AJ42" s="545">
        <f t="shared" si="23"/>
        <v>1833224.478278239</v>
      </c>
      <c r="AK42" s="545">
        <f t="shared" si="23"/>
        <v>1857993.0952099569</v>
      </c>
      <c r="AL42" s="545">
        <f t="shared" si="23"/>
        <v>1880875.2594384819</v>
      </c>
      <c r="AM42" s="545">
        <f t="shared" si="23"/>
        <v>1901775.1514430849</v>
      </c>
      <c r="AN42" s="545">
        <f t="shared" si="23"/>
        <v>0</v>
      </c>
      <c r="AO42" s="545">
        <f t="shared" si="23"/>
        <v>0</v>
      </c>
      <c r="AP42" s="545">
        <f t="shared" si="23"/>
        <v>0</v>
      </c>
      <c r="AQ42" s="545">
        <f t="shared" si="23"/>
        <v>0</v>
      </c>
      <c r="AR42" s="545">
        <f t="shared" si="23"/>
        <v>0</v>
      </c>
      <c r="AS42" s="545">
        <f t="shared" si="23"/>
        <v>0</v>
      </c>
      <c r="AT42" s="545">
        <f t="shared" si="23"/>
        <v>0</v>
      </c>
      <c r="AU42" s="545">
        <f t="shared" si="23"/>
        <v>0</v>
      </c>
      <c r="AV42" s="545">
        <f t="shared" si="23"/>
        <v>0</v>
      </c>
      <c r="AW42" s="545">
        <f t="shared" si="23"/>
        <v>0</v>
      </c>
      <c r="AX42" s="545">
        <f t="shared" si="23"/>
        <v>0</v>
      </c>
      <c r="AY42" s="545">
        <f t="shared" si="23"/>
        <v>0</v>
      </c>
      <c r="AZ42" s="545">
        <f t="shared" si="23"/>
        <v>0</v>
      </c>
      <c r="BA42" s="545">
        <f t="shared" si="23"/>
        <v>0</v>
      </c>
      <c r="BB42" s="545">
        <f t="shared" si="23"/>
        <v>0</v>
      </c>
      <c r="BC42" s="545">
        <f t="shared" si="23"/>
        <v>0</v>
      </c>
      <c r="BD42" s="545">
        <f t="shared" si="23"/>
        <v>0</v>
      </c>
      <c r="BE42" s="545">
        <f t="shared" si="23"/>
        <v>0</v>
      </c>
      <c r="BF42" s="545">
        <f t="shared" si="23"/>
        <v>0</v>
      </c>
      <c r="BG42" s="545">
        <f t="shared" si="23"/>
        <v>0</v>
      </c>
      <c r="BH42" s="545">
        <f t="shared" si="23"/>
        <v>0</v>
      </c>
      <c r="BI42" s="545">
        <f t="shared" si="23"/>
        <v>0</v>
      </c>
      <c r="BJ42" s="545">
        <f t="shared" si="23"/>
        <v>0</v>
      </c>
      <c r="BK42" s="545">
        <f t="shared" si="23"/>
        <v>0</v>
      </c>
      <c r="BL42" s="545">
        <f t="shared" si="23"/>
        <v>0</v>
      </c>
      <c r="BM42" s="545">
        <f t="shared" si="23"/>
        <v>0</v>
      </c>
      <c r="BN42" s="545">
        <f t="shared" si="23"/>
        <v>0</v>
      </c>
      <c r="BO42" s="545">
        <f t="shared" si="23"/>
        <v>0</v>
      </c>
      <c r="BP42" s="545">
        <f t="shared" si="23"/>
        <v>0</v>
      </c>
      <c r="BQ42" s="545">
        <f t="shared" si="23"/>
        <v>0</v>
      </c>
    </row>
    <row r="43" spans="1:71" s="551" customFormat="1" ht="13.15" outlineLevel="1">
      <c r="A43" s="546"/>
      <c r="B43" s="547" t="s">
        <v>329</v>
      </c>
      <c r="C43" s="548">
        <f t="shared" ref="C43:D43" si="24">IF(C$26=0,0,C42/C$26)</f>
        <v>0.38358427252648603</v>
      </c>
      <c r="D43" s="548">
        <f t="shared" si="24"/>
        <v>0.25601006611288424</v>
      </c>
      <c r="E43" s="549"/>
      <c r="F43" s="550"/>
      <c r="G43" s="550"/>
      <c r="H43" s="550"/>
      <c r="I43" s="550"/>
      <c r="J43" s="548">
        <f t="shared" ref="J43:BQ43" si="25">IF(J$26=0,0,J42/J$26)</f>
        <v>-0.17282283242421848</v>
      </c>
      <c r="K43" s="548">
        <f t="shared" si="25"/>
        <v>-0.14172602458985836</v>
      </c>
      <c r="L43" s="548">
        <f t="shared" si="25"/>
        <v>-0.10081515067439797</v>
      </c>
      <c r="M43" s="548">
        <f t="shared" si="25"/>
        <v>0.26632036187664859</v>
      </c>
      <c r="N43" s="548">
        <f t="shared" si="25"/>
        <v>0.3760966389058043</v>
      </c>
      <c r="O43" s="548">
        <f t="shared" si="25"/>
        <v>0.39842582234079216</v>
      </c>
      <c r="P43" s="548">
        <f t="shared" si="25"/>
        <v>0.40691097024596445</v>
      </c>
      <c r="Q43" s="548">
        <f t="shared" si="25"/>
        <v>0.41479026249785034</v>
      </c>
      <c r="R43" s="548">
        <f t="shared" si="25"/>
        <v>0.42210584974039761</v>
      </c>
      <c r="S43" s="548">
        <f t="shared" si="25"/>
        <v>0.41889226367493654</v>
      </c>
      <c r="T43" s="548">
        <f t="shared" si="25"/>
        <v>0.42513316677478152</v>
      </c>
      <c r="U43" s="548">
        <f t="shared" si="25"/>
        <v>0.43062122733287878</v>
      </c>
      <c r="V43" s="548">
        <f t="shared" si="25"/>
        <v>0.43573070762751098</v>
      </c>
      <c r="W43" s="548">
        <f t="shared" si="25"/>
        <v>0.44063897584730161</v>
      </c>
      <c r="X43" s="548">
        <f t="shared" si="25"/>
        <v>0.44547641813288774</v>
      </c>
      <c r="Y43" s="548">
        <f t="shared" si="25"/>
        <v>0.45014788700848996</v>
      </c>
      <c r="Z43" s="548">
        <f t="shared" si="25"/>
        <v>0.45453173958347221</v>
      </c>
      <c r="AA43" s="548">
        <f t="shared" si="25"/>
        <v>0.4588068850607358</v>
      </c>
      <c r="AB43" s="548">
        <f t="shared" si="25"/>
        <v>0.46296309912609457</v>
      </c>
      <c r="AC43" s="548">
        <f t="shared" si="25"/>
        <v>0.46690772351403109</v>
      </c>
      <c r="AD43" s="548">
        <f t="shared" si="25"/>
        <v>0.47080912273905201</v>
      </c>
      <c r="AE43" s="548">
        <f t="shared" si="25"/>
        <v>0.4746778689859828</v>
      </c>
      <c r="AF43" s="548">
        <f t="shared" si="25"/>
        <v>0.47841735429201632</v>
      </c>
      <c r="AG43" s="548">
        <f t="shared" si="25"/>
        <v>0.48211428567902687</v>
      </c>
      <c r="AH43" s="548">
        <f t="shared" si="25"/>
        <v>0.48579101576881795</v>
      </c>
      <c r="AI43" s="548">
        <f t="shared" si="25"/>
        <v>0.4890819071936221</v>
      </c>
      <c r="AJ43" s="548">
        <f t="shared" si="25"/>
        <v>0.47523842526181143</v>
      </c>
      <c r="AK43" s="548">
        <f t="shared" si="25"/>
        <v>0.47832521995728833</v>
      </c>
      <c r="AL43" s="548">
        <f t="shared" si="25"/>
        <v>0.48113917993483502</v>
      </c>
      <c r="AM43" s="548">
        <f t="shared" si="25"/>
        <v>0.48367829925430472</v>
      </c>
      <c r="AN43" s="548">
        <f t="shared" si="25"/>
        <v>0</v>
      </c>
      <c r="AO43" s="548">
        <f t="shared" si="25"/>
        <v>0</v>
      </c>
      <c r="AP43" s="548">
        <f t="shared" si="25"/>
        <v>0</v>
      </c>
      <c r="AQ43" s="548">
        <f t="shared" si="25"/>
        <v>0</v>
      </c>
      <c r="AR43" s="548">
        <f t="shared" si="25"/>
        <v>0</v>
      </c>
      <c r="AS43" s="548">
        <f t="shared" si="25"/>
        <v>0</v>
      </c>
      <c r="AT43" s="548">
        <f t="shared" si="25"/>
        <v>0</v>
      </c>
      <c r="AU43" s="548">
        <f t="shared" si="25"/>
        <v>0</v>
      </c>
      <c r="AV43" s="548">
        <f t="shared" si="25"/>
        <v>0</v>
      </c>
      <c r="AW43" s="548">
        <f t="shared" si="25"/>
        <v>0</v>
      </c>
      <c r="AX43" s="548">
        <f t="shared" si="25"/>
        <v>0</v>
      </c>
      <c r="AY43" s="548">
        <f t="shared" si="25"/>
        <v>0</v>
      </c>
      <c r="AZ43" s="548">
        <f t="shared" si="25"/>
        <v>0</v>
      </c>
      <c r="BA43" s="548">
        <f t="shared" si="25"/>
        <v>0</v>
      </c>
      <c r="BB43" s="548">
        <f t="shared" si="25"/>
        <v>0</v>
      </c>
      <c r="BC43" s="548">
        <f t="shared" si="25"/>
        <v>0</v>
      </c>
      <c r="BD43" s="548">
        <f t="shared" si="25"/>
        <v>0</v>
      </c>
      <c r="BE43" s="548">
        <f t="shared" si="25"/>
        <v>0</v>
      </c>
      <c r="BF43" s="548">
        <f t="shared" si="25"/>
        <v>0</v>
      </c>
      <c r="BG43" s="548">
        <f t="shared" si="25"/>
        <v>0</v>
      </c>
      <c r="BH43" s="548">
        <f t="shared" si="25"/>
        <v>0</v>
      </c>
      <c r="BI43" s="548">
        <f t="shared" si="25"/>
        <v>0</v>
      </c>
      <c r="BJ43" s="548">
        <f t="shared" si="25"/>
        <v>0</v>
      </c>
      <c r="BK43" s="548">
        <f t="shared" si="25"/>
        <v>0</v>
      </c>
      <c r="BL43" s="548">
        <f t="shared" si="25"/>
        <v>0</v>
      </c>
      <c r="BM43" s="548">
        <f t="shared" si="25"/>
        <v>0</v>
      </c>
      <c r="BN43" s="548">
        <f t="shared" si="25"/>
        <v>0</v>
      </c>
      <c r="BO43" s="548">
        <f t="shared" si="25"/>
        <v>0</v>
      </c>
      <c r="BP43" s="548">
        <f t="shared" si="25"/>
        <v>0</v>
      </c>
      <c r="BQ43" s="548">
        <f t="shared" si="25"/>
        <v>0</v>
      </c>
    </row>
    <row r="44" spans="1:71" s="551" customFormat="1" ht="9.6" customHeight="1">
      <c r="A44" s="546"/>
      <c r="B44" s="547"/>
      <c r="C44" s="548"/>
      <c r="D44" s="548"/>
      <c r="E44" s="549"/>
      <c r="F44" s="550"/>
      <c r="G44" s="550"/>
      <c r="H44" s="550"/>
      <c r="I44" s="550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548"/>
      <c r="AB44" s="548"/>
      <c r="AC44" s="548"/>
      <c r="AD44" s="548"/>
      <c r="AE44" s="548"/>
      <c r="AF44" s="548"/>
      <c r="AG44" s="548"/>
      <c r="AH44" s="548"/>
      <c r="AI44" s="548"/>
      <c r="AJ44" s="548"/>
      <c r="AK44" s="548"/>
      <c r="AL44" s="548"/>
      <c r="AM44" s="548"/>
      <c r="AN44" s="548"/>
      <c r="AO44" s="548"/>
      <c r="AP44" s="548"/>
      <c r="AQ44" s="548"/>
      <c r="AR44" s="548"/>
      <c r="AS44" s="548"/>
      <c r="AT44" s="548"/>
      <c r="AU44" s="548"/>
      <c r="AV44" s="548"/>
      <c r="AW44" s="548"/>
      <c r="AX44" s="548"/>
      <c r="AY44" s="548"/>
      <c r="AZ44" s="548"/>
      <c r="BA44" s="548"/>
      <c r="BB44" s="548"/>
      <c r="BC44" s="548"/>
      <c r="BD44" s="548"/>
      <c r="BE44" s="548"/>
      <c r="BF44" s="548"/>
      <c r="BG44" s="548"/>
      <c r="BH44" s="548"/>
      <c r="BI44" s="548"/>
      <c r="BJ44" s="548"/>
      <c r="BK44" s="548"/>
      <c r="BL44" s="548"/>
      <c r="BM44" s="548"/>
      <c r="BN44" s="548"/>
      <c r="BO44" s="548"/>
      <c r="BP44" s="548"/>
      <c r="BQ44" s="548"/>
    </row>
    <row r="45" spans="1:71" ht="15.6">
      <c r="B45" s="554" t="s">
        <v>330</v>
      </c>
      <c r="C45" s="555"/>
      <c r="D45" s="555"/>
      <c r="E45" s="556"/>
      <c r="F45" s="556"/>
      <c r="G45" s="556"/>
      <c r="H45" s="555"/>
      <c r="I45" s="555"/>
      <c r="J45" s="555"/>
      <c r="K45" s="555"/>
      <c r="L45" s="555"/>
      <c r="M45" s="555"/>
      <c r="N45" s="555"/>
      <c r="O45" s="555"/>
      <c r="P45" s="555"/>
      <c r="Q45" s="555"/>
      <c r="R45" s="555"/>
      <c r="S45" s="555"/>
      <c r="T45" s="555"/>
      <c r="U45" s="555"/>
      <c r="V45" s="555"/>
      <c r="W45" s="555"/>
      <c r="X45" s="555"/>
      <c r="Y45" s="555"/>
      <c r="Z45" s="555"/>
      <c r="AA45" s="555"/>
      <c r="AB45" s="555"/>
      <c r="AC45" s="555"/>
      <c r="AD45" s="555"/>
      <c r="AE45" s="555"/>
      <c r="AF45" s="555"/>
      <c r="AG45" s="555"/>
      <c r="AH45" s="555"/>
      <c r="AI45" s="555"/>
      <c r="AJ45" s="555"/>
      <c r="AK45" s="555"/>
      <c r="AL45" s="555"/>
      <c r="AM45" s="555"/>
      <c r="AN45" s="555"/>
      <c r="AO45" s="555"/>
      <c r="AP45" s="555"/>
      <c r="AQ45" s="555"/>
      <c r="AR45" s="555"/>
      <c r="AS45" s="555"/>
      <c r="AT45" s="555"/>
      <c r="AU45" s="555"/>
      <c r="AV45" s="555"/>
      <c r="AW45" s="555"/>
      <c r="AX45" s="555"/>
      <c r="AY45" s="555"/>
      <c r="AZ45" s="555"/>
      <c r="BA45" s="555"/>
      <c r="BB45" s="555"/>
      <c r="BC45" s="555"/>
      <c r="BD45" s="555"/>
      <c r="BE45" s="555"/>
      <c r="BF45" s="555"/>
      <c r="BG45" s="555"/>
      <c r="BH45" s="555"/>
      <c r="BI45" s="555"/>
      <c r="BJ45" s="555"/>
      <c r="BK45" s="555"/>
      <c r="BL45" s="555"/>
      <c r="BM45" s="555"/>
      <c r="BN45" s="555"/>
      <c r="BO45" s="555"/>
      <c r="BP45" s="555"/>
      <c r="BQ45" s="555"/>
    </row>
    <row r="46" spans="1:71" ht="15">
      <c r="A46" s="450"/>
      <c r="B46" s="539" t="s">
        <v>331</v>
      </c>
      <c r="C46" s="540">
        <f t="shared" si="22"/>
        <v>40548443.344605014</v>
      </c>
      <c r="D46" s="540">
        <f>NPV(Painel!$D$11,$K46:$BQ46)+J46</f>
        <v>9655065.297424715</v>
      </c>
      <c r="E46" s="557"/>
      <c r="F46" s="558"/>
      <c r="G46" s="558"/>
      <c r="H46" s="543"/>
      <c r="I46" s="544"/>
      <c r="J46" s="545">
        <f t="shared" ref="J46:BQ46" si="26">J42</f>
        <v>-1298636.5670181625</v>
      </c>
      <c r="K46" s="545">
        <f t="shared" si="26"/>
        <v>-302713.02773317974</v>
      </c>
      <c r="L46" s="545">
        <f t="shared" si="26"/>
        <v>-156264.66016326932</v>
      </c>
      <c r="M46" s="545">
        <f t="shared" si="26"/>
        <v>659882.22402127506</v>
      </c>
      <c r="N46" s="545">
        <f t="shared" si="26"/>
        <v>1119563.1050759691</v>
      </c>
      <c r="O46" s="545">
        <f t="shared" si="26"/>
        <v>1236694.6083474036</v>
      </c>
      <c r="P46" s="545">
        <f t="shared" si="26"/>
        <v>1283871.9514878858</v>
      </c>
      <c r="Q46" s="545">
        <f t="shared" si="26"/>
        <v>1329096.5004253169</v>
      </c>
      <c r="R46" s="545">
        <f t="shared" si="26"/>
        <v>1372364.0066088762</v>
      </c>
      <c r="S46" s="545">
        <f t="shared" si="26"/>
        <v>1380334.3501804203</v>
      </c>
      <c r="T46" s="545">
        <f t="shared" si="26"/>
        <v>1418524.9578770737</v>
      </c>
      <c r="U46" s="545">
        <f t="shared" si="26"/>
        <v>1452911.6045728691</v>
      </c>
      <c r="V46" s="545">
        <f t="shared" si="26"/>
        <v>1485625.0827999136</v>
      </c>
      <c r="W46" s="545">
        <f t="shared" si="26"/>
        <v>1517705.4331706685</v>
      </c>
      <c r="X46" s="545">
        <f t="shared" si="26"/>
        <v>1549970.6290342209</v>
      </c>
      <c r="Y46" s="545">
        <f t="shared" si="26"/>
        <v>1581757.8209333776</v>
      </c>
      <c r="Z46" s="545">
        <f t="shared" si="26"/>
        <v>1612166.7867211581</v>
      </c>
      <c r="AA46" s="545">
        <f t="shared" si="26"/>
        <v>1642377.0686728058</v>
      </c>
      <c r="AB46" s="545">
        <f t="shared" si="26"/>
        <v>1672287.354484577</v>
      </c>
      <c r="AC46" s="545">
        <f t="shared" si="26"/>
        <v>1701181.1685077592</v>
      </c>
      <c r="AD46" s="545">
        <f t="shared" si="26"/>
        <v>1730256.2294650341</v>
      </c>
      <c r="AE46" s="545">
        <f t="shared" si="26"/>
        <v>1759589.6969379277</v>
      </c>
      <c r="AF46" s="545">
        <f t="shared" si="26"/>
        <v>1788430.3131072933</v>
      </c>
      <c r="AG46" s="545">
        <f t="shared" si="26"/>
        <v>1817425.6609415624</v>
      </c>
      <c r="AH46" s="545">
        <f t="shared" si="26"/>
        <v>1846750.9592884693</v>
      </c>
      <c r="AI46" s="545">
        <f t="shared" si="26"/>
        <v>1873422.1024879983</v>
      </c>
      <c r="AJ46" s="545">
        <f t="shared" si="26"/>
        <v>1833224.478278239</v>
      </c>
      <c r="AK46" s="545">
        <f t="shared" si="26"/>
        <v>1857993.0952099569</v>
      </c>
      <c r="AL46" s="545">
        <f t="shared" si="26"/>
        <v>1880875.2594384819</v>
      </c>
      <c r="AM46" s="545">
        <f t="shared" si="26"/>
        <v>1901775.1514430849</v>
      </c>
      <c r="AN46" s="545">
        <f t="shared" si="26"/>
        <v>0</v>
      </c>
      <c r="AO46" s="545">
        <f t="shared" si="26"/>
        <v>0</v>
      </c>
      <c r="AP46" s="545">
        <f t="shared" si="26"/>
        <v>0</v>
      </c>
      <c r="AQ46" s="545">
        <f t="shared" si="26"/>
        <v>0</v>
      </c>
      <c r="AR46" s="545">
        <f t="shared" si="26"/>
        <v>0</v>
      </c>
      <c r="AS46" s="545">
        <f t="shared" si="26"/>
        <v>0</v>
      </c>
      <c r="AT46" s="545">
        <f t="shared" si="26"/>
        <v>0</v>
      </c>
      <c r="AU46" s="545">
        <f t="shared" si="26"/>
        <v>0</v>
      </c>
      <c r="AV46" s="545">
        <f t="shared" si="26"/>
        <v>0</v>
      </c>
      <c r="AW46" s="545">
        <f t="shared" si="26"/>
        <v>0</v>
      </c>
      <c r="AX46" s="545">
        <f t="shared" si="26"/>
        <v>0</v>
      </c>
      <c r="AY46" s="545">
        <f t="shared" si="26"/>
        <v>0</v>
      </c>
      <c r="AZ46" s="545">
        <f t="shared" si="26"/>
        <v>0</v>
      </c>
      <c r="BA46" s="545">
        <f t="shared" si="26"/>
        <v>0</v>
      </c>
      <c r="BB46" s="545">
        <f t="shared" si="26"/>
        <v>0</v>
      </c>
      <c r="BC46" s="545">
        <f t="shared" si="26"/>
        <v>0</v>
      </c>
      <c r="BD46" s="545">
        <f t="shared" si="26"/>
        <v>0</v>
      </c>
      <c r="BE46" s="545">
        <f t="shared" si="26"/>
        <v>0</v>
      </c>
      <c r="BF46" s="545">
        <f t="shared" si="26"/>
        <v>0</v>
      </c>
      <c r="BG46" s="545">
        <f t="shared" si="26"/>
        <v>0</v>
      </c>
      <c r="BH46" s="545">
        <f t="shared" si="26"/>
        <v>0</v>
      </c>
      <c r="BI46" s="545">
        <f t="shared" si="26"/>
        <v>0</v>
      </c>
      <c r="BJ46" s="545">
        <f t="shared" si="26"/>
        <v>0</v>
      </c>
      <c r="BK46" s="545">
        <f t="shared" si="26"/>
        <v>0</v>
      </c>
      <c r="BL46" s="545">
        <f t="shared" si="26"/>
        <v>0</v>
      </c>
      <c r="BM46" s="545">
        <f t="shared" si="26"/>
        <v>0</v>
      </c>
      <c r="BN46" s="545">
        <f t="shared" si="26"/>
        <v>0</v>
      </c>
      <c r="BO46" s="545">
        <f t="shared" si="26"/>
        <v>0</v>
      </c>
      <c r="BP46" s="545">
        <f t="shared" si="26"/>
        <v>0</v>
      </c>
      <c r="BQ46" s="545">
        <f t="shared" si="26"/>
        <v>0</v>
      </c>
    </row>
    <row r="47" spans="1:71" s="551" customFormat="1" ht="13.15" outlineLevel="1">
      <c r="A47" s="546"/>
      <c r="B47" s="547" t="s">
        <v>332</v>
      </c>
      <c r="C47" s="548">
        <f t="shared" ref="C47:D47" si="27">IF(C$26=0,0,C46/C$26)</f>
        <v>0.38358427252648603</v>
      </c>
      <c r="D47" s="548">
        <f t="shared" si="27"/>
        <v>0.25601006611288424</v>
      </c>
      <c r="E47" s="549"/>
      <c r="F47" s="550"/>
      <c r="G47" s="550"/>
      <c r="H47" s="550"/>
      <c r="I47" s="550"/>
      <c r="J47" s="548">
        <f t="shared" ref="J47:BQ47" si="28">IF(J$26=0,0,J46/J$26)</f>
        <v>-0.17282283242421848</v>
      </c>
      <c r="K47" s="548">
        <f t="shared" si="28"/>
        <v>-0.14172602458985836</v>
      </c>
      <c r="L47" s="548">
        <f t="shared" si="28"/>
        <v>-0.10081515067439797</v>
      </c>
      <c r="M47" s="548">
        <f t="shared" si="28"/>
        <v>0.26632036187664859</v>
      </c>
      <c r="N47" s="548">
        <f t="shared" si="28"/>
        <v>0.3760966389058043</v>
      </c>
      <c r="O47" s="548">
        <f t="shared" si="28"/>
        <v>0.39842582234079216</v>
      </c>
      <c r="P47" s="548">
        <f t="shared" si="28"/>
        <v>0.40691097024596445</v>
      </c>
      <c r="Q47" s="548">
        <f t="shared" si="28"/>
        <v>0.41479026249785034</v>
      </c>
      <c r="R47" s="548">
        <f t="shared" si="28"/>
        <v>0.42210584974039761</v>
      </c>
      <c r="S47" s="548">
        <f t="shared" si="28"/>
        <v>0.41889226367493654</v>
      </c>
      <c r="T47" s="548">
        <f t="shared" si="28"/>
        <v>0.42513316677478152</v>
      </c>
      <c r="U47" s="548">
        <f t="shared" si="28"/>
        <v>0.43062122733287878</v>
      </c>
      <c r="V47" s="548">
        <f t="shared" si="28"/>
        <v>0.43573070762751098</v>
      </c>
      <c r="W47" s="548">
        <f t="shared" si="28"/>
        <v>0.44063897584730161</v>
      </c>
      <c r="X47" s="548">
        <f t="shared" si="28"/>
        <v>0.44547641813288774</v>
      </c>
      <c r="Y47" s="548">
        <f t="shared" si="28"/>
        <v>0.45014788700848996</v>
      </c>
      <c r="Z47" s="548">
        <f t="shared" si="28"/>
        <v>0.45453173958347221</v>
      </c>
      <c r="AA47" s="548">
        <f t="shared" si="28"/>
        <v>0.4588068850607358</v>
      </c>
      <c r="AB47" s="548">
        <f t="shared" si="28"/>
        <v>0.46296309912609457</v>
      </c>
      <c r="AC47" s="548">
        <f t="shared" si="28"/>
        <v>0.46690772351403109</v>
      </c>
      <c r="AD47" s="548">
        <f t="shared" si="28"/>
        <v>0.47080912273905201</v>
      </c>
      <c r="AE47" s="548">
        <f t="shared" si="28"/>
        <v>0.4746778689859828</v>
      </c>
      <c r="AF47" s="548">
        <f t="shared" si="28"/>
        <v>0.47841735429201632</v>
      </c>
      <c r="AG47" s="548">
        <f t="shared" si="28"/>
        <v>0.48211428567902687</v>
      </c>
      <c r="AH47" s="548">
        <f t="shared" si="28"/>
        <v>0.48579101576881795</v>
      </c>
      <c r="AI47" s="548">
        <f t="shared" si="28"/>
        <v>0.4890819071936221</v>
      </c>
      <c r="AJ47" s="548">
        <f t="shared" si="28"/>
        <v>0.47523842526181143</v>
      </c>
      <c r="AK47" s="548">
        <f t="shared" si="28"/>
        <v>0.47832521995728833</v>
      </c>
      <c r="AL47" s="548">
        <f t="shared" si="28"/>
        <v>0.48113917993483502</v>
      </c>
      <c r="AM47" s="548">
        <f t="shared" si="28"/>
        <v>0.48367829925430472</v>
      </c>
      <c r="AN47" s="548">
        <f t="shared" si="28"/>
        <v>0</v>
      </c>
      <c r="AO47" s="548">
        <f t="shared" si="28"/>
        <v>0</v>
      </c>
      <c r="AP47" s="548">
        <f t="shared" si="28"/>
        <v>0</v>
      </c>
      <c r="AQ47" s="548">
        <f t="shared" si="28"/>
        <v>0</v>
      </c>
      <c r="AR47" s="548">
        <f t="shared" si="28"/>
        <v>0</v>
      </c>
      <c r="AS47" s="548">
        <f t="shared" si="28"/>
        <v>0</v>
      </c>
      <c r="AT47" s="548">
        <f t="shared" si="28"/>
        <v>0</v>
      </c>
      <c r="AU47" s="548">
        <f t="shared" si="28"/>
        <v>0</v>
      </c>
      <c r="AV47" s="548">
        <f t="shared" si="28"/>
        <v>0</v>
      </c>
      <c r="AW47" s="548">
        <f t="shared" si="28"/>
        <v>0</v>
      </c>
      <c r="AX47" s="548">
        <f t="shared" si="28"/>
        <v>0</v>
      </c>
      <c r="AY47" s="548">
        <f t="shared" si="28"/>
        <v>0</v>
      </c>
      <c r="AZ47" s="548">
        <f t="shared" si="28"/>
        <v>0</v>
      </c>
      <c r="BA47" s="548">
        <f t="shared" si="28"/>
        <v>0</v>
      </c>
      <c r="BB47" s="548">
        <f t="shared" si="28"/>
        <v>0</v>
      </c>
      <c r="BC47" s="548">
        <f t="shared" si="28"/>
        <v>0</v>
      </c>
      <c r="BD47" s="548">
        <f t="shared" si="28"/>
        <v>0</v>
      </c>
      <c r="BE47" s="548">
        <f t="shared" si="28"/>
        <v>0</v>
      </c>
      <c r="BF47" s="548">
        <f t="shared" si="28"/>
        <v>0</v>
      </c>
      <c r="BG47" s="548">
        <f t="shared" si="28"/>
        <v>0</v>
      </c>
      <c r="BH47" s="548">
        <f t="shared" si="28"/>
        <v>0</v>
      </c>
      <c r="BI47" s="548">
        <f t="shared" si="28"/>
        <v>0</v>
      </c>
      <c r="BJ47" s="548">
        <f t="shared" si="28"/>
        <v>0</v>
      </c>
      <c r="BK47" s="548">
        <f t="shared" si="28"/>
        <v>0</v>
      </c>
      <c r="BL47" s="548">
        <f t="shared" si="28"/>
        <v>0</v>
      </c>
      <c r="BM47" s="548">
        <f t="shared" si="28"/>
        <v>0</v>
      </c>
      <c r="BN47" s="548">
        <f t="shared" si="28"/>
        <v>0</v>
      </c>
      <c r="BO47" s="548">
        <f t="shared" si="28"/>
        <v>0</v>
      </c>
      <c r="BP47" s="548">
        <f t="shared" si="28"/>
        <v>0</v>
      </c>
      <c r="BQ47" s="548">
        <f t="shared" si="28"/>
        <v>0</v>
      </c>
    </row>
    <row r="48" spans="1:71">
      <c r="A48" s="450"/>
      <c r="B48" s="451" t="s">
        <v>264</v>
      </c>
      <c r="C48" s="525">
        <f t="shared" si="22"/>
        <v>13929872.200693324</v>
      </c>
      <c r="D48" s="538">
        <f>NPV(Painel!$D$11,$K48:$BQ48)+J48</f>
        <v>3577173.0201186892</v>
      </c>
      <c r="E48" s="453"/>
      <c r="F48" s="454"/>
      <c r="G48" s="454"/>
      <c r="H48" s="454"/>
      <c r="I48" s="454"/>
      <c r="J48" s="525">
        <f t="shared" ref="J48:BQ48" si="29">J49+J50</f>
        <v>0</v>
      </c>
      <c r="K48" s="525">
        <f t="shared" si="29"/>
        <v>0</v>
      </c>
      <c r="L48" s="525">
        <f t="shared" si="29"/>
        <v>0</v>
      </c>
      <c r="M48" s="525">
        <f t="shared" si="29"/>
        <v>160788.16995094364</v>
      </c>
      <c r="N48" s="525">
        <f t="shared" si="29"/>
        <v>296667.42284513183</v>
      </c>
      <c r="O48" s="525">
        <f t="shared" si="29"/>
        <v>327707.27121206198</v>
      </c>
      <c r="P48" s="525">
        <f t="shared" si="29"/>
        <v>340209.26714428974</v>
      </c>
      <c r="Q48" s="525">
        <f t="shared" si="29"/>
        <v>352193.77261270897</v>
      </c>
      <c r="R48" s="525">
        <f t="shared" si="29"/>
        <v>449251.32772020379</v>
      </c>
      <c r="S48" s="525">
        <f t="shared" si="29"/>
        <v>469289.6790613429</v>
      </c>
      <c r="T48" s="525">
        <f t="shared" si="29"/>
        <v>482274.48567820503</v>
      </c>
      <c r="U48" s="525">
        <f t="shared" si="29"/>
        <v>493965.94555477554</v>
      </c>
      <c r="V48" s="525">
        <f t="shared" si="29"/>
        <v>505088.52815197059</v>
      </c>
      <c r="W48" s="525">
        <f t="shared" si="29"/>
        <v>515995.84727802733</v>
      </c>
      <c r="X48" s="525">
        <f t="shared" si="29"/>
        <v>526966.01387163508</v>
      </c>
      <c r="Y48" s="525">
        <f t="shared" si="29"/>
        <v>537773.65911734838</v>
      </c>
      <c r="Z48" s="525">
        <f t="shared" si="29"/>
        <v>548112.70748519374</v>
      </c>
      <c r="AA48" s="525">
        <f t="shared" si="29"/>
        <v>558384.20334875397</v>
      </c>
      <c r="AB48" s="525">
        <f t="shared" si="29"/>
        <v>568553.70052475622</v>
      </c>
      <c r="AC48" s="525">
        <f t="shared" si="29"/>
        <v>578377.59729263815</v>
      </c>
      <c r="AD48" s="525">
        <f t="shared" si="29"/>
        <v>588263.11801811156</v>
      </c>
      <c r="AE48" s="525">
        <f t="shared" si="29"/>
        <v>598236.49695889535</v>
      </c>
      <c r="AF48" s="525">
        <f t="shared" si="29"/>
        <v>608042.30645647971</v>
      </c>
      <c r="AG48" s="525">
        <f t="shared" si="29"/>
        <v>617900.72472013114</v>
      </c>
      <c r="AH48" s="525">
        <f t="shared" si="29"/>
        <v>627871.32615807955</v>
      </c>
      <c r="AI48" s="525">
        <f t="shared" si="29"/>
        <v>636939.51484591945</v>
      </c>
      <c r="AJ48" s="525">
        <f t="shared" si="29"/>
        <v>623272.32261460123</v>
      </c>
      <c r="AK48" s="525">
        <f t="shared" si="29"/>
        <v>631693.65237138537</v>
      </c>
      <c r="AL48" s="525">
        <f t="shared" si="29"/>
        <v>639473.58820908377</v>
      </c>
      <c r="AM48" s="525">
        <f t="shared" si="29"/>
        <v>646579.55149064888</v>
      </c>
      <c r="AN48" s="525">
        <f t="shared" si="29"/>
        <v>0</v>
      </c>
      <c r="AO48" s="525">
        <f t="shared" si="29"/>
        <v>0</v>
      </c>
      <c r="AP48" s="525">
        <f t="shared" si="29"/>
        <v>0</v>
      </c>
      <c r="AQ48" s="525">
        <f t="shared" si="29"/>
        <v>0</v>
      </c>
      <c r="AR48" s="525">
        <f t="shared" si="29"/>
        <v>0</v>
      </c>
      <c r="AS48" s="525">
        <f t="shared" si="29"/>
        <v>0</v>
      </c>
      <c r="AT48" s="525">
        <f t="shared" si="29"/>
        <v>0</v>
      </c>
      <c r="AU48" s="525">
        <f t="shared" si="29"/>
        <v>0</v>
      </c>
      <c r="AV48" s="525">
        <f t="shared" si="29"/>
        <v>0</v>
      </c>
      <c r="AW48" s="525">
        <f t="shared" si="29"/>
        <v>0</v>
      </c>
      <c r="AX48" s="525">
        <f t="shared" si="29"/>
        <v>0</v>
      </c>
      <c r="AY48" s="525">
        <f t="shared" si="29"/>
        <v>0</v>
      </c>
      <c r="AZ48" s="525">
        <f t="shared" si="29"/>
        <v>0</v>
      </c>
      <c r="BA48" s="525">
        <f t="shared" si="29"/>
        <v>0</v>
      </c>
      <c r="BB48" s="525">
        <f t="shared" si="29"/>
        <v>0</v>
      </c>
      <c r="BC48" s="525">
        <f t="shared" si="29"/>
        <v>0</v>
      </c>
      <c r="BD48" s="525">
        <f t="shared" si="29"/>
        <v>0</v>
      </c>
      <c r="BE48" s="525">
        <f t="shared" si="29"/>
        <v>0</v>
      </c>
      <c r="BF48" s="525">
        <f t="shared" si="29"/>
        <v>0</v>
      </c>
      <c r="BG48" s="525">
        <f t="shared" si="29"/>
        <v>0</v>
      </c>
      <c r="BH48" s="525">
        <f t="shared" si="29"/>
        <v>0</v>
      </c>
      <c r="BI48" s="525">
        <f t="shared" si="29"/>
        <v>0</v>
      </c>
      <c r="BJ48" s="525">
        <f t="shared" si="29"/>
        <v>0</v>
      </c>
      <c r="BK48" s="525">
        <f t="shared" si="29"/>
        <v>0</v>
      </c>
      <c r="BL48" s="525">
        <f t="shared" si="29"/>
        <v>0</v>
      </c>
      <c r="BM48" s="525">
        <f t="shared" si="29"/>
        <v>0</v>
      </c>
      <c r="BN48" s="525">
        <f t="shared" si="29"/>
        <v>0</v>
      </c>
      <c r="BO48" s="525">
        <f t="shared" si="29"/>
        <v>0</v>
      </c>
      <c r="BP48" s="525">
        <f t="shared" si="29"/>
        <v>0</v>
      </c>
      <c r="BQ48" s="525">
        <f t="shared" si="29"/>
        <v>0</v>
      </c>
    </row>
    <row r="49" spans="1:69" ht="15" outlineLevel="1">
      <c r="A49" s="331"/>
      <c r="B49" s="528" t="s">
        <v>333</v>
      </c>
      <c r="C49" s="529">
        <f t="shared" si="22"/>
        <v>10136390.836151253</v>
      </c>
      <c r="D49" s="529">
        <f>NPV(Painel!$D$11,$K49:$BQ49)+J49</f>
        <v>2565410.7382846731</v>
      </c>
      <c r="E49" s="530"/>
      <c r="F49" s="342"/>
      <c r="G49" s="342"/>
      <c r="H49" s="342"/>
      <c r="I49" s="342"/>
      <c r="J49" s="529">
        <f t="shared" ref="J49:BQ49" si="30">J79</f>
        <v>0</v>
      </c>
      <c r="K49" s="529">
        <f t="shared" si="30"/>
        <v>0</v>
      </c>
      <c r="L49" s="529">
        <f t="shared" si="30"/>
        <v>0</v>
      </c>
      <c r="M49" s="529">
        <f t="shared" si="30"/>
        <v>115462.58920372314</v>
      </c>
      <c r="N49" s="529">
        <f t="shared" si="30"/>
        <v>195906.74338829459</v>
      </c>
      <c r="O49" s="529">
        <f t="shared" si="30"/>
        <v>216404.75646079564</v>
      </c>
      <c r="P49" s="529">
        <f t="shared" si="30"/>
        <v>224660.79151038002</v>
      </c>
      <c r="Q49" s="529">
        <f t="shared" si="30"/>
        <v>232575.08757443045</v>
      </c>
      <c r="R49" s="529">
        <f t="shared" si="30"/>
        <v>325738.56712540495</v>
      </c>
      <c r="S49" s="529">
        <f t="shared" si="30"/>
        <v>345059.58754510508</v>
      </c>
      <c r="T49" s="529">
        <f t="shared" si="30"/>
        <v>354607.23946926842</v>
      </c>
      <c r="U49" s="529">
        <f t="shared" si="30"/>
        <v>363203.90114321728</v>
      </c>
      <c r="V49" s="529">
        <f t="shared" si="30"/>
        <v>371382.2706999784</v>
      </c>
      <c r="W49" s="529">
        <f t="shared" si="30"/>
        <v>379402.35829266714</v>
      </c>
      <c r="X49" s="529">
        <f t="shared" si="30"/>
        <v>387468.65725855523</v>
      </c>
      <c r="Y49" s="529">
        <f t="shared" si="30"/>
        <v>395415.4552333444</v>
      </c>
      <c r="Z49" s="529">
        <f t="shared" si="30"/>
        <v>403017.69668028952</v>
      </c>
      <c r="AA49" s="529">
        <f t="shared" si="30"/>
        <v>410570.26716820145</v>
      </c>
      <c r="AB49" s="529">
        <f t="shared" si="30"/>
        <v>418047.83862114424</v>
      </c>
      <c r="AC49" s="529">
        <f t="shared" si="30"/>
        <v>425271.29212693981</v>
      </c>
      <c r="AD49" s="529">
        <f t="shared" si="30"/>
        <v>432540.05736625852</v>
      </c>
      <c r="AE49" s="529">
        <f t="shared" si="30"/>
        <v>439873.42423448188</v>
      </c>
      <c r="AF49" s="529">
        <f t="shared" si="30"/>
        <v>447083.57827682333</v>
      </c>
      <c r="AG49" s="529">
        <f t="shared" si="30"/>
        <v>454332.4152353906</v>
      </c>
      <c r="AH49" s="529">
        <f t="shared" si="30"/>
        <v>461663.73982211738</v>
      </c>
      <c r="AI49" s="529">
        <f t="shared" si="30"/>
        <v>468331.52562199964</v>
      </c>
      <c r="AJ49" s="529">
        <f t="shared" si="30"/>
        <v>458282.11956955976</v>
      </c>
      <c r="AK49" s="529">
        <f t="shared" si="30"/>
        <v>464474.27380248922</v>
      </c>
      <c r="AL49" s="529">
        <f t="shared" si="30"/>
        <v>470194.81485962047</v>
      </c>
      <c r="AM49" s="529">
        <f t="shared" si="30"/>
        <v>475419.78786077123</v>
      </c>
      <c r="AN49" s="529">
        <f t="shared" si="30"/>
        <v>0</v>
      </c>
      <c r="AO49" s="529">
        <f t="shared" si="30"/>
        <v>0</v>
      </c>
      <c r="AP49" s="529">
        <f t="shared" si="30"/>
        <v>0</v>
      </c>
      <c r="AQ49" s="529">
        <f t="shared" si="30"/>
        <v>0</v>
      </c>
      <c r="AR49" s="529">
        <f t="shared" si="30"/>
        <v>0</v>
      </c>
      <c r="AS49" s="529">
        <f t="shared" si="30"/>
        <v>0</v>
      </c>
      <c r="AT49" s="529">
        <f t="shared" si="30"/>
        <v>0</v>
      </c>
      <c r="AU49" s="529">
        <f t="shared" si="30"/>
        <v>0</v>
      </c>
      <c r="AV49" s="529">
        <f t="shared" si="30"/>
        <v>0</v>
      </c>
      <c r="AW49" s="529">
        <f t="shared" si="30"/>
        <v>0</v>
      </c>
      <c r="AX49" s="529">
        <f t="shared" si="30"/>
        <v>0</v>
      </c>
      <c r="AY49" s="529">
        <f t="shared" si="30"/>
        <v>0</v>
      </c>
      <c r="AZ49" s="529">
        <f t="shared" si="30"/>
        <v>0</v>
      </c>
      <c r="BA49" s="529">
        <f t="shared" si="30"/>
        <v>0</v>
      </c>
      <c r="BB49" s="529">
        <f t="shared" si="30"/>
        <v>0</v>
      </c>
      <c r="BC49" s="529">
        <f t="shared" si="30"/>
        <v>0</v>
      </c>
      <c r="BD49" s="529">
        <f t="shared" si="30"/>
        <v>0</v>
      </c>
      <c r="BE49" s="529">
        <f t="shared" si="30"/>
        <v>0</v>
      </c>
      <c r="BF49" s="529">
        <f t="shared" si="30"/>
        <v>0</v>
      </c>
      <c r="BG49" s="529">
        <f t="shared" si="30"/>
        <v>0</v>
      </c>
      <c r="BH49" s="529">
        <f t="shared" si="30"/>
        <v>0</v>
      </c>
      <c r="BI49" s="529">
        <f t="shared" si="30"/>
        <v>0</v>
      </c>
      <c r="BJ49" s="529">
        <f t="shared" si="30"/>
        <v>0</v>
      </c>
      <c r="BK49" s="529">
        <f t="shared" si="30"/>
        <v>0</v>
      </c>
      <c r="BL49" s="529">
        <f t="shared" si="30"/>
        <v>0</v>
      </c>
      <c r="BM49" s="529">
        <f t="shared" si="30"/>
        <v>0</v>
      </c>
      <c r="BN49" s="529">
        <f t="shared" si="30"/>
        <v>0</v>
      </c>
      <c r="BO49" s="529">
        <f t="shared" si="30"/>
        <v>0</v>
      </c>
      <c r="BP49" s="529">
        <f t="shared" si="30"/>
        <v>0</v>
      </c>
      <c r="BQ49" s="529">
        <f t="shared" si="30"/>
        <v>0</v>
      </c>
    </row>
    <row r="50" spans="1:69" ht="15" outlineLevel="1">
      <c r="A50" s="331"/>
      <c r="B50" s="528" t="s">
        <v>266</v>
      </c>
      <c r="C50" s="529">
        <f t="shared" si="22"/>
        <v>3793481.3645420712</v>
      </c>
      <c r="D50" s="529">
        <f>NPV(Painel!$D$11,$K50:$BQ50)+J50</f>
        <v>1011762.2818340156</v>
      </c>
      <c r="E50" s="530"/>
      <c r="F50" s="342"/>
      <c r="G50" s="342"/>
      <c r="H50" s="342"/>
      <c r="I50" s="342"/>
      <c r="J50" s="529">
        <f t="shared" ref="J50:BQ50" si="31">J76</f>
        <v>0</v>
      </c>
      <c r="K50" s="529">
        <f t="shared" si="31"/>
        <v>0</v>
      </c>
      <c r="L50" s="529">
        <f t="shared" si="31"/>
        <v>0</v>
      </c>
      <c r="M50" s="529">
        <f t="shared" si="31"/>
        <v>45325.580747220512</v>
      </c>
      <c r="N50" s="529">
        <f t="shared" si="31"/>
        <v>100760.67945683721</v>
      </c>
      <c r="O50" s="529">
        <f t="shared" si="31"/>
        <v>111302.51475126632</v>
      </c>
      <c r="P50" s="529">
        <f t="shared" si="31"/>
        <v>115548.47563390972</v>
      </c>
      <c r="Q50" s="529">
        <f t="shared" si="31"/>
        <v>119618.68503827852</v>
      </c>
      <c r="R50" s="529">
        <f t="shared" si="31"/>
        <v>123512.76059479885</v>
      </c>
      <c r="S50" s="529">
        <f t="shared" si="31"/>
        <v>124230.09151623782</v>
      </c>
      <c r="T50" s="529">
        <f t="shared" si="31"/>
        <v>127667.24620893663</v>
      </c>
      <c r="U50" s="529">
        <f t="shared" si="31"/>
        <v>130762.04441155822</v>
      </c>
      <c r="V50" s="529">
        <f t="shared" si="31"/>
        <v>133706.25745199222</v>
      </c>
      <c r="W50" s="529">
        <f t="shared" si="31"/>
        <v>136593.48898536016</v>
      </c>
      <c r="X50" s="529">
        <f t="shared" si="31"/>
        <v>139497.35661307987</v>
      </c>
      <c r="Y50" s="529">
        <f t="shared" si="31"/>
        <v>142358.20388400397</v>
      </c>
      <c r="Z50" s="529">
        <f t="shared" si="31"/>
        <v>145095.01080490422</v>
      </c>
      <c r="AA50" s="529">
        <f t="shared" si="31"/>
        <v>147813.93618055253</v>
      </c>
      <c r="AB50" s="529">
        <f t="shared" si="31"/>
        <v>150505.86190361192</v>
      </c>
      <c r="AC50" s="529">
        <f t="shared" si="31"/>
        <v>153106.30516569832</v>
      </c>
      <c r="AD50" s="529">
        <f t="shared" si="31"/>
        <v>155723.06065185307</v>
      </c>
      <c r="AE50" s="529">
        <f t="shared" si="31"/>
        <v>158363.07272441351</v>
      </c>
      <c r="AF50" s="529">
        <f t="shared" si="31"/>
        <v>160958.72817965641</v>
      </c>
      <c r="AG50" s="529">
        <f t="shared" si="31"/>
        <v>163568.3094847406</v>
      </c>
      <c r="AH50" s="529">
        <f t="shared" si="31"/>
        <v>166207.58633596223</v>
      </c>
      <c r="AI50" s="529">
        <f t="shared" si="31"/>
        <v>168607.98922391984</v>
      </c>
      <c r="AJ50" s="529">
        <f t="shared" si="31"/>
        <v>164990.2030450415</v>
      </c>
      <c r="AK50" s="529">
        <f t="shared" si="31"/>
        <v>167219.37856889612</v>
      </c>
      <c r="AL50" s="529">
        <f t="shared" si="31"/>
        <v>169278.77334946336</v>
      </c>
      <c r="AM50" s="529">
        <f t="shared" si="31"/>
        <v>171159.76362987765</v>
      </c>
      <c r="AN50" s="529">
        <f t="shared" si="31"/>
        <v>0</v>
      </c>
      <c r="AO50" s="529">
        <f t="shared" si="31"/>
        <v>0</v>
      </c>
      <c r="AP50" s="529">
        <f t="shared" si="31"/>
        <v>0</v>
      </c>
      <c r="AQ50" s="529">
        <f t="shared" si="31"/>
        <v>0</v>
      </c>
      <c r="AR50" s="529">
        <f t="shared" si="31"/>
        <v>0</v>
      </c>
      <c r="AS50" s="529">
        <f t="shared" si="31"/>
        <v>0</v>
      </c>
      <c r="AT50" s="529">
        <f t="shared" si="31"/>
        <v>0</v>
      </c>
      <c r="AU50" s="529">
        <f t="shared" si="31"/>
        <v>0</v>
      </c>
      <c r="AV50" s="529">
        <f t="shared" si="31"/>
        <v>0</v>
      </c>
      <c r="AW50" s="529">
        <f t="shared" si="31"/>
        <v>0</v>
      </c>
      <c r="AX50" s="529">
        <f t="shared" si="31"/>
        <v>0</v>
      </c>
      <c r="AY50" s="529">
        <f t="shared" si="31"/>
        <v>0</v>
      </c>
      <c r="AZ50" s="529">
        <f t="shared" si="31"/>
        <v>0</v>
      </c>
      <c r="BA50" s="529">
        <f t="shared" si="31"/>
        <v>0</v>
      </c>
      <c r="BB50" s="529">
        <f t="shared" si="31"/>
        <v>0</v>
      </c>
      <c r="BC50" s="529">
        <f t="shared" si="31"/>
        <v>0</v>
      </c>
      <c r="BD50" s="529">
        <f t="shared" si="31"/>
        <v>0</v>
      </c>
      <c r="BE50" s="529">
        <f t="shared" si="31"/>
        <v>0</v>
      </c>
      <c r="BF50" s="529">
        <f t="shared" si="31"/>
        <v>0</v>
      </c>
      <c r="BG50" s="529">
        <f t="shared" si="31"/>
        <v>0</v>
      </c>
      <c r="BH50" s="529">
        <f t="shared" si="31"/>
        <v>0</v>
      </c>
      <c r="BI50" s="529">
        <f t="shared" si="31"/>
        <v>0</v>
      </c>
      <c r="BJ50" s="529">
        <f t="shared" si="31"/>
        <v>0</v>
      </c>
      <c r="BK50" s="529">
        <f t="shared" si="31"/>
        <v>0</v>
      </c>
      <c r="BL50" s="529">
        <f t="shared" si="31"/>
        <v>0</v>
      </c>
      <c r="BM50" s="529">
        <f t="shared" si="31"/>
        <v>0</v>
      </c>
      <c r="BN50" s="529">
        <f t="shared" si="31"/>
        <v>0</v>
      </c>
      <c r="BO50" s="529">
        <f t="shared" si="31"/>
        <v>0</v>
      </c>
      <c r="BP50" s="529">
        <f t="shared" si="31"/>
        <v>0</v>
      </c>
      <c r="BQ50" s="529">
        <f t="shared" si="31"/>
        <v>0</v>
      </c>
    </row>
    <row r="51" spans="1:69" ht="15">
      <c r="A51" s="450"/>
      <c r="B51" s="559" t="s">
        <v>334</v>
      </c>
      <c r="C51" s="560">
        <f t="shared" si="22"/>
        <v>26618571.143911686</v>
      </c>
      <c r="D51" s="560">
        <f>NPV(Painel!$D$11,$K51:$BQ51)+J51</f>
        <v>6077892.2773060249</v>
      </c>
      <c r="E51" s="561">
        <f>FC!D89</f>
        <v>26618571.143911682</v>
      </c>
      <c r="F51" s="562">
        <f>E51-C51</f>
        <v>0</v>
      </c>
      <c r="G51" s="563"/>
      <c r="H51" s="564"/>
      <c r="I51" s="565"/>
      <c r="J51" s="566">
        <f t="shared" ref="J51:BQ51" si="32">J46-J48</f>
        <v>-1298636.5670181625</v>
      </c>
      <c r="K51" s="566">
        <f t="shared" si="32"/>
        <v>-302713.02773317974</v>
      </c>
      <c r="L51" s="566">
        <f t="shared" si="32"/>
        <v>-156264.66016326932</v>
      </c>
      <c r="M51" s="566">
        <f t="shared" si="32"/>
        <v>499094.05407033139</v>
      </c>
      <c r="N51" s="566">
        <f t="shared" si="32"/>
        <v>822895.68223083729</v>
      </c>
      <c r="O51" s="566">
        <f t="shared" si="32"/>
        <v>908987.3371353416</v>
      </c>
      <c r="P51" s="566">
        <f t="shared" si="32"/>
        <v>943662.68434359599</v>
      </c>
      <c r="Q51" s="566">
        <f t="shared" si="32"/>
        <v>976902.72781260789</v>
      </c>
      <c r="R51" s="566">
        <f t="shared" si="32"/>
        <v>923112.67888867238</v>
      </c>
      <c r="S51" s="566">
        <f t="shared" si="32"/>
        <v>911044.67111907736</v>
      </c>
      <c r="T51" s="566">
        <f t="shared" si="32"/>
        <v>936250.47219886864</v>
      </c>
      <c r="U51" s="566">
        <f t="shared" si="32"/>
        <v>958945.6590180936</v>
      </c>
      <c r="V51" s="566">
        <f t="shared" si="32"/>
        <v>980536.554647943</v>
      </c>
      <c r="W51" s="566">
        <f t="shared" si="32"/>
        <v>1001709.5858926412</v>
      </c>
      <c r="X51" s="566">
        <f t="shared" si="32"/>
        <v>1023004.6151625859</v>
      </c>
      <c r="Y51" s="566">
        <f t="shared" si="32"/>
        <v>1043984.1618160292</v>
      </c>
      <c r="Z51" s="566">
        <f t="shared" si="32"/>
        <v>1064054.0792359645</v>
      </c>
      <c r="AA51" s="566">
        <f t="shared" si="32"/>
        <v>1083992.8653240518</v>
      </c>
      <c r="AB51" s="566">
        <f t="shared" si="32"/>
        <v>1103733.6539598207</v>
      </c>
      <c r="AC51" s="566">
        <f t="shared" si="32"/>
        <v>1122803.5712151211</v>
      </c>
      <c r="AD51" s="566">
        <f t="shared" si="32"/>
        <v>1141993.1114469226</v>
      </c>
      <c r="AE51" s="566">
        <f t="shared" si="32"/>
        <v>1161353.1999790324</v>
      </c>
      <c r="AF51" s="566">
        <f t="shared" si="32"/>
        <v>1180388.0066508136</v>
      </c>
      <c r="AG51" s="566">
        <f t="shared" si="32"/>
        <v>1199524.9362214312</v>
      </c>
      <c r="AH51" s="566">
        <f t="shared" si="32"/>
        <v>1218879.6331303897</v>
      </c>
      <c r="AI51" s="566">
        <f t="shared" si="32"/>
        <v>1236482.5876420788</v>
      </c>
      <c r="AJ51" s="566">
        <f t="shared" si="32"/>
        <v>1209952.1556636379</v>
      </c>
      <c r="AK51" s="566">
        <f t="shared" si="32"/>
        <v>1226299.4428385715</v>
      </c>
      <c r="AL51" s="566">
        <f t="shared" si="32"/>
        <v>1241401.6712293981</v>
      </c>
      <c r="AM51" s="566">
        <f t="shared" si="32"/>
        <v>1255195.5999524361</v>
      </c>
      <c r="AN51" s="566">
        <f t="shared" si="32"/>
        <v>0</v>
      </c>
      <c r="AO51" s="566">
        <f t="shared" si="32"/>
        <v>0</v>
      </c>
      <c r="AP51" s="566">
        <f t="shared" si="32"/>
        <v>0</v>
      </c>
      <c r="AQ51" s="566">
        <f t="shared" si="32"/>
        <v>0</v>
      </c>
      <c r="AR51" s="566">
        <f t="shared" si="32"/>
        <v>0</v>
      </c>
      <c r="AS51" s="566">
        <f t="shared" si="32"/>
        <v>0</v>
      </c>
      <c r="AT51" s="566">
        <f t="shared" si="32"/>
        <v>0</v>
      </c>
      <c r="AU51" s="566">
        <f t="shared" si="32"/>
        <v>0</v>
      </c>
      <c r="AV51" s="566">
        <f t="shared" si="32"/>
        <v>0</v>
      </c>
      <c r="AW51" s="566">
        <f t="shared" si="32"/>
        <v>0</v>
      </c>
      <c r="AX51" s="566">
        <f t="shared" si="32"/>
        <v>0</v>
      </c>
      <c r="AY51" s="566">
        <f t="shared" si="32"/>
        <v>0</v>
      </c>
      <c r="AZ51" s="566">
        <f t="shared" si="32"/>
        <v>0</v>
      </c>
      <c r="BA51" s="566">
        <f t="shared" si="32"/>
        <v>0</v>
      </c>
      <c r="BB51" s="566">
        <f t="shared" si="32"/>
        <v>0</v>
      </c>
      <c r="BC51" s="566">
        <f t="shared" si="32"/>
        <v>0</v>
      </c>
      <c r="BD51" s="566">
        <f t="shared" si="32"/>
        <v>0</v>
      </c>
      <c r="BE51" s="566">
        <f t="shared" si="32"/>
        <v>0</v>
      </c>
      <c r="BF51" s="566">
        <f t="shared" si="32"/>
        <v>0</v>
      </c>
      <c r="BG51" s="566">
        <f t="shared" si="32"/>
        <v>0</v>
      </c>
      <c r="BH51" s="566">
        <f t="shared" si="32"/>
        <v>0</v>
      </c>
      <c r="BI51" s="566">
        <f t="shared" si="32"/>
        <v>0</v>
      </c>
      <c r="BJ51" s="566">
        <f t="shared" si="32"/>
        <v>0</v>
      </c>
      <c r="BK51" s="566">
        <f t="shared" si="32"/>
        <v>0</v>
      </c>
      <c r="BL51" s="566">
        <f t="shared" si="32"/>
        <v>0</v>
      </c>
      <c r="BM51" s="566">
        <f t="shared" si="32"/>
        <v>0</v>
      </c>
      <c r="BN51" s="566">
        <f t="shared" si="32"/>
        <v>0</v>
      </c>
      <c r="BO51" s="566">
        <f t="shared" si="32"/>
        <v>0</v>
      </c>
      <c r="BP51" s="566">
        <f t="shared" si="32"/>
        <v>0</v>
      </c>
      <c r="BQ51" s="566">
        <f t="shared" si="32"/>
        <v>0</v>
      </c>
    </row>
    <row r="52" spans="1:69" s="551" customFormat="1" ht="13.15" outlineLevel="1">
      <c r="A52" s="546"/>
      <c r="B52" s="567" t="s">
        <v>335</v>
      </c>
      <c r="C52" s="568">
        <f t="shared" ref="C52:D52" si="33">IF(C$26=0,0,C51/C$26)</f>
        <v>0.25180905617404875</v>
      </c>
      <c r="D52" s="568">
        <f t="shared" si="33"/>
        <v>0.16115909688929131</v>
      </c>
      <c r="E52" s="569"/>
      <c r="F52" s="570"/>
      <c r="G52" s="570"/>
      <c r="H52" s="570"/>
      <c r="I52" s="570"/>
      <c r="J52" s="568">
        <f t="shared" ref="J52:BQ52" si="34">IF(J$26=0,0,J51/J$26)</f>
        <v>-0.17282283242421848</v>
      </c>
      <c r="K52" s="568">
        <f t="shared" si="34"/>
        <v>-0.14172602458985836</v>
      </c>
      <c r="L52" s="568">
        <f t="shared" si="34"/>
        <v>-0.10081515067439797</v>
      </c>
      <c r="M52" s="568">
        <f t="shared" si="34"/>
        <v>0.2014282310568937</v>
      </c>
      <c r="N52" s="568">
        <f t="shared" si="34"/>
        <v>0.27643667324685195</v>
      </c>
      <c r="O52" s="568">
        <f t="shared" si="34"/>
        <v>0.29284839187540046</v>
      </c>
      <c r="P52" s="568">
        <f t="shared" si="34"/>
        <v>0.2990848877305558</v>
      </c>
      <c r="Q52" s="568">
        <f t="shared" si="34"/>
        <v>0.30487608595356974</v>
      </c>
      <c r="R52" s="568">
        <f t="shared" si="34"/>
        <v>0.2839270484011524</v>
      </c>
      <c r="S52" s="568">
        <f t="shared" si="34"/>
        <v>0.27647617734368235</v>
      </c>
      <c r="T52" s="568">
        <f t="shared" si="34"/>
        <v>0.28059508289228291</v>
      </c>
      <c r="U52" s="568">
        <f t="shared" si="34"/>
        <v>0.28421712328005366</v>
      </c>
      <c r="V52" s="568">
        <f t="shared" si="34"/>
        <v>0.28758930618360629</v>
      </c>
      <c r="W52" s="568">
        <f t="shared" si="34"/>
        <v>0.29082869203547401</v>
      </c>
      <c r="X52" s="568">
        <f t="shared" si="34"/>
        <v>0.2940213337977905</v>
      </c>
      <c r="Y52" s="568">
        <f t="shared" si="34"/>
        <v>0.29710443551624383</v>
      </c>
      <c r="Z52" s="568">
        <f t="shared" si="34"/>
        <v>0.29999771464691799</v>
      </c>
      <c r="AA52" s="568">
        <f t="shared" si="34"/>
        <v>0.30281924866942395</v>
      </c>
      <c r="AB52" s="568">
        <f t="shared" si="34"/>
        <v>0.30556228968465821</v>
      </c>
      <c r="AC52" s="568">
        <f t="shared" si="34"/>
        <v>0.30816568458098664</v>
      </c>
      <c r="AD52" s="568">
        <f t="shared" si="34"/>
        <v>0.3107405514965848</v>
      </c>
      <c r="AE52" s="568">
        <f t="shared" si="34"/>
        <v>0.31329386792013358</v>
      </c>
      <c r="AF52" s="568">
        <f t="shared" si="34"/>
        <v>0.31576187399706079</v>
      </c>
      <c r="AG52" s="568">
        <f t="shared" si="34"/>
        <v>0.31820179510449342</v>
      </c>
      <c r="AH52" s="568">
        <f t="shared" si="34"/>
        <v>0.32062838364869356</v>
      </c>
      <c r="AI52" s="568">
        <f t="shared" si="34"/>
        <v>0.32280032426892274</v>
      </c>
      <c r="AJ52" s="568">
        <f t="shared" si="34"/>
        <v>0.31366358234523201</v>
      </c>
      <c r="AK52" s="568">
        <f t="shared" si="34"/>
        <v>0.31570082377673009</v>
      </c>
      <c r="AL52" s="568">
        <f t="shared" si="34"/>
        <v>0.31755799810103347</v>
      </c>
      <c r="AM52" s="568">
        <f t="shared" si="34"/>
        <v>0.31923378142563252</v>
      </c>
      <c r="AN52" s="568">
        <f t="shared" si="34"/>
        <v>0</v>
      </c>
      <c r="AO52" s="568">
        <f t="shared" si="34"/>
        <v>0</v>
      </c>
      <c r="AP52" s="568">
        <f t="shared" si="34"/>
        <v>0</v>
      </c>
      <c r="AQ52" s="568">
        <f t="shared" si="34"/>
        <v>0</v>
      </c>
      <c r="AR52" s="568">
        <f t="shared" si="34"/>
        <v>0</v>
      </c>
      <c r="AS52" s="568">
        <f t="shared" si="34"/>
        <v>0</v>
      </c>
      <c r="AT52" s="568">
        <f t="shared" si="34"/>
        <v>0</v>
      </c>
      <c r="AU52" s="568">
        <f t="shared" si="34"/>
        <v>0</v>
      </c>
      <c r="AV52" s="568">
        <f t="shared" si="34"/>
        <v>0</v>
      </c>
      <c r="AW52" s="568">
        <f t="shared" si="34"/>
        <v>0</v>
      </c>
      <c r="AX52" s="568">
        <f t="shared" si="34"/>
        <v>0</v>
      </c>
      <c r="AY52" s="568">
        <f t="shared" si="34"/>
        <v>0</v>
      </c>
      <c r="AZ52" s="568">
        <f t="shared" si="34"/>
        <v>0</v>
      </c>
      <c r="BA52" s="568">
        <f t="shared" si="34"/>
        <v>0</v>
      </c>
      <c r="BB52" s="568">
        <f t="shared" si="34"/>
        <v>0</v>
      </c>
      <c r="BC52" s="568">
        <f t="shared" si="34"/>
        <v>0</v>
      </c>
      <c r="BD52" s="568">
        <f t="shared" si="34"/>
        <v>0</v>
      </c>
      <c r="BE52" s="568">
        <f t="shared" si="34"/>
        <v>0</v>
      </c>
      <c r="BF52" s="568">
        <f t="shared" si="34"/>
        <v>0</v>
      </c>
      <c r="BG52" s="568">
        <f t="shared" si="34"/>
        <v>0</v>
      </c>
      <c r="BH52" s="568">
        <f t="shared" si="34"/>
        <v>0</v>
      </c>
      <c r="BI52" s="568">
        <f t="shared" si="34"/>
        <v>0</v>
      </c>
      <c r="BJ52" s="568">
        <f t="shared" si="34"/>
        <v>0</v>
      </c>
      <c r="BK52" s="568">
        <f t="shared" si="34"/>
        <v>0</v>
      </c>
      <c r="BL52" s="568">
        <f t="shared" si="34"/>
        <v>0</v>
      </c>
      <c r="BM52" s="568">
        <f t="shared" si="34"/>
        <v>0</v>
      </c>
      <c r="BN52" s="568">
        <f t="shared" si="34"/>
        <v>0</v>
      </c>
      <c r="BO52" s="568">
        <f t="shared" si="34"/>
        <v>0</v>
      </c>
      <c r="BP52" s="568">
        <f t="shared" si="34"/>
        <v>0</v>
      </c>
      <c r="BQ52" s="568">
        <f t="shared" si="34"/>
        <v>0</v>
      </c>
    </row>
    <row r="53" spans="1:69" s="551" customFormat="1" ht="9.6" customHeight="1">
      <c r="A53" s="546"/>
      <c r="B53" s="547"/>
      <c r="C53" s="548"/>
      <c r="D53" s="548"/>
      <c r="E53" s="549"/>
      <c r="F53" s="550"/>
      <c r="G53" s="550"/>
      <c r="H53" s="550"/>
      <c r="I53" s="550"/>
      <c r="J53" s="548"/>
      <c r="K53" s="548"/>
      <c r="L53" s="548"/>
      <c r="M53" s="548"/>
      <c r="N53" s="548"/>
      <c r="O53" s="548"/>
      <c r="P53" s="548"/>
      <c r="Q53" s="548"/>
      <c r="R53" s="548"/>
      <c r="S53" s="548"/>
      <c r="T53" s="548"/>
      <c r="U53" s="548"/>
      <c r="V53" s="548"/>
      <c r="W53" s="548"/>
      <c r="X53" s="548"/>
      <c r="Y53" s="548"/>
      <c r="Z53" s="548"/>
      <c r="AA53" s="548"/>
      <c r="AB53" s="548"/>
      <c r="AC53" s="548"/>
      <c r="AD53" s="548"/>
      <c r="AE53" s="548"/>
      <c r="AF53" s="548"/>
      <c r="AG53" s="548"/>
      <c r="AH53" s="548"/>
      <c r="AI53" s="548"/>
      <c r="AJ53" s="548"/>
      <c r="AK53" s="548"/>
      <c r="AL53" s="548"/>
      <c r="AM53" s="548"/>
      <c r="AN53" s="548"/>
      <c r="AO53" s="548"/>
      <c r="AP53" s="548"/>
      <c r="AQ53" s="548"/>
      <c r="AR53" s="548"/>
      <c r="AS53" s="548"/>
      <c r="AT53" s="548"/>
      <c r="AU53" s="548"/>
      <c r="AV53" s="548"/>
      <c r="AW53" s="548"/>
      <c r="AX53" s="548"/>
      <c r="AY53" s="548"/>
      <c r="AZ53" s="548"/>
      <c r="BA53" s="548"/>
      <c r="BB53" s="548"/>
      <c r="BC53" s="548"/>
      <c r="BD53" s="548"/>
      <c r="BE53" s="548"/>
      <c r="BF53" s="548"/>
      <c r="BG53" s="548"/>
      <c r="BH53" s="548"/>
      <c r="BI53" s="548"/>
      <c r="BJ53" s="548"/>
      <c r="BK53" s="548"/>
      <c r="BL53" s="548"/>
      <c r="BM53" s="548"/>
      <c r="BN53" s="548"/>
      <c r="BO53" s="548"/>
      <c r="BP53" s="548"/>
      <c r="BQ53" s="548"/>
    </row>
    <row r="54" spans="1:69" ht="15.6" collapsed="1">
      <c r="B54" s="554" t="s">
        <v>336</v>
      </c>
      <c r="C54" s="555">
        <f t="shared" si="22"/>
        <v>0</v>
      </c>
      <c r="D54" s="555">
        <f>NPV(Painel!$D$11,$K54:$BQ54)+J54</f>
        <v>0</v>
      </c>
      <c r="E54" s="556"/>
      <c r="F54" s="556"/>
      <c r="G54" s="556"/>
      <c r="H54" s="555"/>
      <c r="I54" s="555"/>
      <c r="J54" s="555"/>
      <c r="K54" s="555"/>
      <c r="L54" s="555"/>
      <c r="M54" s="555"/>
      <c r="N54" s="555"/>
      <c r="O54" s="555"/>
      <c r="P54" s="555"/>
      <c r="Q54" s="555"/>
      <c r="R54" s="555"/>
      <c r="S54" s="555"/>
      <c r="T54" s="555"/>
      <c r="U54" s="555"/>
      <c r="V54" s="555"/>
      <c r="W54" s="555"/>
      <c r="X54" s="555"/>
      <c r="Y54" s="555"/>
      <c r="Z54" s="555"/>
      <c r="AA54" s="555"/>
      <c r="AB54" s="555"/>
      <c r="AC54" s="555"/>
      <c r="AD54" s="555"/>
      <c r="AE54" s="555"/>
      <c r="AF54" s="555"/>
      <c r="AG54" s="555"/>
      <c r="AH54" s="555"/>
      <c r="AI54" s="555"/>
      <c r="AJ54" s="555"/>
      <c r="AK54" s="555"/>
      <c r="AL54" s="555"/>
      <c r="AM54" s="555"/>
      <c r="AN54" s="555"/>
      <c r="AO54" s="555"/>
      <c r="AP54" s="555"/>
      <c r="AQ54" s="555"/>
      <c r="AR54" s="555"/>
      <c r="AS54" s="555"/>
      <c r="AT54" s="555"/>
      <c r="AU54" s="555"/>
      <c r="AV54" s="555"/>
      <c r="AW54" s="555"/>
      <c r="AX54" s="555"/>
      <c r="AY54" s="555"/>
      <c r="AZ54" s="555"/>
      <c r="BA54" s="555"/>
      <c r="BB54" s="555"/>
      <c r="BC54" s="555"/>
      <c r="BD54" s="555"/>
      <c r="BE54" s="555"/>
      <c r="BF54" s="555"/>
      <c r="BG54" s="555"/>
      <c r="BH54" s="555"/>
      <c r="BI54" s="555"/>
      <c r="BJ54" s="555"/>
      <c r="BK54" s="555"/>
      <c r="BL54" s="555"/>
      <c r="BM54" s="555"/>
      <c r="BN54" s="555"/>
      <c r="BO54" s="555"/>
      <c r="BP54" s="555"/>
      <c r="BQ54" s="555"/>
    </row>
    <row r="55" spans="1:69" hidden="1" outlineLevel="1" collapsed="1">
      <c r="A55" s="450"/>
      <c r="B55" s="451" t="s">
        <v>337</v>
      </c>
      <c r="C55" s="525">
        <f t="shared" si="22"/>
        <v>-5671965.3817325374</v>
      </c>
      <c r="D55" s="538">
        <f>NPV(Painel!$D$11,$K55:$BQ55)+J55</f>
        <v>-3195018.2007661257</v>
      </c>
      <c r="E55" s="453"/>
      <c r="F55" s="454"/>
      <c r="G55" s="454"/>
      <c r="H55" s="454"/>
      <c r="I55" s="454"/>
      <c r="J55" s="525">
        <f>J56-J57</f>
        <v>0</v>
      </c>
      <c r="K55" s="525">
        <f t="shared" ref="K55:BQ55" si="35">K56-K57</f>
        <v>0</v>
      </c>
      <c r="L55" s="525">
        <f t="shared" si="35"/>
        <v>-533478.10065111797</v>
      </c>
      <c r="M55" s="525">
        <f t="shared" si="35"/>
        <v>-647768.10774838889</v>
      </c>
      <c r="N55" s="525">
        <f t="shared" si="35"/>
        <v>-611806.78672831145</v>
      </c>
      <c r="O55" s="525">
        <f t="shared" si="35"/>
        <v>-567031.22803750576</v>
      </c>
      <c r="P55" s="525">
        <f t="shared" si="35"/>
        <v>-522255.66934669996</v>
      </c>
      <c r="Q55" s="525">
        <f t="shared" si="35"/>
        <v>-477480.11065589404</v>
      </c>
      <c r="R55" s="525">
        <f t="shared" si="35"/>
        <v>-432704.55196508823</v>
      </c>
      <c r="S55" s="525">
        <f t="shared" si="35"/>
        <v>-387928.99327428255</v>
      </c>
      <c r="T55" s="525">
        <f t="shared" si="35"/>
        <v>-343153.43458347663</v>
      </c>
      <c r="U55" s="525">
        <f t="shared" si="35"/>
        <v>-298377.87589267071</v>
      </c>
      <c r="V55" s="525">
        <f t="shared" si="35"/>
        <v>-253602.31720186502</v>
      </c>
      <c r="W55" s="525">
        <f t="shared" si="35"/>
        <v>-208826.7585110591</v>
      </c>
      <c r="X55" s="525">
        <f t="shared" si="35"/>
        <v>-164051.1998202533</v>
      </c>
      <c r="Y55" s="525">
        <f t="shared" si="35"/>
        <v>-119275.6411294475</v>
      </c>
      <c r="Z55" s="525">
        <f t="shared" si="35"/>
        <v>-74500.082438641693</v>
      </c>
      <c r="AA55" s="525">
        <f t="shared" si="35"/>
        <v>-29724.523747835847</v>
      </c>
      <c r="AB55" s="525">
        <f t="shared" si="35"/>
        <v>6.171864143977461E-11</v>
      </c>
      <c r="AC55" s="525">
        <f t="shared" si="35"/>
        <v>6.171864143977461E-11</v>
      </c>
      <c r="AD55" s="525">
        <f t="shared" si="35"/>
        <v>6.171864143977461E-11</v>
      </c>
      <c r="AE55" s="525">
        <f t="shared" si="35"/>
        <v>6.171864143977461E-11</v>
      </c>
      <c r="AF55" s="525">
        <f t="shared" si="35"/>
        <v>6.171864143977461E-11</v>
      </c>
      <c r="AG55" s="525">
        <f t="shared" si="35"/>
        <v>6.171864143977461E-11</v>
      </c>
      <c r="AH55" s="525">
        <f t="shared" si="35"/>
        <v>6.171864143977461E-11</v>
      </c>
      <c r="AI55" s="525">
        <f t="shared" si="35"/>
        <v>6.171864143977461E-11</v>
      </c>
      <c r="AJ55" s="525">
        <f t="shared" si="35"/>
        <v>6.171864143977461E-11</v>
      </c>
      <c r="AK55" s="525">
        <f t="shared" si="35"/>
        <v>6.171864143977461E-11</v>
      </c>
      <c r="AL55" s="525">
        <f t="shared" si="35"/>
        <v>6.171864143977461E-11</v>
      </c>
      <c r="AM55" s="525">
        <f t="shared" si="35"/>
        <v>6.171864143977461E-11</v>
      </c>
      <c r="AN55" s="525">
        <f t="shared" si="35"/>
        <v>6.171864143977461E-11</v>
      </c>
      <c r="AO55" s="525">
        <f t="shared" si="35"/>
        <v>6.171864143977461E-11</v>
      </c>
      <c r="AP55" s="525">
        <f t="shared" si="35"/>
        <v>6.171864143977461E-11</v>
      </c>
      <c r="AQ55" s="525">
        <f t="shared" si="35"/>
        <v>6.171864143977461E-11</v>
      </c>
      <c r="AR55" s="525">
        <f t="shared" si="35"/>
        <v>6.171864143977461E-11</v>
      </c>
      <c r="AS55" s="525">
        <f t="shared" si="35"/>
        <v>6.171864143977461E-11</v>
      </c>
      <c r="AT55" s="525">
        <f t="shared" si="35"/>
        <v>6.171864143977461E-11</v>
      </c>
      <c r="AU55" s="525">
        <f t="shared" si="35"/>
        <v>6.171864143977461E-11</v>
      </c>
      <c r="AV55" s="525">
        <f t="shared" si="35"/>
        <v>6.171864143977461E-11</v>
      </c>
      <c r="AW55" s="525">
        <f t="shared" si="35"/>
        <v>6.171864143977461E-11</v>
      </c>
      <c r="AX55" s="525">
        <f t="shared" si="35"/>
        <v>6.171864143977461E-11</v>
      </c>
      <c r="AY55" s="525">
        <f t="shared" si="35"/>
        <v>6.171864143977461E-11</v>
      </c>
      <c r="AZ55" s="525">
        <f t="shared" si="35"/>
        <v>6.171864143977461E-11</v>
      </c>
      <c r="BA55" s="525">
        <f t="shared" si="35"/>
        <v>6.171864143977461E-11</v>
      </c>
      <c r="BB55" s="525">
        <f t="shared" si="35"/>
        <v>6.171864143977461E-11</v>
      </c>
      <c r="BC55" s="525">
        <f t="shared" si="35"/>
        <v>6.171864143977461E-11</v>
      </c>
      <c r="BD55" s="525">
        <f t="shared" si="35"/>
        <v>6.171864143977461E-11</v>
      </c>
      <c r="BE55" s="525">
        <f t="shared" si="35"/>
        <v>6.171864143977461E-11</v>
      </c>
      <c r="BF55" s="525">
        <f t="shared" si="35"/>
        <v>6.171864143977461E-11</v>
      </c>
      <c r="BG55" s="525">
        <f t="shared" si="35"/>
        <v>6.171864143977461E-11</v>
      </c>
      <c r="BH55" s="525">
        <f t="shared" si="35"/>
        <v>6.171864143977461E-11</v>
      </c>
      <c r="BI55" s="525">
        <f t="shared" si="35"/>
        <v>6.171864143977461E-11</v>
      </c>
      <c r="BJ55" s="525">
        <f t="shared" si="35"/>
        <v>6.171864143977461E-11</v>
      </c>
      <c r="BK55" s="525">
        <f t="shared" si="35"/>
        <v>6.171864143977461E-11</v>
      </c>
      <c r="BL55" s="525">
        <f t="shared" si="35"/>
        <v>6.171864143977461E-11</v>
      </c>
      <c r="BM55" s="525">
        <f t="shared" si="35"/>
        <v>6.171864143977461E-11</v>
      </c>
      <c r="BN55" s="525">
        <f t="shared" si="35"/>
        <v>6.171864143977461E-11</v>
      </c>
      <c r="BO55" s="525">
        <f t="shared" si="35"/>
        <v>6.171864143977461E-11</v>
      </c>
      <c r="BP55" s="525">
        <f t="shared" si="35"/>
        <v>6.171864143977461E-11</v>
      </c>
      <c r="BQ55" s="525">
        <f t="shared" si="35"/>
        <v>6.171864143977461E-11</v>
      </c>
    </row>
    <row r="56" spans="1:69" ht="15" hidden="1" outlineLevel="2">
      <c r="A56" s="331"/>
      <c r="B56" s="528" t="s">
        <v>239</v>
      </c>
      <c r="C56" s="529">
        <f t="shared" si="22"/>
        <v>0</v>
      </c>
      <c r="D56" s="529">
        <f>NPV(Painel!$D$11,$K56:$BQ56)+J56</f>
        <v>0</v>
      </c>
      <c r="E56" s="530"/>
      <c r="F56" s="342"/>
      <c r="G56" s="342"/>
      <c r="H56" s="342"/>
      <c r="I56" s="342"/>
      <c r="J56" s="529">
        <v>0</v>
      </c>
      <c r="K56" s="529">
        <v>0</v>
      </c>
      <c r="L56" s="529">
        <v>0</v>
      </c>
      <c r="M56" s="529">
        <v>0</v>
      </c>
      <c r="N56" s="529">
        <v>0</v>
      </c>
      <c r="O56" s="529">
        <v>0</v>
      </c>
      <c r="P56" s="529">
        <v>0</v>
      </c>
      <c r="Q56" s="529">
        <v>0</v>
      </c>
      <c r="R56" s="529">
        <v>0</v>
      </c>
      <c r="S56" s="529">
        <v>0</v>
      </c>
      <c r="T56" s="529">
        <v>0</v>
      </c>
      <c r="U56" s="529">
        <v>0</v>
      </c>
      <c r="V56" s="529">
        <v>0</v>
      </c>
      <c r="W56" s="529">
        <v>0</v>
      </c>
      <c r="X56" s="529">
        <v>0</v>
      </c>
      <c r="Y56" s="529">
        <v>0</v>
      </c>
      <c r="Z56" s="529">
        <v>0</v>
      </c>
      <c r="AA56" s="529">
        <v>0</v>
      </c>
      <c r="AB56" s="529">
        <v>0</v>
      </c>
      <c r="AC56" s="529">
        <v>0</v>
      </c>
      <c r="AD56" s="529">
        <v>0</v>
      </c>
      <c r="AE56" s="529">
        <v>0</v>
      </c>
      <c r="AF56" s="529">
        <v>0</v>
      </c>
      <c r="AG56" s="529">
        <v>0</v>
      </c>
      <c r="AH56" s="529">
        <v>0</v>
      </c>
      <c r="AI56" s="529">
        <v>0</v>
      </c>
      <c r="AJ56" s="529">
        <v>0</v>
      </c>
      <c r="AK56" s="529">
        <v>0</v>
      </c>
      <c r="AL56" s="529">
        <v>0</v>
      </c>
      <c r="AM56" s="529">
        <v>0</v>
      </c>
      <c r="AN56" s="529">
        <v>0</v>
      </c>
      <c r="AO56" s="529">
        <v>0</v>
      </c>
      <c r="AP56" s="529">
        <v>0</v>
      </c>
      <c r="AQ56" s="529">
        <v>0</v>
      </c>
      <c r="AR56" s="529">
        <v>0</v>
      </c>
      <c r="AS56" s="529">
        <v>0</v>
      </c>
      <c r="AT56" s="529">
        <v>0</v>
      </c>
      <c r="AU56" s="529">
        <v>0</v>
      </c>
      <c r="AV56" s="529">
        <v>0</v>
      </c>
      <c r="AW56" s="529">
        <v>0</v>
      </c>
      <c r="AX56" s="529">
        <v>0</v>
      </c>
      <c r="AY56" s="529">
        <v>0</v>
      </c>
      <c r="AZ56" s="529">
        <v>0</v>
      </c>
      <c r="BA56" s="529">
        <v>0</v>
      </c>
      <c r="BB56" s="529">
        <v>0</v>
      </c>
      <c r="BC56" s="529">
        <v>0</v>
      </c>
      <c r="BD56" s="529">
        <v>0</v>
      </c>
      <c r="BE56" s="529">
        <v>0</v>
      </c>
      <c r="BF56" s="529">
        <v>0</v>
      </c>
      <c r="BG56" s="529">
        <v>0</v>
      </c>
      <c r="BH56" s="529">
        <v>0</v>
      </c>
      <c r="BI56" s="529">
        <v>0</v>
      </c>
      <c r="BJ56" s="529">
        <v>0</v>
      </c>
      <c r="BK56" s="529">
        <v>0</v>
      </c>
      <c r="BL56" s="529">
        <v>0</v>
      </c>
      <c r="BM56" s="529">
        <v>0</v>
      </c>
      <c r="BN56" s="529">
        <v>0</v>
      </c>
      <c r="BO56" s="529">
        <v>0</v>
      </c>
      <c r="BP56" s="529">
        <v>0</v>
      </c>
      <c r="BQ56" s="529">
        <v>0</v>
      </c>
    </row>
    <row r="57" spans="1:69" ht="15" hidden="1" outlineLevel="2">
      <c r="A57" s="331"/>
      <c r="B57" s="528" t="s">
        <v>338</v>
      </c>
      <c r="C57" s="529">
        <f t="shared" si="22"/>
        <v>5671965.3817325374</v>
      </c>
      <c r="D57" s="529">
        <f>NPV(Painel!$D$11,$K57:$BQ57)+J57</f>
        <v>3195018.2007661257</v>
      </c>
      <c r="E57" s="571"/>
      <c r="F57" s="342"/>
      <c r="G57" s="342"/>
      <c r="H57" s="342"/>
      <c r="I57" s="342"/>
      <c r="J57" s="529">
        <f>FC!J96</f>
        <v>0</v>
      </c>
      <c r="K57" s="529">
        <f>FC!K96</f>
        <v>0</v>
      </c>
      <c r="L57" s="529">
        <f>FC!L96</f>
        <v>533478.10065111797</v>
      </c>
      <c r="M57" s="529">
        <f>FC!M96</f>
        <v>647768.10774838889</v>
      </c>
      <c r="N57" s="529">
        <f>FC!N96</f>
        <v>611806.78672831145</v>
      </c>
      <c r="O57" s="529">
        <f>FC!O96</f>
        <v>567031.22803750576</v>
      </c>
      <c r="P57" s="529">
        <f>FC!P96</f>
        <v>522255.66934669996</v>
      </c>
      <c r="Q57" s="529">
        <f>FC!Q96</f>
        <v>477480.11065589404</v>
      </c>
      <c r="R57" s="529">
        <f>FC!R96</f>
        <v>432704.55196508823</v>
      </c>
      <c r="S57" s="529">
        <f>FC!S96</f>
        <v>387928.99327428255</v>
      </c>
      <c r="T57" s="529">
        <f>FC!T96</f>
        <v>343153.43458347663</v>
      </c>
      <c r="U57" s="529">
        <f>FC!U96</f>
        <v>298377.87589267071</v>
      </c>
      <c r="V57" s="529">
        <f>FC!V96</f>
        <v>253602.31720186502</v>
      </c>
      <c r="W57" s="529">
        <f>FC!W96</f>
        <v>208826.7585110591</v>
      </c>
      <c r="X57" s="529">
        <f>FC!X96</f>
        <v>164051.1998202533</v>
      </c>
      <c r="Y57" s="529">
        <f>FC!Y96</f>
        <v>119275.6411294475</v>
      </c>
      <c r="Z57" s="529">
        <f>FC!Z96</f>
        <v>74500.082438641693</v>
      </c>
      <c r="AA57" s="529">
        <f>FC!AA96</f>
        <v>29724.523747835847</v>
      </c>
      <c r="AB57" s="529">
        <f>FC!AB96</f>
        <v>-6.171864143977461E-11</v>
      </c>
      <c r="AC57" s="529">
        <f>FC!AC96</f>
        <v>-6.171864143977461E-11</v>
      </c>
      <c r="AD57" s="529">
        <f>FC!AD96</f>
        <v>-6.171864143977461E-11</v>
      </c>
      <c r="AE57" s="529">
        <f>FC!AE96</f>
        <v>-6.171864143977461E-11</v>
      </c>
      <c r="AF57" s="529">
        <f>FC!AF96</f>
        <v>-6.171864143977461E-11</v>
      </c>
      <c r="AG57" s="529">
        <f>FC!AG96</f>
        <v>-6.171864143977461E-11</v>
      </c>
      <c r="AH57" s="529">
        <f>FC!AH96</f>
        <v>-6.171864143977461E-11</v>
      </c>
      <c r="AI57" s="529">
        <f>FC!AI96</f>
        <v>-6.171864143977461E-11</v>
      </c>
      <c r="AJ57" s="529">
        <f>FC!AJ96</f>
        <v>-6.171864143977461E-11</v>
      </c>
      <c r="AK57" s="529">
        <f>FC!AK96</f>
        <v>-6.171864143977461E-11</v>
      </c>
      <c r="AL57" s="529">
        <f>FC!AL96</f>
        <v>-6.171864143977461E-11</v>
      </c>
      <c r="AM57" s="529">
        <f>FC!AM96</f>
        <v>-6.171864143977461E-11</v>
      </c>
      <c r="AN57" s="529">
        <f>FC!AN96</f>
        <v>-6.171864143977461E-11</v>
      </c>
      <c r="AO57" s="529">
        <f>FC!AO96</f>
        <v>-6.171864143977461E-11</v>
      </c>
      <c r="AP57" s="529">
        <f>FC!AP96</f>
        <v>-6.171864143977461E-11</v>
      </c>
      <c r="AQ57" s="529">
        <f>FC!AQ96</f>
        <v>-6.171864143977461E-11</v>
      </c>
      <c r="AR57" s="529">
        <f>FC!AR96</f>
        <v>-6.171864143977461E-11</v>
      </c>
      <c r="AS57" s="529">
        <f>FC!AS96</f>
        <v>-6.171864143977461E-11</v>
      </c>
      <c r="AT57" s="529">
        <f>FC!AT96</f>
        <v>-6.171864143977461E-11</v>
      </c>
      <c r="AU57" s="529">
        <f>FC!AU96</f>
        <v>-6.171864143977461E-11</v>
      </c>
      <c r="AV57" s="529">
        <f>FC!AV96</f>
        <v>-6.171864143977461E-11</v>
      </c>
      <c r="AW57" s="529">
        <f>FC!AW96</f>
        <v>-6.171864143977461E-11</v>
      </c>
      <c r="AX57" s="529">
        <f>FC!AX96</f>
        <v>-6.171864143977461E-11</v>
      </c>
      <c r="AY57" s="529">
        <f>FC!AY96</f>
        <v>-6.171864143977461E-11</v>
      </c>
      <c r="AZ57" s="529">
        <f>FC!AZ96</f>
        <v>-6.171864143977461E-11</v>
      </c>
      <c r="BA57" s="529">
        <f>FC!BA96</f>
        <v>-6.171864143977461E-11</v>
      </c>
      <c r="BB57" s="529">
        <f>FC!BB96</f>
        <v>-6.171864143977461E-11</v>
      </c>
      <c r="BC57" s="529">
        <f>FC!BC96</f>
        <v>-6.171864143977461E-11</v>
      </c>
      <c r="BD57" s="529">
        <f>FC!BD96</f>
        <v>-6.171864143977461E-11</v>
      </c>
      <c r="BE57" s="529">
        <f>FC!BE96</f>
        <v>-6.171864143977461E-11</v>
      </c>
      <c r="BF57" s="529">
        <f>FC!BF96</f>
        <v>-6.171864143977461E-11</v>
      </c>
      <c r="BG57" s="529">
        <f>FC!BG96</f>
        <v>-6.171864143977461E-11</v>
      </c>
      <c r="BH57" s="529">
        <f>FC!BH96</f>
        <v>-6.171864143977461E-11</v>
      </c>
      <c r="BI57" s="529">
        <f>FC!BI96</f>
        <v>-6.171864143977461E-11</v>
      </c>
      <c r="BJ57" s="529">
        <f>FC!BJ96</f>
        <v>-6.171864143977461E-11</v>
      </c>
      <c r="BK57" s="529">
        <f>FC!BK96</f>
        <v>-6.171864143977461E-11</v>
      </c>
      <c r="BL57" s="529">
        <f>FC!BL96</f>
        <v>-6.171864143977461E-11</v>
      </c>
      <c r="BM57" s="529">
        <f>FC!BM96</f>
        <v>-6.171864143977461E-11</v>
      </c>
      <c r="BN57" s="529">
        <f>FC!BN96</f>
        <v>-6.171864143977461E-11</v>
      </c>
      <c r="BO57" s="529">
        <f>FC!BO96</f>
        <v>-6.171864143977461E-11</v>
      </c>
      <c r="BP57" s="529">
        <f>FC!BP96</f>
        <v>-6.171864143977461E-11</v>
      </c>
      <c r="BQ57" s="529">
        <f>FC!BQ96</f>
        <v>-6.171864143977461E-11</v>
      </c>
    </row>
    <row r="58" spans="1:69" ht="15" hidden="1" outlineLevel="1" collapsed="1">
      <c r="A58" s="450"/>
      <c r="B58" s="539" t="s">
        <v>331</v>
      </c>
      <c r="C58" s="540">
        <f t="shared" si="22"/>
        <v>34876477.962872468</v>
      </c>
      <c r="D58" s="540">
        <f>NPV(Painel!$D$11,$K58:$BQ58)+J58</f>
        <v>6460047.0966585884</v>
      </c>
      <c r="E58" s="557"/>
      <c r="F58" s="558"/>
      <c r="G58" s="558"/>
      <c r="H58" s="543"/>
      <c r="I58" s="544"/>
      <c r="J58" s="545">
        <f t="shared" ref="J58:BQ58" si="36">J42+J55</f>
        <v>-1298636.5670181625</v>
      </c>
      <c r="K58" s="545">
        <f t="shared" si="36"/>
        <v>-302713.02773317974</v>
      </c>
      <c r="L58" s="545">
        <f t="shared" si="36"/>
        <v>-689742.76081438735</v>
      </c>
      <c r="M58" s="545">
        <f t="shared" si="36"/>
        <v>12114.116272886167</v>
      </c>
      <c r="N58" s="545">
        <f t="shared" si="36"/>
        <v>507756.31834765768</v>
      </c>
      <c r="O58" s="545">
        <f t="shared" si="36"/>
        <v>669663.38030989782</v>
      </c>
      <c r="P58" s="545">
        <f t="shared" si="36"/>
        <v>761616.28214118583</v>
      </c>
      <c r="Q58" s="545">
        <f t="shared" si="36"/>
        <v>851616.38976942282</v>
      </c>
      <c r="R58" s="545">
        <f t="shared" si="36"/>
        <v>939659.45464378793</v>
      </c>
      <c r="S58" s="545">
        <f t="shared" si="36"/>
        <v>992405.35690613778</v>
      </c>
      <c r="T58" s="545">
        <f t="shared" si="36"/>
        <v>1075371.5232935972</v>
      </c>
      <c r="U58" s="545">
        <f t="shared" si="36"/>
        <v>1154533.7286801985</v>
      </c>
      <c r="V58" s="545">
        <f t="shared" si="36"/>
        <v>1232022.7655980485</v>
      </c>
      <c r="W58" s="545">
        <f t="shared" si="36"/>
        <v>1308878.6746596093</v>
      </c>
      <c r="X58" s="545">
        <f t="shared" si="36"/>
        <v>1385919.4292139676</v>
      </c>
      <c r="Y58" s="545">
        <f t="shared" si="36"/>
        <v>1462482.1798039302</v>
      </c>
      <c r="Z58" s="545">
        <f t="shared" si="36"/>
        <v>1537666.7042825164</v>
      </c>
      <c r="AA58" s="545">
        <f t="shared" si="36"/>
        <v>1612652.54492497</v>
      </c>
      <c r="AB58" s="545">
        <f t="shared" si="36"/>
        <v>1672287.354484577</v>
      </c>
      <c r="AC58" s="545">
        <f t="shared" si="36"/>
        <v>1701181.1685077592</v>
      </c>
      <c r="AD58" s="545">
        <f t="shared" si="36"/>
        <v>1730256.2294650341</v>
      </c>
      <c r="AE58" s="545">
        <f t="shared" si="36"/>
        <v>1759589.6969379277</v>
      </c>
      <c r="AF58" s="545">
        <f t="shared" si="36"/>
        <v>1788430.3131072933</v>
      </c>
      <c r="AG58" s="545">
        <f t="shared" si="36"/>
        <v>1817425.6609415624</v>
      </c>
      <c r="AH58" s="545">
        <f t="shared" si="36"/>
        <v>1846750.9592884693</v>
      </c>
      <c r="AI58" s="545">
        <f t="shared" si="36"/>
        <v>1873422.1024879983</v>
      </c>
      <c r="AJ58" s="545">
        <f t="shared" si="36"/>
        <v>1833224.478278239</v>
      </c>
      <c r="AK58" s="545">
        <f t="shared" si="36"/>
        <v>1857993.0952099569</v>
      </c>
      <c r="AL58" s="545">
        <f t="shared" si="36"/>
        <v>1880875.2594384819</v>
      </c>
      <c r="AM58" s="545">
        <f t="shared" si="36"/>
        <v>1901775.1514430849</v>
      </c>
      <c r="AN58" s="545">
        <f t="shared" si="36"/>
        <v>6.171864143977461E-11</v>
      </c>
      <c r="AO58" s="545">
        <f t="shared" si="36"/>
        <v>6.171864143977461E-11</v>
      </c>
      <c r="AP58" s="545">
        <f t="shared" si="36"/>
        <v>6.171864143977461E-11</v>
      </c>
      <c r="AQ58" s="545">
        <f t="shared" si="36"/>
        <v>6.171864143977461E-11</v>
      </c>
      <c r="AR58" s="545">
        <f t="shared" si="36"/>
        <v>6.171864143977461E-11</v>
      </c>
      <c r="AS58" s="545">
        <f t="shared" si="36"/>
        <v>6.171864143977461E-11</v>
      </c>
      <c r="AT58" s="545">
        <f t="shared" si="36"/>
        <v>6.171864143977461E-11</v>
      </c>
      <c r="AU58" s="545">
        <f t="shared" si="36"/>
        <v>6.171864143977461E-11</v>
      </c>
      <c r="AV58" s="545">
        <f t="shared" si="36"/>
        <v>6.171864143977461E-11</v>
      </c>
      <c r="AW58" s="545">
        <f t="shared" si="36"/>
        <v>6.171864143977461E-11</v>
      </c>
      <c r="AX58" s="545">
        <f t="shared" si="36"/>
        <v>6.171864143977461E-11</v>
      </c>
      <c r="AY58" s="545">
        <f t="shared" si="36"/>
        <v>6.171864143977461E-11</v>
      </c>
      <c r="AZ58" s="545">
        <f t="shared" si="36"/>
        <v>6.171864143977461E-11</v>
      </c>
      <c r="BA58" s="545">
        <f t="shared" si="36"/>
        <v>6.171864143977461E-11</v>
      </c>
      <c r="BB58" s="545">
        <f t="shared" si="36"/>
        <v>6.171864143977461E-11</v>
      </c>
      <c r="BC58" s="545">
        <f t="shared" si="36"/>
        <v>6.171864143977461E-11</v>
      </c>
      <c r="BD58" s="545">
        <f t="shared" si="36"/>
        <v>6.171864143977461E-11</v>
      </c>
      <c r="BE58" s="545">
        <f t="shared" si="36"/>
        <v>6.171864143977461E-11</v>
      </c>
      <c r="BF58" s="545">
        <f t="shared" si="36"/>
        <v>6.171864143977461E-11</v>
      </c>
      <c r="BG58" s="545">
        <f t="shared" si="36"/>
        <v>6.171864143977461E-11</v>
      </c>
      <c r="BH58" s="545">
        <f t="shared" si="36"/>
        <v>6.171864143977461E-11</v>
      </c>
      <c r="BI58" s="545">
        <f t="shared" si="36"/>
        <v>6.171864143977461E-11</v>
      </c>
      <c r="BJ58" s="545">
        <f t="shared" si="36"/>
        <v>6.171864143977461E-11</v>
      </c>
      <c r="BK58" s="545">
        <f t="shared" si="36"/>
        <v>6.171864143977461E-11</v>
      </c>
      <c r="BL58" s="545">
        <f t="shared" si="36"/>
        <v>6.171864143977461E-11</v>
      </c>
      <c r="BM58" s="545">
        <f t="shared" si="36"/>
        <v>6.171864143977461E-11</v>
      </c>
      <c r="BN58" s="545">
        <f t="shared" si="36"/>
        <v>6.171864143977461E-11</v>
      </c>
      <c r="BO58" s="545">
        <f t="shared" si="36"/>
        <v>6.171864143977461E-11</v>
      </c>
      <c r="BP58" s="545">
        <f t="shared" si="36"/>
        <v>6.171864143977461E-11</v>
      </c>
      <c r="BQ58" s="545">
        <f t="shared" si="36"/>
        <v>6.171864143977461E-11</v>
      </c>
    </row>
    <row r="59" spans="1:69" s="551" customFormat="1" ht="13.15" hidden="1" outlineLevel="2">
      <c r="A59" s="546"/>
      <c r="B59" s="547" t="s">
        <v>332</v>
      </c>
      <c r="C59" s="548">
        <f t="shared" ref="C59:D59" si="37">IF(C$26=0,0,C58/C$26)</f>
        <v>0.32992803975184942</v>
      </c>
      <c r="D59" s="548">
        <f t="shared" si="37"/>
        <v>0.17129216979496112</v>
      </c>
      <c r="E59" s="549"/>
      <c r="F59" s="550"/>
      <c r="G59" s="550"/>
      <c r="H59" s="550"/>
      <c r="I59" s="550"/>
      <c r="J59" s="548">
        <f t="shared" ref="J59:BQ59" si="38">IF(J$26=0,0,J58/J$26)</f>
        <v>-0.17282283242421848</v>
      </c>
      <c r="K59" s="548">
        <f t="shared" si="38"/>
        <v>-0.14172602458985836</v>
      </c>
      <c r="L59" s="548">
        <f t="shared" si="38"/>
        <v>-0.44499197889928638</v>
      </c>
      <c r="M59" s="548">
        <f t="shared" si="38"/>
        <v>4.8891085593280436E-3</v>
      </c>
      <c r="N59" s="548">
        <f t="shared" si="38"/>
        <v>0.17057139865356805</v>
      </c>
      <c r="O59" s="548">
        <f t="shared" si="38"/>
        <v>0.21574540811496362</v>
      </c>
      <c r="P59" s="548">
        <f t="shared" si="38"/>
        <v>0.24138701679870631</v>
      </c>
      <c r="Q59" s="548">
        <f t="shared" si="38"/>
        <v>0.26577617633248707</v>
      </c>
      <c r="R59" s="548">
        <f t="shared" si="38"/>
        <v>0.28901643489550938</v>
      </c>
      <c r="S59" s="548">
        <f t="shared" si="38"/>
        <v>0.30116683424071039</v>
      </c>
      <c r="T59" s="548">
        <f t="shared" si="38"/>
        <v>0.32228978321356094</v>
      </c>
      <c r="U59" s="548">
        <f t="shared" si="38"/>
        <v>0.34218649618923674</v>
      </c>
      <c r="V59" s="548">
        <f t="shared" si="38"/>
        <v>0.36134968215230512</v>
      </c>
      <c r="W59" s="548">
        <f t="shared" si="38"/>
        <v>0.38000981356803776</v>
      </c>
      <c r="X59" s="548">
        <f t="shared" si="38"/>
        <v>0.39832653056897599</v>
      </c>
      <c r="Y59" s="548">
        <f t="shared" si="38"/>
        <v>0.41620357700386434</v>
      </c>
      <c r="Z59" s="548">
        <f t="shared" si="38"/>
        <v>0.43352730483834379</v>
      </c>
      <c r="AA59" s="548">
        <f t="shared" si="38"/>
        <v>0.4505031791634786</v>
      </c>
      <c r="AB59" s="548">
        <f t="shared" si="38"/>
        <v>0.46296309912609457</v>
      </c>
      <c r="AC59" s="548">
        <f t="shared" si="38"/>
        <v>0.46690772351403109</v>
      </c>
      <c r="AD59" s="548">
        <f t="shared" si="38"/>
        <v>0.47080912273905201</v>
      </c>
      <c r="AE59" s="548">
        <f t="shared" si="38"/>
        <v>0.4746778689859828</v>
      </c>
      <c r="AF59" s="548">
        <f t="shared" si="38"/>
        <v>0.47841735429201632</v>
      </c>
      <c r="AG59" s="548">
        <f t="shared" si="38"/>
        <v>0.48211428567902687</v>
      </c>
      <c r="AH59" s="548">
        <f t="shared" si="38"/>
        <v>0.48579101576881795</v>
      </c>
      <c r="AI59" s="548">
        <f t="shared" si="38"/>
        <v>0.4890819071936221</v>
      </c>
      <c r="AJ59" s="548">
        <f t="shared" si="38"/>
        <v>0.47523842526181143</v>
      </c>
      <c r="AK59" s="548">
        <f t="shared" si="38"/>
        <v>0.47832521995728833</v>
      </c>
      <c r="AL59" s="548">
        <f t="shared" si="38"/>
        <v>0.48113917993483502</v>
      </c>
      <c r="AM59" s="548">
        <f t="shared" si="38"/>
        <v>0.48367829925430472</v>
      </c>
      <c r="AN59" s="548">
        <f t="shared" si="38"/>
        <v>0</v>
      </c>
      <c r="AO59" s="548">
        <f t="shared" si="38"/>
        <v>0</v>
      </c>
      <c r="AP59" s="548">
        <f t="shared" si="38"/>
        <v>0</v>
      </c>
      <c r="AQ59" s="548">
        <f t="shared" si="38"/>
        <v>0</v>
      </c>
      <c r="AR59" s="548">
        <f t="shared" si="38"/>
        <v>0</v>
      </c>
      <c r="AS59" s="548">
        <f t="shared" si="38"/>
        <v>0</v>
      </c>
      <c r="AT59" s="548">
        <f t="shared" si="38"/>
        <v>0</v>
      </c>
      <c r="AU59" s="548">
        <f t="shared" si="38"/>
        <v>0</v>
      </c>
      <c r="AV59" s="548">
        <f t="shared" si="38"/>
        <v>0</v>
      </c>
      <c r="AW59" s="548">
        <f t="shared" si="38"/>
        <v>0</v>
      </c>
      <c r="AX59" s="548">
        <f t="shared" si="38"/>
        <v>0</v>
      </c>
      <c r="AY59" s="548">
        <f t="shared" si="38"/>
        <v>0</v>
      </c>
      <c r="AZ59" s="548">
        <f t="shared" si="38"/>
        <v>0</v>
      </c>
      <c r="BA59" s="548">
        <f t="shared" si="38"/>
        <v>0</v>
      </c>
      <c r="BB59" s="548">
        <f t="shared" si="38"/>
        <v>0</v>
      </c>
      <c r="BC59" s="548">
        <f t="shared" si="38"/>
        <v>0</v>
      </c>
      <c r="BD59" s="548">
        <f t="shared" si="38"/>
        <v>0</v>
      </c>
      <c r="BE59" s="548">
        <f t="shared" si="38"/>
        <v>0</v>
      </c>
      <c r="BF59" s="548">
        <f t="shared" si="38"/>
        <v>0</v>
      </c>
      <c r="BG59" s="548">
        <f t="shared" si="38"/>
        <v>0</v>
      </c>
      <c r="BH59" s="548">
        <f t="shared" si="38"/>
        <v>0</v>
      </c>
      <c r="BI59" s="548">
        <f t="shared" si="38"/>
        <v>0</v>
      </c>
      <c r="BJ59" s="548">
        <f t="shared" si="38"/>
        <v>0</v>
      </c>
      <c r="BK59" s="548">
        <f t="shared" si="38"/>
        <v>0</v>
      </c>
      <c r="BL59" s="548">
        <f t="shared" si="38"/>
        <v>0</v>
      </c>
      <c r="BM59" s="548">
        <f t="shared" si="38"/>
        <v>0</v>
      </c>
      <c r="BN59" s="548">
        <f t="shared" si="38"/>
        <v>0</v>
      </c>
      <c r="BO59" s="548">
        <f t="shared" si="38"/>
        <v>0</v>
      </c>
      <c r="BP59" s="548">
        <f t="shared" si="38"/>
        <v>0</v>
      </c>
      <c r="BQ59" s="548">
        <f t="shared" si="38"/>
        <v>0</v>
      </c>
    </row>
    <row r="60" spans="1:69" hidden="1" outlineLevel="1" collapsed="1">
      <c r="A60" s="450"/>
      <c r="B60" s="451" t="s">
        <v>264</v>
      </c>
      <c r="C60" s="525">
        <f t="shared" si="22"/>
        <v>12635097.468409155</v>
      </c>
      <c r="D60" s="538">
        <f>NPV(Painel!$D$11,$K60:$BQ60)+J60</f>
        <v>2927324.2514771367</v>
      </c>
      <c r="E60" s="453"/>
      <c r="F60" s="454"/>
      <c r="G60" s="454"/>
      <c r="H60" s="454"/>
      <c r="I60" s="454"/>
      <c r="J60" s="525">
        <f t="shared" ref="J60:BQ60" si="39">J61+J62</f>
        <v>0</v>
      </c>
      <c r="K60" s="525">
        <f t="shared" si="39"/>
        <v>0</v>
      </c>
      <c r="L60" s="525">
        <f t="shared" si="39"/>
        <v>0</v>
      </c>
      <c r="M60" s="525">
        <f t="shared" si="39"/>
        <v>2866.3596729469077</v>
      </c>
      <c r="N60" s="525">
        <f t="shared" si="39"/>
        <v>172613.1482382036</v>
      </c>
      <c r="O60" s="525">
        <f t="shared" si="39"/>
        <v>227661.54930536525</v>
      </c>
      <c r="P60" s="525">
        <f t="shared" si="39"/>
        <v>258925.5359280032</v>
      </c>
      <c r="Q60" s="525">
        <f t="shared" si="39"/>
        <v>289525.57252160378</v>
      </c>
      <c r="R60" s="525">
        <f t="shared" si="39"/>
        <v>319460.21457888791</v>
      </c>
      <c r="S60" s="525">
        <f t="shared" si="39"/>
        <v>337393.82134808681</v>
      </c>
      <c r="T60" s="525">
        <f t="shared" si="39"/>
        <v>365602.31791982305</v>
      </c>
      <c r="U60" s="525">
        <f t="shared" si="39"/>
        <v>392517.46775126748</v>
      </c>
      <c r="V60" s="525">
        <f t="shared" si="39"/>
        <v>418863.74030333647</v>
      </c>
      <c r="W60" s="525">
        <f t="shared" si="39"/>
        <v>444994.74938426714</v>
      </c>
      <c r="X60" s="525">
        <f t="shared" si="39"/>
        <v>471188.60593274899</v>
      </c>
      <c r="Y60" s="525">
        <f t="shared" si="39"/>
        <v>497219.94113333628</v>
      </c>
      <c r="Z60" s="525">
        <f t="shared" si="39"/>
        <v>522782.67945605557</v>
      </c>
      <c r="AA60" s="525">
        <f t="shared" si="39"/>
        <v>548277.86527448986</v>
      </c>
      <c r="AB60" s="525">
        <f t="shared" si="39"/>
        <v>568553.70052475622</v>
      </c>
      <c r="AC60" s="525">
        <f t="shared" si="39"/>
        <v>578377.59729263815</v>
      </c>
      <c r="AD60" s="525">
        <f t="shared" si="39"/>
        <v>588263.11801811156</v>
      </c>
      <c r="AE60" s="525">
        <f t="shared" si="39"/>
        <v>598236.49695889535</v>
      </c>
      <c r="AF60" s="525">
        <f t="shared" si="39"/>
        <v>608042.30645647971</v>
      </c>
      <c r="AG60" s="525">
        <f t="shared" si="39"/>
        <v>617900.72472013114</v>
      </c>
      <c r="AH60" s="525">
        <f t="shared" si="39"/>
        <v>627871.32615807955</v>
      </c>
      <c r="AI60" s="525">
        <f t="shared" si="39"/>
        <v>636939.51484591945</v>
      </c>
      <c r="AJ60" s="525">
        <f t="shared" si="39"/>
        <v>623272.32261460123</v>
      </c>
      <c r="AK60" s="525">
        <f t="shared" si="39"/>
        <v>631693.65237138537</v>
      </c>
      <c r="AL60" s="525">
        <f t="shared" si="39"/>
        <v>639473.58820908377</v>
      </c>
      <c r="AM60" s="525">
        <f t="shared" si="39"/>
        <v>646579.55149064888</v>
      </c>
      <c r="AN60" s="525">
        <f t="shared" si="39"/>
        <v>5.5546777295797148E-12</v>
      </c>
      <c r="AO60" s="525">
        <f t="shared" si="39"/>
        <v>5.5546777295797148E-12</v>
      </c>
      <c r="AP60" s="525">
        <f t="shared" si="39"/>
        <v>5.5546777295797148E-12</v>
      </c>
      <c r="AQ60" s="525">
        <f t="shared" si="39"/>
        <v>5.5546777295797148E-12</v>
      </c>
      <c r="AR60" s="525">
        <f t="shared" si="39"/>
        <v>5.5546777295797148E-12</v>
      </c>
      <c r="AS60" s="525">
        <f t="shared" si="39"/>
        <v>5.5546777295797148E-12</v>
      </c>
      <c r="AT60" s="525">
        <f t="shared" si="39"/>
        <v>5.5546777295797148E-12</v>
      </c>
      <c r="AU60" s="525">
        <f t="shared" si="39"/>
        <v>5.5546777295797148E-12</v>
      </c>
      <c r="AV60" s="525">
        <f t="shared" si="39"/>
        <v>5.5546777295797148E-12</v>
      </c>
      <c r="AW60" s="525">
        <f t="shared" si="39"/>
        <v>5.5546777295797148E-12</v>
      </c>
      <c r="AX60" s="525">
        <f t="shared" si="39"/>
        <v>5.5546777295797148E-12</v>
      </c>
      <c r="AY60" s="525">
        <f t="shared" si="39"/>
        <v>5.5546777295797148E-12</v>
      </c>
      <c r="AZ60" s="525">
        <f t="shared" si="39"/>
        <v>5.5546777295797148E-12</v>
      </c>
      <c r="BA60" s="525">
        <f t="shared" si="39"/>
        <v>5.5546777295797148E-12</v>
      </c>
      <c r="BB60" s="525">
        <f t="shared" si="39"/>
        <v>5.5546777295797148E-12</v>
      </c>
      <c r="BC60" s="525">
        <f t="shared" si="39"/>
        <v>5.5546777295797148E-12</v>
      </c>
      <c r="BD60" s="525">
        <f t="shared" si="39"/>
        <v>5.5546777295797148E-12</v>
      </c>
      <c r="BE60" s="525">
        <f t="shared" si="39"/>
        <v>5.5546777295797148E-12</v>
      </c>
      <c r="BF60" s="525">
        <f t="shared" si="39"/>
        <v>5.5546777295797148E-12</v>
      </c>
      <c r="BG60" s="525">
        <f t="shared" si="39"/>
        <v>5.5546777295797148E-12</v>
      </c>
      <c r="BH60" s="525">
        <f t="shared" si="39"/>
        <v>5.5546777295797148E-12</v>
      </c>
      <c r="BI60" s="525">
        <f t="shared" si="39"/>
        <v>5.5546777295797148E-12</v>
      </c>
      <c r="BJ60" s="525">
        <f t="shared" si="39"/>
        <v>5.5546777295797148E-12</v>
      </c>
      <c r="BK60" s="525">
        <f t="shared" si="39"/>
        <v>5.5546777295797148E-12</v>
      </c>
      <c r="BL60" s="525">
        <f t="shared" si="39"/>
        <v>5.5546777295797148E-12</v>
      </c>
      <c r="BM60" s="525">
        <f t="shared" si="39"/>
        <v>5.5546777295797148E-12</v>
      </c>
      <c r="BN60" s="525">
        <f t="shared" si="39"/>
        <v>5.5546777295797148E-12</v>
      </c>
      <c r="BO60" s="525">
        <f t="shared" si="39"/>
        <v>5.5546777295797148E-12</v>
      </c>
      <c r="BP60" s="525">
        <f t="shared" si="39"/>
        <v>5.5546777295797148E-12</v>
      </c>
      <c r="BQ60" s="525">
        <f t="shared" si="39"/>
        <v>5.5546777295797148E-12</v>
      </c>
    </row>
    <row r="61" spans="1:69" ht="15" hidden="1" outlineLevel="2">
      <c r="A61" s="331"/>
      <c r="B61" s="528" t="s">
        <v>333</v>
      </c>
      <c r="C61" s="529">
        <f t="shared" si="22"/>
        <v>9290343.220889084</v>
      </c>
      <c r="D61" s="529">
        <f>NPV(Painel!$D$11,$K61:$BQ61)+J61</f>
        <v>2152393.7141044782</v>
      </c>
      <c r="E61" s="530"/>
      <c r="F61" s="342"/>
      <c r="G61" s="342"/>
      <c r="H61" s="342"/>
      <c r="I61" s="342"/>
      <c r="J61" s="529">
        <f t="shared" ref="J61:BQ61" si="40">J94</f>
        <v>0</v>
      </c>
      <c r="K61" s="529">
        <f t="shared" si="40"/>
        <v>0</v>
      </c>
      <c r="L61" s="529">
        <f t="shared" si="40"/>
        <v>0</v>
      </c>
      <c r="M61" s="529">
        <f t="shared" si="40"/>
        <v>2103.1703477550791</v>
      </c>
      <c r="N61" s="529">
        <f t="shared" si="40"/>
        <v>126915.07958691442</v>
      </c>
      <c r="O61" s="529">
        <f t="shared" si="40"/>
        <v>167391.84507747446</v>
      </c>
      <c r="P61" s="529">
        <f t="shared" si="40"/>
        <v>190380.07053529646</v>
      </c>
      <c r="Q61" s="529">
        <f t="shared" si="40"/>
        <v>212880.09744235571</v>
      </c>
      <c r="R61" s="529">
        <f t="shared" si="40"/>
        <v>234890.86366094698</v>
      </c>
      <c r="S61" s="529">
        <f t="shared" si="40"/>
        <v>248077.33922653444</v>
      </c>
      <c r="T61" s="529">
        <f t="shared" si="40"/>
        <v>268818.88082339929</v>
      </c>
      <c r="U61" s="529">
        <f t="shared" si="40"/>
        <v>288609.43217004964</v>
      </c>
      <c r="V61" s="529">
        <f t="shared" si="40"/>
        <v>307981.69139951211</v>
      </c>
      <c r="W61" s="529">
        <f t="shared" si="40"/>
        <v>327195.66866490233</v>
      </c>
      <c r="X61" s="529">
        <f t="shared" si="40"/>
        <v>346455.85730349191</v>
      </c>
      <c r="Y61" s="529">
        <f t="shared" si="40"/>
        <v>365596.54495098256</v>
      </c>
      <c r="Z61" s="529">
        <f t="shared" si="40"/>
        <v>384392.6760706291</v>
      </c>
      <c r="AA61" s="529">
        <f t="shared" si="40"/>
        <v>403139.1362312425</v>
      </c>
      <c r="AB61" s="529">
        <f t="shared" si="40"/>
        <v>418047.83862114424</v>
      </c>
      <c r="AC61" s="529">
        <f t="shared" si="40"/>
        <v>425271.29212693981</v>
      </c>
      <c r="AD61" s="529">
        <f t="shared" si="40"/>
        <v>432540.05736625852</v>
      </c>
      <c r="AE61" s="529">
        <f t="shared" si="40"/>
        <v>439873.42423448188</v>
      </c>
      <c r="AF61" s="529">
        <f t="shared" si="40"/>
        <v>447083.57827682333</v>
      </c>
      <c r="AG61" s="529">
        <f t="shared" si="40"/>
        <v>454332.4152353906</v>
      </c>
      <c r="AH61" s="529">
        <f t="shared" si="40"/>
        <v>461663.73982211738</v>
      </c>
      <c r="AI61" s="529">
        <f t="shared" si="40"/>
        <v>468331.52562199964</v>
      </c>
      <c r="AJ61" s="529">
        <f t="shared" si="40"/>
        <v>458282.11956955976</v>
      </c>
      <c r="AK61" s="529">
        <f t="shared" si="40"/>
        <v>464474.27380248922</v>
      </c>
      <c r="AL61" s="529">
        <f t="shared" si="40"/>
        <v>470194.81485962047</v>
      </c>
      <c r="AM61" s="529">
        <f t="shared" si="40"/>
        <v>475419.78786077123</v>
      </c>
      <c r="AN61" s="529">
        <f t="shared" si="40"/>
        <v>0</v>
      </c>
      <c r="AO61" s="529">
        <f t="shared" si="40"/>
        <v>0</v>
      </c>
      <c r="AP61" s="529">
        <f t="shared" si="40"/>
        <v>0</v>
      </c>
      <c r="AQ61" s="529">
        <f t="shared" si="40"/>
        <v>0</v>
      </c>
      <c r="AR61" s="529">
        <f t="shared" si="40"/>
        <v>0</v>
      </c>
      <c r="AS61" s="529">
        <f t="shared" si="40"/>
        <v>0</v>
      </c>
      <c r="AT61" s="529">
        <f t="shared" si="40"/>
        <v>0</v>
      </c>
      <c r="AU61" s="529">
        <f t="shared" si="40"/>
        <v>0</v>
      </c>
      <c r="AV61" s="529">
        <f t="shared" si="40"/>
        <v>0</v>
      </c>
      <c r="AW61" s="529">
        <f t="shared" si="40"/>
        <v>0</v>
      </c>
      <c r="AX61" s="529">
        <f t="shared" si="40"/>
        <v>0</v>
      </c>
      <c r="AY61" s="529">
        <f t="shared" si="40"/>
        <v>0</v>
      </c>
      <c r="AZ61" s="529">
        <f t="shared" si="40"/>
        <v>0</v>
      </c>
      <c r="BA61" s="529">
        <f t="shared" si="40"/>
        <v>0</v>
      </c>
      <c r="BB61" s="529">
        <f t="shared" si="40"/>
        <v>0</v>
      </c>
      <c r="BC61" s="529">
        <f t="shared" si="40"/>
        <v>0</v>
      </c>
      <c r="BD61" s="529">
        <f t="shared" si="40"/>
        <v>0</v>
      </c>
      <c r="BE61" s="529">
        <f t="shared" si="40"/>
        <v>0</v>
      </c>
      <c r="BF61" s="529">
        <f t="shared" si="40"/>
        <v>0</v>
      </c>
      <c r="BG61" s="529">
        <f t="shared" si="40"/>
        <v>0</v>
      </c>
      <c r="BH61" s="529">
        <f t="shared" si="40"/>
        <v>0</v>
      </c>
      <c r="BI61" s="529">
        <f t="shared" si="40"/>
        <v>0</v>
      </c>
      <c r="BJ61" s="529">
        <f t="shared" si="40"/>
        <v>0</v>
      </c>
      <c r="BK61" s="529">
        <f t="shared" si="40"/>
        <v>0</v>
      </c>
      <c r="BL61" s="529">
        <f t="shared" si="40"/>
        <v>0</v>
      </c>
      <c r="BM61" s="529">
        <f t="shared" si="40"/>
        <v>0</v>
      </c>
      <c r="BN61" s="529">
        <f t="shared" si="40"/>
        <v>0</v>
      </c>
      <c r="BO61" s="529">
        <f t="shared" si="40"/>
        <v>0</v>
      </c>
      <c r="BP61" s="529">
        <f t="shared" si="40"/>
        <v>0</v>
      </c>
      <c r="BQ61" s="529">
        <f t="shared" si="40"/>
        <v>0</v>
      </c>
    </row>
    <row r="62" spans="1:69" ht="15" hidden="1" outlineLevel="2">
      <c r="A62" s="331"/>
      <c r="B62" s="528" t="s">
        <v>266</v>
      </c>
      <c r="C62" s="529">
        <f t="shared" si="22"/>
        <v>3344754.2475200691</v>
      </c>
      <c r="D62" s="529">
        <f>NPV(Painel!$D$11,$K62:$BQ62)+J62</f>
        <v>774930.53737265849</v>
      </c>
      <c r="E62" s="530"/>
      <c r="F62" s="342"/>
      <c r="G62" s="342"/>
      <c r="H62" s="342"/>
      <c r="I62" s="342"/>
      <c r="J62" s="529">
        <f t="shared" ref="J62:BQ62" si="41">J91</f>
        <v>0</v>
      </c>
      <c r="K62" s="529">
        <f t="shared" si="41"/>
        <v>0</v>
      </c>
      <c r="L62" s="529">
        <f t="shared" si="41"/>
        <v>0</v>
      </c>
      <c r="M62" s="529">
        <f t="shared" si="41"/>
        <v>763.18932519182863</v>
      </c>
      <c r="N62" s="529">
        <f t="shared" si="41"/>
        <v>45698.068651289192</v>
      </c>
      <c r="O62" s="529">
        <f t="shared" si="41"/>
        <v>60269.704227890805</v>
      </c>
      <c r="P62" s="529">
        <f t="shared" si="41"/>
        <v>68545.465392706727</v>
      </c>
      <c r="Q62" s="529">
        <f t="shared" si="41"/>
        <v>76645.475079248048</v>
      </c>
      <c r="R62" s="529">
        <f t="shared" si="41"/>
        <v>84569.350917940916</v>
      </c>
      <c r="S62" s="529">
        <f t="shared" si="41"/>
        <v>89316.482121552399</v>
      </c>
      <c r="T62" s="529">
        <f t="shared" si="41"/>
        <v>96783.437096423746</v>
      </c>
      <c r="U62" s="529">
        <f t="shared" si="41"/>
        <v>103908.03558121786</v>
      </c>
      <c r="V62" s="529">
        <f t="shared" si="41"/>
        <v>110882.04890382435</v>
      </c>
      <c r="W62" s="529">
        <f t="shared" si="41"/>
        <v>117799.08071936484</v>
      </c>
      <c r="X62" s="529">
        <f t="shared" si="41"/>
        <v>124732.74862925708</v>
      </c>
      <c r="Y62" s="529">
        <f t="shared" si="41"/>
        <v>131623.39618235372</v>
      </c>
      <c r="Z62" s="529">
        <f t="shared" si="41"/>
        <v>138390.00338542648</v>
      </c>
      <c r="AA62" s="529">
        <f t="shared" si="41"/>
        <v>145138.72904324729</v>
      </c>
      <c r="AB62" s="529">
        <f t="shared" si="41"/>
        <v>150505.86190361192</v>
      </c>
      <c r="AC62" s="529">
        <f t="shared" si="41"/>
        <v>153106.30516569832</v>
      </c>
      <c r="AD62" s="529">
        <f t="shared" si="41"/>
        <v>155723.06065185307</v>
      </c>
      <c r="AE62" s="529">
        <f t="shared" si="41"/>
        <v>158363.07272441351</v>
      </c>
      <c r="AF62" s="529">
        <f t="shared" si="41"/>
        <v>160958.72817965641</v>
      </c>
      <c r="AG62" s="529">
        <f t="shared" si="41"/>
        <v>163568.3094847406</v>
      </c>
      <c r="AH62" s="529">
        <f t="shared" si="41"/>
        <v>166207.58633596223</v>
      </c>
      <c r="AI62" s="529">
        <f t="shared" si="41"/>
        <v>168607.98922391984</v>
      </c>
      <c r="AJ62" s="529">
        <f t="shared" si="41"/>
        <v>164990.2030450415</v>
      </c>
      <c r="AK62" s="529">
        <f t="shared" si="41"/>
        <v>167219.37856889612</v>
      </c>
      <c r="AL62" s="529">
        <f t="shared" si="41"/>
        <v>169278.77334946336</v>
      </c>
      <c r="AM62" s="529">
        <f t="shared" si="41"/>
        <v>171159.76362987765</v>
      </c>
      <c r="AN62" s="529">
        <f t="shared" si="41"/>
        <v>5.5546777295797148E-12</v>
      </c>
      <c r="AO62" s="529">
        <f t="shared" si="41"/>
        <v>5.5546777295797148E-12</v>
      </c>
      <c r="AP62" s="529">
        <f t="shared" si="41"/>
        <v>5.5546777295797148E-12</v>
      </c>
      <c r="AQ62" s="529">
        <f t="shared" si="41"/>
        <v>5.5546777295797148E-12</v>
      </c>
      <c r="AR62" s="529">
        <f t="shared" si="41"/>
        <v>5.5546777295797148E-12</v>
      </c>
      <c r="AS62" s="529">
        <f t="shared" si="41"/>
        <v>5.5546777295797148E-12</v>
      </c>
      <c r="AT62" s="529">
        <f t="shared" si="41"/>
        <v>5.5546777295797148E-12</v>
      </c>
      <c r="AU62" s="529">
        <f t="shared" si="41"/>
        <v>5.5546777295797148E-12</v>
      </c>
      <c r="AV62" s="529">
        <f t="shared" si="41"/>
        <v>5.5546777295797148E-12</v>
      </c>
      <c r="AW62" s="529">
        <f t="shared" si="41"/>
        <v>5.5546777295797148E-12</v>
      </c>
      <c r="AX62" s="529">
        <f t="shared" si="41"/>
        <v>5.5546777295797148E-12</v>
      </c>
      <c r="AY62" s="529">
        <f t="shared" si="41"/>
        <v>5.5546777295797148E-12</v>
      </c>
      <c r="AZ62" s="529">
        <f t="shared" si="41"/>
        <v>5.5546777295797148E-12</v>
      </c>
      <c r="BA62" s="529">
        <f t="shared" si="41"/>
        <v>5.5546777295797148E-12</v>
      </c>
      <c r="BB62" s="529">
        <f t="shared" si="41"/>
        <v>5.5546777295797148E-12</v>
      </c>
      <c r="BC62" s="529">
        <f t="shared" si="41"/>
        <v>5.5546777295797148E-12</v>
      </c>
      <c r="BD62" s="529">
        <f t="shared" si="41"/>
        <v>5.5546777295797148E-12</v>
      </c>
      <c r="BE62" s="529">
        <f t="shared" si="41"/>
        <v>5.5546777295797148E-12</v>
      </c>
      <c r="BF62" s="529">
        <f t="shared" si="41"/>
        <v>5.5546777295797148E-12</v>
      </c>
      <c r="BG62" s="529">
        <f t="shared" si="41"/>
        <v>5.5546777295797148E-12</v>
      </c>
      <c r="BH62" s="529">
        <f t="shared" si="41"/>
        <v>5.5546777295797148E-12</v>
      </c>
      <c r="BI62" s="529">
        <f t="shared" si="41"/>
        <v>5.5546777295797148E-12</v>
      </c>
      <c r="BJ62" s="529">
        <f t="shared" si="41"/>
        <v>5.5546777295797148E-12</v>
      </c>
      <c r="BK62" s="529">
        <f t="shared" si="41"/>
        <v>5.5546777295797148E-12</v>
      </c>
      <c r="BL62" s="529">
        <f t="shared" si="41"/>
        <v>5.5546777295797148E-12</v>
      </c>
      <c r="BM62" s="529">
        <f t="shared" si="41"/>
        <v>5.5546777295797148E-12</v>
      </c>
      <c r="BN62" s="529">
        <f t="shared" si="41"/>
        <v>5.5546777295797148E-12</v>
      </c>
      <c r="BO62" s="529">
        <f t="shared" si="41"/>
        <v>5.5546777295797148E-12</v>
      </c>
      <c r="BP62" s="529">
        <f t="shared" si="41"/>
        <v>5.5546777295797148E-12</v>
      </c>
      <c r="BQ62" s="529">
        <f t="shared" si="41"/>
        <v>5.5546777295797148E-12</v>
      </c>
    </row>
    <row r="63" spans="1:69" ht="15" hidden="1" outlineLevel="1" collapsed="1">
      <c r="A63" s="450"/>
      <c r="B63" s="559" t="s">
        <v>334</v>
      </c>
      <c r="C63" s="560">
        <f t="shared" si="22"/>
        <v>22241380.494463317</v>
      </c>
      <c r="D63" s="560">
        <f>NPV(Painel!$D$11,$K63:$BQ63)+J63</f>
        <v>3532722.845181453</v>
      </c>
      <c r="E63" s="561">
        <f>FC!D98</f>
        <v>22241380.494463313</v>
      </c>
      <c r="F63" s="562">
        <f>E63-C63</f>
        <v>0</v>
      </c>
      <c r="G63" s="563"/>
      <c r="H63" s="564"/>
      <c r="I63" s="565"/>
      <c r="J63" s="566">
        <f t="shared" ref="J63:BQ63" si="42">J58-J60</f>
        <v>-1298636.5670181625</v>
      </c>
      <c r="K63" s="566">
        <f t="shared" si="42"/>
        <v>-302713.02773317974</v>
      </c>
      <c r="L63" s="566">
        <f t="shared" si="42"/>
        <v>-689742.76081438735</v>
      </c>
      <c r="M63" s="566">
        <f t="shared" si="42"/>
        <v>9247.7565999392591</v>
      </c>
      <c r="N63" s="566">
        <f t="shared" si="42"/>
        <v>335143.17010945408</v>
      </c>
      <c r="O63" s="566">
        <f t="shared" si="42"/>
        <v>442001.83100453258</v>
      </c>
      <c r="P63" s="566">
        <f t="shared" si="42"/>
        <v>502690.74621318263</v>
      </c>
      <c r="Q63" s="566">
        <f t="shared" si="42"/>
        <v>562090.81724781904</v>
      </c>
      <c r="R63" s="566">
        <f t="shared" si="42"/>
        <v>620199.24006490002</v>
      </c>
      <c r="S63" s="566">
        <f t="shared" si="42"/>
        <v>655011.53555805096</v>
      </c>
      <c r="T63" s="566">
        <f t="shared" si="42"/>
        <v>709769.20537377405</v>
      </c>
      <c r="U63" s="566">
        <f t="shared" si="42"/>
        <v>762016.26092893106</v>
      </c>
      <c r="V63" s="566">
        <f t="shared" si="42"/>
        <v>813159.02529471205</v>
      </c>
      <c r="W63" s="566">
        <f t="shared" si="42"/>
        <v>863883.92527534219</v>
      </c>
      <c r="X63" s="566">
        <f t="shared" si="42"/>
        <v>914730.82328121865</v>
      </c>
      <c r="Y63" s="566">
        <f t="shared" si="42"/>
        <v>965262.23867059394</v>
      </c>
      <c r="Z63" s="566">
        <f t="shared" si="42"/>
        <v>1014884.0248264608</v>
      </c>
      <c r="AA63" s="566">
        <f t="shared" si="42"/>
        <v>1064374.6796504802</v>
      </c>
      <c r="AB63" s="566">
        <f t="shared" si="42"/>
        <v>1103733.6539598207</v>
      </c>
      <c r="AC63" s="566">
        <f t="shared" si="42"/>
        <v>1122803.5712151211</v>
      </c>
      <c r="AD63" s="566">
        <f t="shared" si="42"/>
        <v>1141993.1114469226</v>
      </c>
      <c r="AE63" s="566">
        <f t="shared" si="42"/>
        <v>1161353.1999790324</v>
      </c>
      <c r="AF63" s="566">
        <f t="shared" si="42"/>
        <v>1180388.0066508136</v>
      </c>
      <c r="AG63" s="566">
        <f t="shared" si="42"/>
        <v>1199524.9362214312</v>
      </c>
      <c r="AH63" s="566">
        <f t="shared" si="42"/>
        <v>1218879.6331303897</v>
      </c>
      <c r="AI63" s="566">
        <f t="shared" si="42"/>
        <v>1236482.5876420788</v>
      </c>
      <c r="AJ63" s="566">
        <f t="shared" si="42"/>
        <v>1209952.1556636379</v>
      </c>
      <c r="AK63" s="566">
        <f t="shared" si="42"/>
        <v>1226299.4428385715</v>
      </c>
      <c r="AL63" s="566">
        <f t="shared" si="42"/>
        <v>1241401.6712293981</v>
      </c>
      <c r="AM63" s="566">
        <f t="shared" si="42"/>
        <v>1255195.5999524361</v>
      </c>
      <c r="AN63" s="566">
        <f t="shared" si="42"/>
        <v>5.6163963710194898E-11</v>
      </c>
      <c r="AO63" s="566">
        <f t="shared" si="42"/>
        <v>5.6163963710194898E-11</v>
      </c>
      <c r="AP63" s="566">
        <f t="shared" si="42"/>
        <v>5.6163963710194898E-11</v>
      </c>
      <c r="AQ63" s="566">
        <f t="shared" si="42"/>
        <v>5.6163963710194898E-11</v>
      </c>
      <c r="AR63" s="566">
        <f t="shared" si="42"/>
        <v>5.6163963710194898E-11</v>
      </c>
      <c r="AS63" s="566">
        <f t="shared" si="42"/>
        <v>5.6163963710194898E-11</v>
      </c>
      <c r="AT63" s="566">
        <f t="shared" si="42"/>
        <v>5.6163963710194898E-11</v>
      </c>
      <c r="AU63" s="566">
        <f t="shared" si="42"/>
        <v>5.6163963710194898E-11</v>
      </c>
      <c r="AV63" s="566">
        <f t="shared" si="42"/>
        <v>5.6163963710194898E-11</v>
      </c>
      <c r="AW63" s="566">
        <f t="shared" si="42"/>
        <v>5.6163963710194898E-11</v>
      </c>
      <c r="AX63" s="566">
        <f t="shared" si="42"/>
        <v>5.6163963710194898E-11</v>
      </c>
      <c r="AY63" s="566">
        <f t="shared" si="42"/>
        <v>5.6163963710194898E-11</v>
      </c>
      <c r="AZ63" s="566">
        <f t="shared" si="42"/>
        <v>5.6163963710194898E-11</v>
      </c>
      <c r="BA63" s="566">
        <f t="shared" si="42"/>
        <v>5.6163963710194898E-11</v>
      </c>
      <c r="BB63" s="566">
        <f t="shared" si="42"/>
        <v>5.6163963710194898E-11</v>
      </c>
      <c r="BC63" s="566">
        <f t="shared" si="42"/>
        <v>5.6163963710194898E-11</v>
      </c>
      <c r="BD63" s="566">
        <f t="shared" si="42"/>
        <v>5.6163963710194898E-11</v>
      </c>
      <c r="BE63" s="566">
        <f t="shared" si="42"/>
        <v>5.6163963710194898E-11</v>
      </c>
      <c r="BF63" s="566">
        <f t="shared" si="42"/>
        <v>5.6163963710194898E-11</v>
      </c>
      <c r="BG63" s="566">
        <f t="shared" si="42"/>
        <v>5.6163963710194898E-11</v>
      </c>
      <c r="BH63" s="566">
        <f t="shared" si="42"/>
        <v>5.6163963710194898E-11</v>
      </c>
      <c r="BI63" s="566">
        <f t="shared" si="42"/>
        <v>5.6163963710194898E-11</v>
      </c>
      <c r="BJ63" s="566">
        <f t="shared" si="42"/>
        <v>5.6163963710194898E-11</v>
      </c>
      <c r="BK63" s="566">
        <f t="shared" si="42"/>
        <v>5.6163963710194898E-11</v>
      </c>
      <c r="BL63" s="566">
        <f t="shared" si="42"/>
        <v>5.6163963710194898E-11</v>
      </c>
      <c r="BM63" s="566">
        <f t="shared" si="42"/>
        <v>5.6163963710194898E-11</v>
      </c>
      <c r="BN63" s="566">
        <f t="shared" si="42"/>
        <v>5.6163963710194898E-11</v>
      </c>
      <c r="BO63" s="566">
        <f t="shared" si="42"/>
        <v>5.6163963710194898E-11</v>
      </c>
      <c r="BP63" s="566">
        <f t="shared" si="42"/>
        <v>5.6163963710194898E-11</v>
      </c>
      <c r="BQ63" s="566">
        <f t="shared" si="42"/>
        <v>5.6163963710194898E-11</v>
      </c>
    </row>
    <row r="64" spans="1:69" s="551" customFormat="1" ht="13.15" hidden="1" outlineLevel="2">
      <c r="A64" s="546"/>
      <c r="B64" s="572" t="s">
        <v>335</v>
      </c>
      <c r="C64" s="573">
        <f t="shared" ref="C64:D64" si="43">IF(C$26=0,0,C63/C$26)</f>
        <v>0.21040126459228428</v>
      </c>
      <c r="D64" s="573">
        <f t="shared" si="43"/>
        <v>9.3672345167321994E-2</v>
      </c>
      <c r="E64" s="574"/>
      <c r="F64" s="575"/>
      <c r="G64" s="575"/>
      <c r="H64" s="575"/>
      <c r="I64" s="575"/>
      <c r="J64" s="573">
        <f t="shared" ref="J64:BQ64" si="44">IF(J$26=0,0,J63/J$26)</f>
        <v>-0.17282283242421848</v>
      </c>
      <c r="K64" s="573">
        <f t="shared" si="44"/>
        <v>-0.14172602458985836</v>
      </c>
      <c r="L64" s="573">
        <f t="shared" si="44"/>
        <v>-0.44499197889928638</v>
      </c>
      <c r="M64" s="573">
        <f t="shared" si="44"/>
        <v>3.7322809958941772E-3</v>
      </c>
      <c r="N64" s="573">
        <f t="shared" si="44"/>
        <v>0.11258518547004895</v>
      </c>
      <c r="O64" s="573">
        <f t="shared" si="44"/>
        <v>0.14239970143433064</v>
      </c>
      <c r="P64" s="573">
        <f t="shared" si="44"/>
        <v>0.15932303765824896</v>
      </c>
      <c r="Q64" s="573">
        <f t="shared" si="44"/>
        <v>0.1754197664046554</v>
      </c>
      <c r="R64" s="573">
        <f t="shared" si="44"/>
        <v>0.19075822884835653</v>
      </c>
      <c r="S64" s="573">
        <f t="shared" si="44"/>
        <v>0.19877739391709312</v>
      </c>
      <c r="T64" s="573">
        <f t="shared" si="44"/>
        <v>0.21271844974187726</v>
      </c>
      <c r="U64" s="573">
        <f t="shared" si="44"/>
        <v>0.22585020072524994</v>
      </c>
      <c r="V64" s="573">
        <f t="shared" si="44"/>
        <v>0.23849782936997044</v>
      </c>
      <c r="W64" s="573">
        <f t="shared" si="44"/>
        <v>0.25081344493115987</v>
      </c>
      <c r="X64" s="573">
        <f t="shared" si="44"/>
        <v>0.26290240800560877</v>
      </c>
      <c r="Y64" s="573">
        <f t="shared" si="44"/>
        <v>0.2747011909131909</v>
      </c>
      <c r="Z64" s="573">
        <f t="shared" si="44"/>
        <v>0.28613478771513323</v>
      </c>
      <c r="AA64" s="573">
        <f t="shared" si="44"/>
        <v>0.29733880277723418</v>
      </c>
      <c r="AB64" s="573">
        <f t="shared" si="44"/>
        <v>0.30556228968465821</v>
      </c>
      <c r="AC64" s="573">
        <f t="shared" si="44"/>
        <v>0.30816568458098664</v>
      </c>
      <c r="AD64" s="573">
        <f t="shared" si="44"/>
        <v>0.3107405514965848</v>
      </c>
      <c r="AE64" s="573">
        <f t="shared" si="44"/>
        <v>0.31329386792013358</v>
      </c>
      <c r="AF64" s="573">
        <f t="shared" si="44"/>
        <v>0.31576187399706079</v>
      </c>
      <c r="AG64" s="573">
        <f t="shared" si="44"/>
        <v>0.31820179510449342</v>
      </c>
      <c r="AH64" s="573">
        <f t="shared" si="44"/>
        <v>0.32062838364869356</v>
      </c>
      <c r="AI64" s="573">
        <f t="shared" si="44"/>
        <v>0.32280032426892274</v>
      </c>
      <c r="AJ64" s="573">
        <f t="shared" si="44"/>
        <v>0.31366358234523201</v>
      </c>
      <c r="AK64" s="573">
        <f t="shared" si="44"/>
        <v>0.31570082377673009</v>
      </c>
      <c r="AL64" s="573">
        <f t="shared" si="44"/>
        <v>0.31755799810103347</v>
      </c>
      <c r="AM64" s="573">
        <f t="shared" si="44"/>
        <v>0.31923378142563252</v>
      </c>
      <c r="AN64" s="573">
        <f t="shared" si="44"/>
        <v>0</v>
      </c>
      <c r="AO64" s="573">
        <f t="shared" si="44"/>
        <v>0</v>
      </c>
      <c r="AP64" s="573">
        <f t="shared" si="44"/>
        <v>0</v>
      </c>
      <c r="AQ64" s="573">
        <f t="shared" si="44"/>
        <v>0</v>
      </c>
      <c r="AR64" s="573">
        <f t="shared" si="44"/>
        <v>0</v>
      </c>
      <c r="AS64" s="573">
        <f t="shared" si="44"/>
        <v>0</v>
      </c>
      <c r="AT64" s="573">
        <f t="shared" si="44"/>
        <v>0</v>
      </c>
      <c r="AU64" s="573">
        <f t="shared" si="44"/>
        <v>0</v>
      </c>
      <c r="AV64" s="573">
        <f t="shared" si="44"/>
        <v>0</v>
      </c>
      <c r="AW64" s="573">
        <f t="shared" si="44"/>
        <v>0</v>
      </c>
      <c r="AX64" s="573">
        <f t="shared" si="44"/>
        <v>0</v>
      </c>
      <c r="AY64" s="573">
        <f t="shared" si="44"/>
        <v>0</v>
      </c>
      <c r="AZ64" s="573">
        <f t="shared" si="44"/>
        <v>0</v>
      </c>
      <c r="BA64" s="573">
        <f t="shared" si="44"/>
        <v>0</v>
      </c>
      <c r="BB64" s="573">
        <f t="shared" si="44"/>
        <v>0</v>
      </c>
      <c r="BC64" s="573">
        <f t="shared" si="44"/>
        <v>0</v>
      </c>
      <c r="BD64" s="573">
        <f t="shared" si="44"/>
        <v>0</v>
      </c>
      <c r="BE64" s="573">
        <f t="shared" si="44"/>
        <v>0</v>
      </c>
      <c r="BF64" s="573">
        <f t="shared" si="44"/>
        <v>0</v>
      </c>
      <c r="BG64" s="573">
        <f t="shared" si="44"/>
        <v>0</v>
      </c>
      <c r="BH64" s="573">
        <f t="shared" si="44"/>
        <v>0</v>
      </c>
      <c r="BI64" s="573">
        <f t="shared" si="44"/>
        <v>0</v>
      </c>
      <c r="BJ64" s="573">
        <f t="shared" si="44"/>
        <v>0</v>
      </c>
      <c r="BK64" s="573">
        <f t="shared" si="44"/>
        <v>0</v>
      </c>
      <c r="BL64" s="573">
        <f t="shared" si="44"/>
        <v>0</v>
      </c>
      <c r="BM64" s="573">
        <f t="shared" si="44"/>
        <v>0</v>
      </c>
      <c r="BN64" s="573">
        <f t="shared" si="44"/>
        <v>0</v>
      </c>
      <c r="BO64" s="573">
        <f t="shared" si="44"/>
        <v>0</v>
      </c>
      <c r="BP64" s="573">
        <f t="shared" si="44"/>
        <v>0</v>
      </c>
      <c r="BQ64" s="573">
        <f t="shared" si="44"/>
        <v>0</v>
      </c>
    </row>
    <row r="65" spans="1:69">
      <c r="A65" s="450"/>
      <c r="B65" s="450"/>
      <c r="C65" s="576"/>
      <c r="D65" s="577"/>
      <c r="E65" s="577"/>
      <c r="F65" s="331"/>
      <c r="G65" s="331"/>
      <c r="H65" s="331"/>
      <c r="I65" s="331"/>
      <c r="J65" s="578"/>
      <c r="K65" s="578"/>
      <c r="L65" s="578"/>
      <c r="M65" s="578"/>
    </row>
    <row r="66" spans="1:69">
      <c r="A66" s="450"/>
      <c r="B66" s="450"/>
      <c r="C66" s="576"/>
      <c r="D66" s="577"/>
      <c r="E66" s="577"/>
      <c r="F66" s="331"/>
      <c r="G66" s="331"/>
      <c r="H66" s="331"/>
      <c r="I66" s="331"/>
      <c r="J66" s="578"/>
      <c r="K66" s="578"/>
      <c r="L66" s="578"/>
      <c r="M66" s="578"/>
    </row>
    <row r="67" spans="1:69" ht="15">
      <c r="A67" s="450"/>
      <c r="B67" s="519" t="s">
        <v>339</v>
      </c>
      <c r="C67" s="520"/>
      <c r="D67" s="520"/>
      <c r="E67" s="521"/>
      <c r="F67" s="521"/>
      <c r="G67" s="522"/>
      <c r="H67" s="522"/>
      <c r="I67" s="522"/>
      <c r="J67" s="523">
        <f t="shared" ref="J67:BQ67" si="45">J$10</f>
        <v>46387</v>
      </c>
      <c r="K67" s="523">
        <f t="shared" si="45"/>
        <v>46752</v>
      </c>
      <c r="L67" s="523">
        <f t="shared" si="45"/>
        <v>47118</v>
      </c>
      <c r="M67" s="523">
        <f t="shared" si="45"/>
        <v>47483</v>
      </c>
      <c r="N67" s="523">
        <f t="shared" si="45"/>
        <v>47848</v>
      </c>
      <c r="O67" s="523">
        <f t="shared" si="45"/>
        <v>48213</v>
      </c>
      <c r="P67" s="523">
        <f t="shared" si="45"/>
        <v>48579</v>
      </c>
      <c r="Q67" s="523">
        <f t="shared" si="45"/>
        <v>48944</v>
      </c>
      <c r="R67" s="523">
        <f t="shared" si="45"/>
        <v>49309</v>
      </c>
      <c r="S67" s="523">
        <f t="shared" si="45"/>
        <v>49674</v>
      </c>
      <c r="T67" s="523">
        <f t="shared" si="45"/>
        <v>50040</v>
      </c>
      <c r="U67" s="523">
        <f t="shared" si="45"/>
        <v>50405</v>
      </c>
      <c r="V67" s="523">
        <f t="shared" si="45"/>
        <v>50770</v>
      </c>
      <c r="W67" s="523">
        <f t="shared" si="45"/>
        <v>51135</v>
      </c>
      <c r="X67" s="523">
        <f t="shared" si="45"/>
        <v>51501</v>
      </c>
      <c r="Y67" s="523">
        <f t="shared" si="45"/>
        <v>51866</v>
      </c>
      <c r="Z67" s="523">
        <f t="shared" si="45"/>
        <v>52231</v>
      </c>
      <c r="AA67" s="523">
        <f t="shared" si="45"/>
        <v>52596</v>
      </c>
      <c r="AB67" s="523">
        <f t="shared" si="45"/>
        <v>52962</v>
      </c>
      <c r="AC67" s="523">
        <f t="shared" si="45"/>
        <v>53327</v>
      </c>
      <c r="AD67" s="523">
        <f t="shared" si="45"/>
        <v>53692</v>
      </c>
      <c r="AE67" s="523">
        <f t="shared" si="45"/>
        <v>54057</v>
      </c>
      <c r="AF67" s="523">
        <f t="shared" si="45"/>
        <v>54423</v>
      </c>
      <c r="AG67" s="523">
        <f t="shared" si="45"/>
        <v>54788</v>
      </c>
      <c r="AH67" s="523">
        <f t="shared" si="45"/>
        <v>55153</v>
      </c>
      <c r="AI67" s="523">
        <f t="shared" si="45"/>
        <v>55518</v>
      </c>
      <c r="AJ67" s="523">
        <f t="shared" si="45"/>
        <v>55884</v>
      </c>
      <c r="AK67" s="523">
        <f t="shared" si="45"/>
        <v>56249</v>
      </c>
      <c r="AL67" s="523">
        <f t="shared" si="45"/>
        <v>56614</v>
      </c>
      <c r="AM67" s="523">
        <f t="shared" si="45"/>
        <v>56979</v>
      </c>
      <c r="AN67" s="523">
        <f t="shared" si="45"/>
        <v>57345</v>
      </c>
      <c r="AO67" s="523">
        <f t="shared" si="45"/>
        <v>57710</v>
      </c>
      <c r="AP67" s="523">
        <f t="shared" si="45"/>
        <v>58075</v>
      </c>
      <c r="AQ67" s="523">
        <f t="shared" si="45"/>
        <v>58440</v>
      </c>
      <c r="AR67" s="523">
        <f t="shared" si="45"/>
        <v>58806</v>
      </c>
      <c r="AS67" s="523">
        <f t="shared" si="45"/>
        <v>59171</v>
      </c>
      <c r="AT67" s="523">
        <f t="shared" si="45"/>
        <v>59536</v>
      </c>
      <c r="AU67" s="523">
        <f t="shared" si="45"/>
        <v>59901</v>
      </c>
      <c r="AV67" s="523">
        <f t="shared" si="45"/>
        <v>60267</v>
      </c>
      <c r="AW67" s="523">
        <f t="shared" si="45"/>
        <v>60632</v>
      </c>
      <c r="AX67" s="523">
        <f t="shared" si="45"/>
        <v>60997</v>
      </c>
      <c r="AY67" s="523">
        <f t="shared" si="45"/>
        <v>61362</v>
      </c>
      <c r="AZ67" s="523">
        <f t="shared" si="45"/>
        <v>61728</v>
      </c>
      <c r="BA67" s="523">
        <f t="shared" si="45"/>
        <v>62093</v>
      </c>
      <c r="BB67" s="523">
        <f t="shared" si="45"/>
        <v>62458</v>
      </c>
      <c r="BC67" s="523">
        <f t="shared" si="45"/>
        <v>62823</v>
      </c>
      <c r="BD67" s="523">
        <f t="shared" si="45"/>
        <v>63189</v>
      </c>
      <c r="BE67" s="523">
        <f t="shared" si="45"/>
        <v>63554</v>
      </c>
      <c r="BF67" s="523">
        <f t="shared" si="45"/>
        <v>63919</v>
      </c>
      <c r="BG67" s="523">
        <f t="shared" si="45"/>
        <v>64284</v>
      </c>
      <c r="BH67" s="523">
        <f t="shared" si="45"/>
        <v>64650</v>
      </c>
      <c r="BI67" s="523">
        <f t="shared" si="45"/>
        <v>65015</v>
      </c>
      <c r="BJ67" s="523">
        <f t="shared" si="45"/>
        <v>65380</v>
      </c>
      <c r="BK67" s="523">
        <f t="shared" si="45"/>
        <v>65745</v>
      </c>
      <c r="BL67" s="523">
        <f t="shared" si="45"/>
        <v>66111</v>
      </c>
      <c r="BM67" s="523">
        <f t="shared" si="45"/>
        <v>66476</v>
      </c>
      <c r="BN67" s="523">
        <f t="shared" si="45"/>
        <v>66841</v>
      </c>
      <c r="BO67" s="523">
        <f t="shared" si="45"/>
        <v>67206</v>
      </c>
      <c r="BP67" s="523">
        <f t="shared" si="45"/>
        <v>67572</v>
      </c>
      <c r="BQ67" s="523">
        <f t="shared" si="45"/>
        <v>67937</v>
      </c>
    </row>
    <row r="68" spans="1:69" ht="15">
      <c r="A68" s="450"/>
      <c r="B68" s="579" t="s">
        <v>340</v>
      </c>
      <c r="C68" s="580">
        <f t="shared" si="22"/>
        <v>40548443.344605014</v>
      </c>
      <c r="D68" s="580">
        <f>NPV(Painel!$D$11,$K68:$BQ68)+J68</f>
        <v>9655065.297424715</v>
      </c>
      <c r="E68" s="581"/>
      <c r="F68" s="582" t="str">
        <f>Painel!$N$85</f>
        <v>Lucro Real</v>
      </c>
      <c r="G68" s="583"/>
      <c r="H68" s="584"/>
      <c r="I68" s="585"/>
      <c r="J68" s="586">
        <f t="shared" ref="J68:AO68" si="46">IF($F$68="Lucro Presumido",SUM(J69:J70),J$46)</f>
        <v>-1298636.5670181625</v>
      </c>
      <c r="K68" s="586">
        <f t="shared" si="46"/>
        <v>-302713.02773317974</v>
      </c>
      <c r="L68" s="586">
        <f t="shared" si="46"/>
        <v>-156264.66016326932</v>
      </c>
      <c r="M68" s="586">
        <f t="shared" si="46"/>
        <v>659882.22402127506</v>
      </c>
      <c r="N68" s="586">
        <f t="shared" si="46"/>
        <v>1119563.1050759691</v>
      </c>
      <c r="O68" s="586">
        <f t="shared" si="46"/>
        <v>1236694.6083474036</v>
      </c>
      <c r="P68" s="586">
        <f t="shared" si="46"/>
        <v>1283871.9514878858</v>
      </c>
      <c r="Q68" s="586">
        <f t="shared" si="46"/>
        <v>1329096.5004253169</v>
      </c>
      <c r="R68" s="586">
        <f t="shared" si="46"/>
        <v>1372364.0066088762</v>
      </c>
      <c r="S68" s="586">
        <f t="shared" si="46"/>
        <v>1380334.3501804203</v>
      </c>
      <c r="T68" s="586">
        <f t="shared" si="46"/>
        <v>1418524.9578770737</v>
      </c>
      <c r="U68" s="586">
        <f t="shared" si="46"/>
        <v>1452911.6045728691</v>
      </c>
      <c r="V68" s="586">
        <f t="shared" si="46"/>
        <v>1485625.0827999136</v>
      </c>
      <c r="W68" s="586">
        <f t="shared" si="46"/>
        <v>1517705.4331706685</v>
      </c>
      <c r="X68" s="586">
        <f t="shared" si="46"/>
        <v>1549970.6290342209</v>
      </c>
      <c r="Y68" s="586">
        <f t="shared" si="46"/>
        <v>1581757.8209333776</v>
      </c>
      <c r="Z68" s="586">
        <f t="shared" si="46"/>
        <v>1612166.7867211581</v>
      </c>
      <c r="AA68" s="586">
        <f t="shared" si="46"/>
        <v>1642377.0686728058</v>
      </c>
      <c r="AB68" s="586">
        <f t="shared" si="46"/>
        <v>1672287.354484577</v>
      </c>
      <c r="AC68" s="586">
        <f t="shared" si="46"/>
        <v>1701181.1685077592</v>
      </c>
      <c r="AD68" s="586">
        <f t="shared" si="46"/>
        <v>1730256.2294650341</v>
      </c>
      <c r="AE68" s="586">
        <f t="shared" si="46"/>
        <v>1759589.6969379277</v>
      </c>
      <c r="AF68" s="586">
        <f t="shared" si="46"/>
        <v>1788430.3131072933</v>
      </c>
      <c r="AG68" s="586">
        <f t="shared" si="46"/>
        <v>1817425.6609415624</v>
      </c>
      <c r="AH68" s="586">
        <f t="shared" si="46"/>
        <v>1846750.9592884693</v>
      </c>
      <c r="AI68" s="586">
        <f t="shared" si="46"/>
        <v>1873422.1024879983</v>
      </c>
      <c r="AJ68" s="586">
        <f t="shared" si="46"/>
        <v>1833224.478278239</v>
      </c>
      <c r="AK68" s="586">
        <f t="shared" si="46"/>
        <v>1857993.0952099569</v>
      </c>
      <c r="AL68" s="586">
        <f t="shared" si="46"/>
        <v>1880875.2594384819</v>
      </c>
      <c r="AM68" s="586">
        <f t="shared" si="46"/>
        <v>1901775.1514430849</v>
      </c>
      <c r="AN68" s="586">
        <f t="shared" si="46"/>
        <v>0</v>
      </c>
      <c r="AO68" s="586">
        <f t="shared" si="46"/>
        <v>0</v>
      </c>
      <c r="AP68" s="586">
        <f t="shared" ref="AP68:BQ68" si="47">IF($F$68="Lucro Presumido",SUM(AP69:AP70),AP$46)</f>
        <v>0</v>
      </c>
      <c r="AQ68" s="586">
        <f t="shared" si="47"/>
        <v>0</v>
      </c>
      <c r="AR68" s="586">
        <f t="shared" si="47"/>
        <v>0</v>
      </c>
      <c r="AS68" s="586">
        <f t="shared" si="47"/>
        <v>0</v>
      </c>
      <c r="AT68" s="586">
        <f t="shared" si="47"/>
        <v>0</v>
      </c>
      <c r="AU68" s="586">
        <f t="shared" si="47"/>
        <v>0</v>
      </c>
      <c r="AV68" s="586">
        <f t="shared" si="47"/>
        <v>0</v>
      </c>
      <c r="AW68" s="586">
        <f t="shared" si="47"/>
        <v>0</v>
      </c>
      <c r="AX68" s="586">
        <f t="shared" si="47"/>
        <v>0</v>
      </c>
      <c r="AY68" s="586">
        <f t="shared" si="47"/>
        <v>0</v>
      </c>
      <c r="AZ68" s="586">
        <f t="shared" si="47"/>
        <v>0</v>
      </c>
      <c r="BA68" s="586">
        <f t="shared" si="47"/>
        <v>0</v>
      </c>
      <c r="BB68" s="586">
        <f t="shared" si="47"/>
        <v>0</v>
      </c>
      <c r="BC68" s="586">
        <f t="shared" si="47"/>
        <v>0</v>
      </c>
      <c r="BD68" s="586">
        <f t="shared" si="47"/>
        <v>0</v>
      </c>
      <c r="BE68" s="586">
        <f t="shared" si="47"/>
        <v>0</v>
      </c>
      <c r="BF68" s="586">
        <f t="shared" si="47"/>
        <v>0</v>
      </c>
      <c r="BG68" s="586">
        <f t="shared" si="47"/>
        <v>0</v>
      </c>
      <c r="BH68" s="586">
        <f t="shared" si="47"/>
        <v>0</v>
      </c>
      <c r="BI68" s="586">
        <f t="shared" si="47"/>
        <v>0</v>
      </c>
      <c r="BJ68" s="586">
        <f t="shared" si="47"/>
        <v>0</v>
      </c>
      <c r="BK68" s="586">
        <f t="shared" si="47"/>
        <v>0</v>
      </c>
      <c r="BL68" s="586">
        <f t="shared" si="47"/>
        <v>0</v>
      </c>
      <c r="BM68" s="586">
        <f t="shared" si="47"/>
        <v>0</v>
      </c>
      <c r="BN68" s="586">
        <f t="shared" si="47"/>
        <v>0</v>
      </c>
      <c r="BO68" s="586">
        <f t="shared" si="47"/>
        <v>0</v>
      </c>
      <c r="BP68" s="586">
        <f t="shared" si="47"/>
        <v>0</v>
      </c>
      <c r="BQ68" s="586">
        <f t="shared" si="47"/>
        <v>0</v>
      </c>
    </row>
    <row r="69" spans="1:69" outlineLevel="1">
      <c r="A69" s="450"/>
      <c r="B69" s="587" t="s">
        <v>341</v>
      </c>
      <c r="C69" s="588"/>
      <c r="D69" s="588"/>
      <c r="E69" s="589"/>
      <c r="F69" s="590" t="str">
        <f>Painel!$N$85</f>
        <v>Lucro Real</v>
      </c>
      <c r="G69" s="591">
        <f>Painel!$N$86</f>
        <v>0.32</v>
      </c>
      <c r="H69" s="592"/>
      <c r="I69" s="593"/>
      <c r="J69" s="594">
        <f t="shared" ref="J69:AO69" si="48">IF($F$69="Lucro Presumido",SUM(J$12,J$14:J$16)*$G$69,0)</f>
        <v>0</v>
      </c>
      <c r="K69" s="594">
        <f t="shared" si="48"/>
        <v>0</v>
      </c>
      <c r="L69" s="594">
        <f t="shared" si="48"/>
        <v>0</v>
      </c>
      <c r="M69" s="594">
        <f t="shared" si="48"/>
        <v>0</v>
      </c>
      <c r="N69" s="594">
        <f t="shared" si="48"/>
        <v>0</v>
      </c>
      <c r="O69" s="594">
        <f t="shared" si="48"/>
        <v>0</v>
      </c>
      <c r="P69" s="594">
        <f t="shared" si="48"/>
        <v>0</v>
      </c>
      <c r="Q69" s="594">
        <f t="shared" si="48"/>
        <v>0</v>
      </c>
      <c r="R69" s="594">
        <f t="shared" si="48"/>
        <v>0</v>
      </c>
      <c r="S69" s="594">
        <f t="shared" si="48"/>
        <v>0</v>
      </c>
      <c r="T69" s="594">
        <f t="shared" si="48"/>
        <v>0</v>
      </c>
      <c r="U69" s="594">
        <f t="shared" si="48"/>
        <v>0</v>
      </c>
      <c r="V69" s="594">
        <f t="shared" si="48"/>
        <v>0</v>
      </c>
      <c r="W69" s="594">
        <f t="shared" si="48"/>
        <v>0</v>
      </c>
      <c r="X69" s="594">
        <f t="shared" si="48"/>
        <v>0</v>
      </c>
      <c r="Y69" s="594">
        <f t="shared" si="48"/>
        <v>0</v>
      </c>
      <c r="Z69" s="594">
        <f t="shared" si="48"/>
        <v>0</v>
      </c>
      <c r="AA69" s="594">
        <f t="shared" si="48"/>
        <v>0</v>
      </c>
      <c r="AB69" s="594">
        <f t="shared" si="48"/>
        <v>0</v>
      </c>
      <c r="AC69" s="594">
        <f t="shared" si="48"/>
        <v>0</v>
      </c>
      <c r="AD69" s="594">
        <f t="shared" si="48"/>
        <v>0</v>
      </c>
      <c r="AE69" s="594">
        <f t="shared" si="48"/>
        <v>0</v>
      </c>
      <c r="AF69" s="594">
        <f t="shared" si="48"/>
        <v>0</v>
      </c>
      <c r="AG69" s="594">
        <f t="shared" si="48"/>
        <v>0</v>
      </c>
      <c r="AH69" s="594">
        <f t="shared" si="48"/>
        <v>0</v>
      </c>
      <c r="AI69" s="594">
        <f t="shared" si="48"/>
        <v>0</v>
      </c>
      <c r="AJ69" s="594">
        <f t="shared" si="48"/>
        <v>0</v>
      </c>
      <c r="AK69" s="594">
        <f t="shared" si="48"/>
        <v>0</v>
      </c>
      <c r="AL69" s="594">
        <f t="shared" si="48"/>
        <v>0</v>
      </c>
      <c r="AM69" s="594">
        <f t="shared" si="48"/>
        <v>0</v>
      </c>
      <c r="AN69" s="594">
        <f t="shared" si="48"/>
        <v>0</v>
      </c>
      <c r="AO69" s="594">
        <f t="shared" si="48"/>
        <v>0</v>
      </c>
      <c r="AP69" s="594">
        <f t="shared" ref="AP69:BQ69" si="49">IF($F$69="Lucro Presumido",SUM(AP$12,AP$14:AP$16)*$G$69,0)</f>
        <v>0</v>
      </c>
      <c r="AQ69" s="594">
        <f t="shared" si="49"/>
        <v>0</v>
      </c>
      <c r="AR69" s="594">
        <f t="shared" si="49"/>
        <v>0</v>
      </c>
      <c r="AS69" s="594">
        <f t="shared" si="49"/>
        <v>0</v>
      </c>
      <c r="AT69" s="594">
        <f t="shared" si="49"/>
        <v>0</v>
      </c>
      <c r="AU69" s="594">
        <f t="shared" si="49"/>
        <v>0</v>
      </c>
      <c r="AV69" s="594">
        <f t="shared" si="49"/>
        <v>0</v>
      </c>
      <c r="AW69" s="594">
        <f t="shared" si="49"/>
        <v>0</v>
      </c>
      <c r="AX69" s="594">
        <f t="shared" si="49"/>
        <v>0</v>
      </c>
      <c r="AY69" s="594">
        <f t="shared" si="49"/>
        <v>0</v>
      </c>
      <c r="AZ69" s="594">
        <f t="shared" si="49"/>
        <v>0</v>
      </c>
      <c r="BA69" s="594">
        <f t="shared" si="49"/>
        <v>0</v>
      </c>
      <c r="BB69" s="594">
        <f t="shared" si="49"/>
        <v>0</v>
      </c>
      <c r="BC69" s="594">
        <f t="shared" si="49"/>
        <v>0</v>
      </c>
      <c r="BD69" s="594">
        <f t="shared" si="49"/>
        <v>0</v>
      </c>
      <c r="BE69" s="594">
        <f t="shared" si="49"/>
        <v>0</v>
      </c>
      <c r="BF69" s="594">
        <f t="shared" si="49"/>
        <v>0</v>
      </c>
      <c r="BG69" s="594">
        <f t="shared" si="49"/>
        <v>0</v>
      </c>
      <c r="BH69" s="594">
        <f t="shared" si="49"/>
        <v>0</v>
      </c>
      <c r="BI69" s="594">
        <f t="shared" si="49"/>
        <v>0</v>
      </c>
      <c r="BJ69" s="594">
        <f t="shared" si="49"/>
        <v>0</v>
      </c>
      <c r="BK69" s="594">
        <f t="shared" si="49"/>
        <v>0</v>
      </c>
      <c r="BL69" s="594">
        <f t="shared" si="49"/>
        <v>0</v>
      </c>
      <c r="BM69" s="594">
        <f t="shared" si="49"/>
        <v>0</v>
      </c>
      <c r="BN69" s="594">
        <f t="shared" si="49"/>
        <v>0</v>
      </c>
      <c r="BO69" s="594">
        <f t="shared" si="49"/>
        <v>0</v>
      </c>
      <c r="BP69" s="594">
        <f t="shared" si="49"/>
        <v>0</v>
      </c>
      <c r="BQ69" s="594">
        <f t="shared" si="49"/>
        <v>0</v>
      </c>
    </row>
    <row r="70" spans="1:69" outlineLevel="1">
      <c r="A70" s="450"/>
      <c r="B70" s="587" t="s">
        <v>342</v>
      </c>
      <c r="C70" s="588"/>
      <c r="D70" s="588"/>
      <c r="E70" s="589"/>
      <c r="F70" s="590" t="str">
        <f>Painel!$N$85</f>
        <v>Lucro Real</v>
      </c>
      <c r="G70" s="591">
        <f>Painel!$N$87</f>
        <v>0.08</v>
      </c>
      <c r="H70" s="592"/>
      <c r="I70" s="593"/>
      <c r="J70" s="594">
        <f t="shared" ref="J70:AO70" si="50">IF($F$70="Lucro Presumido",SUM(J$13)*$G$70,0)</f>
        <v>0</v>
      </c>
      <c r="K70" s="594">
        <f t="shared" si="50"/>
        <v>0</v>
      </c>
      <c r="L70" s="594">
        <f t="shared" si="50"/>
        <v>0</v>
      </c>
      <c r="M70" s="594">
        <f t="shared" si="50"/>
        <v>0</v>
      </c>
      <c r="N70" s="594">
        <f t="shared" si="50"/>
        <v>0</v>
      </c>
      <c r="O70" s="594">
        <f t="shared" si="50"/>
        <v>0</v>
      </c>
      <c r="P70" s="594">
        <f t="shared" si="50"/>
        <v>0</v>
      </c>
      <c r="Q70" s="594">
        <f t="shared" si="50"/>
        <v>0</v>
      </c>
      <c r="R70" s="594">
        <f t="shared" si="50"/>
        <v>0</v>
      </c>
      <c r="S70" s="594">
        <f t="shared" si="50"/>
        <v>0</v>
      </c>
      <c r="T70" s="594">
        <f t="shared" si="50"/>
        <v>0</v>
      </c>
      <c r="U70" s="594">
        <f t="shared" si="50"/>
        <v>0</v>
      </c>
      <c r="V70" s="594">
        <f t="shared" si="50"/>
        <v>0</v>
      </c>
      <c r="W70" s="594">
        <f t="shared" si="50"/>
        <v>0</v>
      </c>
      <c r="X70" s="594">
        <f t="shared" si="50"/>
        <v>0</v>
      </c>
      <c r="Y70" s="594">
        <f t="shared" si="50"/>
        <v>0</v>
      </c>
      <c r="Z70" s="594">
        <f t="shared" si="50"/>
        <v>0</v>
      </c>
      <c r="AA70" s="594">
        <f t="shared" si="50"/>
        <v>0</v>
      </c>
      <c r="AB70" s="594">
        <f t="shared" si="50"/>
        <v>0</v>
      </c>
      <c r="AC70" s="594">
        <f t="shared" si="50"/>
        <v>0</v>
      </c>
      <c r="AD70" s="594">
        <f t="shared" si="50"/>
        <v>0</v>
      </c>
      <c r="AE70" s="594">
        <f t="shared" si="50"/>
        <v>0</v>
      </c>
      <c r="AF70" s="594">
        <f t="shared" si="50"/>
        <v>0</v>
      </c>
      <c r="AG70" s="594">
        <f t="shared" si="50"/>
        <v>0</v>
      </c>
      <c r="AH70" s="594">
        <f t="shared" si="50"/>
        <v>0</v>
      </c>
      <c r="AI70" s="594">
        <f t="shared" si="50"/>
        <v>0</v>
      </c>
      <c r="AJ70" s="594">
        <f t="shared" si="50"/>
        <v>0</v>
      </c>
      <c r="AK70" s="594">
        <f t="shared" si="50"/>
        <v>0</v>
      </c>
      <c r="AL70" s="594">
        <f t="shared" si="50"/>
        <v>0</v>
      </c>
      <c r="AM70" s="594">
        <f t="shared" si="50"/>
        <v>0</v>
      </c>
      <c r="AN70" s="594">
        <f t="shared" si="50"/>
        <v>0</v>
      </c>
      <c r="AO70" s="594">
        <f t="shared" si="50"/>
        <v>0</v>
      </c>
      <c r="AP70" s="594">
        <f t="shared" ref="AP70:BQ70" si="51">IF($F$70="Lucro Presumido",SUM(AP$13)*$G$70,0)</f>
        <v>0</v>
      </c>
      <c r="AQ70" s="594">
        <f t="shared" si="51"/>
        <v>0</v>
      </c>
      <c r="AR70" s="594">
        <f t="shared" si="51"/>
        <v>0</v>
      </c>
      <c r="AS70" s="594">
        <f t="shared" si="51"/>
        <v>0</v>
      </c>
      <c r="AT70" s="594">
        <f t="shared" si="51"/>
        <v>0</v>
      </c>
      <c r="AU70" s="594">
        <f t="shared" si="51"/>
        <v>0</v>
      </c>
      <c r="AV70" s="594">
        <f t="shared" si="51"/>
        <v>0</v>
      </c>
      <c r="AW70" s="594">
        <f t="shared" si="51"/>
        <v>0</v>
      </c>
      <c r="AX70" s="594">
        <f t="shared" si="51"/>
        <v>0</v>
      </c>
      <c r="AY70" s="594">
        <f t="shared" si="51"/>
        <v>0</v>
      </c>
      <c r="AZ70" s="594">
        <f t="shared" si="51"/>
        <v>0</v>
      </c>
      <c r="BA70" s="594">
        <f t="shared" si="51"/>
        <v>0</v>
      </c>
      <c r="BB70" s="594">
        <f t="shared" si="51"/>
        <v>0</v>
      </c>
      <c r="BC70" s="594">
        <f t="shared" si="51"/>
        <v>0</v>
      </c>
      <c r="BD70" s="594">
        <f t="shared" si="51"/>
        <v>0</v>
      </c>
      <c r="BE70" s="594">
        <f t="shared" si="51"/>
        <v>0</v>
      </c>
      <c r="BF70" s="594">
        <f t="shared" si="51"/>
        <v>0</v>
      </c>
      <c r="BG70" s="594">
        <f t="shared" si="51"/>
        <v>0</v>
      </c>
      <c r="BH70" s="594">
        <f t="shared" si="51"/>
        <v>0</v>
      </c>
      <c r="BI70" s="594">
        <f t="shared" si="51"/>
        <v>0</v>
      </c>
      <c r="BJ70" s="594">
        <f t="shared" si="51"/>
        <v>0</v>
      </c>
      <c r="BK70" s="594">
        <f t="shared" si="51"/>
        <v>0</v>
      </c>
      <c r="BL70" s="594">
        <f t="shared" si="51"/>
        <v>0</v>
      </c>
      <c r="BM70" s="594">
        <f t="shared" si="51"/>
        <v>0</v>
      </c>
      <c r="BN70" s="594">
        <f t="shared" si="51"/>
        <v>0</v>
      </c>
      <c r="BO70" s="594">
        <f t="shared" si="51"/>
        <v>0</v>
      </c>
      <c r="BP70" s="594">
        <f t="shared" si="51"/>
        <v>0</v>
      </c>
      <c r="BQ70" s="594">
        <f t="shared" si="51"/>
        <v>0</v>
      </c>
    </row>
    <row r="71" spans="1:69" ht="15">
      <c r="A71" s="450"/>
      <c r="B71" s="595" t="s">
        <v>343</v>
      </c>
      <c r="C71" s="596">
        <f t="shared" si="22"/>
        <v>0</v>
      </c>
      <c r="D71" s="596">
        <f>NPV(Painel!$D$11,$K71:$BQ71)+J71</f>
        <v>0</v>
      </c>
      <c r="E71" s="597"/>
      <c r="F71" s="598"/>
      <c r="G71" s="598"/>
      <c r="H71" s="598"/>
      <c r="I71" s="599"/>
      <c r="J71" s="595"/>
      <c r="K71" s="595"/>
      <c r="L71" s="595"/>
      <c r="M71" s="595"/>
      <c r="N71" s="600"/>
      <c r="O71" s="600"/>
      <c r="P71" s="600"/>
      <c r="Q71" s="600"/>
      <c r="R71" s="600"/>
      <c r="S71" s="600"/>
      <c r="T71" s="600"/>
      <c r="U71" s="600"/>
      <c r="V71" s="600"/>
      <c r="W71" s="600"/>
      <c r="X71" s="600"/>
      <c r="Y71" s="600"/>
      <c r="Z71" s="600"/>
      <c r="AA71" s="600"/>
      <c r="AB71" s="600"/>
      <c r="AC71" s="600"/>
      <c r="AD71" s="600"/>
      <c r="AE71" s="600"/>
      <c r="AF71" s="600"/>
      <c r="AG71" s="600"/>
      <c r="AH71" s="600"/>
      <c r="AI71" s="600"/>
      <c r="AJ71" s="600"/>
      <c r="AK71" s="600"/>
      <c r="AL71" s="600"/>
      <c r="AM71" s="600"/>
      <c r="AN71" s="600"/>
      <c r="AO71" s="600"/>
      <c r="AP71" s="600"/>
      <c r="AQ71" s="600"/>
      <c r="AR71" s="600"/>
      <c r="AS71" s="600"/>
      <c r="AT71" s="600"/>
      <c r="AU71" s="600"/>
      <c r="AV71" s="600"/>
      <c r="AW71" s="600"/>
      <c r="AX71" s="600"/>
      <c r="AY71" s="600"/>
      <c r="AZ71" s="600"/>
      <c r="BA71" s="600"/>
      <c r="BB71" s="600"/>
      <c r="BC71" s="600"/>
      <c r="BD71" s="600"/>
      <c r="BE71" s="600"/>
      <c r="BF71" s="600"/>
      <c r="BG71" s="600"/>
      <c r="BH71" s="600"/>
      <c r="BI71" s="600"/>
      <c r="BJ71" s="600"/>
      <c r="BK71" s="600"/>
      <c r="BL71" s="600"/>
      <c r="BM71" s="600"/>
      <c r="BN71" s="600"/>
      <c r="BO71" s="600"/>
      <c r="BP71" s="600"/>
      <c r="BQ71" s="600"/>
    </row>
    <row r="72" spans="1:69" outlineLevel="1">
      <c r="A72" s="450"/>
      <c r="B72" s="587" t="s">
        <v>344</v>
      </c>
      <c r="C72" s="588">
        <f t="shared" si="22"/>
        <v>3649359.9010144505</v>
      </c>
      <c r="D72" s="588">
        <f>NPV(Painel!$D$11,$K72:$BQ72)+J72</f>
        <v>868955.87676822417</v>
      </c>
      <c r="E72" s="589"/>
      <c r="F72" s="592"/>
      <c r="G72" s="592"/>
      <c r="H72" s="592"/>
      <c r="I72" s="593"/>
      <c r="J72" s="594">
        <f t="shared" ref="J72:BQ72" si="52">J68*9%</f>
        <v>-116877.29103163462</v>
      </c>
      <c r="K72" s="594">
        <f t="shared" si="52"/>
        <v>-27244.172495986175</v>
      </c>
      <c r="L72" s="594">
        <f t="shared" si="52"/>
        <v>-14063.819414694239</v>
      </c>
      <c r="M72" s="594">
        <f t="shared" si="52"/>
        <v>59389.400161914753</v>
      </c>
      <c r="N72" s="594">
        <f t="shared" si="52"/>
        <v>100760.67945683721</v>
      </c>
      <c r="O72" s="594">
        <f t="shared" si="52"/>
        <v>111302.51475126632</v>
      </c>
      <c r="P72" s="594">
        <f t="shared" si="52"/>
        <v>115548.47563390972</v>
      </c>
      <c r="Q72" s="594">
        <f t="shared" si="52"/>
        <v>119618.68503827852</v>
      </c>
      <c r="R72" s="594">
        <f t="shared" si="52"/>
        <v>123512.76059479885</v>
      </c>
      <c r="S72" s="594">
        <f t="shared" si="52"/>
        <v>124230.09151623782</v>
      </c>
      <c r="T72" s="594">
        <f t="shared" si="52"/>
        <v>127667.24620893663</v>
      </c>
      <c r="U72" s="594">
        <f t="shared" si="52"/>
        <v>130762.04441155822</v>
      </c>
      <c r="V72" s="594">
        <f t="shared" si="52"/>
        <v>133706.25745199222</v>
      </c>
      <c r="W72" s="594">
        <f t="shared" si="52"/>
        <v>136593.48898536016</v>
      </c>
      <c r="X72" s="594">
        <f t="shared" si="52"/>
        <v>139497.35661307987</v>
      </c>
      <c r="Y72" s="594">
        <f t="shared" si="52"/>
        <v>142358.20388400397</v>
      </c>
      <c r="Z72" s="594">
        <f t="shared" si="52"/>
        <v>145095.01080490422</v>
      </c>
      <c r="AA72" s="594">
        <f t="shared" si="52"/>
        <v>147813.93618055253</v>
      </c>
      <c r="AB72" s="594">
        <f t="shared" si="52"/>
        <v>150505.86190361192</v>
      </c>
      <c r="AC72" s="594">
        <f t="shared" si="52"/>
        <v>153106.30516569832</v>
      </c>
      <c r="AD72" s="594">
        <f t="shared" si="52"/>
        <v>155723.06065185307</v>
      </c>
      <c r="AE72" s="594">
        <f t="shared" si="52"/>
        <v>158363.07272441351</v>
      </c>
      <c r="AF72" s="594">
        <f t="shared" si="52"/>
        <v>160958.72817965641</v>
      </c>
      <c r="AG72" s="594">
        <f t="shared" si="52"/>
        <v>163568.3094847406</v>
      </c>
      <c r="AH72" s="594">
        <f t="shared" si="52"/>
        <v>166207.58633596223</v>
      </c>
      <c r="AI72" s="594">
        <f t="shared" si="52"/>
        <v>168607.98922391984</v>
      </c>
      <c r="AJ72" s="594">
        <f t="shared" si="52"/>
        <v>164990.2030450415</v>
      </c>
      <c r="AK72" s="594">
        <f t="shared" si="52"/>
        <v>167219.37856889612</v>
      </c>
      <c r="AL72" s="594">
        <f t="shared" si="52"/>
        <v>169278.77334946336</v>
      </c>
      <c r="AM72" s="594">
        <f t="shared" si="52"/>
        <v>171159.76362987765</v>
      </c>
      <c r="AN72" s="594">
        <f t="shared" si="52"/>
        <v>0</v>
      </c>
      <c r="AO72" s="594">
        <f t="shared" si="52"/>
        <v>0</v>
      </c>
      <c r="AP72" s="594">
        <f t="shared" si="52"/>
        <v>0</v>
      </c>
      <c r="AQ72" s="594">
        <f t="shared" si="52"/>
        <v>0</v>
      </c>
      <c r="AR72" s="594">
        <f t="shared" si="52"/>
        <v>0</v>
      </c>
      <c r="AS72" s="594">
        <f t="shared" si="52"/>
        <v>0</v>
      </c>
      <c r="AT72" s="594">
        <f t="shared" si="52"/>
        <v>0</v>
      </c>
      <c r="AU72" s="594">
        <f t="shared" si="52"/>
        <v>0</v>
      </c>
      <c r="AV72" s="594">
        <f t="shared" si="52"/>
        <v>0</v>
      </c>
      <c r="AW72" s="594">
        <f t="shared" si="52"/>
        <v>0</v>
      </c>
      <c r="AX72" s="594">
        <f t="shared" si="52"/>
        <v>0</v>
      </c>
      <c r="AY72" s="594">
        <f t="shared" si="52"/>
        <v>0</v>
      </c>
      <c r="AZ72" s="594">
        <f t="shared" si="52"/>
        <v>0</v>
      </c>
      <c r="BA72" s="594">
        <f t="shared" si="52"/>
        <v>0</v>
      </c>
      <c r="BB72" s="594">
        <f t="shared" si="52"/>
        <v>0</v>
      </c>
      <c r="BC72" s="594">
        <f t="shared" si="52"/>
        <v>0</v>
      </c>
      <c r="BD72" s="594">
        <f t="shared" si="52"/>
        <v>0</v>
      </c>
      <c r="BE72" s="594">
        <f t="shared" si="52"/>
        <v>0</v>
      </c>
      <c r="BF72" s="594">
        <f t="shared" si="52"/>
        <v>0</v>
      </c>
      <c r="BG72" s="594">
        <f t="shared" si="52"/>
        <v>0</v>
      </c>
      <c r="BH72" s="594">
        <f t="shared" si="52"/>
        <v>0</v>
      </c>
      <c r="BI72" s="594">
        <f t="shared" si="52"/>
        <v>0</v>
      </c>
      <c r="BJ72" s="594">
        <f t="shared" si="52"/>
        <v>0</v>
      </c>
      <c r="BK72" s="594">
        <f t="shared" si="52"/>
        <v>0</v>
      </c>
      <c r="BL72" s="594">
        <f t="shared" si="52"/>
        <v>0</v>
      </c>
      <c r="BM72" s="594">
        <f t="shared" si="52"/>
        <v>0</v>
      </c>
      <c r="BN72" s="594">
        <f t="shared" si="52"/>
        <v>0</v>
      </c>
      <c r="BO72" s="594">
        <f t="shared" si="52"/>
        <v>0</v>
      </c>
      <c r="BP72" s="594">
        <f t="shared" si="52"/>
        <v>0</v>
      </c>
      <c r="BQ72" s="594">
        <f t="shared" si="52"/>
        <v>0</v>
      </c>
    </row>
    <row r="73" spans="1:69" outlineLevel="1">
      <c r="A73" s="450"/>
      <c r="B73" s="587" t="s">
        <v>345</v>
      </c>
      <c r="C73" s="588">
        <f t="shared" si="22"/>
        <v>10136390.836151253</v>
      </c>
      <c r="D73" s="588">
        <f>NPV(Painel!$D$11,$K73:$BQ73)+J73</f>
        <v>2413503.6440846897</v>
      </c>
      <c r="E73" s="589"/>
      <c r="F73" s="592"/>
      <c r="G73" s="592"/>
      <c r="H73" s="592"/>
      <c r="I73" s="593"/>
      <c r="J73" s="594">
        <f>IF(J$3&gt;Painel!$D$8,0,(J68*15%)+(J68-240)*10%)</f>
        <v>-324683.14175454061</v>
      </c>
      <c r="K73" s="594">
        <f>IF(K$3&gt;Painel!$D$8,0,(K68*15%)+(K68-240)*10%)</f>
        <v>-75702.256933294935</v>
      </c>
      <c r="L73" s="594">
        <f>IF(L$3&gt;Painel!$D$8,0,(L68*15%)+(L68-240)*10%)</f>
        <v>-39090.16504081733</v>
      </c>
      <c r="M73" s="594">
        <f>IF(M$3&gt;Painel!$D$8,0,(M68*15%)+(M68-240)*10%)</f>
        <v>164946.55600531877</v>
      </c>
      <c r="N73" s="594">
        <f>IF(N$3&gt;Painel!$D$8,0,(N68*15%)+(N68-240)*10%)</f>
        <v>279866.77626899228</v>
      </c>
      <c r="O73" s="594">
        <f>IF(O$3&gt;Painel!$D$8,0,(O68*15%)+(O68-240)*10%)</f>
        <v>309149.6520868509</v>
      </c>
      <c r="P73" s="594">
        <f>IF(P$3&gt;Painel!$D$8,0,(P68*15%)+(P68-240)*10%)</f>
        <v>320943.98787197145</v>
      </c>
      <c r="Q73" s="594">
        <f>IF(Q$3&gt;Painel!$D$8,0,(Q68*15%)+(Q68-240)*10%)</f>
        <v>332250.12510632921</v>
      </c>
      <c r="R73" s="594">
        <f>IF(R$3&gt;Painel!$D$8,0,(R68*15%)+(R68-240)*10%)</f>
        <v>343067.00165221904</v>
      </c>
      <c r="S73" s="594">
        <f>IF(S$3&gt;Painel!$D$8,0,(S68*15%)+(S68-240)*10%)</f>
        <v>345059.58754510508</v>
      </c>
      <c r="T73" s="594">
        <f>IF(T$3&gt;Painel!$D$8,0,(T68*15%)+(T68-240)*10%)</f>
        <v>354607.23946926842</v>
      </c>
      <c r="U73" s="594">
        <f>IF(U$3&gt;Painel!$D$8,0,(U68*15%)+(U68-240)*10%)</f>
        <v>363203.90114321728</v>
      </c>
      <c r="V73" s="594">
        <f>IF(V$3&gt;Painel!$D$8,0,(V68*15%)+(V68-240)*10%)</f>
        <v>371382.2706999784</v>
      </c>
      <c r="W73" s="594">
        <f>IF(W$3&gt;Painel!$D$8,0,(W68*15%)+(W68-240)*10%)</f>
        <v>379402.35829266714</v>
      </c>
      <c r="X73" s="594">
        <f>IF(X$3&gt;Painel!$D$8,0,(X68*15%)+(X68-240)*10%)</f>
        <v>387468.65725855523</v>
      </c>
      <c r="Y73" s="594">
        <f>IF(Y$3&gt;Painel!$D$8,0,(Y68*15%)+(Y68-240)*10%)</f>
        <v>395415.4552333444</v>
      </c>
      <c r="Z73" s="594">
        <f>IF(Z$3&gt;Painel!$D$8,0,(Z68*15%)+(Z68-240)*10%)</f>
        <v>403017.69668028952</v>
      </c>
      <c r="AA73" s="594">
        <f>IF(AA$3&gt;Painel!$D$8,0,(AA68*15%)+(AA68-240)*10%)</f>
        <v>410570.26716820145</v>
      </c>
      <c r="AB73" s="594">
        <f>IF(AB$3&gt;Painel!$D$8,0,(AB68*15%)+(AB68-240)*10%)</f>
        <v>418047.83862114424</v>
      </c>
      <c r="AC73" s="594">
        <f>IF(AC$3&gt;Painel!$D$8,0,(AC68*15%)+(AC68-240)*10%)</f>
        <v>425271.29212693981</v>
      </c>
      <c r="AD73" s="594">
        <f>IF(AD$3&gt;Painel!$D$8,0,(AD68*15%)+(AD68-240)*10%)</f>
        <v>432540.05736625852</v>
      </c>
      <c r="AE73" s="594">
        <f>IF(AE$3&gt;Painel!$D$8,0,(AE68*15%)+(AE68-240)*10%)</f>
        <v>439873.42423448188</v>
      </c>
      <c r="AF73" s="594">
        <f>IF(AF$3&gt;Painel!$D$8,0,(AF68*15%)+(AF68-240)*10%)</f>
        <v>447083.57827682333</v>
      </c>
      <c r="AG73" s="594">
        <f>IF(AG$3&gt;Painel!$D$8,0,(AG68*15%)+(AG68-240)*10%)</f>
        <v>454332.4152353906</v>
      </c>
      <c r="AH73" s="594">
        <f>IF(AH$3&gt;Painel!$D$8,0,(AH68*15%)+(AH68-240)*10%)</f>
        <v>461663.73982211738</v>
      </c>
      <c r="AI73" s="594">
        <f>IF(AI$3&gt;Painel!$D$8,0,(AI68*15%)+(AI68-240)*10%)</f>
        <v>468331.52562199964</v>
      </c>
      <c r="AJ73" s="594">
        <f>IF(AJ$3&gt;Painel!$D$8,0,(AJ68*15%)+(AJ68-240)*10%)</f>
        <v>458282.11956955976</v>
      </c>
      <c r="AK73" s="594">
        <f>IF(AK$3&gt;Painel!$D$8,0,(AK68*15%)+(AK68-240)*10%)</f>
        <v>464474.27380248922</v>
      </c>
      <c r="AL73" s="594">
        <f>IF(AL$3&gt;Painel!$D$8,0,(AL68*15%)+(AL68-240)*10%)</f>
        <v>470194.81485962047</v>
      </c>
      <c r="AM73" s="594">
        <f>IF(AM$3&gt;Painel!$D$8,0,(AM68*15%)+(AM68-240)*10%)</f>
        <v>475419.78786077123</v>
      </c>
      <c r="AN73" s="594">
        <f>IF(AN$3&gt;Painel!$D$8,0,(AN68*15%)+(AN68-240)*10%)</f>
        <v>0</v>
      </c>
      <c r="AO73" s="594">
        <f>IF(AO$3&gt;Painel!$D$8,0,(AO68*15%)+(AO68-240)*10%)</f>
        <v>0</v>
      </c>
      <c r="AP73" s="594">
        <f>IF(AP$3&gt;Painel!$D$8,0,(AP68*15%)+(AP68-240)*10%)</f>
        <v>0</v>
      </c>
      <c r="AQ73" s="594">
        <f>IF(AQ$3&gt;Painel!$D$8,0,(AQ68*15%)+(AQ68-240)*10%)</f>
        <v>0</v>
      </c>
      <c r="AR73" s="594">
        <f>IF(AR$3&gt;Painel!$D$8,0,(AR68*15%)+(AR68-240)*10%)</f>
        <v>0</v>
      </c>
      <c r="AS73" s="594">
        <f>IF(AS$3&gt;Painel!$D$8,0,(AS68*15%)+(AS68-240)*10%)</f>
        <v>0</v>
      </c>
      <c r="AT73" s="594">
        <f>IF(AT$3&gt;Painel!$D$8,0,(AT68*15%)+(AT68-240)*10%)</f>
        <v>0</v>
      </c>
      <c r="AU73" s="594">
        <f>IF(AU$3&gt;Painel!$D$8,0,(AU68*15%)+(AU68-240)*10%)</f>
        <v>0</v>
      </c>
      <c r="AV73" s="594">
        <f>IF(AV$3&gt;Painel!$D$8,0,(AV68*15%)+(AV68-240)*10%)</f>
        <v>0</v>
      </c>
      <c r="AW73" s="594">
        <f>IF(AW$3&gt;Painel!$D$8,0,(AW68*15%)+(AW68-240)*10%)</f>
        <v>0</v>
      </c>
      <c r="AX73" s="594">
        <f>IF(AX$3&gt;Painel!$D$8,0,(AX68*15%)+(AX68-240)*10%)</f>
        <v>0</v>
      </c>
      <c r="AY73" s="594">
        <f>IF(AY$3&gt;Painel!$D$8,0,(AY68*15%)+(AY68-240)*10%)</f>
        <v>0</v>
      </c>
      <c r="AZ73" s="594">
        <f>IF(AZ$3&gt;Painel!$D$8,0,(AZ68*15%)+(AZ68-240)*10%)</f>
        <v>0</v>
      </c>
      <c r="BA73" s="594">
        <f>IF(BA$3&gt;Painel!$D$8,0,(BA68*15%)+(BA68-240)*10%)</f>
        <v>0</v>
      </c>
      <c r="BB73" s="594">
        <f>IF(BB$3&gt;Painel!$D$8,0,(BB68*15%)+(BB68-240)*10%)</f>
        <v>0</v>
      </c>
      <c r="BC73" s="594">
        <f>IF(BC$3&gt;Painel!$D$8,0,(BC68*15%)+(BC68-240)*10%)</f>
        <v>0</v>
      </c>
      <c r="BD73" s="594">
        <f>IF(BD$3&gt;Painel!$D$8,0,(BD68*15%)+(BD68-240)*10%)</f>
        <v>0</v>
      </c>
      <c r="BE73" s="594">
        <f>IF(BE$3&gt;Painel!$D$8,0,(BE68*15%)+(BE68-240)*10%)</f>
        <v>0</v>
      </c>
      <c r="BF73" s="594">
        <f>IF(BF$3&gt;Painel!$D$8,0,(BF68*15%)+(BF68-240)*10%)</f>
        <v>0</v>
      </c>
      <c r="BG73" s="594">
        <f>IF(BG$3&gt;Painel!$D$8,0,(BG68*15%)+(BG68-240)*10%)</f>
        <v>0</v>
      </c>
      <c r="BH73" s="594">
        <f>IF(BH$3&gt;Painel!$D$8,0,(BH68*15%)+(BH68-240)*10%)</f>
        <v>0</v>
      </c>
      <c r="BI73" s="594">
        <f>IF(BI$3&gt;Painel!$D$8,0,(BI68*15%)+(BI68-240)*10%)</f>
        <v>0</v>
      </c>
      <c r="BJ73" s="594">
        <f>IF(BJ$3&gt;Painel!$D$8,0,(BJ68*15%)+(BJ68-240)*10%)</f>
        <v>0</v>
      </c>
      <c r="BK73" s="594">
        <f>IF(BK$3&gt;Painel!$D$8,0,(BK68*15%)+(BK68-240)*10%)</f>
        <v>0</v>
      </c>
      <c r="BL73" s="594">
        <f>IF(BL$3&gt;Painel!$D$8,0,(BL68*15%)+(BL68-240)*10%)</f>
        <v>0</v>
      </c>
      <c r="BM73" s="594">
        <f>IF(BM$3&gt;Painel!$D$8,0,(BM68*15%)+(BM68-240)*10%)</f>
        <v>0</v>
      </c>
      <c r="BN73" s="594">
        <f>IF(BN$3&gt;Painel!$D$8,0,(BN68*15%)+(BN68-240)*10%)</f>
        <v>0</v>
      </c>
      <c r="BO73" s="594">
        <f>IF(BO$3&gt;Painel!$D$8,0,(BO68*15%)+(BO68-240)*10%)</f>
        <v>0</v>
      </c>
      <c r="BP73" s="594">
        <f>IF(BP$3&gt;Painel!$D$8,0,(BP68*15%)+(BP68-240)*10%)</f>
        <v>0</v>
      </c>
      <c r="BQ73" s="594">
        <f>IF(BQ$3&gt;Painel!$D$8,0,(BQ68*15%)+(BQ68-240)*10%)</f>
        <v>0</v>
      </c>
    </row>
    <row r="74" spans="1:69" ht="15">
      <c r="A74" s="450"/>
      <c r="B74" s="539" t="s">
        <v>346</v>
      </c>
      <c r="C74" s="540">
        <f t="shared" si="22"/>
        <v>984078.27224471467</v>
      </c>
      <c r="D74" s="540">
        <f>NPV(Painel!$D$11,$K74:$BQ74)+J74</f>
        <v>153180.86075201334</v>
      </c>
      <c r="E74" s="601"/>
      <c r="F74" s="543"/>
      <c r="G74" s="543"/>
      <c r="H74" s="543"/>
      <c r="I74" s="544"/>
      <c r="J74" s="602">
        <f t="shared" ref="J74:BQ74" si="53">IF(J72&lt;0,J72,J72*30%)</f>
        <v>-116877.29103163462</v>
      </c>
      <c r="K74" s="602">
        <f t="shared" si="53"/>
        <v>-27244.172495986175</v>
      </c>
      <c r="L74" s="602">
        <f t="shared" si="53"/>
        <v>-14063.819414694239</v>
      </c>
      <c r="M74" s="602">
        <f t="shared" si="53"/>
        <v>17816.820048574424</v>
      </c>
      <c r="N74" s="602">
        <f t="shared" si="53"/>
        <v>30228.203837051162</v>
      </c>
      <c r="O74" s="602">
        <f t="shared" si="53"/>
        <v>33390.754425379899</v>
      </c>
      <c r="P74" s="602">
        <f t="shared" si="53"/>
        <v>34664.542690172915</v>
      </c>
      <c r="Q74" s="602">
        <f t="shared" si="53"/>
        <v>35885.605511483554</v>
      </c>
      <c r="R74" s="602">
        <f t="shared" si="53"/>
        <v>37053.828178439653</v>
      </c>
      <c r="S74" s="602">
        <f t="shared" si="53"/>
        <v>37269.027454871342</v>
      </c>
      <c r="T74" s="602">
        <f t="shared" si="53"/>
        <v>38300.173862680989</v>
      </c>
      <c r="U74" s="602">
        <f t="shared" si="53"/>
        <v>39228.613323467463</v>
      </c>
      <c r="V74" s="602">
        <f t="shared" si="53"/>
        <v>40111.877235597662</v>
      </c>
      <c r="W74" s="602">
        <f t="shared" si="53"/>
        <v>40978.046695608049</v>
      </c>
      <c r="X74" s="602">
        <f t="shared" si="53"/>
        <v>41849.206983923963</v>
      </c>
      <c r="Y74" s="602">
        <f t="shared" si="53"/>
        <v>42707.461165201188</v>
      </c>
      <c r="Z74" s="602">
        <f t="shared" si="53"/>
        <v>43528.503241471262</v>
      </c>
      <c r="AA74" s="602">
        <f t="shared" si="53"/>
        <v>44344.180854165759</v>
      </c>
      <c r="AB74" s="602">
        <f t="shared" si="53"/>
        <v>45151.758571083577</v>
      </c>
      <c r="AC74" s="602">
        <f t="shared" si="53"/>
        <v>45931.891549709493</v>
      </c>
      <c r="AD74" s="602">
        <f t="shared" si="53"/>
        <v>46716.918195555918</v>
      </c>
      <c r="AE74" s="602">
        <f t="shared" si="53"/>
        <v>47508.921817324052</v>
      </c>
      <c r="AF74" s="602">
        <f t="shared" si="53"/>
        <v>48287.618453896917</v>
      </c>
      <c r="AG74" s="602">
        <f t="shared" si="53"/>
        <v>49070.492845422181</v>
      </c>
      <c r="AH74" s="602">
        <f t="shared" si="53"/>
        <v>49862.275900788671</v>
      </c>
      <c r="AI74" s="602">
        <f t="shared" si="53"/>
        <v>50582.396767175953</v>
      </c>
      <c r="AJ74" s="602">
        <f t="shared" si="53"/>
        <v>49497.060913512447</v>
      </c>
      <c r="AK74" s="602">
        <f t="shared" si="53"/>
        <v>50165.813570668834</v>
      </c>
      <c r="AL74" s="602">
        <f t="shared" si="53"/>
        <v>50783.632004839004</v>
      </c>
      <c r="AM74" s="602">
        <f t="shared" si="53"/>
        <v>51347.92908896329</v>
      </c>
      <c r="AN74" s="602">
        <f t="shared" si="53"/>
        <v>0</v>
      </c>
      <c r="AO74" s="602">
        <f t="shared" si="53"/>
        <v>0</v>
      </c>
      <c r="AP74" s="602">
        <f t="shared" si="53"/>
        <v>0</v>
      </c>
      <c r="AQ74" s="602">
        <f t="shared" si="53"/>
        <v>0</v>
      </c>
      <c r="AR74" s="602">
        <f t="shared" si="53"/>
        <v>0</v>
      </c>
      <c r="AS74" s="602">
        <f t="shared" si="53"/>
        <v>0</v>
      </c>
      <c r="AT74" s="602">
        <f t="shared" si="53"/>
        <v>0</v>
      </c>
      <c r="AU74" s="602">
        <f t="shared" si="53"/>
        <v>0</v>
      </c>
      <c r="AV74" s="602">
        <f t="shared" si="53"/>
        <v>0</v>
      </c>
      <c r="AW74" s="602">
        <f t="shared" si="53"/>
        <v>0</v>
      </c>
      <c r="AX74" s="602">
        <f t="shared" si="53"/>
        <v>0</v>
      </c>
      <c r="AY74" s="602">
        <f t="shared" si="53"/>
        <v>0</v>
      </c>
      <c r="AZ74" s="602">
        <f t="shared" si="53"/>
        <v>0</v>
      </c>
      <c r="BA74" s="602">
        <f t="shared" si="53"/>
        <v>0</v>
      </c>
      <c r="BB74" s="602">
        <f t="shared" si="53"/>
        <v>0</v>
      </c>
      <c r="BC74" s="602">
        <f t="shared" si="53"/>
        <v>0</v>
      </c>
      <c r="BD74" s="602">
        <f t="shared" si="53"/>
        <v>0</v>
      </c>
      <c r="BE74" s="602">
        <f t="shared" si="53"/>
        <v>0</v>
      </c>
      <c r="BF74" s="602">
        <f t="shared" si="53"/>
        <v>0</v>
      </c>
      <c r="BG74" s="602">
        <f t="shared" si="53"/>
        <v>0</v>
      </c>
      <c r="BH74" s="602">
        <f t="shared" si="53"/>
        <v>0</v>
      </c>
      <c r="BI74" s="602">
        <f t="shared" si="53"/>
        <v>0</v>
      </c>
      <c r="BJ74" s="602">
        <f t="shared" si="53"/>
        <v>0</v>
      </c>
      <c r="BK74" s="602">
        <f t="shared" si="53"/>
        <v>0</v>
      </c>
      <c r="BL74" s="602">
        <f t="shared" si="53"/>
        <v>0</v>
      </c>
      <c r="BM74" s="602">
        <f t="shared" si="53"/>
        <v>0</v>
      </c>
      <c r="BN74" s="602">
        <f t="shared" si="53"/>
        <v>0</v>
      </c>
      <c r="BO74" s="602">
        <f t="shared" si="53"/>
        <v>0</v>
      </c>
      <c r="BP74" s="602">
        <f t="shared" si="53"/>
        <v>0</v>
      </c>
      <c r="BQ74" s="602">
        <f t="shared" si="53"/>
        <v>0</v>
      </c>
    </row>
    <row r="75" spans="1:69" outlineLevel="1">
      <c r="A75" s="450"/>
      <c r="B75" s="587" t="s">
        <v>347</v>
      </c>
      <c r="C75" s="588">
        <f t="shared" si="22"/>
        <v>-158185.28294231504</v>
      </c>
      <c r="D75" s="588">
        <f>NPV(Painel!$D$11,$K75:$BQ75)+J75</f>
        <v>-153579.86039779137</v>
      </c>
      <c r="E75" s="589"/>
      <c r="F75" s="592"/>
      <c r="G75" s="592"/>
      <c r="H75" s="592"/>
      <c r="I75" s="593"/>
      <c r="J75" s="594">
        <f>IF(J74&lt;0,J74,0)</f>
        <v>-116877.29103163462</v>
      </c>
      <c r="K75" s="594">
        <f t="shared" ref="K75:BQ75" si="54">IF(K74&lt;0,K74,0)</f>
        <v>-27244.172495986175</v>
      </c>
      <c r="L75" s="594">
        <f t="shared" si="54"/>
        <v>-14063.819414694239</v>
      </c>
      <c r="M75" s="594">
        <f t="shared" si="54"/>
        <v>0</v>
      </c>
      <c r="N75" s="594">
        <f t="shared" si="54"/>
        <v>0</v>
      </c>
      <c r="O75" s="594">
        <f t="shared" si="54"/>
        <v>0</v>
      </c>
      <c r="P75" s="594">
        <f t="shared" si="54"/>
        <v>0</v>
      </c>
      <c r="Q75" s="594">
        <f t="shared" si="54"/>
        <v>0</v>
      </c>
      <c r="R75" s="594">
        <f t="shared" si="54"/>
        <v>0</v>
      </c>
      <c r="S75" s="594">
        <f t="shared" si="54"/>
        <v>0</v>
      </c>
      <c r="T75" s="594">
        <f t="shared" si="54"/>
        <v>0</v>
      </c>
      <c r="U75" s="594">
        <f t="shared" si="54"/>
        <v>0</v>
      </c>
      <c r="V75" s="594">
        <f t="shared" si="54"/>
        <v>0</v>
      </c>
      <c r="W75" s="594">
        <f t="shared" si="54"/>
        <v>0</v>
      </c>
      <c r="X75" s="594">
        <f t="shared" si="54"/>
        <v>0</v>
      </c>
      <c r="Y75" s="594">
        <f t="shared" si="54"/>
        <v>0</v>
      </c>
      <c r="Z75" s="594">
        <f t="shared" si="54"/>
        <v>0</v>
      </c>
      <c r="AA75" s="594">
        <f t="shared" si="54"/>
        <v>0</v>
      </c>
      <c r="AB75" s="594">
        <f t="shared" si="54"/>
        <v>0</v>
      </c>
      <c r="AC75" s="594">
        <f t="shared" si="54"/>
        <v>0</v>
      </c>
      <c r="AD75" s="594">
        <f t="shared" si="54"/>
        <v>0</v>
      </c>
      <c r="AE75" s="594">
        <f t="shared" si="54"/>
        <v>0</v>
      </c>
      <c r="AF75" s="594">
        <f t="shared" si="54"/>
        <v>0</v>
      </c>
      <c r="AG75" s="594">
        <f t="shared" si="54"/>
        <v>0</v>
      </c>
      <c r="AH75" s="594">
        <f t="shared" si="54"/>
        <v>0</v>
      </c>
      <c r="AI75" s="594">
        <f t="shared" si="54"/>
        <v>0</v>
      </c>
      <c r="AJ75" s="594">
        <f t="shared" si="54"/>
        <v>0</v>
      </c>
      <c r="AK75" s="594">
        <f t="shared" si="54"/>
        <v>0</v>
      </c>
      <c r="AL75" s="594">
        <f t="shared" si="54"/>
        <v>0</v>
      </c>
      <c r="AM75" s="594">
        <f t="shared" si="54"/>
        <v>0</v>
      </c>
      <c r="AN75" s="594">
        <f t="shared" si="54"/>
        <v>0</v>
      </c>
      <c r="AO75" s="594">
        <f t="shared" si="54"/>
        <v>0</v>
      </c>
      <c r="AP75" s="594">
        <f t="shared" si="54"/>
        <v>0</v>
      </c>
      <c r="AQ75" s="594">
        <f t="shared" si="54"/>
        <v>0</v>
      </c>
      <c r="AR75" s="594">
        <f t="shared" si="54"/>
        <v>0</v>
      </c>
      <c r="AS75" s="594">
        <f t="shared" si="54"/>
        <v>0</v>
      </c>
      <c r="AT75" s="594">
        <f t="shared" si="54"/>
        <v>0</v>
      </c>
      <c r="AU75" s="594">
        <f t="shared" si="54"/>
        <v>0</v>
      </c>
      <c r="AV75" s="594">
        <f t="shared" si="54"/>
        <v>0</v>
      </c>
      <c r="AW75" s="594">
        <f t="shared" si="54"/>
        <v>0</v>
      </c>
      <c r="AX75" s="594">
        <f t="shared" si="54"/>
        <v>0</v>
      </c>
      <c r="AY75" s="594">
        <f t="shared" si="54"/>
        <v>0</v>
      </c>
      <c r="AZ75" s="594">
        <f t="shared" si="54"/>
        <v>0</v>
      </c>
      <c r="BA75" s="594">
        <f t="shared" si="54"/>
        <v>0</v>
      </c>
      <c r="BB75" s="594">
        <f t="shared" si="54"/>
        <v>0</v>
      </c>
      <c r="BC75" s="594">
        <f t="shared" si="54"/>
        <v>0</v>
      </c>
      <c r="BD75" s="594">
        <f t="shared" si="54"/>
        <v>0</v>
      </c>
      <c r="BE75" s="594">
        <f t="shared" si="54"/>
        <v>0</v>
      </c>
      <c r="BF75" s="594">
        <f t="shared" si="54"/>
        <v>0</v>
      </c>
      <c r="BG75" s="594">
        <f t="shared" si="54"/>
        <v>0</v>
      </c>
      <c r="BH75" s="594">
        <f t="shared" si="54"/>
        <v>0</v>
      </c>
      <c r="BI75" s="594">
        <f t="shared" si="54"/>
        <v>0</v>
      </c>
      <c r="BJ75" s="594">
        <f t="shared" si="54"/>
        <v>0</v>
      </c>
      <c r="BK75" s="594">
        <f t="shared" si="54"/>
        <v>0</v>
      </c>
      <c r="BL75" s="594">
        <f t="shared" si="54"/>
        <v>0</v>
      </c>
      <c r="BM75" s="594">
        <f t="shared" si="54"/>
        <v>0</v>
      </c>
      <c r="BN75" s="594">
        <f t="shared" si="54"/>
        <v>0</v>
      </c>
      <c r="BO75" s="594">
        <f t="shared" si="54"/>
        <v>0</v>
      </c>
      <c r="BP75" s="594">
        <f t="shared" si="54"/>
        <v>0</v>
      </c>
      <c r="BQ75" s="594">
        <f t="shared" si="54"/>
        <v>0</v>
      </c>
    </row>
    <row r="76" spans="1:69" outlineLevel="1">
      <c r="A76" s="450"/>
      <c r="B76" s="587" t="s">
        <v>348</v>
      </c>
      <c r="C76" s="588">
        <f t="shared" si="22"/>
        <v>3793481.3645420712</v>
      </c>
      <c r="D76" s="588">
        <f>NPV(Painel!$D$11,$K76:$BQ76)+J76</f>
        <v>1011762.2818340156</v>
      </c>
      <c r="E76" s="589"/>
      <c r="F76" s="592"/>
      <c r="G76" s="592"/>
      <c r="H76" s="592"/>
      <c r="I76" s="593"/>
      <c r="J76" s="594">
        <f t="shared" ref="J76:BQ76" si="55">IF(J74&lt;0,0,IF(I75&gt;=0,J72,IF(J74&gt;(I75*-1),J72+I75,J72-J74)))</f>
        <v>0</v>
      </c>
      <c r="K76" s="594">
        <f t="shared" si="55"/>
        <v>0</v>
      </c>
      <c r="L76" s="594">
        <f t="shared" si="55"/>
        <v>0</v>
      </c>
      <c r="M76" s="594">
        <f t="shared" si="55"/>
        <v>45325.580747220512</v>
      </c>
      <c r="N76" s="594">
        <f t="shared" si="55"/>
        <v>100760.67945683721</v>
      </c>
      <c r="O76" s="594">
        <f t="shared" si="55"/>
        <v>111302.51475126632</v>
      </c>
      <c r="P76" s="594">
        <f t="shared" si="55"/>
        <v>115548.47563390972</v>
      </c>
      <c r="Q76" s="594">
        <f t="shared" si="55"/>
        <v>119618.68503827852</v>
      </c>
      <c r="R76" s="594">
        <f t="shared" si="55"/>
        <v>123512.76059479885</v>
      </c>
      <c r="S76" s="594">
        <f t="shared" si="55"/>
        <v>124230.09151623782</v>
      </c>
      <c r="T76" s="594">
        <f t="shared" si="55"/>
        <v>127667.24620893663</v>
      </c>
      <c r="U76" s="594">
        <f t="shared" si="55"/>
        <v>130762.04441155822</v>
      </c>
      <c r="V76" s="594">
        <f t="shared" si="55"/>
        <v>133706.25745199222</v>
      </c>
      <c r="W76" s="594">
        <f t="shared" si="55"/>
        <v>136593.48898536016</v>
      </c>
      <c r="X76" s="594">
        <f t="shared" si="55"/>
        <v>139497.35661307987</v>
      </c>
      <c r="Y76" s="594">
        <f t="shared" si="55"/>
        <v>142358.20388400397</v>
      </c>
      <c r="Z76" s="594">
        <f t="shared" si="55"/>
        <v>145095.01080490422</v>
      </c>
      <c r="AA76" s="594">
        <f t="shared" si="55"/>
        <v>147813.93618055253</v>
      </c>
      <c r="AB76" s="594">
        <f t="shared" si="55"/>
        <v>150505.86190361192</v>
      </c>
      <c r="AC76" s="594">
        <f t="shared" si="55"/>
        <v>153106.30516569832</v>
      </c>
      <c r="AD76" s="594">
        <f t="shared" si="55"/>
        <v>155723.06065185307</v>
      </c>
      <c r="AE76" s="594">
        <f t="shared" si="55"/>
        <v>158363.07272441351</v>
      </c>
      <c r="AF76" s="594">
        <f t="shared" si="55"/>
        <v>160958.72817965641</v>
      </c>
      <c r="AG76" s="594">
        <f t="shared" si="55"/>
        <v>163568.3094847406</v>
      </c>
      <c r="AH76" s="594">
        <f t="shared" si="55"/>
        <v>166207.58633596223</v>
      </c>
      <c r="AI76" s="594">
        <f t="shared" si="55"/>
        <v>168607.98922391984</v>
      </c>
      <c r="AJ76" s="594">
        <f t="shared" si="55"/>
        <v>164990.2030450415</v>
      </c>
      <c r="AK76" s="594">
        <f t="shared" si="55"/>
        <v>167219.37856889612</v>
      </c>
      <c r="AL76" s="594">
        <f t="shared" si="55"/>
        <v>169278.77334946336</v>
      </c>
      <c r="AM76" s="594">
        <f t="shared" si="55"/>
        <v>171159.76362987765</v>
      </c>
      <c r="AN76" s="594">
        <f t="shared" si="55"/>
        <v>0</v>
      </c>
      <c r="AO76" s="594">
        <f t="shared" si="55"/>
        <v>0</v>
      </c>
      <c r="AP76" s="594">
        <f t="shared" si="55"/>
        <v>0</v>
      </c>
      <c r="AQ76" s="594">
        <f t="shared" si="55"/>
        <v>0</v>
      </c>
      <c r="AR76" s="594">
        <f t="shared" si="55"/>
        <v>0</v>
      </c>
      <c r="AS76" s="594">
        <f t="shared" si="55"/>
        <v>0</v>
      </c>
      <c r="AT76" s="594">
        <f t="shared" si="55"/>
        <v>0</v>
      </c>
      <c r="AU76" s="594">
        <f t="shared" si="55"/>
        <v>0</v>
      </c>
      <c r="AV76" s="594">
        <f t="shared" si="55"/>
        <v>0</v>
      </c>
      <c r="AW76" s="594">
        <f t="shared" si="55"/>
        <v>0</v>
      </c>
      <c r="AX76" s="594">
        <f t="shared" si="55"/>
        <v>0</v>
      </c>
      <c r="AY76" s="594">
        <f t="shared" si="55"/>
        <v>0</v>
      </c>
      <c r="AZ76" s="594">
        <f t="shared" si="55"/>
        <v>0</v>
      </c>
      <c r="BA76" s="594">
        <f t="shared" si="55"/>
        <v>0</v>
      </c>
      <c r="BB76" s="594">
        <f t="shared" si="55"/>
        <v>0</v>
      </c>
      <c r="BC76" s="594">
        <f t="shared" si="55"/>
        <v>0</v>
      </c>
      <c r="BD76" s="594">
        <f t="shared" si="55"/>
        <v>0</v>
      </c>
      <c r="BE76" s="594">
        <f t="shared" si="55"/>
        <v>0</v>
      </c>
      <c r="BF76" s="594">
        <f t="shared" si="55"/>
        <v>0</v>
      </c>
      <c r="BG76" s="594">
        <f t="shared" si="55"/>
        <v>0</v>
      </c>
      <c r="BH76" s="594">
        <f t="shared" si="55"/>
        <v>0</v>
      </c>
      <c r="BI76" s="594">
        <f t="shared" si="55"/>
        <v>0</v>
      </c>
      <c r="BJ76" s="594">
        <f t="shared" si="55"/>
        <v>0</v>
      </c>
      <c r="BK76" s="594">
        <f t="shared" si="55"/>
        <v>0</v>
      </c>
      <c r="BL76" s="594">
        <f t="shared" si="55"/>
        <v>0</v>
      </c>
      <c r="BM76" s="594">
        <f t="shared" si="55"/>
        <v>0</v>
      </c>
      <c r="BN76" s="594">
        <f t="shared" si="55"/>
        <v>0</v>
      </c>
      <c r="BO76" s="594">
        <f t="shared" si="55"/>
        <v>0</v>
      </c>
      <c r="BP76" s="594">
        <f t="shared" si="55"/>
        <v>0</v>
      </c>
      <c r="BQ76" s="594">
        <f t="shared" si="55"/>
        <v>0</v>
      </c>
    </row>
    <row r="77" spans="1:69" ht="15">
      <c r="A77" s="450"/>
      <c r="B77" s="539" t="s">
        <v>349</v>
      </c>
      <c r="C77" s="540">
        <f t="shared" si="22"/>
        <v>2733284.3562353188</v>
      </c>
      <c r="D77" s="540">
        <f>NPV(Painel!$D$11,$K77:$BQ77)+J77</f>
        <v>425377.34990195127</v>
      </c>
      <c r="E77" s="601"/>
      <c r="F77" s="543"/>
      <c r="G77" s="543"/>
      <c r="H77" s="543"/>
      <c r="I77" s="544"/>
      <c r="J77" s="602">
        <f t="shared" ref="J77:BQ77" si="56">IF(J73&lt;0,J73,J73*30%)</f>
        <v>-324683.14175454061</v>
      </c>
      <c r="K77" s="602">
        <f t="shared" si="56"/>
        <v>-75702.256933294935</v>
      </c>
      <c r="L77" s="602">
        <f t="shared" si="56"/>
        <v>-39090.16504081733</v>
      </c>
      <c r="M77" s="602">
        <f t="shared" si="56"/>
        <v>49483.966801595627</v>
      </c>
      <c r="N77" s="602">
        <f t="shared" si="56"/>
        <v>83960.032880697676</v>
      </c>
      <c r="O77" s="602">
        <f t="shared" si="56"/>
        <v>92744.895626055266</v>
      </c>
      <c r="P77" s="602">
        <f t="shared" si="56"/>
        <v>96283.196361591428</v>
      </c>
      <c r="Q77" s="602">
        <f t="shared" si="56"/>
        <v>99675.037531898764</v>
      </c>
      <c r="R77" s="602">
        <f t="shared" si="56"/>
        <v>102920.10049566571</v>
      </c>
      <c r="S77" s="602">
        <f t="shared" si="56"/>
        <v>103517.87626353152</v>
      </c>
      <c r="T77" s="602">
        <f t="shared" si="56"/>
        <v>106382.17184078052</v>
      </c>
      <c r="U77" s="602">
        <f t="shared" si="56"/>
        <v>108961.17034296518</v>
      </c>
      <c r="V77" s="602">
        <f t="shared" si="56"/>
        <v>111414.68120999352</v>
      </c>
      <c r="W77" s="602">
        <f t="shared" si="56"/>
        <v>113820.70748780014</v>
      </c>
      <c r="X77" s="602">
        <f t="shared" si="56"/>
        <v>116240.59717756657</v>
      </c>
      <c r="Y77" s="602">
        <f t="shared" si="56"/>
        <v>118624.63657000332</v>
      </c>
      <c r="Z77" s="602">
        <f t="shared" si="56"/>
        <v>120905.30900408686</v>
      </c>
      <c r="AA77" s="602">
        <f t="shared" si="56"/>
        <v>123171.08015046043</v>
      </c>
      <c r="AB77" s="602">
        <f t="shared" si="56"/>
        <v>125414.35158634327</v>
      </c>
      <c r="AC77" s="602">
        <f t="shared" si="56"/>
        <v>127581.38763808194</v>
      </c>
      <c r="AD77" s="602">
        <f t="shared" si="56"/>
        <v>129762.01720987755</v>
      </c>
      <c r="AE77" s="602">
        <f t="shared" si="56"/>
        <v>131962.02727034455</v>
      </c>
      <c r="AF77" s="602">
        <f t="shared" si="56"/>
        <v>134125.07348304699</v>
      </c>
      <c r="AG77" s="602">
        <f t="shared" si="56"/>
        <v>136299.72457061717</v>
      </c>
      <c r="AH77" s="602">
        <f t="shared" si="56"/>
        <v>138499.12194663522</v>
      </c>
      <c r="AI77" s="602">
        <f t="shared" si="56"/>
        <v>140499.4576865999</v>
      </c>
      <c r="AJ77" s="602">
        <f t="shared" si="56"/>
        <v>137484.63587086793</v>
      </c>
      <c r="AK77" s="602">
        <f t="shared" si="56"/>
        <v>139342.28214074677</v>
      </c>
      <c r="AL77" s="602">
        <f t="shared" si="56"/>
        <v>141058.44445788613</v>
      </c>
      <c r="AM77" s="602">
        <f t="shared" si="56"/>
        <v>142625.93635823135</v>
      </c>
      <c r="AN77" s="602">
        <f t="shared" si="56"/>
        <v>0</v>
      </c>
      <c r="AO77" s="602">
        <f t="shared" si="56"/>
        <v>0</v>
      </c>
      <c r="AP77" s="602">
        <f t="shared" si="56"/>
        <v>0</v>
      </c>
      <c r="AQ77" s="602">
        <f t="shared" si="56"/>
        <v>0</v>
      </c>
      <c r="AR77" s="602">
        <f t="shared" si="56"/>
        <v>0</v>
      </c>
      <c r="AS77" s="602">
        <f t="shared" si="56"/>
        <v>0</v>
      </c>
      <c r="AT77" s="602">
        <f t="shared" si="56"/>
        <v>0</v>
      </c>
      <c r="AU77" s="602">
        <f t="shared" si="56"/>
        <v>0</v>
      </c>
      <c r="AV77" s="602">
        <f t="shared" si="56"/>
        <v>0</v>
      </c>
      <c r="AW77" s="602">
        <f t="shared" si="56"/>
        <v>0</v>
      </c>
      <c r="AX77" s="602">
        <f t="shared" si="56"/>
        <v>0</v>
      </c>
      <c r="AY77" s="602">
        <f t="shared" si="56"/>
        <v>0</v>
      </c>
      <c r="AZ77" s="602">
        <f t="shared" si="56"/>
        <v>0</v>
      </c>
      <c r="BA77" s="602">
        <f t="shared" si="56"/>
        <v>0</v>
      </c>
      <c r="BB77" s="602">
        <f t="shared" si="56"/>
        <v>0</v>
      </c>
      <c r="BC77" s="602">
        <f t="shared" si="56"/>
        <v>0</v>
      </c>
      <c r="BD77" s="602">
        <f t="shared" si="56"/>
        <v>0</v>
      </c>
      <c r="BE77" s="602">
        <f t="shared" si="56"/>
        <v>0</v>
      </c>
      <c r="BF77" s="602">
        <f t="shared" si="56"/>
        <v>0</v>
      </c>
      <c r="BG77" s="602">
        <f t="shared" si="56"/>
        <v>0</v>
      </c>
      <c r="BH77" s="602">
        <f t="shared" si="56"/>
        <v>0</v>
      </c>
      <c r="BI77" s="602">
        <f t="shared" si="56"/>
        <v>0</v>
      </c>
      <c r="BJ77" s="602">
        <f t="shared" si="56"/>
        <v>0</v>
      </c>
      <c r="BK77" s="602">
        <f t="shared" si="56"/>
        <v>0</v>
      </c>
      <c r="BL77" s="602">
        <f t="shared" si="56"/>
        <v>0</v>
      </c>
      <c r="BM77" s="602">
        <f t="shared" si="56"/>
        <v>0</v>
      </c>
      <c r="BN77" s="602">
        <f t="shared" si="56"/>
        <v>0</v>
      </c>
      <c r="BO77" s="602">
        <f t="shared" si="56"/>
        <v>0</v>
      </c>
      <c r="BP77" s="602">
        <f t="shared" si="56"/>
        <v>0</v>
      </c>
      <c r="BQ77" s="602">
        <f t="shared" si="56"/>
        <v>0</v>
      </c>
    </row>
    <row r="78" spans="1:69" outlineLevel="1">
      <c r="A78" s="450"/>
      <c r="B78" s="587" t="s">
        <v>350</v>
      </c>
      <c r="C78" s="588">
        <f t="shared" si="22"/>
        <v>-2208185.8401502771</v>
      </c>
      <c r="D78" s="588">
        <f>NPV(Painel!$D$11,$K78:$BQ78)+J78</f>
        <v>-1786971.7855976173</v>
      </c>
      <c r="E78" s="589"/>
      <c r="F78" s="592"/>
      <c r="G78" s="592"/>
      <c r="H78" s="592"/>
      <c r="I78" s="593"/>
      <c r="J78" s="594">
        <f t="shared" ref="J78:BQ78" si="57">IF((J77+I78&gt;0),0,J77+I78)</f>
        <v>-324683.14175454061</v>
      </c>
      <c r="K78" s="594">
        <f t="shared" si="57"/>
        <v>-400385.39868783555</v>
      </c>
      <c r="L78" s="594">
        <f t="shared" si="57"/>
        <v>-439475.56372865289</v>
      </c>
      <c r="M78" s="594">
        <f t="shared" si="57"/>
        <v>-389991.59692705725</v>
      </c>
      <c r="N78" s="594">
        <f t="shared" si="57"/>
        <v>-306031.56404635956</v>
      </c>
      <c r="O78" s="594">
        <f t="shared" si="57"/>
        <v>-213286.66842030431</v>
      </c>
      <c r="P78" s="594">
        <f t="shared" si="57"/>
        <v>-117003.47205871288</v>
      </c>
      <c r="Q78" s="594">
        <f t="shared" si="57"/>
        <v>-17328.434526814119</v>
      </c>
      <c r="R78" s="594">
        <f t="shared" si="57"/>
        <v>0</v>
      </c>
      <c r="S78" s="594">
        <f t="shared" si="57"/>
        <v>0</v>
      </c>
      <c r="T78" s="594">
        <f t="shared" si="57"/>
        <v>0</v>
      </c>
      <c r="U78" s="594">
        <f t="shared" si="57"/>
        <v>0</v>
      </c>
      <c r="V78" s="594">
        <f t="shared" si="57"/>
        <v>0</v>
      </c>
      <c r="W78" s="594">
        <f t="shared" si="57"/>
        <v>0</v>
      </c>
      <c r="X78" s="594">
        <f t="shared" si="57"/>
        <v>0</v>
      </c>
      <c r="Y78" s="594">
        <f t="shared" si="57"/>
        <v>0</v>
      </c>
      <c r="Z78" s="594">
        <f t="shared" si="57"/>
        <v>0</v>
      </c>
      <c r="AA78" s="594">
        <f t="shared" si="57"/>
        <v>0</v>
      </c>
      <c r="AB78" s="594">
        <f t="shared" si="57"/>
        <v>0</v>
      </c>
      <c r="AC78" s="594">
        <f t="shared" si="57"/>
        <v>0</v>
      </c>
      <c r="AD78" s="594">
        <f t="shared" si="57"/>
        <v>0</v>
      </c>
      <c r="AE78" s="594">
        <f t="shared" si="57"/>
        <v>0</v>
      </c>
      <c r="AF78" s="594">
        <f t="shared" si="57"/>
        <v>0</v>
      </c>
      <c r="AG78" s="594">
        <f t="shared" si="57"/>
        <v>0</v>
      </c>
      <c r="AH78" s="594">
        <f t="shared" si="57"/>
        <v>0</v>
      </c>
      <c r="AI78" s="594">
        <f t="shared" si="57"/>
        <v>0</v>
      </c>
      <c r="AJ78" s="594">
        <f t="shared" si="57"/>
        <v>0</v>
      </c>
      <c r="AK78" s="594">
        <f t="shared" si="57"/>
        <v>0</v>
      </c>
      <c r="AL78" s="594">
        <f t="shared" si="57"/>
        <v>0</v>
      </c>
      <c r="AM78" s="594">
        <f t="shared" si="57"/>
        <v>0</v>
      </c>
      <c r="AN78" s="594">
        <f t="shared" si="57"/>
        <v>0</v>
      </c>
      <c r="AO78" s="594">
        <f t="shared" si="57"/>
        <v>0</v>
      </c>
      <c r="AP78" s="594">
        <f t="shared" si="57"/>
        <v>0</v>
      </c>
      <c r="AQ78" s="594">
        <f t="shared" si="57"/>
        <v>0</v>
      </c>
      <c r="AR78" s="594">
        <f t="shared" si="57"/>
        <v>0</v>
      </c>
      <c r="AS78" s="594">
        <f t="shared" si="57"/>
        <v>0</v>
      </c>
      <c r="AT78" s="594">
        <f t="shared" si="57"/>
        <v>0</v>
      </c>
      <c r="AU78" s="594">
        <f t="shared" si="57"/>
        <v>0</v>
      </c>
      <c r="AV78" s="594">
        <f t="shared" si="57"/>
        <v>0</v>
      </c>
      <c r="AW78" s="594">
        <f t="shared" si="57"/>
        <v>0</v>
      </c>
      <c r="AX78" s="594">
        <f t="shared" si="57"/>
        <v>0</v>
      </c>
      <c r="AY78" s="594">
        <f t="shared" si="57"/>
        <v>0</v>
      </c>
      <c r="AZ78" s="594">
        <f t="shared" si="57"/>
        <v>0</v>
      </c>
      <c r="BA78" s="594">
        <f t="shared" si="57"/>
        <v>0</v>
      </c>
      <c r="BB78" s="594">
        <f t="shared" si="57"/>
        <v>0</v>
      </c>
      <c r="BC78" s="594">
        <f t="shared" si="57"/>
        <v>0</v>
      </c>
      <c r="BD78" s="594">
        <f t="shared" si="57"/>
        <v>0</v>
      </c>
      <c r="BE78" s="594">
        <f t="shared" si="57"/>
        <v>0</v>
      </c>
      <c r="BF78" s="594">
        <f t="shared" si="57"/>
        <v>0</v>
      </c>
      <c r="BG78" s="594">
        <f t="shared" si="57"/>
        <v>0</v>
      </c>
      <c r="BH78" s="594">
        <f t="shared" si="57"/>
        <v>0</v>
      </c>
      <c r="BI78" s="594">
        <f t="shared" si="57"/>
        <v>0</v>
      </c>
      <c r="BJ78" s="594">
        <f t="shared" si="57"/>
        <v>0</v>
      </c>
      <c r="BK78" s="594">
        <f t="shared" si="57"/>
        <v>0</v>
      </c>
      <c r="BL78" s="594">
        <f t="shared" si="57"/>
        <v>0</v>
      </c>
      <c r="BM78" s="594">
        <f t="shared" si="57"/>
        <v>0</v>
      </c>
      <c r="BN78" s="594">
        <f t="shared" si="57"/>
        <v>0</v>
      </c>
      <c r="BO78" s="594">
        <f t="shared" si="57"/>
        <v>0</v>
      </c>
      <c r="BP78" s="594">
        <f t="shared" si="57"/>
        <v>0</v>
      </c>
      <c r="BQ78" s="594">
        <f t="shared" si="57"/>
        <v>0</v>
      </c>
    </row>
    <row r="79" spans="1:69" outlineLevel="1">
      <c r="A79" s="450"/>
      <c r="B79" s="603" t="s">
        <v>351</v>
      </c>
      <c r="C79" s="604">
        <f t="shared" si="22"/>
        <v>10136390.836151253</v>
      </c>
      <c r="D79" s="604">
        <f>NPV(Painel!$D$11,$K79:$BQ79)+J79</f>
        <v>2565410.7382846731</v>
      </c>
      <c r="E79" s="605"/>
      <c r="F79" s="606"/>
      <c r="G79" s="606"/>
      <c r="H79" s="606"/>
      <c r="I79" s="607"/>
      <c r="J79" s="608">
        <f>IF(J77&lt;0,0,IF(I78&gt;=0,J73,IF(J77&gt;(I78*-1),J73+I78,J73-J77)))</f>
        <v>0</v>
      </c>
      <c r="K79" s="608">
        <f t="shared" ref="K79:BQ79" si="58">IF(K77&lt;0,0,IF(J78&gt;=0,K73,IF(K77&gt;(J78*-1),K73+J78,K73-K77)))</f>
        <v>0</v>
      </c>
      <c r="L79" s="608">
        <f t="shared" si="58"/>
        <v>0</v>
      </c>
      <c r="M79" s="608">
        <f t="shared" si="58"/>
        <v>115462.58920372314</v>
      </c>
      <c r="N79" s="608">
        <f t="shared" si="58"/>
        <v>195906.74338829459</v>
      </c>
      <c r="O79" s="608">
        <f t="shared" si="58"/>
        <v>216404.75646079564</v>
      </c>
      <c r="P79" s="608">
        <f t="shared" si="58"/>
        <v>224660.79151038002</v>
      </c>
      <c r="Q79" s="608">
        <f t="shared" si="58"/>
        <v>232575.08757443045</v>
      </c>
      <c r="R79" s="608">
        <f t="shared" si="58"/>
        <v>325738.56712540495</v>
      </c>
      <c r="S79" s="608">
        <f t="shared" si="58"/>
        <v>345059.58754510508</v>
      </c>
      <c r="T79" s="608">
        <f t="shared" si="58"/>
        <v>354607.23946926842</v>
      </c>
      <c r="U79" s="608">
        <f t="shared" si="58"/>
        <v>363203.90114321728</v>
      </c>
      <c r="V79" s="608">
        <f t="shared" si="58"/>
        <v>371382.2706999784</v>
      </c>
      <c r="W79" s="608">
        <f t="shared" si="58"/>
        <v>379402.35829266714</v>
      </c>
      <c r="X79" s="608">
        <f t="shared" si="58"/>
        <v>387468.65725855523</v>
      </c>
      <c r="Y79" s="608">
        <f t="shared" si="58"/>
        <v>395415.4552333444</v>
      </c>
      <c r="Z79" s="608">
        <f t="shared" si="58"/>
        <v>403017.69668028952</v>
      </c>
      <c r="AA79" s="608">
        <f t="shared" si="58"/>
        <v>410570.26716820145</v>
      </c>
      <c r="AB79" s="608">
        <f t="shared" si="58"/>
        <v>418047.83862114424</v>
      </c>
      <c r="AC79" s="608">
        <f t="shared" si="58"/>
        <v>425271.29212693981</v>
      </c>
      <c r="AD79" s="608">
        <f t="shared" si="58"/>
        <v>432540.05736625852</v>
      </c>
      <c r="AE79" s="608">
        <f t="shared" si="58"/>
        <v>439873.42423448188</v>
      </c>
      <c r="AF79" s="608">
        <f t="shared" si="58"/>
        <v>447083.57827682333</v>
      </c>
      <c r="AG79" s="608">
        <f t="shared" si="58"/>
        <v>454332.4152353906</v>
      </c>
      <c r="AH79" s="608">
        <f t="shared" si="58"/>
        <v>461663.73982211738</v>
      </c>
      <c r="AI79" s="608">
        <f t="shared" si="58"/>
        <v>468331.52562199964</v>
      </c>
      <c r="AJ79" s="608">
        <f t="shared" si="58"/>
        <v>458282.11956955976</v>
      </c>
      <c r="AK79" s="608">
        <f t="shared" si="58"/>
        <v>464474.27380248922</v>
      </c>
      <c r="AL79" s="608">
        <f t="shared" si="58"/>
        <v>470194.81485962047</v>
      </c>
      <c r="AM79" s="608">
        <f t="shared" si="58"/>
        <v>475419.78786077123</v>
      </c>
      <c r="AN79" s="608">
        <f t="shared" si="58"/>
        <v>0</v>
      </c>
      <c r="AO79" s="608">
        <f t="shared" si="58"/>
        <v>0</v>
      </c>
      <c r="AP79" s="608">
        <f t="shared" si="58"/>
        <v>0</v>
      </c>
      <c r="AQ79" s="608">
        <f t="shared" si="58"/>
        <v>0</v>
      </c>
      <c r="AR79" s="608">
        <f t="shared" si="58"/>
        <v>0</v>
      </c>
      <c r="AS79" s="608">
        <f t="shared" si="58"/>
        <v>0</v>
      </c>
      <c r="AT79" s="608">
        <f t="shared" si="58"/>
        <v>0</v>
      </c>
      <c r="AU79" s="608">
        <f t="shared" si="58"/>
        <v>0</v>
      </c>
      <c r="AV79" s="608">
        <f t="shared" si="58"/>
        <v>0</v>
      </c>
      <c r="AW79" s="608">
        <f t="shared" si="58"/>
        <v>0</v>
      </c>
      <c r="AX79" s="608">
        <f t="shared" si="58"/>
        <v>0</v>
      </c>
      <c r="AY79" s="608">
        <f t="shared" si="58"/>
        <v>0</v>
      </c>
      <c r="AZ79" s="608">
        <f t="shared" si="58"/>
        <v>0</v>
      </c>
      <c r="BA79" s="608">
        <f t="shared" si="58"/>
        <v>0</v>
      </c>
      <c r="BB79" s="608">
        <f t="shared" si="58"/>
        <v>0</v>
      </c>
      <c r="BC79" s="608">
        <f t="shared" si="58"/>
        <v>0</v>
      </c>
      <c r="BD79" s="608">
        <f t="shared" si="58"/>
        <v>0</v>
      </c>
      <c r="BE79" s="608">
        <f t="shared" si="58"/>
        <v>0</v>
      </c>
      <c r="BF79" s="608">
        <f t="shared" si="58"/>
        <v>0</v>
      </c>
      <c r="BG79" s="608">
        <f t="shared" si="58"/>
        <v>0</v>
      </c>
      <c r="BH79" s="608">
        <f t="shared" si="58"/>
        <v>0</v>
      </c>
      <c r="BI79" s="608">
        <f t="shared" si="58"/>
        <v>0</v>
      </c>
      <c r="BJ79" s="608">
        <f t="shared" si="58"/>
        <v>0</v>
      </c>
      <c r="BK79" s="608">
        <f t="shared" si="58"/>
        <v>0</v>
      </c>
      <c r="BL79" s="608">
        <f t="shared" si="58"/>
        <v>0</v>
      </c>
      <c r="BM79" s="608">
        <f t="shared" si="58"/>
        <v>0</v>
      </c>
      <c r="BN79" s="608">
        <f t="shared" si="58"/>
        <v>0</v>
      </c>
      <c r="BO79" s="608">
        <f t="shared" si="58"/>
        <v>0</v>
      </c>
      <c r="BP79" s="608">
        <f t="shared" si="58"/>
        <v>0</v>
      </c>
      <c r="BQ79" s="608">
        <f t="shared" si="58"/>
        <v>0</v>
      </c>
    </row>
    <row r="80" spans="1:69">
      <c r="A80" s="450"/>
      <c r="B80" s="450"/>
      <c r="C80" s="609"/>
      <c r="D80" s="609"/>
      <c r="E80" s="609"/>
      <c r="F80" s="331"/>
      <c r="G80" s="331"/>
      <c r="H80" s="331"/>
      <c r="I80" s="331"/>
      <c r="J80" s="331"/>
      <c r="K80" s="331"/>
      <c r="L80" s="331"/>
      <c r="M80" s="331"/>
    </row>
    <row r="81" spans="1:69">
      <c r="A81" s="450"/>
      <c r="B81" s="450"/>
      <c r="C81" s="609"/>
      <c r="D81" s="609"/>
      <c r="E81" s="609"/>
      <c r="F81" s="331"/>
      <c r="G81" s="331"/>
      <c r="H81" s="331"/>
      <c r="I81" s="331"/>
      <c r="J81" s="331"/>
      <c r="K81" s="331"/>
      <c r="L81" s="331"/>
      <c r="M81" s="331"/>
    </row>
    <row r="82" spans="1:69" ht="15" collapsed="1">
      <c r="A82" s="450"/>
      <c r="B82" s="519" t="s">
        <v>352</v>
      </c>
      <c r="C82" s="520"/>
      <c r="D82" s="520"/>
      <c r="E82" s="521"/>
      <c r="F82" s="521"/>
      <c r="G82" s="522"/>
      <c r="H82" s="522"/>
      <c r="I82" s="522"/>
      <c r="J82" s="523">
        <f t="shared" ref="J82:BQ82" si="59">J$10</f>
        <v>46387</v>
      </c>
      <c r="K82" s="523">
        <f t="shared" si="59"/>
        <v>46752</v>
      </c>
      <c r="L82" s="523">
        <f t="shared" si="59"/>
        <v>47118</v>
      </c>
      <c r="M82" s="523">
        <f t="shared" si="59"/>
        <v>47483</v>
      </c>
      <c r="N82" s="523">
        <f t="shared" si="59"/>
        <v>47848</v>
      </c>
      <c r="O82" s="523">
        <f t="shared" si="59"/>
        <v>48213</v>
      </c>
      <c r="P82" s="523">
        <f t="shared" si="59"/>
        <v>48579</v>
      </c>
      <c r="Q82" s="523">
        <f t="shared" si="59"/>
        <v>48944</v>
      </c>
      <c r="R82" s="523">
        <f t="shared" si="59"/>
        <v>49309</v>
      </c>
      <c r="S82" s="523">
        <f t="shared" si="59"/>
        <v>49674</v>
      </c>
      <c r="T82" s="523">
        <f t="shared" si="59"/>
        <v>50040</v>
      </c>
      <c r="U82" s="523">
        <f t="shared" si="59"/>
        <v>50405</v>
      </c>
      <c r="V82" s="523">
        <f t="shared" si="59"/>
        <v>50770</v>
      </c>
      <c r="W82" s="523">
        <f t="shared" si="59"/>
        <v>51135</v>
      </c>
      <c r="X82" s="523">
        <f t="shared" si="59"/>
        <v>51501</v>
      </c>
      <c r="Y82" s="523">
        <f t="shared" si="59"/>
        <v>51866</v>
      </c>
      <c r="Z82" s="523">
        <f t="shared" si="59"/>
        <v>52231</v>
      </c>
      <c r="AA82" s="523">
        <f t="shared" si="59"/>
        <v>52596</v>
      </c>
      <c r="AB82" s="523">
        <f t="shared" si="59"/>
        <v>52962</v>
      </c>
      <c r="AC82" s="523">
        <f t="shared" si="59"/>
        <v>53327</v>
      </c>
      <c r="AD82" s="523">
        <f t="shared" si="59"/>
        <v>53692</v>
      </c>
      <c r="AE82" s="523">
        <f t="shared" si="59"/>
        <v>54057</v>
      </c>
      <c r="AF82" s="523">
        <f t="shared" si="59"/>
        <v>54423</v>
      </c>
      <c r="AG82" s="523">
        <f t="shared" si="59"/>
        <v>54788</v>
      </c>
      <c r="AH82" s="523">
        <f t="shared" si="59"/>
        <v>55153</v>
      </c>
      <c r="AI82" s="523">
        <f t="shared" si="59"/>
        <v>55518</v>
      </c>
      <c r="AJ82" s="523">
        <f t="shared" si="59"/>
        <v>55884</v>
      </c>
      <c r="AK82" s="523">
        <f t="shared" si="59"/>
        <v>56249</v>
      </c>
      <c r="AL82" s="523">
        <f t="shared" si="59"/>
        <v>56614</v>
      </c>
      <c r="AM82" s="523">
        <f t="shared" si="59"/>
        <v>56979</v>
      </c>
      <c r="AN82" s="523">
        <f t="shared" si="59"/>
        <v>57345</v>
      </c>
      <c r="AO82" s="523">
        <f t="shared" si="59"/>
        <v>57710</v>
      </c>
      <c r="AP82" s="523">
        <f t="shared" si="59"/>
        <v>58075</v>
      </c>
      <c r="AQ82" s="523">
        <f t="shared" si="59"/>
        <v>58440</v>
      </c>
      <c r="AR82" s="523">
        <f t="shared" si="59"/>
        <v>58806</v>
      </c>
      <c r="AS82" s="523">
        <f t="shared" si="59"/>
        <v>59171</v>
      </c>
      <c r="AT82" s="523">
        <f t="shared" si="59"/>
        <v>59536</v>
      </c>
      <c r="AU82" s="523">
        <f t="shared" si="59"/>
        <v>59901</v>
      </c>
      <c r="AV82" s="523">
        <f t="shared" si="59"/>
        <v>60267</v>
      </c>
      <c r="AW82" s="523">
        <f t="shared" si="59"/>
        <v>60632</v>
      </c>
      <c r="AX82" s="523">
        <f t="shared" si="59"/>
        <v>60997</v>
      </c>
      <c r="AY82" s="523">
        <f t="shared" si="59"/>
        <v>61362</v>
      </c>
      <c r="AZ82" s="523">
        <f t="shared" si="59"/>
        <v>61728</v>
      </c>
      <c r="BA82" s="523">
        <f t="shared" si="59"/>
        <v>62093</v>
      </c>
      <c r="BB82" s="523">
        <f t="shared" si="59"/>
        <v>62458</v>
      </c>
      <c r="BC82" s="523">
        <f t="shared" si="59"/>
        <v>62823</v>
      </c>
      <c r="BD82" s="523">
        <f t="shared" si="59"/>
        <v>63189</v>
      </c>
      <c r="BE82" s="523">
        <f t="shared" si="59"/>
        <v>63554</v>
      </c>
      <c r="BF82" s="523">
        <f t="shared" si="59"/>
        <v>63919</v>
      </c>
      <c r="BG82" s="523">
        <f t="shared" si="59"/>
        <v>64284</v>
      </c>
      <c r="BH82" s="523">
        <f t="shared" si="59"/>
        <v>64650</v>
      </c>
      <c r="BI82" s="523">
        <f t="shared" si="59"/>
        <v>65015</v>
      </c>
      <c r="BJ82" s="523">
        <f t="shared" si="59"/>
        <v>65380</v>
      </c>
      <c r="BK82" s="523">
        <f t="shared" si="59"/>
        <v>65745</v>
      </c>
      <c r="BL82" s="523">
        <f t="shared" si="59"/>
        <v>66111</v>
      </c>
      <c r="BM82" s="523">
        <f t="shared" si="59"/>
        <v>66476</v>
      </c>
      <c r="BN82" s="523">
        <f t="shared" si="59"/>
        <v>66841</v>
      </c>
      <c r="BO82" s="523">
        <f t="shared" si="59"/>
        <v>67206</v>
      </c>
      <c r="BP82" s="523">
        <f t="shared" si="59"/>
        <v>67572</v>
      </c>
      <c r="BQ82" s="523">
        <f t="shared" si="59"/>
        <v>67937</v>
      </c>
    </row>
    <row r="83" spans="1:69" ht="15" hidden="1" outlineLevel="1">
      <c r="A83" s="450"/>
      <c r="B83" s="579" t="s">
        <v>353</v>
      </c>
      <c r="C83" s="580">
        <f t="shared" ref="C83:C96" si="60">SUM($J83:$BQ83)</f>
        <v>34876477.962872468</v>
      </c>
      <c r="D83" s="580">
        <f>NPV(Painel!$D$11,$K83:$BQ83)+J83</f>
        <v>6460047.0966585884</v>
      </c>
      <c r="E83" s="581"/>
      <c r="F83" s="582" t="str">
        <f>Painel!$N$85</f>
        <v>Lucro Real</v>
      </c>
      <c r="G83" s="583"/>
      <c r="H83" s="584"/>
      <c r="I83" s="585"/>
      <c r="J83" s="586">
        <f t="shared" ref="J83:AO83" si="61">IF($F$83="Lucro Presumido",SUM(J84:J85),J$58)</f>
        <v>-1298636.5670181625</v>
      </c>
      <c r="K83" s="586">
        <f t="shared" si="61"/>
        <v>-302713.02773317974</v>
      </c>
      <c r="L83" s="586">
        <f t="shared" si="61"/>
        <v>-689742.76081438735</v>
      </c>
      <c r="M83" s="586">
        <f t="shared" si="61"/>
        <v>12114.116272886167</v>
      </c>
      <c r="N83" s="586">
        <f t="shared" si="61"/>
        <v>507756.31834765768</v>
      </c>
      <c r="O83" s="586">
        <f t="shared" si="61"/>
        <v>669663.38030989782</v>
      </c>
      <c r="P83" s="586">
        <f t="shared" si="61"/>
        <v>761616.28214118583</v>
      </c>
      <c r="Q83" s="586">
        <f t="shared" si="61"/>
        <v>851616.38976942282</v>
      </c>
      <c r="R83" s="586">
        <f t="shared" si="61"/>
        <v>939659.45464378793</v>
      </c>
      <c r="S83" s="586">
        <f t="shared" si="61"/>
        <v>992405.35690613778</v>
      </c>
      <c r="T83" s="586">
        <f t="shared" si="61"/>
        <v>1075371.5232935972</v>
      </c>
      <c r="U83" s="586">
        <f t="shared" si="61"/>
        <v>1154533.7286801985</v>
      </c>
      <c r="V83" s="586">
        <f t="shared" si="61"/>
        <v>1232022.7655980485</v>
      </c>
      <c r="W83" s="586">
        <f t="shared" si="61"/>
        <v>1308878.6746596093</v>
      </c>
      <c r="X83" s="586">
        <f t="shared" si="61"/>
        <v>1385919.4292139676</v>
      </c>
      <c r="Y83" s="586">
        <f t="shared" si="61"/>
        <v>1462482.1798039302</v>
      </c>
      <c r="Z83" s="586">
        <f t="shared" si="61"/>
        <v>1537666.7042825164</v>
      </c>
      <c r="AA83" s="586">
        <f t="shared" si="61"/>
        <v>1612652.54492497</v>
      </c>
      <c r="AB83" s="586">
        <f t="shared" si="61"/>
        <v>1672287.354484577</v>
      </c>
      <c r="AC83" s="586">
        <f t="shared" si="61"/>
        <v>1701181.1685077592</v>
      </c>
      <c r="AD83" s="586">
        <f t="shared" si="61"/>
        <v>1730256.2294650341</v>
      </c>
      <c r="AE83" s="586">
        <f t="shared" si="61"/>
        <v>1759589.6969379277</v>
      </c>
      <c r="AF83" s="586">
        <f t="shared" si="61"/>
        <v>1788430.3131072933</v>
      </c>
      <c r="AG83" s="586">
        <f t="shared" si="61"/>
        <v>1817425.6609415624</v>
      </c>
      <c r="AH83" s="586">
        <f t="shared" si="61"/>
        <v>1846750.9592884693</v>
      </c>
      <c r="AI83" s="586">
        <f t="shared" si="61"/>
        <v>1873422.1024879983</v>
      </c>
      <c r="AJ83" s="586">
        <f t="shared" si="61"/>
        <v>1833224.478278239</v>
      </c>
      <c r="AK83" s="586">
        <f t="shared" si="61"/>
        <v>1857993.0952099569</v>
      </c>
      <c r="AL83" s="586">
        <f t="shared" si="61"/>
        <v>1880875.2594384819</v>
      </c>
      <c r="AM83" s="586">
        <f t="shared" si="61"/>
        <v>1901775.1514430849</v>
      </c>
      <c r="AN83" s="586">
        <f t="shared" si="61"/>
        <v>6.171864143977461E-11</v>
      </c>
      <c r="AO83" s="586">
        <f t="shared" si="61"/>
        <v>6.171864143977461E-11</v>
      </c>
      <c r="AP83" s="586">
        <f t="shared" ref="AP83:BQ83" si="62">IF($F$83="Lucro Presumido",SUM(AP84:AP85),AP$58)</f>
        <v>6.171864143977461E-11</v>
      </c>
      <c r="AQ83" s="586">
        <f t="shared" si="62"/>
        <v>6.171864143977461E-11</v>
      </c>
      <c r="AR83" s="586">
        <f t="shared" si="62"/>
        <v>6.171864143977461E-11</v>
      </c>
      <c r="AS83" s="586">
        <f t="shared" si="62"/>
        <v>6.171864143977461E-11</v>
      </c>
      <c r="AT83" s="586">
        <f t="shared" si="62"/>
        <v>6.171864143977461E-11</v>
      </c>
      <c r="AU83" s="586">
        <f t="shared" si="62"/>
        <v>6.171864143977461E-11</v>
      </c>
      <c r="AV83" s="586">
        <f t="shared" si="62"/>
        <v>6.171864143977461E-11</v>
      </c>
      <c r="AW83" s="586">
        <f t="shared" si="62"/>
        <v>6.171864143977461E-11</v>
      </c>
      <c r="AX83" s="586">
        <f t="shared" si="62"/>
        <v>6.171864143977461E-11</v>
      </c>
      <c r="AY83" s="586">
        <f t="shared" si="62"/>
        <v>6.171864143977461E-11</v>
      </c>
      <c r="AZ83" s="586">
        <f t="shared" si="62"/>
        <v>6.171864143977461E-11</v>
      </c>
      <c r="BA83" s="586">
        <f t="shared" si="62"/>
        <v>6.171864143977461E-11</v>
      </c>
      <c r="BB83" s="586">
        <f t="shared" si="62"/>
        <v>6.171864143977461E-11</v>
      </c>
      <c r="BC83" s="586">
        <f t="shared" si="62"/>
        <v>6.171864143977461E-11</v>
      </c>
      <c r="BD83" s="586">
        <f t="shared" si="62"/>
        <v>6.171864143977461E-11</v>
      </c>
      <c r="BE83" s="586">
        <f t="shared" si="62"/>
        <v>6.171864143977461E-11</v>
      </c>
      <c r="BF83" s="586">
        <f t="shared" si="62"/>
        <v>6.171864143977461E-11</v>
      </c>
      <c r="BG83" s="586">
        <f t="shared" si="62"/>
        <v>6.171864143977461E-11</v>
      </c>
      <c r="BH83" s="586">
        <f t="shared" si="62"/>
        <v>6.171864143977461E-11</v>
      </c>
      <c r="BI83" s="586">
        <f t="shared" si="62"/>
        <v>6.171864143977461E-11</v>
      </c>
      <c r="BJ83" s="586">
        <f t="shared" si="62"/>
        <v>6.171864143977461E-11</v>
      </c>
      <c r="BK83" s="586">
        <f t="shared" si="62"/>
        <v>6.171864143977461E-11</v>
      </c>
      <c r="BL83" s="586">
        <f t="shared" si="62"/>
        <v>6.171864143977461E-11</v>
      </c>
      <c r="BM83" s="586">
        <f t="shared" si="62"/>
        <v>6.171864143977461E-11</v>
      </c>
      <c r="BN83" s="586">
        <f t="shared" si="62"/>
        <v>6.171864143977461E-11</v>
      </c>
      <c r="BO83" s="586">
        <f t="shared" si="62"/>
        <v>6.171864143977461E-11</v>
      </c>
      <c r="BP83" s="586">
        <f t="shared" si="62"/>
        <v>6.171864143977461E-11</v>
      </c>
      <c r="BQ83" s="586">
        <f t="shared" si="62"/>
        <v>6.171864143977461E-11</v>
      </c>
    </row>
    <row r="84" spans="1:69" hidden="1" outlineLevel="1">
      <c r="A84" s="450"/>
      <c r="B84" s="587" t="s">
        <v>341</v>
      </c>
      <c r="C84" s="588"/>
      <c r="D84" s="588"/>
      <c r="E84" s="589"/>
      <c r="F84" s="590" t="str">
        <f>Painel!$N$85</f>
        <v>Lucro Real</v>
      </c>
      <c r="G84" s="591">
        <f>Painel!$N$86</f>
        <v>0.32</v>
      </c>
      <c r="H84" s="592"/>
      <c r="I84" s="593"/>
      <c r="J84" s="594">
        <f t="shared" ref="J84:AO84" si="63">IF($F$84="Lucro Presumido",SUM(J$12,J$14:J$16)*$G$84,0)</f>
        <v>0</v>
      </c>
      <c r="K84" s="594">
        <f t="shared" si="63"/>
        <v>0</v>
      </c>
      <c r="L84" s="594">
        <f t="shared" si="63"/>
        <v>0</v>
      </c>
      <c r="M84" s="594">
        <f t="shared" si="63"/>
        <v>0</v>
      </c>
      <c r="N84" s="594">
        <f t="shared" si="63"/>
        <v>0</v>
      </c>
      <c r="O84" s="594">
        <f t="shared" si="63"/>
        <v>0</v>
      </c>
      <c r="P84" s="594">
        <f t="shared" si="63"/>
        <v>0</v>
      </c>
      <c r="Q84" s="594">
        <f t="shared" si="63"/>
        <v>0</v>
      </c>
      <c r="R84" s="594">
        <f t="shared" si="63"/>
        <v>0</v>
      </c>
      <c r="S84" s="594">
        <f t="shared" si="63"/>
        <v>0</v>
      </c>
      <c r="T84" s="594">
        <f t="shared" si="63"/>
        <v>0</v>
      </c>
      <c r="U84" s="594">
        <f t="shared" si="63"/>
        <v>0</v>
      </c>
      <c r="V84" s="594">
        <f t="shared" si="63"/>
        <v>0</v>
      </c>
      <c r="W84" s="594">
        <f t="shared" si="63"/>
        <v>0</v>
      </c>
      <c r="X84" s="594">
        <f t="shared" si="63"/>
        <v>0</v>
      </c>
      <c r="Y84" s="594">
        <f t="shared" si="63"/>
        <v>0</v>
      </c>
      <c r="Z84" s="594">
        <f t="shared" si="63"/>
        <v>0</v>
      </c>
      <c r="AA84" s="594">
        <f t="shared" si="63"/>
        <v>0</v>
      </c>
      <c r="AB84" s="594">
        <f t="shared" si="63"/>
        <v>0</v>
      </c>
      <c r="AC84" s="594">
        <f t="shared" si="63"/>
        <v>0</v>
      </c>
      <c r="AD84" s="594">
        <f t="shared" si="63"/>
        <v>0</v>
      </c>
      <c r="AE84" s="594">
        <f t="shared" si="63"/>
        <v>0</v>
      </c>
      <c r="AF84" s="594">
        <f t="shared" si="63"/>
        <v>0</v>
      </c>
      <c r="AG84" s="594">
        <f t="shared" si="63"/>
        <v>0</v>
      </c>
      <c r="AH84" s="594">
        <f t="shared" si="63"/>
        <v>0</v>
      </c>
      <c r="AI84" s="594">
        <f t="shared" si="63"/>
        <v>0</v>
      </c>
      <c r="AJ84" s="594">
        <f t="shared" si="63"/>
        <v>0</v>
      </c>
      <c r="AK84" s="594">
        <f t="shared" si="63"/>
        <v>0</v>
      </c>
      <c r="AL84" s="594">
        <f t="shared" si="63"/>
        <v>0</v>
      </c>
      <c r="AM84" s="594">
        <f t="shared" si="63"/>
        <v>0</v>
      </c>
      <c r="AN84" s="594">
        <f t="shared" si="63"/>
        <v>0</v>
      </c>
      <c r="AO84" s="594">
        <f t="shared" si="63"/>
        <v>0</v>
      </c>
      <c r="AP84" s="594">
        <f t="shared" ref="AP84:BQ84" si="64">IF($F$84="Lucro Presumido",SUM(AP$12,AP$14:AP$16)*$G$84,0)</f>
        <v>0</v>
      </c>
      <c r="AQ84" s="594">
        <f t="shared" si="64"/>
        <v>0</v>
      </c>
      <c r="AR84" s="594">
        <f t="shared" si="64"/>
        <v>0</v>
      </c>
      <c r="AS84" s="594">
        <f t="shared" si="64"/>
        <v>0</v>
      </c>
      <c r="AT84" s="594">
        <f t="shared" si="64"/>
        <v>0</v>
      </c>
      <c r="AU84" s="594">
        <f t="shared" si="64"/>
        <v>0</v>
      </c>
      <c r="AV84" s="594">
        <f t="shared" si="64"/>
        <v>0</v>
      </c>
      <c r="AW84" s="594">
        <f t="shared" si="64"/>
        <v>0</v>
      </c>
      <c r="AX84" s="594">
        <f t="shared" si="64"/>
        <v>0</v>
      </c>
      <c r="AY84" s="594">
        <f t="shared" si="64"/>
        <v>0</v>
      </c>
      <c r="AZ84" s="594">
        <f t="shared" si="64"/>
        <v>0</v>
      </c>
      <c r="BA84" s="594">
        <f t="shared" si="64"/>
        <v>0</v>
      </c>
      <c r="BB84" s="594">
        <f t="shared" si="64"/>
        <v>0</v>
      </c>
      <c r="BC84" s="594">
        <f t="shared" si="64"/>
        <v>0</v>
      </c>
      <c r="BD84" s="594">
        <f t="shared" si="64"/>
        <v>0</v>
      </c>
      <c r="BE84" s="594">
        <f t="shared" si="64"/>
        <v>0</v>
      </c>
      <c r="BF84" s="594">
        <f t="shared" si="64"/>
        <v>0</v>
      </c>
      <c r="BG84" s="594">
        <f t="shared" si="64"/>
        <v>0</v>
      </c>
      <c r="BH84" s="594">
        <f t="shared" si="64"/>
        <v>0</v>
      </c>
      <c r="BI84" s="594">
        <f t="shared" si="64"/>
        <v>0</v>
      </c>
      <c r="BJ84" s="594">
        <f t="shared" si="64"/>
        <v>0</v>
      </c>
      <c r="BK84" s="594">
        <f t="shared" si="64"/>
        <v>0</v>
      </c>
      <c r="BL84" s="594">
        <f t="shared" si="64"/>
        <v>0</v>
      </c>
      <c r="BM84" s="594">
        <f t="shared" si="64"/>
        <v>0</v>
      </c>
      <c r="BN84" s="594">
        <f t="shared" si="64"/>
        <v>0</v>
      </c>
      <c r="BO84" s="594">
        <f t="shared" si="64"/>
        <v>0</v>
      </c>
      <c r="BP84" s="594">
        <f t="shared" si="64"/>
        <v>0</v>
      </c>
      <c r="BQ84" s="594">
        <f t="shared" si="64"/>
        <v>0</v>
      </c>
    </row>
    <row r="85" spans="1:69" hidden="1" outlineLevel="1">
      <c r="A85" s="450"/>
      <c r="B85" s="587" t="s">
        <v>342</v>
      </c>
      <c r="C85" s="588"/>
      <c r="D85" s="588"/>
      <c r="E85" s="589"/>
      <c r="F85" s="590" t="str">
        <f>Painel!$N$85</f>
        <v>Lucro Real</v>
      </c>
      <c r="G85" s="591">
        <f>Painel!$N$87</f>
        <v>0.08</v>
      </c>
      <c r="H85" s="592"/>
      <c r="I85" s="593"/>
      <c r="J85" s="594">
        <f t="shared" ref="J85:AO85" si="65">IF($F$85="Lucro Presumido",SUM(J$13)*$G$85,0)</f>
        <v>0</v>
      </c>
      <c r="K85" s="594">
        <f t="shared" si="65"/>
        <v>0</v>
      </c>
      <c r="L85" s="594">
        <f t="shared" si="65"/>
        <v>0</v>
      </c>
      <c r="M85" s="594">
        <f t="shared" si="65"/>
        <v>0</v>
      </c>
      <c r="N85" s="594">
        <f t="shared" si="65"/>
        <v>0</v>
      </c>
      <c r="O85" s="594">
        <f t="shared" si="65"/>
        <v>0</v>
      </c>
      <c r="P85" s="594">
        <f t="shared" si="65"/>
        <v>0</v>
      </c>
      <c r="Q85" s="594">
        <f t="shared" si="65"/>
        <v>0</v>
      </c>
      <c r="R85" s="594">
        <f t="shared" si="65"/>
        <v>0</v>
      </c>
      <c r="S85" s="594">
        <f t="shared" si="65"/>
        <v>0</v>
      </c>
      <c r="T85" s="594">
        <f t="shared" si="65"/>
        <v>0</v>
      </c>
      <c r="U85" s="594">
        <f t="shared" si="65"/>
        <v>0</v>
      </c>
      <c r="V85" s="594">
        <f t="shared" si="65"/>
        <v>0</v>
      </c>
      <c r="W85" s="594">
        <f t="shared" si="65"/>
        <v>0</v>
      </c>
      <c r="X85" s="594">
        <f t="shared" si="65"/>
        <v>0</v>
      </c>
      <c r="Y85" s="594">
        <f t="shared" si="65"/>
        <v>0</v>
      </c>
      <c r="Z85" s="594">
        <f t="shared" si="65"/>
        <v>0</v>
      </c>
      <c r="AA85" s="594">
        <f t="shared" si="65"/>
        <v>0</v>
      </c>
      <c r="AB85" s="594">
        <f t="shared" si="65"/>
        <v>0</v>
      </c>
      <c r="AC85" s="594">
        <f t="shared" si="65"/>
        <v>0</v>
      </c>
      <c r="AD85" s="594">
        <f t="shared" si="65"/>
        <v>0</v>
      </c>
      <c r="AE85" s="594">
        <f t="shared" si="65"/>
        <v>0</v>
      </c>
      <c r="AF85" s="594">
        <f t="shared" si="65"/>
        <v>0</v>
      </c>
      <c r="AG85" s="594">
        <f t="shared" si="65"/>
        <v>0</v>
      </c>
      <c r="AH85" s="594">
        <f t="shared" si="65"/>
        <v>0</v>
      </c>
      <c r="AI85" s="594">
        <f t="shared" si="65"/>
        <v>0</v>
      </c>
      <c r="AJ85" s="594">
        <f t="shared" si="65"/>
        <v>0</v>
      </c>
      <c r="AK85" s="594">
        <f t="shared" si="65"/>
        <v>0</v>
      </c>
      <c r="AL85" s="594">
        <f t="shared" si="65"/>
        <v>0</v>
      </c>
      <c r="AM85" s="594">
        <f t="shared" si="65"/>
        <v>0</v>
      </c>
      <c r="AN85" s="594">
        <f t="shared" si="65"/>
        <v>0</v>
      </c>
      <c r="AO85" s="594">
        <f t="shared" si="65"/>
        <v>0</v>
      </c>
      <c r="AP85" s="594">
        <f t="shared" ref="AP85:BQ85" si="66">IF($F$85="Lucro Presumido",SUM(AP$13)*$G$85,0)</f>
        <v>0</v>
      </c>
      <c r="AQ85" s="594">
        <f t="shared" si="66"/>
        <v>0</v>
      </c>
      <c r="AR85" s="594">
        <f t="shared" si="66"/>
        <v>0</v>
      </c>
      <c r="AS85" s="594">
        <f t="shared" si="66"/>
        <v>0</v>
      </c>
      <c r="AT85" s="594">
        <f t="shared" si="66"/>
        <v>0</v>
      </c>
      <c r="AU85" s="594">
        <f t="shared" si="66"/>
        <v>0</v>
      </c>
      <c r="AV85" s="594">
        <f t="shared" si="66"/>
        <v>0</v>
      </c>
      <c r="AW85" s="594">
        <f t="shared" si="66"/>
        <v>0</v>
      </c>
      <c r="AX85" s="594">
        <f t="shared" si="66"/>
        <v>0</v>
      </c>
      <c r="AY85" s="594">
        <f t="shared" si="66"/>
        <v>0</v>
      </c>
      <c r="AZ85" s="594">
        <f t="shared" si="66"/>
        <v>0</v>
      </c>
      <c r="BA85" s="594">
        <f t="shared" si="66"/>
        <v>0</v>
      </c>
      <c r="BB85" s="594">
        <f t="shared" si="66"/>
        <v>0</v>
      </c>
      <c r="BC85" s="594">
        <f t="shared" si="66"/>
        <v>0</v>
      </c>
      <c r="BD85" s="594">
        <f t="shared" si="66"/>
        <v>0</v>
      </c>
      <c r="BE85" s="594">
        <f t="shared" si="66"/>
        <v>0</v>
      </c>
      <c r="BF85" s="594">
        <f t="shared" si="66"/>
        <v>0</v>
      </c>
      <c r="BG85" s="594">
        <f t="shared" si="66"/>
        <v>0</v>
      </c>
      <c r="BH85" s="594">
        <f t="shared" si="66"/>
        <v>0</v>
      </c>
      <c r="BI85" s="594">
        <f t="shared" si="66"/>
        <v>0</v>
      </c>
      <c r="BJ85" s="594">
        <f t="shared" si="66"/>
        <v>0</v>
      </c>
      <c r="BK85" s="594">
        <f t="shared" si="66"/>
        <v>0</v>
      </c>
      <c r="BL85" s="594">
        <f t="shared" si="66"/>
        <v>0</v>
      </c>
      <c r="BM85" s="594">
        <f t="shared" si="66"/>
        <v>0</v>
      </c>
      <c r="BN85" s="594">
        <f t="shared" si="66"/>
        <v>0</v>
      </c>
      <c r="BO85" s="594">
        <f t="shared" si="66"/>
        <v>0</v>
      </c>
      <c r="BP85" s="594">
        <f t="shared" si="66"/>
        <v>0</v>
      </c>
      <c r="BQ85" s="594">
        <f t="shared" si="66"/>
        <v>0</v>
      </c>
    </row>
    <row r="86" spans="1:69" ht="15" hidden="1" outlineLevel="1">
      <c r="A86" s="450"/>
      <c r="B86" s="595" t="s">
        <v>343</v>
      </c>
      <c r="C86" s="596">
        <f t="shared" si="60"/>
        <v>0</v>
      </c>
      <c r="D86" s="596">
        <f>NPV(Painel!$D$11,$K86:$BQ86)+J86</f>
        <v>0</v>
      </c>
      <c r="E86" s="597"/>
      <c r="F86" s="598"/>
      <c r="G86" s="598"/>
      <c r="H86" s="598"/>
      <c r="I86" s="599"/>
      <c r="J86" s="595"/>
      <c r="K86" s="595"/>
      <c r="L86" s="595"/>
      <c r="M86" s="595"/>
      <c r="N86" s="600"/>
      <c r="O86" s="600"/>
      <c r="P86" s="600"/>
      <c r="Q86" s="600"/>
      <c r="R86" s="600"/>
      <c r="S86" s="600"/>
      <c r="T86" s="600"/>
      <c r="U86" s="600"/>
      <c r="V86" s="600"/>
      <c r="W86" s="600"/>
      <c r="X86" s="600"/>
      <c r="Y86" s="600"/>
      <c r="Z86" s="600"/>
      <c r="AA86" s="600"/>
      <c r="AB86" s="600"/>
      <c r="AC86" s="600"/>
      <c r="AD86" s="600"/>
      <c r="AE86" s="600"/>
      <c r="AF86" s="600"/>
      <c r="AG86" s="600"/>
      <c r="AH86" s="600"/>
      <c r="AI86" s="600"/>
      <c r="AJ86" s="600"/>
      <c r="AK86" s="600"/>
      <c r="AL86" s="600"/>
      <c r="AM86" s="600"/>
      <c r="AN86" s="600"/>
      <c r="AO86" s="600"/>
      <c r="AP86" s="600"/>
      <c r="AQ86" s="600"/>
      <c r="AR86" s="600"/>
      <c r="AS86" s="600"/>
      <c r="AT86" s="600"/>
      <c r="AU86" s="600"/>
      <c r="AV86" s="600"/>
      <c r="AW86" s="600"/>
      <c r="AX86" s="600"/>
      <c r="AY86" s="600"/>
      <c r="AZ86" s="600"/>
      <c r="BA86" s="600"/>
      <c r="BB86" s="600"/>
      <c r="BC86" s="600"/>
      <c r="BD86" s="600"/>
      <c r="BE86" s="600"/>
      <c r="BF86" s="600"/>
      <c r="BG86" s="600"/>
      <c r="BH86" s="600"/>
      <c r="BI86" s="600"/>
      <c r="BJ86" s="600"/>
      <c r="BK86" s="600"/>
      <c r="BL86" s="600"/>
      <c r="BM86" s="600"/>
      <c r="BN86" s="600"/>
      <c r="BO86" s="600"/>
      <c r="BP86" s="600"/>
      <c r="BQ86" s="600"/>
    </row>
    <row r="87" spans="1:69" hidden="1" outlineLevel="1">
      <c r="A87" s="450"/>
      <c r="B87" s="587" t="s">
        <v>344</v>
      </c>
      <c r="C87" s="588">
        <f t="shared" si="60"/>
        <v>3138883.0166585217</v>
      </c>
      <c r="D87" s="588">
        <f>NPV(Painel!$D$11,$K87:$BQ87)+J87</f>
        <v>581404.23869927321</v>
      </c>
      <c r="E87" s="589"/>
      <c r="F87" s="592"/>
      <c r="G87" s="592"/>
      <c r="H87" s="592"/>
      <c r="I87" s="593"/>
      <c r="J87" s="594">
        <f t="shared" ref="J87:BQ87" si="67">J83*9%</f>
        <v>-116877.29103163462</v>
      </c>
      <c r="K87" s="594">
        <f>K83*9%</f>
        <v>-27244.172495986175</v>
      </c>
      <c r="L87" s="594">
        <f t="shared" si="67"/>
        <v>-62076.848473294856</v>
      </c>
      <c r="M87" s="594">
        <f t="shared" si="67"/>
        <v>1090.2704645597551</v>
      </c>
      <c r="N87" s="594">
        <f t="shared" si="67"/>
        <v>45698.068651289192</v>
      </c>
      <c r="O87" s="594">
        <f t="shared" si="67"/>
        <v>60269.704227890805</v>
      </c>
      <c r="P87" s="594">
        <f t="shared" si="67"/>
        <v>68545.465392706727</v>
      </c>
      <c r="Q87" s="594">
        <f t="shared" si="67"/>
        <v>76645.475079248048</v>
      </c>
      <c r="R87" s="594">
        <f t="shared" si="67"/>
        <v>84569.350917940916</v>
      </c>
      <c r="S87" s="594">
        <f t="shared" si="67"/>
        <v>89316.482121552399</v>
      </c>
      <c r="T87" s="594">
        <f t="shared" si="67"/>
        <v>96783.437096423746</v>
      </c>
      <c r="U87" s="594">
        <f t="shared" si="67"/>
        <v>103908.03558121786</v>
      </c>
      <c r="V87" s="594">
        <f t="shared" si="67"/>
        <v>110882.04890382435</v>
      </c>
      <c r="W87" s="594">
        <f t="shared" si="67"/>
        <v>117799.08071936484</v>
      </c>
      <c r="X87" s="594">
        <f t="shared" si="67"/>
        <v>124732.74862925708</v>
      </c>
      <c r="Y87" s="594">
        <f t="shared" si="67"/>
        <v>131623.39618235372</v>
      </c>
      <c r="Z87" s="594">
        <f t="shared" si="67"/>
        <v>138390.00338542648</v>
      </c>
      <c r="AA87" s="594">
        <f t="shared" si="67"/>
        <v>145138.72904324729</v>
      </c>
      <c r="AB87" s="594">
        <f t="shared" si="67"/>
        <v>150505.86190361192</v>
      </c>
      <c r="AC87" s="594">
        <f t="shared" si="67"/>
        <v>153106.30516569832</v>
      </c>
      <c r="AD87" s="594">
        <f t="shared" si="67"/>
        <v>155723.06065185307</v>
      </c>
      <c r="AE87" s="594">
        <f t="shared" si="67"/>
        <v>158363.07272441351</v>
      </c>
      <c r="AF87" s="594">
        <f t="shared" si="67"/>
        <v>160958.72817965641</v>
      </c>
      <c r="AG87" s="594">
        <f t="shared" si="67"/>
        <v>163568.3094847406</v>
      </c>
      <c r="AH87" s="594">
        <f t="shared" si="67"/>
        <v>166207.58633596223</v>
      </c>
      <c r="AI87" s="594">
        <f t="shared" si="67"/>
        <v>168607.98922391984</v>
      </c>
      <c r="AJ87" s="594">
        <f t="shared" si="67"/>
        <v>164990.2030450415</v>
      </c>
      <c r="AK87" s="594">
        <f t="shared" si="67"/>
        <v>167219.37856889612</v>
      </c>
      <c r="AL87" s="594">
        <f t="shared" si="67"/>
        <v>169278.77334946336</v>
      </c>
      <c r="AM87" s="594">
        <f t="shared" si="67"/>
        <v>171159.76362987765</v>
      </c>
      <c r="AN87" s="594">
        <f t="shared" si="67"/>
        <v>5.5546777295797148E-12</v>
      </c>
      <c r="AO87" s="594">
        <f t="shared" si="67"/>
        <v>5.5546777295797148E-12</v>
      </c>
      <c r="AP87" s="594">
        <f t="shared" si="67"/>
        <v>5.5546777295797148E-12</v>
      </c>
      <c r="AQ87" s="594">
        <f t="shared" si="67"/>
        <v>5.5546777295797148E-12</v>
      </c>
      <c r="AR87" s="594">
        <f t="shared" si="67"/>
        <v>5.5546777295797148E-12</v>
      </c>
      <c r="AS87" s="594">
        <f t="shared" si="67"/>
        <v>5.5546777295797148E-12</v>
      </c>
      <c r="AT87" s="594">
        <f t="shared" si="67"/>
        <v>5.5546777295797148E-12</v>
      </c>
      <c r="AU87" s="594">
        <f t="shared" si="67"/>
        <v>5.5546777295797148E-12</v>
      </c>
      <c r="AV87" s="594">
        <f t="shared" si="67"/>
        <v>5.5546777295797148E-12</v>
      </c>
      <c r="AW87" s="594">
        <f t="shared" si="67"/>
        <v>5.5546777295797148E-12</v>
      </c>
      <c r="AX87" s="594">
        <f t="shared" si="67"/>
        <v>5.5546777295797148E-12</v>
      </c>
      <c r="AY87" s="594">
        <f t="shared" si="67"/>
        <v>5.5546777295797148E-12</v>
      </c>
      <c r="AZ87" s="594">
        <f t="shared" si="67"/>
        <v>5.5546777295797148E-12</v>
      </c>
      <c r="BA87" s="594">
        <f t="shared" si="67"/>
        <v>5.5546777295797148E-12</v>
      </c>
      <c r="BB87" s="594">
        <f t="shared" si="67"/>
        <v>5.5546777295797148E-12</v>
      </c>
      <c r="BC87" s="594">
        <f t="shared" si="67"/>
        <v>5.5546777295797148E-12</v>
      </c>
      <c r="BD87" s="594">
        <f t="shared" si="67"/>
        <v>5.5546777295797148E-12</v>
      </c>
      <c r="BE87" s="594">
        <f t="shared" si="67"/>
        <v>5.5546777295797148E-12</v>
      </c>
      <c r="BF87" s="594">
        <f t="shared" si="67"/>
        <v>5.5546777295797148E-12</v>
      </c>
      <c r="BG87" s="594">
        <f t="shared" si="67"/>
        <v>5.5546777295797148E-12</v>
      </c>
      <c r="BH87" s="594">
        <f t="shared" si="67"/>
        <v>5.5546777295797148E-12</v>
      </c>
      <c r="BI87" s="594">
        <f t="shared" si="67"/>
        <v>5.5546777295797148E-12</v>
      </c>
      <c r="BJ87" s="594">
        <f t="shared" si="67"/>
        <v>5.5546777295797148E-12</v>
      </c>
      <c r="BK87" s="594">
        <f t="shared" si="67"/>
        <v>5.5546777295797148E-12</v>
      </c>
      <c r="BL87" s="594">
        <f t="shared" si="67"/>
        <v>5.5546777295797148E-12</v>
      </c>
      <c r="BM87" s="594">
        <f t="shared" si="67"/>
        <v>5.5546777295797148E-12</v>
      </c>
      <c r="BN87" s="594">
        <f t="shared" si="67"/>
        <v>5.5546777295797148E-12</v>
      </c>
      <c r="BO87" s="594">
        <f t="shared" si="67"/>
        <v>5.5546777295797148E-12</v>
      </c>
      <c r="BP87" s="594">
        <f t="shared" si="67"/>
        <v>5.5546777295797148E-12</v>
      </c>
      <c r="BQ87" s="594">
        <f t="shared" si="67"/>
        <v>5.5546777295797148E-12</v>
      </c>
    </row>
    <row r="88" spans="1:69" hidden="1" outlineLevel="1">
      <c r="A88" s="450"/>
      <c r="B88" s="587" t="s">
        <v>345</v>
      </c>
      <c r="C88" s="588">
        <f t="shared" si="60"/>
        <v>8718399.490718117</v>
      </c>
      <c r="D88" s="588">
        <f>NPV(Painel!$D$11,$K88:$BQ88)+J88</f>
        <v>1614749.0938931582</v>
      </c>
      <c r="E88" s="589"/>
      <c r="F88" s="592"/>
      <c r="G88" s="592"/>
      <c r="H88" s="592"/>
      <c r="I88" s="593"/>
      <c r="J88" s="594">
        <f>IF(J$3&gt;Painel!$D$8,0,(J83*15%)+(J83-240)*10%)</f>
        <v>-324683.14175454061</v>
      </c>
      <c r="K88" s="594">
        <f>IF(K$3&gt;Painel!$D$8,0,(K83*15%)+(K83-240)*10%)</f>
        <v>-75702.256933294935</v>
      </c>
      <c r="L88" s="594">
        <f>IF(L$3&gt;Painel!$D$8,0,(L83*15%)+(L83-240)*10%)</f>
        <v>-172459.69020359684</v>
      </c>
      <c r="M88" s="594">
        <f>IF(M$3&gt;Painel!$D$8,0,(M83*15%)+(M83-240)*10%)</f>
        <v>3004.5290682215418</v>
      </c>
      <c r="N88" s="594">
        <f>IF(N$3&gt;Painel!$D$8,0,(N83*15%)+(N83-240)*10%)</f>
        <v>126915.07958691442</v>
      </c>
      <c r="O88" s="594">
        <f>IF(O$3&gt;Painel!$D$8,0,(O83*15%)+(O83-240)*10%)</f>
        <v>167391.84507747446</v>
      </c>
      <c r="P88" s="594">
        <f>IF(P$3&gt;Painel!$D$8,0,(P83*15%)+(P83-240)*10%)</f>
        <v>190380.07053529646</v>
      </c>
      <c r="Q88" s="594">
        <f>IF(Q$3&gt;Painel!$D$8,0,(Q83*15%)+(Q83-240)*10%)</f>
        <v>212880.09744235571</v>
      </c>
      <c r="R88" s="594">
        <f>IF(R$3&gt;Painel!$D$8,0,(R83*15%)+(R83-240)*10%)</f>
        <v>234890.86366094698</v>
      </c>
      <c r="S88" s="594">
        <f>IF(S$3&gt;Painel!$D$8,0,(S83*15%)+(S83-240)*10%)</f>
        <v>248077.33922653444</v>
      </c>
      <c r="T88" s="594">
        <f>IF(T$3&gt;Painel!$D$8,0,(T83*15%)+(T83-240)*10%)</f>
        <v>268818.88082339929</v>
      </c>
      <c r="U88" s="594">
        <f>IF(U$3&gt;Painel!$D$8,0,(U83*15%)+(U83-240)*10%)</f>
        <v>288609.43217004964</v>
      </c>
      <c r="V88" s="594">
        <f>IF(V$3&gt;Painel!$D$8,0,(V83*15%)+(V83-240)*10%)</f>
        <v>307981.69139951211</v>
      </c>
      <c r="W88" s="594">
        <f>IF(W$3&gt;Painel!$D$8,0,(W83*15%)+(W83-240)*10%)</f>
        <v>327195.66866490233</v>
      </c>
      <c r="X88" s="594">
        <f>IF(X$3&gt;Painel!$D$8,0,(X83*15%)+(X83-240)*10%)</f>
        <v>346455.85730349191</v>
      </c>
      <c r="Y88" s="594">
        <f>IF(Y$3&gt;Painel!$D$8,0,(Y83*15%)+(Y83-240)*10%)</f>
        <v>365596.54495098256</v>
      </c>
      <c r="Z88" s="594">
        <f>IF(Z$3&gt;Painel!$D$8,0,(Z83*15%)+(Z83-240)*10%)</f>
        <v>384392.6760706291</v>
      </c>
      <c r="AA88" s="594">
        <f>IF(AA$3&gt;Painel!$D$8,0,(AA83*15%)+(AA83-240)*10%)</f>
        <v>403139.1362312425</v>
      </c>
      <c r="AB88" s="594">
        <f>IF(AB$3&gt;Painel!$D$8,0,(AB83*15%)+(AB83-240)*10%)</f>
        <v>418047.83862114424</v>
      </c>
      <c r="AC88" s="594">
        <f>IF(AC$3&gt;Painel!$D$8,0,(AC83*15%)+(AC83-240)*10%)</f>
        <v>425271.29212693981</v>
      </c>
      <c r="AD88" s="594">
        <f>IF(AD$3&gt;Painel!$D$8,0,(AD83*15%)+(AD83-240)*10%)</f>
        <v>432540.05736625852</v>
      </c>
      <c r="AE88" s="594">
        <f>IF(AE$3&gt;Painel!$D$8,0,(AE83*15%)+(AE83-240)*10%)</f>
        <v>439873.42423448188</v>
      </c>
      <c r="AF88" s="594">
        <f>IF(AF$3&gt;Painel!$D$8,0,(AF83*15%)+(AF83-240)*10%)</f>
        <v>447083.57827682333</v>
      </c>
      <c r="AG88" s="594">
        <f>IF(AG$3&gt;Painel!$D$8,0,(AG83*15%)+(AG83-240)*10%)</f>
        <v>454332.4152353906</v>
      </c>
      <c r="AH88" s="594">
        <f>IF(AH$3&gt;Painel!$D$8,0,(AH83*15%)+(AH83-240)*10%)</f>
        <v>461663.73982211738</v>
      </c>
      <c r="AI88" s="594">
        <f>IF(AI$3&gt;Painel!$D$8,0,(AI83*15%)+(AI83-240)*10%)</f>
        <v>468331.52562199964</v>
      </c>
      <c r="AJ88" s="594">
        <f>IF(AJ$3&gt;Painel!$D$8,0,(AJ83*15%)+(AJ83-240)*10%)</f>
        <v>458282.11956955976</v>
      </c>
      <c r="AK88" s="594">
        <f>IF(AK$3&gt;Painel!$D$8,0,(AK83*15%)+(AK83-240)*10%)</f>
        <v>464474.27380248922</v>
      </c>
      <c r="AL88" s="594">
        <f>IF(AL$3&gt;Painel!$D$8,0,(AL83*15%)+(AL83-240)*10%)</f>
        <v>470194.81485962047</v>
      </c>
      <c r="AM88" s="594">
        <f>IF(AM$3&gt;Painel!$D$8,0,(AM83*15%)+(AM83-240)*10%)</f>
        <v>475419.78786077123</v>
      </c>
      <c r="AN88" s="594">
        <f>IF(AN$3&gt;Painel!$D$8,0,(AN83*15%)+(AN83-240)*10%)</f>
        <v>0</v>
      </c>
      <c r="AO88" s="594">
        <f>IF(AO$3&gt;Painel!$D$8,0,(AO83*15%)+(AO83-240)*10%)</f>
        <v>0</v>
      </c>
      <c r="AP88" s="594">
        <f>IF(AP$3&gt;Painel!$D$8,0,(AP83*15%)+(AP83-240)*10%)</f>
        <v>0</v>
      </c>
      <c r="AQ88" s="594">
        <f>IF(AQ$3&gt;Painel!$D$8,0,(AQ83*15%)+(AQ83-240)*10%)</f>
        <v>0</v>
      </c>
      <c r="AR88" s="594">
        <f>IF(AR$3&gt;Painel!$D$8,0,(AR83*15%)+(AR83-240)*10%)</f>
        <v>0</v>
      </c>
      <c r="AS88" s="594">
        <f>IF(AS$3&gt;Painel!$D$8,0,(AS83*15%)+(AS83-240)*10%)</f>
        <v>0</v>
      </c>
      <c r="AT88" s="594">
        <f>IF(AT$3&gt;Painel!$D$8,0,(AT83*15%)+(AT83-240)*10%)</f>
        <v>0</v>
      </c>
      <c r="AU88" s="594">
        <f>IF(AU$3&gt;Painel!$D$8,0,(AU83*15%)+(AU83-240)*10%)</f>
        <v>0</v>
      </c>
      <c r="AV88" s="594">
        <f>IF(AV$3&gt;Painel!$D$8,0,(AV83*15%)+(AV83-240)*10%)</f>
        <v>0</v>
      </c>
      <c r="AW88" s="594">
        <f>IF(AW$3&gt;Painel!$D$8,0,(AW83*15%)+(AW83-240)*10%)</f>
        <v>0</v>
      </c>
      <c r="AX88" s="594">
        <f>IF(AX$3&gt;Painel!$D$8,0,(AX83*15%)+(AX83-240)*10%)</f>
        <v>0</v>
      </c>
      <c r="AY88" s="594">
        <f>IF(AY$3&gt;Painel!$D$8,0,(AY83*15%)+(AY83-240)*10%)</f>
        <v>0</v>
      </c>
      <c r="AZ88" s="594">
        <f>IF(AZ$3&gt;Painel!$D$8,0,(AZ83*15%)+(AZ83-240)*10%)</f>
        <v>0</v>
      </c>
      <c r="BA88" s="594">
        <f>IF(BA$3&gt;Painel!$D$8,0,(BA83*15%)+(BA83-240)*10%)</f>
        <v>0</v>
      </c>
      <c r="BB88" s="594">
        <f>IF(BB$3&gt;Painel!$D$8,0,(BB83*15%)+(BB83-240)*10%)</f>
        <v>0</v>
      </c>
      <c r="BC88" s="594">
        <f>IF(BC$3&gt;Painel!$D$8,0,(BC83*15%)+(BC83-240)*10%)</f>
        <v>0</v>
      </c>
      <c r="BD88" s="594">
        <f>IF(BD$3&gt;Painel!$D$8,0,(BD83*15%)+(BD83-240)*10%)</f>
        <v>0</v>
      </c>
      <c r="BE88" s="594">
        <f>IF(BE$3&gt;Painel!$D$8,0,(BE83*15%)+(BE83-240)*10%)</f>
        <v>0</v>
      </c>
      <c r="BF88" s="594">
        <f>IF(BF$3&gt;Painel!$D$8,0,(BF83*15%)+(BF83-240)*10%)</f>
        <v>0</v>
      </c>
      <c r="BG88" s="594">
        <f>IF(BG$3&gt;Painel!$D$8,0,(BG83*15%)+(BG83-240)*10%)</f>
        <v>0</v>
      </c>
      <c r="BH88" s="594">
        <f>IF(BH$3&gt;Painel!$D$8,0,(BH83*15%)+(BH83-240)*10%)</f>
        <v>0</v>
      </c>
      <c r="BI88" s="594">
        <f>IF(BI$3&gt;Painel!$D$8,0,(BI83*15%)+(BI83-240)*10%)</f>
        <v>0</v>
      </c>
      <c r="BJ88" s="594">
        <f>IF(BJ$3&gt;Painel!$D$8,0,(BJ83*15%)+(BJ83-240)*10%)</f>
        <v>0</v>
      </c>
      <c r="BK88" s="594">
        <f>IF(BK$3&gt;Painel!$D$8,0,(BK83*15%)+(BK83-240)*10%)</f>
        <v>0</v>
      </c>
      <c r="BL88" s="594">
        <f>IF(BL$3&gt;Painel!$D$8,0,(BL83*15%)+(BL83-240)*10%)</f>
        <v>0</v>
      </c>
      <c r="BM88" s="594">
        <f>IF(BM$3&gt;Painel!$D$8,0,(BM83*15%)+(BM83-240)*10%)</f>
        <v>0</v>
      </c>
      <c r="BN88" s="594">
        <f>IF(BN$3&gt;Painel!$D$8,0,(BN83*15%)+(BN83-240)*10%)</f>
        <v>0</v>
      </c>
      <c r="BO88" s="594">
        <f>IF(BO$3&gt;Painel!$D$8,0,(BO83*15%)+(BO83-240)*10%)</f>
        <v>0</v>
      </c>
      <c r="BP88" s="594">
        <f>IF(BP$3&gt;Painel!$D$8,0,(BP83*15%)+(BP83-240)*10%)</f>
        <v>0</v>
      </c>
      <c r="BQ88" s="594">
        <f>IF(BQ$3&gt;Painel!$D$8,0,(BQ83*15%)+(BQ83-240)*10%)</f>
        <v>0</v>
      </c>
    </row>
    <row r="89" spans="1:69" ht="15" hidden="1" outlineLevel="1">
      <c r="A89" s="450"/>
      <c r="B89" s="539" t="s">
        <v>346</v>
      </c>
      <c r="C89" s="540">
        <f t="shared" si="60"/>
        <v>797326.08659691573</v>
      </c>
      <c r="D89" s="540">
        <f>NPV(Painel!$D$11,$K89:$BQ89)+J89</f>
        <v>38777.472357501203</v>
      </c>
      <c r="E89" s="601"/>
      <c r="F89" s="543"/>
      <c r="G89" s="543"/>
      <c r="H89" s="543"/>
      <c r="I89" s="544"/>
      <c r="J89" s="602">
        <f t="shared" ref="J89:BQ89" si="68">IF(J87&lt;0,J87,J87*30%)</f>
        <v>-116877.29103163462</v>
      </c>
      <c r="K89" s="602">
        <f>IF(K87&lt;0,K87,K87*30%)</f>
        <v>-27244.172495986175</v>
      </c>
      <c r="L89" s="602">
        <f t="shared" si="68"/>
        <v>-62076.848473294856</v>
      </c>
      <c r="M89" s="602">
        <f t="shared" si="68"/>
        <v>327.08113936792648</v>
      </c>
      <c r="N89" s="602">
        <f t="shared" si="68"/>
        <v>13709.420595386757</v>
      </c>
      <c r="O89" s="602">
        <f t="shared" si="68"/>
        <v>18080.911268367239</v>
      </c>
      <c r="P89" s="602">
        <f t="shared" si="68"/>
        <v>20563.639617812016</v>
      </c>
      <c r="Q89" s="602">
        <f t="shared" si="68"/>
        <v>22993.642523774415</v>
      </c>
      <c r="R89" s="602">
        <f t="shared" si="68"/>
        <v>25370.805275382274</v>
      </c>
      <c r="S89" s="602">
        <f t="shared" si="68"/>
        <v>26794.94463646572</v>
      </c>
      <c r="T89" s="602">
        <f t="shared" si="68"/>
        <v>29035.031128927123</v>
      </c>
      <c r="U89" s="602">
        <f t="shared" si="68"/>
        <v>31172.410674365357</v>
      </c>
      <c r="V89" s="602">
        <f t="shared" si="68"/>
        <v>33264.614671147305</v>
      </c>
      <c r="W89" s="602">
        <f t="shared" si="68"/>
        <v>35339.724215809452</v>
      </c>
      <c r="X89" s="602">
        <f t="shared" si="68"/>
        <v>37419.824588777126</v>
      </c>
      <c r="Y89" s="602">
        <f t="shared" si="68"/>
        <v>39487.018854706119</v>
      </c>
      <c r="Z89" s="602">
        <f t="shared" si="68"/>
        <v>41517.001015627939</v>
      </c>
      <c r="AA89" s="602">
        <f t="shared" si="68"/>
        <v>43541.618712974188</v>
      </c>
      <c r="AB89" s="602">
        <f t="shared" si="68"/>
        <v>45151.758571083577</v>
      </c>
      <c r="AC89" s="602">
        <f t="shared" si="68"/>
        <v>45931.891549709493</v>
      </c>
      <c r="AD89" s="602">
        <f t="shared" si="68"/>
        <v>46716.918195555918</v>
      </c>
      <c r="AE89" s="602">
        <f t="shared" si="68"/>
        <v>47508.921817324052</v>
      </c>
      <c r="AF89" s="602">
        <f t="shared" si="68"/>
        <v>48287.618453896917</v>
      </c>
      <c r="AG89" s="602">
        <f t="shared" si="68"/>
        <v>49070.492845422181</v>
      </c>
      <c r="AH89" s="602">
        <f t="shared" si="68"/>
        <v>49862.275900788671</v>
      </c>
      <c r="AI89" s="602">
        <f t="shared" si="68"/>
        <v>50582.396767175953</v>
      </c>
      <c r="AJ89" s="602">
        <f t="shared" si="68"/>
        <v>49497.060913512447</v>
      </c>
      <c r="AK89" s="602">
        <f t="shared" si="68"/>
        <v>50165.813570668834</v>
      </c>
      <c r="AL89" s="602">
        <f t="shared" si="68"/>
        <v>50783.632004839004</v>
      </c>
      <c r="AM89" s="602">
        <f t="shared" si="68"/>
        <v>51347.92908896329</v>
      </c>
      <c r="AN89" s="602">
        <f t="shared" si="68"/>
        <v>1.6664033188739143E-12</v>
      </c>
      <c r="AO89" s="602">
        <f t="shared" si="68"/>
        <v>1.6664033188739143E-12</v>
      </c>
      <c r="AP89" s="602">
        <f t="shared" si="68"/>
        <v>1.6664033188739143E-12</v>
      </c>
      <c r="AQ89" s="602">
        <f t="shared" si="68"/>
        <v>1.6664033188739143E-12</v>
      </c>
      <c r="AR89" s="602">
        <f t="shared" si="68"/>
        <v>1.6664033188739143E-12</v>
      </c>
      <c r="AS89" s="602">
        <f t="shared" si="68"/>
        <v>1.6664033188739143E-12</v>
      </c>
      <c r="AT89" s="602">
        <f t="shared" si="68"/>
        <v>1.6664033188739143E-12</v>
      </c>
      <c r="AU89" s="602">
        <f t="shared" si="68"/>
        <v>1.6664033188739143E-12</v>
      </c>
      <c r="AV89" s="602">
        <f t="shared" si="68"/>
        <v>1.6664033188739143E-12</v>
      </c>
      <c r="AW89" s="602">
        <f t="shared" si="68"/>
        <v>1.6664033188739143E-12</v>
      </c>
      <c r="AX89" s="602">
        <f t="shared" si="68"/>
        <v>1.6664033188739143E-12</v>
      </c>
      <c r="AY89" s="602">
        <f t="shared" si="68"/>
        <v>1.6664033188739143E-12</v>
      </c>
      <c r="AZ89" s="602">
        <f t="shared" si="68"/>
        <v>1.6664033188739143E-12</v>
      </c>
      <c r="BA89" s="602">
        <f t="shared" si="68"/>
        <v>1.6664033188739143E-12</v>
      </c>
      <c r="BB89" s="602">
        <f t="shared" si="68"/>
        <v>1.6664033188739143E-12</v>
      </c>
      <c r="BC89" s="602">
        <f t="shared" si="68"/>
        <v>1.6664033188739143E-12</v>
      </c>
      <c r="BD89" s="602">
        <f t="shared" si="68"/>
        <v>1.6664033188739143E-12</v>
      </c>
      <c r="BE89" s="602">
        <f t="shared" si="68"/>
        <v>1.6664033188739143E-12</v>
      </c>
      <c r="BF89" s="602">
        <f t="shared" si="68"/>
        <v>1.6664033188739143E-12</v>
      </c>
      <c r="BG89" s="602">
        <f t="shared" si="68"/>
        <v>1.6664033188739143E-12</v>
      </c>
      <c r="BH89" s="602">
        <f t="shared" si="68"/>
        <v>1.6664033188739143E-12</v>
      </c>
      <c r="BI89" s="602">
        <f t="shared" si="68"/>
        <v>1.6664033188739143E-12</v>
      </c>
      <c r="BJ89" s="602">
        <f t="shared" si="68"/>
        <v>1.6664033188739143E-12</v>
      </c>
      <c r="BK89" s="602">
        <f t="shared" si="68"/>
        <v>1.6664033188739143E-12</v>
      </c>
      <c r="BL89" s="602">
        <f t="shared" si="68"/>
        <v>1.6664033188739143E-12</v>
      </c>
      <c r="BM89" s="602">
        <f t="shared" si="68"/>
        <v>1.6664033188739143E-12</v>
      </c>
      <c r="BN89" s="602">
        <f t="shared" si="68"/>
        <v>1.6664033188739143E-12</v>
      </c>
      <c r="BO89" s="602">
        <f t="shared" si="68"/>
        <v>1.6664033188739143E-12</v>
      </c>
      <c r="BP89" s="602">
        <f t="shared" si="68"/>
        <v>1.6664033188739143E-12</v>
      </c>
      <c r="BQ89" s="602">
        <f t="shared" si="68"/>
        <v>1.6664033188739143E-12</v>
      </c>
    </row>
    <row r="90" spans="1:69" hidden="1" outlineLevel="1">
      <c r="A90" s="450"/>
      <c r="B90" s="587" t="s">
        <v>347</v>
      </c>
      <c r="C90" s="588">
        <f t="shared" si="60"/>
        <v>-206198.31200091564</v>
      </c>
      <c r="D90" s="588">
        <f>NPV(Painel!$D$11,$K90:$BQ90)+J90</f>
        <v>-193776.85607468674</v>
      </c>
      <c r="E90" s="589"/>
      <c r="F90" s="592"/>
      <c r="G90" s="592"/>
      <c r="H90" s="592"/>
      <c r="I90" s="593"/>
      <c r="J90" s="594">
        <f>IF(J89&lt;0,J89,0)</f>
        <v>-116877.29103163462</v>
      </c>
      <c r="K90" s="594">
        <f>IF(K89&lt;0,K89,0)</f>
        <v>-27244.172495986175</v>
      </c>
      <c r="L90" s="594">
        <f t="shared" ref="L90:BQ90" si="69">IF(L89&lt;0,L89,0)</f>
        <v>-62076.848473294856</v>
      </c>
      <c r="M90" s="594">
        <f t="shared" si="69"/>
        <v>0</v>
      </c>
      <c r="N90" s="594">
        <f t="shared" si="69"/>
        <v>0</v>
      </c>
      <c r="O90" s="594">
        <f t="shared" si="69"/>
        <v>0</v>
      </c>
      <c r="P90" s="594">
        <f t="shared" si="69"/>
        <v>0</v>
      </c>
      <c r="Q90" s="594">
        <f t="shared" si="69"/>
        <v>0</v>
      </c>
      <c r="R90" s="594">
        <f t="shared" si="69"/>
        <v>0</v>
      </c>
      <c r="S90" s="594">
        <f t="shared" si="69"/>
        <v>0</v>
      </c>
      <c r="T90" s="594">
        <f t="shared" si="69"/>
        <v>0</v>
      </c>
      <c r="U90" s="594">
        <f t="shared" si="69"/>
        <v>0</v>
      </c>
      <c r="V90" s="594">
        <f t="shared" si="69"/>
        <v>0</v>
      </c>
      <c r="W90" s="594">
        <f t="shared" si="69"/>
        <v>0</v>
      </c>
      <c r="X90" s="594">
        <f t="shared" si="69"/>
        <v>0</v>
      </c>
      <c r="Y90" s="594">
        <f t="shared" si="69"/>
        <v>0</v>
      </c>
      <c r="Z90" s="594">
        <f t="shared" si="69"/>
        <v>0</v>
      </c>
      <c r="AA90" s="594">
        <f t="shared" si="69"/>
        <v>0</v>
      </c>
      <c r="AB90" s="594">
        <f t="shared" si="69"/>
        <v>0</v>
      </c>
      <c r="AC90" s="594">
        <f t="shared" si="69"/>
        <v>0</v>
      </c>
      <c r="AD90" s="594">
        <f t="shared" si="69"/>
        <v>0</v>
      </c>
      <c r="AE90" s="594">
        <f t="shared" si="69"/>
        <v>0</v>
      </c>
      <c r="AF90" s="594">
        <f t="shared" si="69"/>
        <v>0</v>
      </c>
      <c r="AG90" s="594">
        <f t="shared" si="69"/>
        <v>0</v>
      </c>
      <c r="AH90" s="594">
        <f t="shared" si="69"/>
        <v>0</v>
      </c>
      <c r="AI90" s="594">
        <f t="shared" si="69"/>
        <v>0</v>
      </c>
      <c r="AJ90" s="594">
        <f t="shared" si="69"/>
        <v>0</v>
      </c>
      <c r="AK90" s="594">
        <f t="shared" si="69"/>
        <v>0</v>
      </c>
      <c r="AL90" s="594">
        <f t="shared" si="69"/>
        <v>0</v>
      </c>
      <c r="AM90" s="594">
        <f t="shared" si="69"/>
        <v>0</v>
      </c>
      <c r="AN90" s="594">
        <f t="shared" si="69"/>
        <v>0</v>
      </c>
      <c r="AO90" s="594">
        <f t="shared" si="69"/>
        <v>0</v>
      </c>
      <c r="AP90" s="594">
        <f t="shared" si="69"/>
        <v>0</v>
      </c>
      <c r="AQ90" s="594">
        <f t="shared" si="69"/>
        <v>0</v>
      </c>
      <c r="AR90" s="594">
        <f t="shared" si="69"/>
        <v>0</v>
      </c>
      <c r="AS90" s="594">
        <f t="shared" si="69"/>
        <v>0</v>
      </c>
      <c r="AT90" s="594">
        <f t="shared" si="69"/>
        <v>0</v>
      </c>
      <c r="AU90" s="594">
        <f t="shared" si="69"/>
        <v>0</v>
      </c>
      <c r="AV90" s="594">
        <f t="shared" si="69"/>
        <v>0</v>
      </c>
      <c r="AW90" s="594">
        <f t="shared" si="69"/>
        <v>0</v>
      </c>
      <c r="AX90" s="594">
        <f t="shared" si="69"/>
        <v>0</v>
      </c>
      <c r="AY90" s="594">
        <f t="shared" si="69"/>
        <v>0</v>
      </c>
      <c r="AZ90" s="594">
        <f t="shared" si="69"/>
        <v>0</v>
      </c>
      <c r="BA90" s="594">
        <f t="shared" si="69"/>
        <v>0</v>
      </c>
      <c r="BB90" s="594">
        <f t="shared" si="69"/>
        <v>0</v>
      </c>
      <c r="BC90" s="594">
        <f t="shared" si="69"/>
        <v>0</v>
      </c>
      <c r="BD90" s="594">
        <f t="shared" si="69"/>
        <v>0</v>
      </c>
      <c r="BE90" s="594">
        <f t="shared" si="69"/>
        <v>0</v>
      </c>
      <c r="BF90" s="594">
        <f t="shared" si="69"/>
        <v>0</v>
      </c>
      <c r="BG90" s="594">
        <f t="shared" si="69"/>
        <v>0</v>
      </c>
      <c r="BH90" s="594">
        <f t="shared" si="69"/>
        <v>0</v>
      </c>
      <c r="BI90" s="594">
        <f t="shared" si="69"/>
        <v>0</v>
      </c>
      <c r="BJ90" s="594">
        <f t="shared" si="69"/>
        <v>0</v>
      </c>
      <c r="BK90" s="594">
        <f t="shared" si="69"/>
        <v>0</v>
      </c>
      <c r="BL90" s="594">
        <f t="shared" si="69"/>
        <v>0</v>
      </c>
      <c r="BM90" s="594">
        <f t="shared" si="69"/>
        <v>0</v>
      </c>
      <c r="BN90" s="594">
        <f t="shared" si="69"/>
        <v>0</v>
      </c>
      <c r="BO90" s="594">
        <f t="shared" si="69"/>
        <v>0</v>
      </c>
      <c r="BP90" s="594">
        <f t="shared" si="69"/>
        <v>0</v>
      </c>
      <c r="BQ90" s="594">
        <f t="shared" si="69"/>
        <v>0</v>
      </c>
    </row>
    <row r="91" spans="1:69" hidden="1" outlineLevel="1">
      <c r="A91" s="450"/>
      <c r="B91" s="587" t="s">
        <v>348</v>
      </c>
      <c r="C91" s="588">
        <f t="shared" si="60"/>
        <v>3344754.2475200691</v>
      </c>
      <c r="D91" s="610">
        <f>NPV(Painel!$D$11,$K91:$BQ91)+J91</f>
        <v>774930.53737265849</v>
      </c>
      <c r="E91" s="589"/>
      <c r="F91" s="592"/>
      <c r="G91" s="592"/>
      <c r="H91" s="592"/>
      <c r="I91" s="593"/>
      <c r="J91" s="594">
        <f t="shared" ref="J91" si="70">IF(J89&lt;0,0,IF(I90&gt;=0,J87,IF(J89&gt;(I90*-1),J87+I90,J87-J89)))</f>
        <v>0</v>
      </c>
      <c r="K91" s="594">
        <f>IF(K89&lt;0,0,IF(J90&gt;=0,K87,IF(K89&gt;(J90*-1),K87+J90,K87-K89)))</f>
        <v>0</v>
      </c>
      <c r="L91" s="594">
        <f t="shared" ref="L91:BQ91" si="71">IF(L89&lt;0,0,IF(K90&gt;=0,L87,IF(L89&gt;(K90*-1),L87+K90,L87-L89)))</f>
        <v>0</v>
      </c>
      <c r="M91" s="594">
        <f t="shared" si="71"/>
        <v>763.18932519182863</v>
      </c>
      <c r="N91" s="594">
        <f t="shared" si="71"/>
        <v>45698.068651289192</v>
      </c>
      <c r="O91" s="594">
        <f t="shared" si="71"/>
        <v>60269.704227890805</v>
      </c>
      <c r="P91" s="594">
        <f t="shared" si="71"/>
        <v>68545.465392706727</v>
      </c>
      <c r="Q91" s="594">
        <f t="shared" si="71"/>
        <v>76645.475079248048</v>
      </c>
      <c r="R91" s="594">
        <f t="shared" si="71"/>
        <v>84569.350917940916</v>
      </c>
      <c r="S91" s="594">
        <f t="shared" si="71"/>
        <v>89316.482121552399</v>
      </c>
      <c r="T91" s="594">
        <f t="shared" si="71"/>
        <v>96783.437096423746</v>
      </c>
      <c r="U91" s="594">
        <f t="shared" si="71"/>
        <v>103908.03558121786</v>
      </c>
      <c r="V91" s="594">
        <f t="shared" si="71"/>
        <v>110882.04890382435</v>
      </c>
      <c r="W91" s="594">
        <f t="shared" si="71"/>
        <v>117799.08071936484</v>
      </c>
      <c r="X91" s="594">
        <f t="shared" si="71"/>
        <v>124732.74862925708</v>
      </c>
      <c r="Y91" s="594">
        <f t="shared" si="71"/>
        <v>131623.39618235372</v>
      </c>
      <c r="Z91" s="594">
        <f t="shared" si="71"/>
        <v>138390.00338542648</v>
      </c>
      <c r="AA91" s="594">
        <f t="shared" si="71"/>
        <v>145138.72904324729</v>
      </c>
      <c r="AB91" s="594">
        <f t="shared" si="71"/>
        <v>150505.86190361192</v>
      </c>
      <c r="AC91" s="594">
        <f t="shared" si="71"/>
        <v>153106.30516569832</v>
      </c>
      <c r="AD91" s="594">
        <f t="shared" si="71"/>
        <v>155723.06065185307</v>
      </c>
      <c r="AE91" s="594">
        <f t="shared" si="71"/>
        <v>158363.07272441351</v>
      </c>
      <c r="AF91" s="594">
        <f t="shared" si="71"/>
        <v>160958.72817965641</v>
      </c>
      <c r="AG91" s="594">
        <f t="shared" si="71"/>
        <v>163568.3094847406</v>
      </c>
      <c r="AH91" s="594">
        <f t="shared" si="71"/>
        <v>166207.58633596223</v>
      </c>
      <c r="AI91" s="594">
        <f t="shared" si="71"/>
        <v>168607.98922391984</v>
      </c>
      <c r="AJ91" s="594">
        <f t="shared" si="71"/>
        <v>164990.2030450415</v>
      </c>
      <c r="AK91" s="594">
        <f t="shared" si="71"/>
        <v>167219.37856889612</v>
      </c>
      <c r="AL91" s="594">
        <f t="shared" si="71"/>
        <v>169278.77334946336</v>
      </c>
      <c r="AM91" s="594">
        <f t="shared" si="71"/>
        <v>171159.76362987765</v>
      </c>
      <c r="AN91" s="594">
        <f t="shared" si="71"/>
        <v>5.5546777295797148E-12</v>
      </c>
      <c r="AO91" s="594">
        <f t="shared" si="71"/>
        <v>5.5546777295797148E-12</v>
      </c>
      <c r="AP91" s="594">
        <f t="shared" si="71"/>
        <v>5.5546777295797148E-12</v>
      </c>
      <c r="AQ91" s="594">
        <f t="shared" si="71"/>
        <v>5.5546777295797148E-12</v>
      </c>
      <c r="AR91" s="594">
        <f t="shared" si="71"/>
        <v>5.5546777295797148E-12</v>
      </c>
      <c r="AS91" s="594">
        <f t="shared" si="71"/>
        <v>5.5546777295797148E-12</v>
      </c>
      <c r="AT91" s="594">
        <f t="shared" si="71"/>
        <v>5.5546777295797148E-12</v>
      </c>
      <c r="AU91" s="594">
        <f t="shared" si="71"/>
        <v>5.5546777295797148E-12</v>
      </c>
      <c r="AV91" s="594">
        <f t="shared" si="71"/>
        <v>5.5546777295797148E-12</v>
      </c>
      <c r="AW91" s="594">
        <f t="shared" si="71"/>
        <v>5.5546777295797148E-12</v>
      </c>
      <c r="AX91" s="594">
        <f t="shared" si="71"/>
        <v>5.5546777295797148E-12</v>
      </c>
      <c r="AY91" s="594">
        <f t="shared" si="71"/>
        <v>5.5546777295797148E-12</v>
      </c>
      <c r="AZ91" s="594">
        <f t="shared" si="71"/>
        <v>5.5546777295797148E-12</v>
      </c>
      <c r="BA91" s="594">
        <f t="shared" si="71"/>
        <v>5.5546777295797148E-12</v>
      </c>
      <c r="BB91" s="594">
        <f t="shared" si="71"/>
        <v>5.5546777295797148E-12</v>
      </c>
      <c r="BC91" s="594">
        <f t="shared" si="71"/>
        <v>5.5546777295797148E-12</v>
      </c>
      <c r="BD91" s="594">
        <f t="shared" si="71"/>
        <v>5.5546777295797148E-12</v>
      </c>
      <c r="BE91" s="594">
        <f t="shared" si="71"/>
        <v>5.5546777295797148E-12</v>
      </c>
      <c r="BF91" s="594">
        <f t="shared" si="71"/>
        <v>5.5546777295797148E-12</v>
      </c>
      <c r="BG91" s="594">
        <f t="shared" si="71"/>
        <v>5.5546777295797148E-12</v>
      </c>
      <c r="BH91" s="594">
        <f t="shared" si="71"/>
        <v>5.5546777295797148E-12</v>
      </c>
      <c r="BI91" s="594">
        <f t="shared" si="71"/>
        <v>5.5546777295797148E-12</v>
      </c>
      <c r="BJ91" s="594">
        <f t="shared" si="71"/>
        <v>5.5546777295797148E-12</v>
      </c>
      <c r="BK91" s="594">
        <f t="shared" si="71"/>
        <v>5.5546777295797148E-12</v>
      </c>
      <c r="BL91" s="594">
        <f t="shared" si="71"/>
        <v>5.5546777295797148E-12</v>
      </c>
      <c r="BM91" s="594">
        <f t="shared" si="71"/>
        <v>5.5546777295797148E-12</v>
      </c>
      <c r="BN91" s="594">
        <f t="shared" si="71"/>
        <v>5.5546777295797148E-12</v>
      </c>
      <c r="BO91" s="594">
        <f t="shared" si="71"/>
        <v>5.5546777295797148E-12</v>
      </c>
      <c r="BP91" s="594">
        <f t="shared" si="71"/>
        <v>5.5546777295797148E-12</v>
      </c>
      <c r="BQ91" s="594">
        <f t="shared" si="71"/>
        <v>5.5546777295797148E-12</v>
      </c>
    </row>
    <row r="92" spans="1:69" ht="15" hidden="1" outlineLevel="1">
      <c r="A92" s="450"/>
      <c r="B92" s="539" t="s">
        <v>349</v>
      </c>
      <c r="C92" s="540">
        <f t="shared" si="60"/>
        <v>2214528.284991432</v>
      </c>
      <c r="D92" s="540">
        <f>NPV(Painel!$D$11,$K92:$BQ92)+J92</f>
        <v>107590.15991719515</v>
      </c>
      <c r="E92" s="601"/>
      <c r="F92" s="543"/>
      <c r="G92" s="543"/>
      <c r="H92" s="543"/>
      <c r="I92" s="544"/>
      <c r="J92" s="602">
        <f t="shared" ref="J92:BQ92" si="72">IF(J88&lt;0,J88,J88*30%)</f>
        <v>-324683.14175454061</v>
      </c>
      <c r="K92" s="602">
        <f>IF(K88&lt;0,K88,K88*30%)</f>
        <v>-75702.256933294935</v>
      </c>
      <c r="L92" s="602">
        <f t="shared" si="72"/>
        <v>-172459.69020359684</v>
      </c>
      <c r="M92" s="602">
        <f t="shared" si="72"/>
        <v>901.3587204664625</v>
      </c>
      <c r="N92" s="602">
        <f t="shared" si="72"/>
        <v>38074.523876074323</v>
      </c>
      <c r="O92" s="602">
        <f t="shared" si="72"/>
        <v>50217.553523242335</v>
      </c>
      <c r="P92" s="602">
        <f t="shared" si="72"/>
        <v>57114.021160588934</v>
      </c>
      <c r="Q92" s="602">
        <f t="shared" si="72"/>
        <v>63864.029232706707</v>
      </c>
      <c r="R92" s="602">
        <f t="shared" si="72"/>
        <v>70467.259098284092</v>
      </c>
      <c r="S92" s="602">
        <f t="shared" si="72"/>
        <v>74423.20176796033</v>
      </c>
      <c r="T92" s="602">
        <f t="shared" si="72"/>
        <v>80645.664247019784</v>
      </c>
      <c r="U92" s="602">
        <f t="shared" si="72"/>
        <v>86582.829651014894</v>
      </c>
      <c r="V92" s="602">
        <f t="shared" si="72"/>
        <v>92394.507419853631</v>
      </c>
      <c r="W92" s="602">
        <f t="shared" si="72"/>
        <v>98158.7005994707</v>
      </c>
      <c r="X92" s="602">
        <f t="shared" si="72"/>
        <v>103936.75719104757</v>
      </c>
      <c r="Y92" s="602">
        <f t="shared" si="72"/>
        <v>109678.96348529476</v>
      </c>
      <c r="Z92" s="602">
        <f t="shared" si="72"/>
        <v>115317.80282118873</v>
      </c>
      <c r="AA92" s="602">
        <f t="shared" si="72"/>
        <v>120941.74086937275</v>
      </c>
      <c r="AB92" s="602">
        <f t="shared" si="72"/>
        <v>125414.35158634327</v>
      </c>
      <c r="AC92" s="602">
        <f t="shared" si="72"/>
        <v>127581.38763808194</v>
      </c>
      <c r="AD92" s="602">
        <f t="shared" si="72"/>
        <v>129762.01720987755</v>
      </c>
      <c r="AE92" s="602">
        <f t="shared" si="72"/>
        <v>131962.02727034455</v>
      </c>
      <c r="AF92" s="602">
        <f t="shared" si="72"/>
        <v>134125.07348304699</v>
      </c>
      <c r="AG92" s="602">
        <f t="shared" si="72"/>
        <v>136299.72457061717</v>
      </c>
      <c r="AH92" s="602">
        <f t="shared" si="72"/>
        <v>138499.12194663522</v>
      </c>
      <c r="AI92" s="602">
        <f t="shared" si="72"/>
        <v>140499.4576865999</v>
      </c>
      <c r="AJ92" s="602">
        <f t="shared" si="72"/>
        <v>137484.63587086793</v>
      </c>
      <c r="AK92" s="602">
        <f t="shared" si="72"/>
        <v>139342.28214074677</v>
      </c>
      <c r="AL92" s="602">
        <f t="shared" si="72"/>
        <v>141058.44445788613</v>
      </c>
      <c r="AM92" s="602">
        <f t="shared" si="72"/>
        <v>142625.93635823135</v>
      </c>
      <c r="AN92" s="602">
        <f t="shared" si="72"/>
        <v>0</v>
      </c>
      <c r="AO92" s="602">
        <f t="shared" si="72"/>
        <v>0</v>
      </c>
      <c r="AP92" s="602">
        <f t="shared" si="72"/>
        <v>0</v>
      </c>
      <c r="AQ92" s="602">
        <f t="shared" si="72"/>
        <v>0</v>
      </c>
      <c r="AR92" s="602">
        <f t="shared" si="72"/>
        <v>0</v>
      </c>
      <c r="AS92" s="602">
        <f t="shared" si="72"/>
        <v>0</v>
      </c>
      <c r="AT92" s="602">
        <f t="shared" si="72"/>
        <v>0</v>
      </c>
      <c r="AU92" s="602">
        <f t="shared" si="72"/>
        <v>0</v>
      </c>
      <c r="AV92" s="602">
        <f t="shared" si="72"/>
        <v>0</v>
      </c>
      <c r="AW92" s="602">
        <f t="shared" si="72"/>
        <v>0</v>
      </c>
      <c r="AX92" s="602">
        <f t="shared" si="72"/>
        <v>0</v>
      </c>
      <c r="AY92" s="602">
        <f t="shared" si="72"/>
        <v>0</v>
      </c>
      <c r="AZ92" s="602">
        <f t="shared" si="72"/>
        <v>0</v>
      </c>
      <c r="BA92" s="602">
        <f t="shared" si="72"/>
        <v>0</v>
      </c>
      <c r="BB92" s="602">
        <f t="shared" si="72"/>
        <v>0</v>
      </c>
      <c r="BC92" s="602">
        <f t="shared" si="72"/>
        <v>0</v>
      </c>
      <c r="BD92" s="602">
        <f t="shared" si="72"/>
        <v>0</v>
      </c>
      <c r="BE92" s="602">
        <f t="shared" si="72"/>
        <v>0</v>
      </c>
      <c r="BF92" s="602">
        <f t="shared" si="72"/>
        <v>0</v>
      </c>
      <c r="BG92" s="602">
        <f t="shared" si="72"/>
        <v>0</v>
      </c>
      <c r="BH92" s="602">
        <f t="shared" si="72"/>
        <v>0</v>
      </c>
      <c r="BI92" s="602">
        <f t="shared" si="72"/>
        <v>0</v>
      </c>
      <c r="BJ92" s="602">
        <f t="shared" si="72"/>
        <v>0</v>
      </c>
      <c r="BK92" s="602">
        <f t="shared" si="72"/>
        <v>0</v>
      </c>
      <c r="BL92" s="602">
        <f t="shared" si="72"/>
        <v>0</v>
      </c>
      <c r="BM92" s="602">
        <f t="shared" si="72"/>
        <v>0</v>
      </c>
      <c r="BN92" s="602">
        <f t="shared" si="72"/>
        <v>0</v>
      </c>
      <c r="BO92" s="602">
        <f t="shared" si="72"/>
        <v>0</v>
      </c>
      <c r="BP92" s="602">
        <f t="shared" si="72"/>
        <v>0</v>
      </c>
      <c r="BQ92" s="602">
        <f t="shared" si="72"/>
        <v>0</v>
      </c>
    </row>
    <row r="93" spans="1:69" hidden="1" outlineLevel="1">
      <c r="A93" s="331"/>
      <c r="B93" s="587" t="s">
        <v>350</v>
      </c>
      <c r="C93" s="588">
        <f t="shared" si="60"/>
        <v>-572845.08889143239</v>
      </c>
      <c r="D93" s="588">
        <f>NPV(Painel!$D$11,$K93:$BQ93)+J93</f>
        <v>-538335.0975010749</v>
      </c>
      <c r="E93" s="589"/>
      <c r="F93" s="592"/>
      <c r="G93" s="592"/>
      <c r="H93" s="592"/>
      <c r="I93" s="593"/>
      <c r="J93" s="594">
        <f>IF(J92&lt;0,J92,0)</f>
        <v>-324683.14175454061</v>
      </c>
      <c r="K93" s="594">
        <f>IF(K92&lt;0,K92,0)</f>
        <v>-75702.256933294935</v>
      </c>
      <c r="L93" s="594">
        <f t="shared" ref="L93:BQ93" si="73">IF(L92&lt;0,L92,0)</f>
        <v>-172459.69020359684</v>
      </c>
      <c r="M93" s="594">
        <f t="shared" si="73"/>
        <v>0</v>
      </c>
      <c r="N93" s="594">
        <f t="shared" si="73"/>
        <v>0</v>
      </c>
      <c r="O93" s="594">
        <f t="shared" si="73"/>
        <v>0</v>
      </c>
      <c r="P93" s="594">
        <f t="shared" si="73"/>
        <v>0</v>
      </c>
      <c r="Q93" s="594">
        <f t="shared" si="73"/>
        <v>0</v>
      </c>
      <c r="R93" s="594">
        <f t="shared" si="73"/>
        <v>0</v>
      </c>
      <c r="S93" s="594">
        <f t="shared" si="73"/>
        <v>0</v>
      </c>
      <c r="T93" s="594">
        <f t="shared" si="73"/>
        <v>0</v>
      </c>
      <c r="U93" s="594">
        <f t="shared" si="73"/>
        <v>0</v>
      </c>
      <c r="V93" s="594">
        <f t="shared" si="73"/>
        <v>0</v>
      </c>
      <c r="W93" s="594">
        <f t="shared" si="73"/>
        <v>0</v>
      </c>
      <c r="X93" s="594">
        <f t="shared" si="73"/>
        <v>0</v>
      </c>
      <c r="Y93" s="594">
        <f t="shared" si="73"/>
        <v>0</v>
      </c>
      <c r="Z93" s="594">
        <f t="shared" si="73"/>
        <v>0</v>
      </c>
      <c r="AA93" s="594">
        <f t="shared" si="73"/>
        <v>0</v>
      </c>
      <c r="AB93" s="594">
        <f t="shared" si="73"/>
        <v>0</v>
      </c>
      <c r="AC93" s="594">
        <f t="shared" si="73"/>
        <v>0</v>
      </c>
      <c r="AD93" s="594">
        <f t="shared" si="73"/>
        <v>0</v>
      </c>
      <c r="AE93" s="594">
        <f t="shared" si="73"/>
        <v>0</v>
      </c>
      <c r="AF93" s="594">
        <f t="shared" si="73"/>
        <v>0</v>
      </c>
      <c r="AG93" s="594">
        <f t="shared" si="73"/>
        <v>0</v>
      </c>
      <c r="AH93" s="594">
        <f t="shared" si="73"/>
        <v>0</v>
      </c>
      <c r="AI93" s="594">
        <f t="shared" si="73"/>
        <v>0</v>
      </c>
      <c r="AJ93" s="594">
        <f t="shared" si="73"/>
        <v>0</v>
      </c>
      <c r="AK93" s="594">
        <f t="shared" si="73"/>
        <v>0</v>
      </c>
      <c r="AL93" s="594">
        <f t="shared" si="73"/>
        <v>0</v>
      </c>
      <c r="AM93" s="594">
        <f t="shared" si="73"/>
        <v>0</v>
      </c>
      <c r="AN93" s="594">
        <f t="shared" si="73"/>
        <v>0</v>
      </c>
      <c r="AO93" s="594">
        <f t="shared" si="73"/>
        <v>0</v>
      </c>
      <c r="AP93" s="594">
        <f t="shared" si="73"/>
        <v>0</v>
      </c>
      <c r="AQ93" s="594">
        <f t="shared" si="73"/>
        <v>0</v>
      </c>
      <c r="AR93" s="594">
        <f t="shared" si="73"/>
        <v>0</v>
      </c>
      <c r="AS93" s="594">
        <f t="shared" si="73"/>
        <v>0</v>
      </c>
      <c r="AT93" s="594">
        <f t="shared" si="73"/>
        <v>0</v>
      </c>
      <c r="AU93" s="594">
        <f t="shared" si="73"/>
        <v>0</v>
      </c>
      <c r="AV93" s="594">
        <f t="shared" si="73"/>
        <v>0</v>
      </c>
      <c r="AW93" s="594">
        <f t="shared" si="73"/>
        <v>0</v>
      </c>
      <c r="AX93" s="594">
        <f t="shared" si="73"/>
        <v>0</v>
      </c>
      <c r="AY93" s="594">
        <f t="shared" si="73"/>
        <v>0</v>
      </c>
      <c r="AZ93" s="594">
        <f t="shared" si="73"/>
        <v>0</v>
      </c>
      <c r="BA93" s="594">
        <f t="shared" si="73"/>
        <v>0</v>
      </c>
      <c r="BB93" s="594">
        <f t="shared" si="73"/>
        <v>0</v>
      </c>
      <c r="BC93" s="594">
        <f t="shared" si="73"/>
        <v>0</v>
      </c>
      <c r="BD93" s="594">
        <f t="shared" si="73"/>
        <v>0</v>
      </c>
      <c r="BE93" s="594">
        <f t="shared" si="73"/>
        <v>0</v>
      </c>
      <c r="BF93" s="594">
        <f t="shared" si="73"/>
        <v>0</v>
      </c>
      <c r="BG93" s="594">
        <f t="shared" si="73"/>
        <v>0</v>
      </c>
      <c r="BH93" s="594">
        <f t="shared" si="73"/>
        <v>0</v>
      </c>
      <c r="BI93" s="594">
        <f t="shared" si="73"/>
        <v>0</v>
      </c>
      <c r="BJ93" s="594">
        <f t="shared" si="73"/>
        <v>0</v>
      </c>
      <c r="BK93" s="594">
        <f t="shared" si="73"/>
        <v>0</v>
      </c>
      <c r="BL93" s="594">
        <f t="shared" si="73"/>
        <v>0</v>
      </c>
      <c r="BM93" s="594">
        <f t="shared" si="73"/>
        <v>0</v>
      </c>
      <c r="BN93" s="594">
        <f t="shared" si="73"/>
        <v>0</v>
      </c>
      <c r="BO93" s="594">
        <f t="shared" si="73"/>
        <v>0</v>
      </c>
      <c r="BP93" s="594">
        <f t="shared" si="73"/>
        <v>0</v>
      </c>
      <c r="BQ93" s="594">
        <f t="shared" si="73"/>
        <v>0</v>
      </c>
    </row>
    <row r="94" spans="1:69" hidden="1" outlineLevel="1">
      <c r="A94" s="331"/>
      <c r="B94" s="603" t="s">
        <v>351</v>
      </c>
      <c r="C94" s="604">
        <f t="shared" si="60"/>
        <v>9290343.220889084</v>
      </c>
      <c r="D94" s="604">
        <f>NPV(Painel!$D$11,$K94:$BQ94)+J94</f>
        <v>2152393.7141044782</v>
      </c>
      <c r="E94" s="605"/>
      <c r="F94" s="606"/>
      <c r="G94" s="606"/>
      <c r="H94" s="606"/>
      <c r="I94" s="607"/>
      <c r="J94" s="608">
        <f t="shared" ref="J94" si="74">IF(J92&lt;0,0,IF(I93&gt;=0,J88,IF(J92&gt;(I93*-1),J88+I93,J88-J92)))</f>
        <v>0</v>
      </c>
      <c r="K94" s="608">
        <f>IF(K92&lt;0,0,IF(J93&gt;=0,K88,IF(K92&gt;(J93*-1),K88+J93,K88-K92)))</f>
        <v>0</v>
      </c>
      <c r="L94" s="608">
        <f t="shared" ref="L94:BQ94" si="75">IF(L92&lt;0,0,IF(K93&gt;=0,L88,IF(L92&gt;(K93*-1),L88+K93,L88-L92)))</f>
        <v>0</v>
      </c>
      <c r="M94" s="608">
        <f t="shared" si="75"/>
        <v>2103.1703477550791</v>
      </c>
      <c r="N94" s="608">
        <f t="shared" si="75"/>
        <v>126915.07958691442</v>
      </c>
      <c r="O94" s="608">
        <f t="shared" si="75"/>
        <v>167391.84507747446</v>
      </c>
      <c r="P94" s="608">
        <f t="shared" si="75"/>
        <v>190380.07053529646</v>
      </c>
      <c r="Q94" s="608">
        <f t="shared" si="75"/>
        <v>212880.09744235571</v>
      </c>
      <c r="R94" s="608">
        <f t="shared" si="75"/>
        <v>234890.86366094698</v>
      </c>
      <c r="S94" s="608">
        <f t="shared" si="75"/>
        <v>248077.33922653444</v>
      </c>
      <c r="T94" s="608">
        <f t="shared" si="75"/>
        <v>268818.88082339929</v>
      </c>
      <c r="U94" s="608">
        <f t="shared" si="75"/>
        <v>288609.43217004964</v>
      </c>
      <c r="V94" s="608">
        <f t="shared" si="75"/>
        <v>307981.69139951211</v>
      </c>
      <c r="W94" s="608">
        <f t="shared" si="75"/>
        <v>327195.66866490233</v>
      </c>
      <c r="X94" s="608">
        <f t="shared" si="75"/>
        <v>346455.85730349191</v>
      </c>
      <c r="Y94" s="608">
        <f t="shared" si="75"/>
        <v>365596.54495098256</v>
      </c>
      <c r="Z94" s="608">
        <f t="shared" si="75"/>
        <v>384392.6760706291</v>
      </c>
      <c r="AA94" s="608">
        <f t="shared" si="75"/>
        <v>403139.1362312425</v>
      </c>
      <c r="AB94" s="608">
        <f t="shared" si="75"/>
        <v>418047.83862114424</v>
      </c>
      <c r="AC94" s="608">
        <f t="shared" si="75"/>
        <v>425271.29212693981</v>
      </c>
      <c r="AD94" s="608">
        <f t="shared" si="75"/>
        <v>432540.05736625852</v>
      </c>
      <c r="AE94" s="608">
        <f t="shared" si="75"/>
        <v>439873.42423448188</v>
      </c>
      <c r="AF94" s="608">
        <f t="shared" si="75"/>
        <v>447083.57827682333</v>
      </c>
      <c r="AG94" s="608">
        <f t="shared" si="75"/>
        <v>454332.4152353906</v>
      </c>
      <c r="AH94" s="608">
        <f t="shared" si="75"/>
        <v>461663.73982211738</v>
      </c>
      <c r="AI94" s="608">
        <f t="shared" si="75"/>
        <v>468331.52562199964</v>
      </c>
      <c r="AJ94" s="608">
        <f t="shared" si="75"/>
        <v>458282.11956955976</v>
      </c>
      <c r="AK94" s="608">
        <f t="shared" si="75"/>
        <v>464474.27380248922</v>
      </c>
      <c r="AL94" s="608">
        <f t="shared" si="75"/>
        <v>470194.81485962047</v>
      </c>
      <c r="AM94" s="608">
        <f t="shared" si="75"/>
        <v>475419.78786077123</v>
      </c>
      <c r="AN94" s="608">
        <f t="shared" si="75"/>
        <v>0</v>
      </c>
      <c r="AO94" s="608">
        <f t="shared" si="75"/>
        <v>0</v>
      </c>
      <c r="AP94" s="608">
        <f t="shared" si="75"/>
        <v>0</v>
      </c>
      <c r="AQ94" s="608">
        <f t="shared" si="75"/>
        <v>0</v>
      </c>
      <c r="AR94" s="608">
        <f t="shared" si="75"/>
        <v>0</v>
      </c>
      <c r="AS94" s="608">
        <f t="shared" si="75"/>
        <v>0</v>
      </c>
      <c r="AT94" s="608">
        <f t="shared" si="75"/>
        <v>0</v>
      </c>
      <c r="AU94" s="608">
        <f t="shared" si="75"/>
        <v>0</v>
      </c>
      <c r="AV94" s="608">
        <f t="shared" si="75"/>
        <v>0</v>
      </c>
      <c r="AW94" s="608">
        <f t="shared" si="75"/>
        <v>0</v>
      </c>
      <c r="AX94" s="608">
        <f t="shared" si="75"/>
        <v>0</v>
      </c>
      <c r="AY94" s="608">
        <f t="shared" si="75"/>
        <v>0</v>
      </c>
      <c r="AZ94" s="608">
        <f t="shared" si="75"/>
        <v>0</v>
      </c>
      <c r="BA94" s="608">
        <f t="shared" si="75"/>
        <v>0</v>
      </c>
      <c r="BB94" s="608">
        <f t="shared" si="75"/>
        <v>0</v>
      </c>
      <c r="BC94" s="608">
        <f t="shared" si="75"/>
        <v>0</v>
      </c>
      <c r="BD94" s="608">
        <f t="shared" si="75"/>
        <v>0</v>
      </c>
      <c r="BE94" s="608">
        <f t="shared" si="75"/>
        <v>0</v>
      </c>
      <c r="BF94" s="608">
        <f t="shared" si="75"/>
        <v>0</v>
      </c>
      <c r="BG94" s="608">
        <f t="shared" si="75"/>
        <v>0</v>
      </c>
      <c r="BH94" s="608">
        <f t="shared" si="75"/>
        <v>0</v>
      </c>
      <c r="BI94" s="608">
        <f t="shared" si="75"/>
        <v>0</v>
      </c>
      <c r="BJ94" s="608">
        <f t="shared" si="75"/>
        <v>0</v>
      </c>
      <c r="BK94" s="608">
        <f t="shared" si="75"/>
        <v>0</v>
      </c>
      <c r="BL94" s="608">
        <f t="shared" si="75"/>
        <v>0</v>
      </c>
      <c r="BM94" s="608">
        <f t="shared" si="75"/>
        <v>0</v>
      </c>
      <c r="BN94" s="608">
        <f t="shared" si="75"/>
        <v>0</v>
      </c>
      <c r="BO94" s="608">
        <f t="shared" si="75"/>
        <v>0</v>
      </c>
      <c r="BP94" s="608">
        <f t="shared" si="75"/>
        <v>0</v>
      </c>
      <c r="BQ94" s="608">
        <f t="shared" si="75"/>
        <v>0</v>
      </c>
    </row>
    <row r="95" spans="1:69" hidden="1" outlineLevel="1"/>
    <row r="96" spans="1:69" hidden="1" outlineLevel="1">
      <c r="A96" s="331"/>
      <c r="B96" s="611" t="s">
        <v>354</v>
      </c>
      <c r="C96" s="612">
        <f t="shared" si="60"/>
        <v>1294774.7322841703</v>
      </c>
      <c r="D96" s="612">
        <f>NPV(Painel!$D$11,$K96:$BQ96)+J96</f>
        <v>649848.76864155242</v>
      </c>
      <c r="E96" s="613"/>
      <c r="F96" s="614"/>
      <c r="G96" s="614"/>
      <c r="H96" s="614"/>
      <c r="I96" s="615"/>
      <c r="J96" s="616">
        <f t="shared" ref="J96:BQ96" si="76">J48-J60</f>
        <v>0</v>
      </c>
      <c r="K96" s="616">
        <f t="shared" si="76"/>
        <v>0</v>
      </c>
      <c r="L96" s="616">
        <f t="shared" si="76"/>
        <v>0</v>
      </c>
      <c r="M96" s="616">
        <f t="shared" si="76"/>
        <v>157921.81027799673</v>
      </c>
      <c r="N96" s="616">
        <f t="shared" si="76"/>
        <v>124054.27460692823</v>
      </c>
      <c r="O96" s="616">
        <f t="shared" si="76"/>
        <v>100045.72190669674</v>
      </c>
      <c r="P96" s="616">
        <f t="shared" si="76"/>
        <v>81283.731216286542</v>
      </c>
      <c r="Q96" s="616">
        <f t="shared" si="76"/>
        <v>62668.200091105187</v>
      </c>
      <c r="R96" s="616">
        <f t="shared" si="76"/>
        <v>129791.11314131587</v>
      </c>
      <c r="S96" s="616">
        <f t="shared" si="76"/>
        <v>131895.85771325609</v>
      </c>
      <c r="T96" s="616">
        <f t="shared" si="76"/>
        <v>116672.16775838198</v>
      </c>
      <c r="U96" s="616">
        <f t="shared" si="76"/>
        <v>101448.47780350805</v>
      </c>
      <c r="V96" s="616">
        <f t="shared" si="76"/>
        <v>86224.787848634121</v>
      </c>
      <c r="W96" s="616">
        <f t="shared" si="76"/>
        <v>71001.09789376019</v>
      </c>
      <c r="X96" s="616">
        <f t="shared" si="76"/>
        <v>55777.407938886085</v>
      </c>
      <c r="Y96" s="616">
        <f t="shared" si="76"/>
        <v>40553.717984012095</v>
      </c>
      <c r="Z96" s="616">
        <f t="shared" si="76"/>
        <v>25330.028029138164</v>
      </c>
      <c r="AA96" s="616">
        <f t="shared" si="76"/>
        <v>10106.338074264117</v>
      </c>
      <c r="AB96" s="616">
        <f t="shared" si="76"/>
        <v>0</v>
      </c>
      <c r="AC96" s="616">
        <f t="shared" si="76"/>
        <v>0</v>
      </c>
      <c r="AD96" s="616">
        <f t="shared" si="76"/>
        <v>0</v>
      </c>
      <c r="AE96" s="616">
        <f t="shared" si="76"/>
        <v>0</v>
      </c>
      <c r="AF96" s="616">
        <f t="shared" si="76"/>
        <v>0</v>
      </c>
      <c r="AG96" s="616">
        <f t="shared" si="76"/>
        <v>0</v>
      </c>
      <c r="AH96" s="616">
        <f t="shared" si="76"/>
        <v>0</v>
      </c>
      <c r="AI96" s="616">
        <f t="shared" si="76"/>
        <v>0</v>
      </c>
      <c r="AJ96" s="616">
        <f t="shared" si="76"/>
        <v>0</v>
      </c>
      <c r="AK96" s="616">
        <f t="shared" si="76"/>
        <v>0</v>
      </c>
      <c r="AL96" s="616">
        <f t="shared" si="76"/>
        <v>0</v>
      </c>
      <c r="AM96" s="616">
        <f t="shared" si="76"/>
        <v>0</v>
      </c>
      <c r="AN96" s="616">
        <f t="shared" si="76"/>
        <v>-5.5546777295797148E-12</v>
      </c>
      <c r="AO96" s="616">
        <f t="shared" si="76"/>
        <v>-5.5546777295797148E-12</v>
      </c>
      <c r="AP96" s="616">
        <f t="shared" si="76"/>
        <v>-5.5546777295797148E-12</v>
      </c>
      <c r="AQ96" s="616">
        <f t="shared" si="76"/>
        <v>-5.5546777295797148E-12</v>
      </c>
      <c r="AR96" s="616">
        <f t="shared" si="76"/>
        <v>-5.5546777295797148E-12</v>
      </c>
      <c r="AS96" s="616">
        <f t="shared" si="76"/>
        <v>-5.5546777295797148E-12</v>
      </c>
      <c r="AT96" s="616">
        <f t="shared" si="76"/>
        <v>-5.5546777295797148E-12</v>
      </c>
      <c r="AU96" s="616">
        <f t="shared" si="76"/>
        <v>-5.5546777295797148E-12</v>
      </c>
      <c r="AV96" s="616">
        <f t="shared" si="76"/>
        <v>-5.5546777295797148E-12</v>
      </c>
      <c r="AW96" s="616">
        <f t="shared" si="76"/>
        <v>-5.5546777295797148E-12</v>
      </c>
      <c r="AX96" s="616">
        <f t="shared" si="76"/>
        <v>-5.5546777295797148E-12</v>
      </c>
      <c r="AY96" s="616">
        <f t="shared" si="76"/>
        <v>-5.5546777295797148E-12</v>
      </c>
      <c r="AZ96" s="616">
        <f t="shared" si="76"/>
        <v>-5.5546777295797148E-12</v>
      </c>
      <c r="BA96" s="616">
        <f t="shared" si="76"/>
        <v>-5.5546777295797148E-12</v>
      </c>
      <c r="BB96" s="616">
        <f t="shared" si="76"/>
        <v>-5.5546777295797148E-12</v>
      </c>
      <c r="BC96" s="616">
        <f t="shared" si="76"/>
        <v>-5.5546777295797148E-12</v>
      </c>
      <c r="BD96" s="616">
        <f t="shared" si="76"/>
        <v>-5.5546777295797148E-12</v>
      </c>
      <c r="BE96" s="616">
        <f t="shared" si="76"/>
        <v>-5.5546777295797148E-12</v>
      </c>
      <c r="BF96" s="616">
        <f t="shared" si="76"/>
        <v>-5.5546777295797148E-12</v>
      </c>
      <c r="BG96" s="616">
        <f t="shared" si="76"/>
        <v>-5.5546777295797148E-12</v>
      </c>
      <c r="BH96" s="616">
        <f t="shared" si="76"/>
        <v>-5.5546777295797148E-12</v>
      </c>
      <c r="BI96" s="616">
        <f t="shared" si="76"/>
        <v>-5.5546777295797148E-12</v>
      </c>
      <c r="BJ96" s="616">
        <f t="shared" si="76"/>
        <v>-5.5546777295797148E-12</v>
      </c>
      <c r="BK96" s="616">
        <f t="shared" si="76"/>
        <v>-5.5546777295797148E-12</v>
      </c>
      <c r="BL96" s="616">
        <f t="shared" si="76"/>
        <v>-5.5546777295797148E-12</v>
      </c>
      <c r="BM96" s="616">
        <f t="shared" si="76"/>
        <v>-5.5546777295797148E-12</v>
      </c>
      <c r="BN96" s="616">
        <f t="shared" si="76"/>
        <v>-5.5546777295797148E-12</v>
      </c>
      <c r="BO96" s="616">
        <f t="shared" si="76"/>
        <v>-5.5546777295797148E-12</v>
      </c>
      <c r="BP96" s="616">
        <f t="shared" si="76"/>
        <v>-5.5546777295797148E-12</v>
      </c>
      <c r="BQ96" s="616">
        <f t="shared" si="76"/>
        <v>-5.5546777295797148E-12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06368-D0B3-4720-ADA6-D2EFB145E0FB}">
  <sheetPr codeName="Planilha32">
    <tabColor theme="9" tint="0.39997558519241921"/>
    <outlinePr summaryBelow="0" summaryRight="0"/>
  </sheetPr>
  <dimension ref="A1:BR182"/>
  <sheetViews>
    <sheetView showGridLines="0" workbookViewId="0">
      <selection activeCell="C9" sqref="C9"/>
    </sheetView>
  </sheetViews>
  <sheetFormatPr defaultColWidth="8.7109375" defaultRowHeight="16.899999999999999" outlineLevelRow="1"/>
  <cols>
    <col min="1" max="1" width="3.85546875" style="635" bestFit="1" customWidth="1"/>
    <col min="2" max="2" width="45.5703125" style="635" customWidth="1"/>
    <col min="3" max="3" width="18.28515625" style="635" customWidth="1"/>
    <col min="4" max="4" width="17" style="635" bestFit="1" customWidth="1"/>
    <col min="5" max="5" width="15.28515625" style="635" customWidth="1"/>
    <col min="6" max="6" width="18.7109375" style="635" bestFit="1" customWidth="1"/>
    <col min="7" max="7" width="8.85546875" style="635" bestFit="1" customWidth="1"/>
    <col min="8" max="9" width="2.28515625" style="635" customWidth="1"/>
    <col min="10" max="13" width="16" style="635" customWidth="1"/>
    <col min="14" max="25" width="14.42578125" style="4" bestFit="1" customWidth="1"/>
    <col min="26" max="32" width="13.85546875" style="4" bestFit="1" customWidth="1"/>
    <col min="33" max="37" width="13.5703125" style="4" bestFit="1" customWidth="1"/>
    <col min="38" max="39" width="14.5703125" style="4" bestFit="1" customWidth="1"/>
    <col min="40" max="69" width="14.5703125" style="4" hidden="1" customWidth="1"/>
    <col min="70" max="70" width="16.140625" customWidth="1"/>
  </cols>
  <sheetData>
    <row r="1" spans="1:69" ht="24.6">
      <c r="A1" s="442"/>
      <c r="B1" s="617"/>
      <c r="C1" s="618" t="s">
        <v>186</v>
      </c>
      <c r="D1" s="619"/>
      <c r="E1" s="620">
        <f>Painel!$D$11</f>
        <v>9.2905861767546324E-2</v>
      </c>
      <c r="F1" s="621"/>
      <c r="G1" s="622"/>
      <c r="H1" s="623"/>
      <c r="I1" s="624"/>
      <c r="J1" s="624">
        <f>IF(DATE(J$2,J$5,1)&gt;Painel!$D$10,0,1)</f>
        <v>1</v>
      </c>
      <c r="K1" s="624">
        <f>IF(DATE(K$2,K$5,1)&gt;Painel!$D$10,0,1)</f>
        <v>1</v>
      </c>
      <c r="L1" s="624">
        <f>IF(DATE(L$2,L$5,1)&gt;Painel!$D$10,0,1)</f>
        <v>1</v>
      </c>
      <c r="M1" s="624">
        <f>IF(DATE(M$2,M$5,1)&gt;Painel!$D$10,0,1)</f>
        <v>1</v>
      </c>
      <c r="N1" s="624">
        <f>IF(DATE(N$2,N$5,1)&gt;Painel!$D$10,0,1)</f>
        <v>1</v>
      </c>
      <c r="O1" s="624">
        <f>IF(DATE(O$2,O$5,1)&gt;Painel!$D$10,0,1)</f>
        <v>1</v>
      </c>
      <c r="P1" s="624">
        <f>IF(DATE(P$2,P$5,1)&gt;Painel!$D$10,0,1)</f>
        <v>1</v>
      </c>
      <c r="Q1" s="624">
        <f>IF(DATE(Q$2,Q$5,1)&gt;Painel!$D$10,0,1)</f>
        <v>1</v>
      </c>
      <c r="R1" s="624">
        <f>IF(DATE(R$2,R$5,1)&gt;Painel!$D$10,0,1)</f>
        <v>1</v>
      </c>
      <c r="S1" s="624">
        <f>IF(DATE(S$2,S$5,1)&gt;Painel!$D$10,0,1)</f>
        <v>1</v>
      </c>
      <c r="T1" s="624">
        <f>IF(DATE(T$2,T$5,1)&gt;Painel!$D$10,0,1)</f>
        <v>1</v>
      </c>
      <c r="U1" s="624">
        <f>IF(DATE(U$2,U$5,1)&gt;Painel!$D$10,0,1)</f>
        <v>1</v>
      </c>
      <c r="V1" s="624">
        <f>IF(DATE(V$2,V$5,1)&gt;Painel!$D$10,0,1)</f>
        <v>1</v>
      </c>
      <c r="W1" s="624">
        <f>IF(DATE(W$2,W$5,1)&gt;Painel!$D$10,0,1)</f>
        <v>1</v>
      </c>
      <c r="X1" s="624">
        <f>IF(DATE(X$2,X$5,1)&gt;Painel!$D$10,0,1)</f>
        <v>1</v>
      </c>
      <c r="Y1" s="624">
        <f>IF(DATE(Y$2,Y$5,1)&gt;Painel!$D$10,0,1)</f>
        <v>1</v>
      </c>
      <c r="Z1" s="624">
        <f>IF(DATE(Z$2,Z$5,1)&gt;Painel!$D$10,0,1)</f>
        <v>1</v>
      </c>
      <c r="AA1" s="624">
        <f>IF(DATE(AA$2,AA$5,1)&gt;Painel!$D$10,0,1)</f>
        <v>1</v>
      </c>
      <c r="AB1" s="624">
        <f>IF(DATE(AB$2,AB$5,1)&gt;Painel!$D$10,0,1)</f>
        <v>1</v>
      </c>
      <c r="AC1" s="624">
        <f>IF(DATE(AC$2,AC$5,1)&gt;Painel!$D$10,0,1)</f>
        <v>1</v>
      </c>
      <c r="AD1" s="624">
        <f>IF(DATE(AD$2,AD$5,1)&gt;Painel!$D$10,0,1)</f>
        <v>1</v>
      </c>
      <c r="AE1" s="624">
        <f>IF(DATE(AE$2,AE$5,1)&gt;Painel!$D$10,0,1)</f>
        <v>1</v>
      </c>
      <c r="AF1" s="624">
        <f>IF(DATE(AF$2,AF$5,1)&gt;Painel!$D$10,0,1)</f>
        <v>1</v>
      </c>
      <c r="AG1" s="624">
        <f>IF(DATE(AG$2,AG$5,1)&gt;Painel!$D$10,0,1)</f>
        <v>1</v>
      </c>
      <c r="AH1" s="624">
        <f>IF(DATE(AH$2,AH$5,1)&gt;Painel!$D$10,0,1)</f>
        <v>1</v>
      </c>
      <c r="AI1" s="624">
        <f>IF(DATE(AI$2,AI$5,1)&gt;Painel!$D$10,0,1)</f>
        <v>1</v>
      </c>
      <c r="AJ1" s="624">
        <f>IF(DATE(AJ$2,AJ$5,1)&gt;Painel!$D$10,0,1)</f>
        <v>1</v>
      </c>
      <c r="AK1" s="624">
        <f>IF(DATE(AK$2,AK$5,1)&gt;Painel!$D$10,0,1)</f>
        <v>1</v>
      </c>
      <c r="AL1" s="624">
        <f>IF(DATE(AL$2,AL$5,1)&gt;Painel!$D$10,0,1)</f>
        <v>1</v>
      </c>
      <c r="AM1" s="624">
        <f>IF(DATE(AM$2,AM$5,1)&gt;Painel!$D$10,0,1)</f>
        <v>1</v>
      </c>
      <c r="AN1" s="624">
        <f>IF(DATE(AN$2,AN$5,1)&gt;Painel!$D$10,0,1)</f>
        <v>0</v>
      </c>
      <c r="AO1" s="624">
        <f>IF(DATE(AO$2,AO$5,1)&gt;Painel!$D$10,0,1)</f>
        <v>0</v>
      </c>
      <c r="AP1" s="624">
        <f>IF(DATE(AP$2,AP$5,1)&gt;Painel!$D$10,0,1)</f>
        <v>0</v>
      </c>
      <c r="AQ1" s="624">
        <f>IF(DATE(AQ$2,AQ$5,1)&gt;Painel!$D$10,0,1)</f>
        <v>0</v>
      </c>
      <c r="AR1" s="624">
        <f>IF(DATE(AR$2,AR$5,1)&gt;Painel!$D$10,0,1)</f>
        <v>0</v>
      </c>
      <c r="AS1" s="624">
        <f>IF(DATE(AS$2,AS$5,1)&gt;Painel!$D$10,0,1)</f>
        <v>0</v>
      </c>
      <c r="AT1" s="624">
        <f>IF(DATE(AT$2,AT$5,1)&gt;Painel!$D$10,0,1)</f>
        <v>0</v>
      </c>
      <c r="AU1" s="624">
        <f>IF(DATE(AU$2,AU$5,1)&gt;Painel!$D$10,0,1)</f>
        <v>0</v>
      </c>
      <c r="AV1" s="624">
        <f>IF(DATE(AV$2,AV$5,1)&gt;Painel!$D$10,0,1)</f>
        <v>0</v>
      </c>
      <c r="AW1" s="624">
        <f>IF(DATE(AW$2,AW$5,1)&gt;Painel!$D$10,0,1)</f>
        <v>0</v>
      </c>
      <c r="AX1" s="624">
        <f>IF(DATE(AX$2,AX$5,1)&gt;Painel!$D$10,0,1)</f>
        <v>0</v>
      </c>
      <c r="AY1" s="624">
        <f>IF(DATE(AY$2,AY$5,1)&gt;Painel!$D$10,0,1)</f>
        <v>0</v>
      </c>
      <c r="AZ1" s="624">
        <f>IF(DATE(AZ$2,AZ$5,1)&gt;Painel!$D$10,0,1)</f>
        <v>0</v>
      </c>
      <c r="BA1" s="624">
        <f>IF(DATE(BA$2,BA$5,1)&gt;Painel!$D$10,0,1)</f>
        <v>0</v>
      </c>
      <c r="BB1" s="624">
        <f>IF(DATE(BB$2,BB$5,1)&gt;Painel!$D$10,0,1)</f>
        <v>0</v>
      </c>
      <c r="BC1" s="624">
        <f>IF(DATE(BC$2,BC$5,1)&gt;Painel!$D$10,0,1)</f>
        <v>0</v>
      </c>
      <c r="BD1" s="624">
        <f>IF(DATE(BD$2,BD$5,1)&gt;Painel!$D$10,0,1)</f>
        <v>0</v>
      </c>
      <c r="BE1" s="624">
        <f>IF(DATE(BE$2,BE$5,1)&gt;Painel!$D$10,0,1)</f>
        <v>0</v>
      </c>
      <c r="BF1" s="624">
        <f>IF(DATE(BF$2,BF$5,1)&gt;Painel!$D$10,0,1)</f>
        <v>0</v>
      </c>
      <c r="BG1" s="624">
        <f>IF(DATE(BG$2,BG$5,1)&gt;Painel!$D$10,0,1)</f>
        <v>0</v>
      </c>
      <c r="BH1" s="624">
        <f>IF(DATE(BH$2,BH$5,1)&gt;Painel!$D$10,0,1)</f>
        <v>0</v>
      </c>
      <c r="BI1" s="624">
        <f>IF(DATE(BI$2,BI$5,1)&gt;Painel!$D$10,0,1)</f>
        <v>0</v>
      </c>
      <c r="BJ1" s="624">
        <f>IF(DATE(BJ$2,BJ$5,1)&gt;Painel!$D$10,0,1)</f>
        <v>0</v>
      </c>
      <c r="BK1" s="624">
        <f>IF(DATE(BK$2,BK$5,1)&gt;Painel!$D$10,0,1)</f>
        <v>0</v>
      </c>
      <c r="BL1" s="624">
        <f>IF(DATE(BL$2,BL$5,1)&gt;Painel!$D$10,0,1)</f>
        <v>0</v>
      </c>
      <c r="BM1" s="624">
        <f>IF(DATE(BM$2,BM$5,1)&gt;Painel!$D$10,0,1)</f>
        <v>0</v>
      </c>
      <c r="BN1" s="624">
        <f>IF(DATE(BN$2,BN$5,1)&gt;Painel!$D$10,0,1)</f>
        <v>0</v>
      </c>
      <c r="BO1" s="624">
        <f>IF(DATE(BO$2,BO$5,1)&gt;Painel!$D$10,0,1)</f>
        <v>0</v>
      </c>
      <c r="BP1" s="624">
        <f>IF(DATE(BP$2,BP$5,1)&gt;Painel!$D$10,0,1)</f>
        <v>0</v>
      </c>
      <c r="BQ1" s="625">
        <f>IF(DATE(BQ$2,BQ$5,1)&gt;Painel!$D$10,0,1)</f>
        <v>0</v>
      </c>
    </row>
    <row r="2" spans="1:69" ht="24.6">
      <c r="A2" s="626"/>
      <c r="B2" s="617"/>
      <c r="C2" s="627"/>
      <c r="D2" s="628"/>
      <c r="E2" s="629">
        <f>AR19</f>
        <v>0</v>
      </c>
      <c r="F2" s="630">
        <f>Painel!$D$8</f>
        <v>30</v>
      </c>
      <c r="G2" s="631"/>
      <c r="H2" s="631"/>
      <c r="I2" s="632" t="s">
        <v>190</v>
      </c>
      <c r="J2" s="633">
        <f>YEAR(Painel!$D$7)</f>
        <v>2026</v>
      </c>
      <c r="K2" s="633">
        <f t="shared" ref="K2:Z4" si="0">J2+1</f>
        <v>2027</v>
      </c>
      <c r="L2" s="633">
        <f t="shared" si="0"/>
        <v>2028</v>
      </c>
      <c r="M2" s="633">
        <f t="shared" si="0"/>
        <v>2029</v>
      </c>
      <c r="N2" s="633">
        <f t="shared" si="0"/>
        <v>2030</v>
      </c>
      <c r="O2" s="633">
        <f t="shared" si="0"/>
        <v>2031</v>
      </c>
      <c r="P2" s="633">
        <f t="shared" si="0"/>
        <v>2032</v>
      </c>
      <c r="Q2" s="633">
        <f t="shared" si="0"/>
        <v>2033</v>
      </c>
      <c r="R2" s="633">
        <f t="shared" si="0"/>
        <v>2034</v>
      </c>
      <c r="S2" s="633">
        <f t="shared" si="0"/>
        <v>2035</v>
      </c>
      <c r="T2" s="633">
        <f t="shared" si="0"/>
        <v>2036</v>
      </c>
      <c r="U2" s="633">
        <f t="shared" si="0"/>
        <v>2037</v>
      </c>
      <c r="V2" s="633">
        <f t="shared" si="0"/>
        <v>2038</v>
      </c>
      <c r="W2" s="633">
        <f t="shared" si="0"/>
        <v>2039</v>
      </c>
      <c r="X2" s="633">
        <f t="shared" si="0"/>
        <v>2040</v>
      </c>
      <c r="Y2" s="633">
        <f t="shared" si="0"/>
        <v>2041</v>
      </c>
      <c r="Z2" s="633">
        <f t="shared" si="0"/>
        <v>2042</v>
      </c>
      <c r="AA2" s="633">
        <f t="shared" ref="AA2:AP4" si="1">Z2+1</f>
        <v>2043</v>
      </c>
      <c r="AB2" s="633">
        <f t="shared" si="1"/>
        <v>2044</v>
      </c>
      <c r="AC2" s="633">
        <f t="shared" si="1"/>
        <v>2045</v>
      </c>
      <c r="AD2" s="633">
        <f t="shared" si="1"/>
        <v>2046</v>
      </c>
      <c r="AE2" s="633">
        <f t="shared" si="1"/>
        <v>2047</v>
      </c>
      <c r="AF2" s="633">
        <f t="shared" si="1"/>
        <v>2048</v>
      </c>
      <c r="AG2" s="633">
        <f t="shared" si="1"/>
        <v>2049</v>
      </c>
      <c r="AH2" s="633">
        <f t="shared" si="1"/>
        <v>2050</v>
      </c>
      <c r="AI2" s="633">
        <f t="shared" si="1"/>
        <v>2051</v>
      </c>
      <c r="AJ2" s="633">
        <f t="shared" si="1"/>
        <v>2052</v>
      </c>
      <c r="AK2" s="633">
        <f t="shared" si="1"/>
        <v>2053</v>
      </c>
      <c r="AL2" s="633">
        <f t="shared" si="1"/>
        <v>2054</v>
      </c>
      <c r="AM2" s="633">
        <f t="shared" si="1"/>
        <v>2055</v>
      </c>
      <c r="AN2" s="633">
        <f t="shared" si="1"/>
        <v>2056</v>
      </c>
      <c r="AO2" s="633">
        <f t="shared" si="1"/>
        <v>2057</v>
      </c>
      <c r="AP2" s="633">
        <f t="shared" si="1"/>
        <v>2058</v>
      </c>
      <c r="AQ2" s="633">
        <f t="shared" ref="AQ2:BF4" si="2">AP2+1</f>
        <v>2059</v>
      </c>
      <c r="AR2" s="633">
        <f t="shared" si="2"/>
        <v>2060</v>
      </c>
      <c r="AS2" s="633">
        <f t="shared" si="2"/>
        <v>2061</v>
      </c>
      <c r="AT2" s="633">
        <f t="shared" si="2"/>
        <v>2062</v>
      </c>
      <c r="AU2" s="633">
        <f t="shared" si="2"/>
        <v>2063</v>
      </c>
      <c r="AV2" s="633">
        <f t="shared" si="2"/>
        <v>2064</v>
      </c>
      <c r="AW2" s="633">
        <f t="shared" si="2"/>
        <v>2065</v>
      </c>
      <c r="AX2" s="633">
        <f t="shared" si="2"/>
        <v>2066</v>
      </c>
      <c r="AY2" s="633">
        <f t="shared" si="2"/>
        <v>2067</v>
      </c>
      <c r="AZ2" s="633">
        <f t="shared" si="2"/>
        <v>2068</v>
      </c>
      <c r="BA2" s="633">
        <f t="shared" si="2"/>
        <v>2069</v>
      </c>
      <c r="BB2" s="633">
        <f t="shared" si="2"/>
        <v>2070</v>
      </c>
      <c r="BC2" s="633">
        <f t="shared" si="2"/>
        <v>2071</v>
      </c>
      <c r="BD2" s="633">
        <f t="shared" si="2"/>
        <v>2072</v>
      </c>
      <c r="BE2" s="633">
        <f t="shared" si="2"/>
        <v>2073</v>
      </c>
      <c r="BF2" s="633">
        <f t="shared" si="2"/>
        <v>2074</v>
      </c>
      <c r="BG2" s="633">
        <f t="shared" ref="BG2:BQ4" si="3">BF2+1</f>
        <v>2075</v>
      </c>
      <c r="BH2" s="633">
        <f t="shared" si="3"/>
        <v>2076</v>
      </c>
      <c r="BI2" s="633">
        <f t="shared" si="3"/>
        <v>2077</v>
      </c>
      <c r="BJ2" s="633">
        <f t="shared" si="3"/>
        <v>2078</v>
      </c>
      <c r="BK2" s="633">
        <f t="shared" si="3"/>
        <v>2079</v>
      </c>
      <c r="BL2" s="633">
        <f t="shared" si="3"/>
        <v>2080</v>
      </c>
      <c r="BM2" s="633">
        <f t="shared" si="3"/>
        <v>2081</v>
      </c>
      <c r="BN2" s="633">
        <f t="shared" si="3"/>
        <v>2082</v>
      </c>
      <c r="BO2" s="633">
        <f t="shared" si="3"/>
        <v>2083</v>
      </c>
      <c r="BP2" s="633">
        <f t="shared" si="3"/>
        <v>2084</v>
      </c>
      <c r="BQ2" s="634">
        <f t="shared" si="3"/>
        <v>2085</v>
      </c>
    </row>
    <row r="3" spans="1:69" ht="15">
      <c r="A3" s="626"/>
      <c r="C3" s="627"/>
      <c r="D3" s="636" t="s">
        <v>355</v>
      </c>
      <c r="E3" s="637">
        <v>0.11807169753251474</v>
      </c>
      <c r="F3" s="638">
        <f>(1+E3)^(1/12)-1</f>
        <v>9.3438422272131838E-3</v>
      </c>
      <c r="G3" s="639"/>
      <c r="H3" s="639"/>
      <c r="I3" s="268" t="s">
        <v>191</v>
      </c>
      <c r="J3" s="269">
        <v>1</v>
      </c>
      <c r="K3" s="633">
        <f>J3+1</f>
        <v>2</v>
      </c>
      <c r="L3" s="633">
        <f t="shared" si="0"/>
        <v>3</v>
      </c>
      <c r="M3" s="633">
        <f t="shared" si="0"/>
        <v>4</v>
      </c>
      <c r="N3" s="633">
        <f t="shared" si="0"/>
        <v>5</v>
      </c>
      <c r="O3" s="633">
        <f t="shared" si="0"/>
        <v>6</v>
      </c>
      <c r="P3" s="633">
        <f t="shared" si="0"/>
        <v>7</v>
      </c>
      <c r="Q3" s="633">
        <f t="shared" si="0"/>
        <v>8</v>
      </c>
      <c r="R3" s="633">
        <f t="shared" si="0"/>
        <v>9</v>
      </c>
      <c r="S3" s="633">
        <f t="shared" si="0"/>
        <v>10</v>
      </c>
      <c r="T3" s="633">
        <f t="shared" si="0"/>
        <v>11</v>
      </c>
      <c r="U3" s="633">
        <f t="shared" si="0"/>
        <v>12</v>
      </c>
      <c r="V3" s="633">
        <f t="shared" si="0"/>
        <v>13</v>
      </c>
      <c r="W3" s="633">
        <f t="shared" si="0"/>
        <v>14</v>
      </c>
      <c r="X3" s="633">
        <f t="shared" si="0"/>
        <v>15</v>
      </c>
      <c r="Y3" s="633">
        <f t="shared" si="0"/>
        <v>16</v>
      </c>
      <c r="Z3" s="633">
        <f t="shared" si="0"/>
        <v>17</v>
      </c>
      <c r="AA3" s="633">
        <f t="shared" si="1"/>
        <v>18</v>
      </c>
      <c r="AB3" s="633">
        <f t="shared" si="1"/>
        <v>19</v>
      </c>
      <c r="AC3" s="633">
        <f t="shared" si="1"/>
        <v>20</v>
      </c>
      <c r="AD3" s="633">
        <f t="shared" si="1"/>
        <v>21</v>
      </c>
      <c r="AE3" s="633">
        <f t="shared" si="1"/>
        <v>22</v>
      </c>
      <c r="AF3" s="633">
        <f t="shared" si="1"/>
        <v>23</v>
      </c>
      <c r="AG3" s="633">
        <f t="shared" si="1"/>
        <v>24</v>
      </c>
      <c r="AH3" s="633">
        <f t="shared" si="1"/>
        <v>25</v>
      </c>
      <c r="AI3" s="633">
        <f t="shared" si="1"/>
        <v>26</v>
      </c>
      <c r="AJ3" s="633">
        <f t="shared" si="1"/>
        <v>27</v>
      </c>
      <c r="AK3" s="633">
        <f t="shared" si="1"/>
        <v>28</v>
      </c>
      <c r="AL3" s="633">
        <f t="shared" si="1"/>
        <v>29</v>
      </c>
      <c r="AM3" s="633">
        <f t="shared" si="1"/>
        <v>30</v>
      </c>
      <c r="AN3" s="633">
        <f t="shared" si="1"/>
        <v>31</v>
      </c>
      <c r="AO3" s="633">
        <f t="shared" si="1"/>
        <v>32</v>
      </c>
      <c r="AP3" s="633">
        <f t="shared" si="1"/>
        <v>33</v>
      </c>
      <c r="AQ3" s="633">
        <f t="shared" si="2"/>
        <v>34</v>
      </c>
      <c r="AR3" s="633">
        <f t="shared" si="2"/>
        <v>35</v>
      </c>
      <c r="AS3" s="633">
        <f t="shared" si="2"/>
        <v>36</v>
      </c>
      <c r="AT3" s="633">
        <f t="shared" si="2"/>
        <v>37</v>
      </c>
      <c r="AU3" s="633">
        <f t="shared" si="2"/>
        <v>38</v>
      </c>
      <c r="AV3" s="633">
        <f t="shared" si="2"/>
        <v>39</v>
      </c>
      <c r="AW3" s="633">
        <f t="shared" si="2"/>
        <v>40</v>
      </c>
      <c r="AX3" s="633">
        <f t="shared" si="2"/>
        <v>41</v>
      </c>
      <c r="AY3" s="633">
        <f t="shared" si="2"/>
        <v>42</v>
      </c>
      <c r="AZ3" s="633">
        <f t="shared" si="2"/>
        <v>43</v>
      </c>
      <c r="BA3" s="633">
        <f t="shared" si="2"/>
        <v>44</v>
      </c>
      <c r="BB3" s="633">
        <f t="shared" si="2"/>
        <v>45</v>
      </c>
      <c r="BC3" s="633">
        <f t="shared" si="2"/>
        <v>46</v>
      </c>
      <c r="BD3" s="633">
        <f t="shared" si="2"/>
        <v>47</v>
      </c>
      <c r="BE3" s="633">
        <f t="shared" si="2"/>
        <v>48</v>
      </c>
      <c r="BF3" s="633">
        <f t="shared" si="2"/>
        <v>49</v>
      </c>
      <c r="BG3" s="633">
        <f t="shared" si="3"/>
        <v>50</v>
      </c>
      <c r="BH3" s="633">
        <f t="shared" si="3"/>
        <v>51</v>
      </c>
      <c r="BI3" s="633">
        <f t="shared" si="3"/>
        <v>52</v>
      </c>
      <c r="BJ3" s="633">
        <f t="shared" si="3"/>
        <v>53</v>
      </c>
      <c r="BK3" s="633">
        <f t="shared" si="3"/>
        <v>54</v>
      </c>
      <c r="BL3" s="633">
        <f t="shared" si="3"/>
        <v>55</v>
      </c>
      <c r="BM3" s="633">
        <f t="shared" si="3"/>
        <v>56</v>
      </c>
      <c r="BN3" s="633">
        <f t="shared" si="3"/>
        <v>57</v>
      </c>
      <c r="BO3" s="633">
        <f t="shared" si="3"/>
        <v>58</v>
      </c>
      <c r="BP3" s="633">
        <f t="shared" si="3"/>
        <v>59</v>
      </c>
      <c r="BQ3" s="634">
        <f t="shared" si="3"/>
        <v>60</v>
      </c>
    </row>
    <row r="4" spans="1:69" ht="15">
      <c r="A4" s="626"/>
      <c r="C4" s="627"/>
      <c r="D4" s="640">
        <f>FC!$E$85</f>
        <v>3577173.0201186892</v>
      </c>
      <c r="E4" s="641">
        <v>40375645.600027435</v>
      </c>
      <c r="F4" s="642"/>
      <c r="G4" s="643"/>
      <c r="H4" s="628"/>
      <c r="I4" s="268" t="s">
        <v>192</v>
      </c>
      <c r="J4" s="269">
        <v>1</v>
      </c>
      <c r="K4" s="644">
        <f>J4+1</f>
        <v>2</v>
      </c>
      <c r="L4" s="644">
        <f t="shared" si="0"/>
        <v>3</v>
      </c>
      <c r="M4" s="644">
        <f t="shared" si="0"/>
        <v>4</v>
      </c>
      <c r="N4" s="644">
        <f t="shared" si="0"/>
        <v>5</v>
      </c>
      <c r="O4" s="644">
        <f t="shared" si="0"/>
        <v>6</v>
      </c>
      <c r="P4" s="644">
        <f t="shared" si="0"/>
        <v>7</v>
      </c>
      <c r="Q4" s="644">
        <f t="shared" si="0"/>
        <v>8</v>
      </c>
      <c r="R4" s="644">
        <f t="shared" si="0"/>
        <v>9</v>
      </c>
      <c r="S4" s="644">
        <f t="shared" si="0"/>
        <v>10</v>
      </c>
      <c r="T4" s="644">
        <f t="shared" si="0"/>
        <v>11</v>
      </c>
      <c r="U4" s="644">
        <f t="shared" si="0"/>
        <v>12</v>
      </c>
      <c r="V4" s="644">
        <f t="shared" si="0"/>
        <v>13</v>
      </c>
      <c r="W4" s="644">
        <f t="shared" si="0"/>
        <v>14</v>
      </c>
      <c r="X4" s="644">
        <f t="shared" si="0"/>
        <v>15</v>
      </c>
      <c r="Y4" s="644">
        <f t="shared" si="0"/>
        <v>16</v>
      </c>
      <c r="Z4" s="644">
        <f t="shared" si="0"/>
        <v>17</v>
      </c>
      <c r="AA4" s="644">
        <f t="shared" si="1"/>
        <v>18</v>
      </c>
      <c r="AB4" s="644">
        <f t="shared" si="1"/>
        <v>19</v>
      </c>
      <c r="AC4" s="644">
        <f t="shared" si="1"/>
        <v>20</v>
      </c>
      <c r="AD4" s="644">
        <f t="shared" si="1"/>
        <v>21</v>
      </c>
      <c r="AE4" s="644">
        <f t="shared" si="1"/>
        <v>22</v>
      </c>
      <c r="AF4" s="644">
        <f t="shared" si="1"/>
        <v>23</v>
      </c>
      <c r="AG4" s="644">
        <f t="shared" si="1"/>
        <v>24</v>
      </c>
      <c r="AH4" s="644">
        <f t="shared" si="1"/>
        <v>25</v>
      </c>
      <c r="AI4" s="644">
        <f t="shared" si="1"/>
        <v>26</v>
      </c>
      <c r="AJ4" s="644">
        <f t="shared" si="1"/>
        <v>27</v>
      </c>
      <c r="AK4" s="644">
        <f t="shared" si="1"/>
        <v>28</v>
      </c>
      <c r="AL4" s="644">
        <f t="shared" si="1"/>
        <v>29</v>
      </c>
      <c r="AM4" s="644">
        <f t="shared" si="1"/>
        <v>30</v>
      </c>
      <c r="AN4" s="644">
        <f t="shared" si="1"/>
        <v>31</v>
      </c>
      <c r="AO4" s="644">
        <f t="shared" si="1"/>
        <v>32</v>
      </c>
      <c r="AP4" s="644">
        <f t="shared" si="1"/>
        <v>33</v>
      </c>
      <c r="AQ4" s="644">
        <f t="shared" si="2"/>
        <v>34</v>
      </c>
      <c r="AR4" s="644">
        <f t="shared" si="2"/>
        <v>35</v>
      </c>
      <c r="AS4" s="644">
        <f t="shared" si="2"/>
        <v>36</v>
      </c>
      <c r="AT4" s="644">
        <f t="shared" si="2"/>
        <v>37</v>
      </c>
      <c r="AU4" s="644">
        <f t="shared" si="2"/>
        <v>38</v>
      </c>
      <c r="AV4" s="644">
        <f t="shared" si="2"/>
        <v>39</v>
      </c>
      <c r="AW4" s="644">
        <f t="shared" si="2"/>
        <v>40</v>
      </c>
      <c r="AX4" s="644">
        <f t="shared" si="2"/>
        <v>41</v>
      </c>
      <c r="AY4" s="644">
        <f t="shared" si="2"/>
        <v>42</v>
      </c>
      <c r="AZ4" s="644">
        <f t="shared" si="2"/>
        <v>43</v>
      </c>
      <c r="BA4" s="644">
        <f t="shared" si="2"/>
        <v>44</v>
      </c>
      <c r="BB4" s="644">
        <f t="shared" si="2"/>
        <v>45</v>
      </c>
      <c r="BC4" s="644">
        <f t="shared" si="2"/>
        <v>46</v>
      </c>
      <c r="BD4" s="644">
        <f t="shared" si="2"/>
        <v>47</v>
      </c>
      <c r="BE4" s="644">
        <f t="shared" si="2"/>
        <v>48</v>
      </c>
      <c r="BF4" s="644">
        <f t="shared" si="2"/>
        <v>49</v>
      </c>
      <c r="BG4" s="644">
        <f t="shared" si="3"/>
        <v>50</v>
      </c>
      <c r="BH4" s="644">
        <f t="shared" si="3"/>
        <v>51</v>
      </c>
      <c r="BI4" s="644">
        <f t="shared" si="3"/>
        <v>52</v>
      </c>
      <c r="BJ4" s="644">
        <f t="shared" si="3"/>
        <v>53</v>
      </c>
      <c r="BK4" s="644">
        <f t="shared" si="3"/>
        <v>54</v>
      </c>
      <c r="BL4" s="644">
        <f t="shared" si="3"/>
        <v>55</v>
      </c>
      <c r="BM4" s="644">
        <f t="shared" si="3"/>
        <v>56</v>
      </c>
      <c r="BN4" s="644">
        <f t="shared" si="3"/>
        <v>57</v>
      </c>
      <c r="BO4" s="644">
        <f t="shared" si="3"/>
        <v>58</v>
      </c>
      <c r="BP4" s="644">
        <f t="shared" si="3"/>
        <v>59</v>
      </c>
      <c r="BQ4" s="645">
        <f t="shared" si="3"/>
        <v>60</v>
      </c>
    </row>
    <row r="5" spans="1:69" ht="15">
      <c r="A5" s="626"/>
      <c r="B5" s="646"/>
      <c r="C5" s="627"/>
      <c r="D5" s="642"/>
      <c r="E5" s="642"/>
      <c r="F5" s="647"/>
      <c r="G5" s="643"/>
      <c r="H5" s="628"/>
      <c r="I5" s="268" t="s">
        <v>193</v>
      </c>
      <c r="J5" s="269">
        <v>12</v>
      </c>
      <c r="K5" s="633">
        <v>12</v>
      </c>
      <c r="L5" s="633">
        <v>12</v>
      </c>
      <c r="M5" s="633">
        <v>12</v>
      </c>
      <c r="N5" s="633">
        <v>12</v>
      </c>
      <c r="O5" s="633">
        <v>12</v>
      </c>
      <c r="P5" s="633">
        <v>12</v>
      </c>
      <c r="Q5" s="633">
        <v>12</v>
      </c>
      <c r="R5" s="633">
        <v>12</v>
      </c>
      <c r="S5" s="633">
        <v>12</v>
      </c>
      <c r="T5" s="633">
        <v>12</v>
      </c>
      <c r="U5" s="633">
        <v>12</v>
      </c>
      <c r="V5" s="633">
        <v>12</v>
      </c>
      <c r="W5" s="633">
        <v>12</v>
      </c>
      <c r="X5" s="633">
        <v>12</v>
      </c>
      <c r="Y5" s="633">
        <v>12</v>
      </c>
      <c r="Z5" s="633">
        <v>12</v>
      </c>
      <c r="AA5" s="633">
        <v>12</v>
      </c>
      <c r="AB5" s="633">
        <v>12</v>
      </c>
      <c r="AC5" s="633">
        <v>12</v>
      </c>
      <c r="AD5" s="633">
        <v>12</v>
      </c>
      <c r="AE5" s="633">
        <v>12</v>
      </c>
      <c r="AF5" s="633">
        <v>12</v>
      </c>
      <c r="AG5" s="633">
        <v>12</v>
      </c>
      <c r="AH5" s="633">
        <v>12</v>
      </c>
      <c r="AI5" s="633">
        <v>12</v>
      </c>
      <c r="AJ5" s="633">
        <v>12</v>
      </c>
      <c r="AK5" s="633">
        <v>12</v>
      </c>
      <c r="AL5" s="633">
        <v>12</v>
      </c>
      <c r="AM5" s="633">
        <v>12</v>
      </c>
      <c r="AN5" s="633">
        <v>12</v>
      </c>
      <c r="AO5" s="633">
        <v>12</v>
      </c>
      <c r="AP5" s="633">
        <v>12</v>
      </c>
      <c r="AQ5" s="633">
        <v>12</v>
      </c>
      <c r="AR5" s="633">
        <v>12</v>
      </c>
      <c r="AS5" s="633">
        <v>12</v>
      </c>
      <c r="AT5" s="633">
        <v>12</v>
      </c>
      <c r="AU5" s="633">
        <v>12</v>
      </c>
      <c r="AV5" s="633">
        <v>12</v>
      </c>
      <c r="AW5" s="633">
        <v>12</v>
      </c>
      <c r="AX5" s="633">
        <v>12</v>
      </c>
      <c r="AY5" s="633">
        <v>12</v>
      </c>
      <c r="AZ5" s="633">
        <v>12</v>
      </c>
      <c r="BA5" s="633">
        <v>12</v>
      </c>
      <c r="BB5" s="633">
        <v>12</v>
      </c>
      <c r="BC5" s="633">
        <v>12</v>
      </c>
      <c r="BD5" s="633">
        <v>12</v>
      </c>
      <c r="BE5" s="633">
        <v>12</v>
      </c>
      <c r="BF5" s="633">
        <v>12</v>
      </c>
      <c r="BG5" s="633">
        <v>12</v>
      </c>
      <c r="BH5" s="633">
        <v>12</v>
      </c>
      <c r="BI5" s="633">
        <v>12</v>
      </c>
      <c r="BJ5" s="633">
        <v>12</v>
      </c>
      <c r="BK5" s="633">
        <v>12</v>
      </c>
      <c r="BL5" s="633">
        <v>12</v>
      </c>
      <c r="BM5" s="633">
        <v>12</v>
      </c>
      <c r="BN5" s="633">
        <v>12</v>
      </c>
      <c r="BO5" s="633">
        <v>12</v>
      </c>
      <c r="BP5" s="633">
        <v>12</v>
      </c>
      <c r="BQ5" s="634">
        <v>12</v>
      </c>
    </row>
    <row r="6" spans="1:69" ht="15">
      <c r="A6" s="626"/>
      <c r="B6" s="646"/>
      <c r="C6" s="648"/>
      <c r="D6" s="642"/>
      <c r="E6" s="642"/>
      <c r="F6" s="649"/>
      <c r="G6" s="639"/>
      <c r="H6" s="639"/>
      <c r="I6" s="268" t="s">
        <v>194</v>
      </c>
      <c r="J6" s="269">
        <v>12</v>
      </c>
      <c r="K6" s="644">
        <f>J6+12</f>
        <v>24</v>
      </c>
      <c r="L6" s="644">
        <f t="shared" ref="L6:AA7" si="4">K6+12</f>
        <v>36</v>
      </c>
      <c r="M6" s="644">
        <f t="shared" si="4"/>
        <v>48</v>
      </c>
      <c r="N6" s="644">
        <f t="shared" si="4"/>
        <v>60</v>
      </c>
      <c r="O6" s="644">
        <f t="shared" si="4"/>
        <v>72</v>
      </c>
      <c r="P6" s="644">
        <f t="shared" si="4"/>
        <v>84</v>
      </c>
      <c r="Q6" s="644">
        <f t="shared" si="4"/>
        <v>96</v>
      </c>
      <c r="R6" s="644">
        <f t="shared" si="4"/>
        <v>108</v>
      </c>
      <c r="S6" s="644">
        <f t="shared" si="4"/>
        <v>120</v>
      </c>
      <c r="T6" s="644">
        <f t="shared" si="4"/>
        <v>132</v>
      </c>
      <c r="U6" s="644">
        <f t="shared" si="4"/>
        <v>144</v>
      </c>
      <c r="V6" s="644">
        <f t="shared" si="4"/>
        <v>156</v>
      </c>
      <c r="W6" s="644">
        <f t="shared" si="4"/>
        <v>168</v>
      </c>
      <c r="X6" s="644">
        <f t="shared" si="4"/>
        <v>180</v>
      </c>
      <c r="Y6" s="644">
        <f t="shared" si="4"/>
        <v>192</v>
      </c>
      <c r="Z6" s="644">
        <f t="shared" si="4"/>
        <v>204</v>
      </c>
      <c r="AA6" s="644">
        <f t="shared" si="4"/>
        <v>216</v>
      </c>
      <c r="AB6" s="644">
        <f t="shared" ref="AB6:AQ7" si="5">AA6+12</f>
        <v>228</v>
      </c>
      <c r="AC6" s="644">
        <f t="shared" si="5"/>
        <v>240</v>
      </c>
      <c r="AD6" s="644">
        <f t="shared" si="5"/>
        <v>252</v>
      </c>
      <c r="AE6" s="644">
        <f t="shared" si="5"/>
        <v>264</v>
      </c>
      <c r="AF6" s="644">
        <f t="shared" si="5"/>
        <v>276</v>
      </c>
      <c r="AG6" s="644">
        <f t="shared" si="5"/>
        <v>288</v>
      </c>
      <c r="AH6" s="644">
        <f t="shared" si="5"/>
        <v>300</v>
      </c>
      <c r="AI6" s="644">
        <f t="shared" si="5"/>
        <v>312</v>
      </c>
      <c r="AJ6" s="644">
        <f t="shared" si="5"/>
        <v>324</v>
      </c>
      <c r="AK6" s="644">
        <f t="shared" si="5"/>
        <v>336</v>
      </c>
      <c r="AL6" s="644">
        <f t="shared" si="5"/>
        <v>348</v>
      </c>
      <c r="AM6" s="644">
        <f t="shared" si="5"/>
        <v>360</v>
      </c>
      <c r="AN6" s="644">
        <f t="shared" si="5"/>
        <v>372</v>
      </c>
      <c r="AO6" s="644">
        <f t="shared" si="5"/>
        <v>384</v>
      </c>
      <c r="AP6" s="644">
        <f t="shared" si="5"/>
        <v>396</v>
      </c>
      <c r="AQ6" s="644">
        <f t="shared" si="5"/>
        <v>408</v>
      </c>
      <c r="AR6" s="644">
        <f t="shared" ref="AR6:BG7" si="6">AQ6+12</f>
        <v>420</v>
      </c>
      <c r="AS6" s="644">
        <f t="shared" si="6"/>
        <v>432</v>
      </c>
      <c r="AT6" s="644">
        <f t="shared" si="6"/>
        <v>444</v>
      </c>
      <c r="AU6" s="644">
        <f t="shared" si="6"/>
        <v>456</v>
      </c>
      <c r="AV6" s="644">
        <f t="shared" si="6"/>
        <v>468</v>
      </c>
      <c r="AW6" s="644">
        <f t="shared" si="6"/>
        <v>480</v>
      </c>
      <c r="AX6" s="644">
        <f t="shared" si="6"/>
        <v>492</v>
      </c>
      <c r="AY6" s="644">
        <f t="shared" si="6"/>
        <v>504</v>
      </c>
      <c r="AZ6" s="644">
        <f t="shared" si="6"/>
        <v>516</v>
      </c>
      <c r="BA6" s="644">
        <f t="shared" si="6"/>
        <v>528</v>
      </c>
      <c r="BB6" s="644">
        <f t="shared" si="6"/>
        <v>540</v>
      </c>
      <c r="BC6" s="644">
        <f t="shared" si="6"/>
        <v>552</v>
      </c>
      <c r="BD6" s="644">
        <f t="shared" si="6"/>
        <v>564</v>
      </c>
      <c r="BE6" s="644">
        <f t="shared" si="6"/>
        <v>576</v>
      </c>
      <c r="BF6" s="644">
        <f t="shared" si="6"/>
        <v>588</v>
      </c>
      <c r="BG6" s="644">
        <f t="shared" si="6"/>
        <v>600</v>
      </c>
      <c r="BH6" s="644">
        <f t="shared" ref="BH6:BQ7" si="7">BG6+12</f>
        <v>612</v>
      </c>
      <c r="BI6" s="644">
        <f t="shared" si="7"/>
        <v>624</v>
      </c>
      <c r="BJ6" s="644">
        <f t="shared" si="7"/>
        <v>636</v>
      </c>
      <c r="BK6" s="644">
        <f t="shared" si="7"/>
        <v>648</v>
      </c>
      <c r="BL6" s="644">
        <f t="shared" si="7"/>
        <v>660</v>
      </c>
      <c r="BM6" s="644">
        <f t="shared" si="7"/>
        <v>672</v>
      </c>
      <c r="BN6" s="644">
        <f t="shared" si="7"/>
        <v>684</v>
      </c>
      <c r="BO6" s="644">
        <f t="shared" si="7"/>
        <v>696</v>
      </c>
      <c r="BP6" s="644">
        <f t="shared" si="7"/>
        <v>708</v>
      </c>
      <c r="BQ6" s="645">
        <f t="shared" si="7"/>
        <v>720</v>
      </c>
    </row>
    <row r="7" spans="1:69" ht="15">
      <c r="A7" s="626"/>
      <c r="B7" s="646"/>
      <c r="C7" s="650"/>
      <c r="D7" s="651"/>
      <c r="E7" s="652"/>
      <c r="F7" s="653"/>
      <c r="G7" s="654"/>
      <c r="H7" s="654"/>
      <c r="I7" s="655" t="s">
        <v>195</v>
      </c>
      <c r="J7" s="656">
        <v>12</v>
      </c>
      <c r="K7" s="657">
        <f>J7+12</f>
        <v>24</v>
      </c>
      <c r="L7" s="657">
        <f t="shared" si="4"/>
        <v>36</v>
      </c>
      <c r="M7" s="657">
        <f t="shared" si="4"/>
        <v>48</v>
      </c>
      <c r="N7" s="657">
        <f t="shared" si="4"/>
        <v>60</v>
      </c>
      <c r="O7" s="657">
        <f t="shared" si="4"/>
        <v>72</v>
      </c>
      <c r="P7" s="657">
        <f t="shared" si="4"/>
        <v>84</v>
      </c>
      <c r="Q7" s="657">
        <f t="shared" si="4"/>
        <v>96</v>
      </c>
      <c r="R7" s="657">
        <f t="shared" si="4"/>
        <v>108</v>
      </c>
      <c r="S7" s="657">
        <f t="shared" si="4"/>
        <v>120</v>
      </c>
      <c r="T7" s="657">
        <f t="shared" si="4"/>
        <v>132</v>
      </c>
      <c r="U7" s="657">
        <f t="shared" si="4"/>
        <v>144</v>
      </c>
      <c r="V7" s="657">
        <f t="shared" si="4"/>
        <v>156</v>
      </c>
      <c r="W7" s="657">
        <f t="shared" si="4"/>
        <v>168</v>
      </c>
      <c r="X7" s="657">
        <f t="shared" si="4"/>
        <v>180</v>
      </c>
      <c r="Y7" s="657">
        <f t="shared" si="4"/>
        <v>192</v>
      </c>
      <c r="Z7" s="657">
        <f t="shared" si="4"/>
        <v>204</v>
      </c>
      <c r="AA7" s="657">
        <f t="shared" si="4"/>
        <v>216</v>
      </c>
      <c r="AB7" s="657">
        <f t="shared" si="5"/>
        <v>228</v>
      </c>
      <c r="AC7" s="657">
        <f t="shared" si="5"/>
        <v>240</v>
      </c>
      <c r="AD7" s="657">
        <f t="shared" si="5"/>
        <v>252</v>
      </c>
      <c r="AE7" s="657">
        <f t="shared" si="5"/>
        <v>264</v>
      </c>
      <c r="AF7" s="657">
        <f t="shared" si="5"/>
        <v>276</v>
      </c>
      <c r="AG7" s="657">
        <f t="shared" si="5"/>
        <v>288</v>
      </c>
      <c r="AH7" s="657">
        <f t="shared" si="5"/>
        <v>300</v>
      </c>
      <c r="AI7" s="657">
        <f t="shared" si="5"/>
        <v>312</v>
      </c>
      <c r="AJ7" s="657">
        <f t="shared" si="5"/>
        <v>324</v>
      </c>
      <c r="AK7" s="657">
        <f t="shared" si="5"/>
        <v>336</v>
      </c>
      <c r="AL7" s="657">
        <f t="shared" si="5"/>
        <v>348</v>
      </c>
      <c r="AM7" s="657">
        <f t="shared" si="5"/>
        <v>360</v>
      </c>
      <c r="AN7" s="657">
        <f t="shared" si="5"/>
        <v>372</v>
      </c>
      <c r="AO7" s="657">
        <f t="shared" si="5"/>
        <v>384</v>
      </c>
      <c r="AP7" s="657">
        <f t="shared" si="5"/>
        <v>396</v>
      </c>
      <c r="AQ7" s="657">
        <f t="shared" si="5"/>
        <v>408</v>
      </c>
      <c r="AR7" s="657">
        <f t="shared" si="6"/>
        <v>420</v>
      </c>
      <c r="AS7" s="657">
        <f t="shared" si="6"/>
        <v>432</v>
      </c>
      <c r="AT7" s="657">
        <f t="shared" si="6"/>
        <v>444</v>
      </c>
      <c r="AU7" s="657">
        <f t="shared" si="6"/>
        <v>456</v>
      </c>
      <c r="AV7" s="657">
        <f t="shared" si="6"/>
        <v>468</v>
      </c>
      <c r="AW7" s="657">
        <f t="shared" si="6"/>
        <v>480</v>
      </c>
      <c r="AX7" s="657">
        <f t="shared" si="6"/>
        <v>492</v>
      </c>
      <c r="AY7" s="657">
        <f t="shared" si="6"/>
        <v>504</v>
      </c>
      <c r="AZ7" s="657">
        <f t="shared" si="6"/>
        <v>516</v>
      </c>
      <c r="BA7" s="657">
        <f t="shared" si="6"/>
        <v>528</v>
      </c>
      <c r="BB7" s="657">
        <f t="shared" si="6"/>
        <v>540</v>
      </c>
      <c r="BC7" s="657">
        <f t="shared" si="6"/>
        <v>552</v>
      </c>
      <c r="BD7" s="657">
        <f t="shared" si="6"/>
        <v>564</v>
      </c>
      <c r="BE7" s="657">
        <f t="shared" si="6"/>
        <v>576</v>
      </c>
      <c r="BF7" s="657">
        <f t="shared" si="6"/>
        <v>588</v>
      </c>
      <c r="BG7" s="657">
        <f t="shared" si="6"/>
        <v>600</v>
      </c>
      <c r="BH7" s="657">
        <f t="shared" si="7"/>
        <v>612</v>
      </c>
      <c r="BI7" s="657">
        <f t="shared" si="7"/>
        <v>624</v>
      </c>
      <c r="BJ7" s="657">
        <f t="shared" si="7"/>
        <v>636</v>
      </c>
      <c r="BK7" s="657">
        <f t="shared" si="7"/>
        <v>648</v>
      </c>
      <c r="BL7" s="657">
        <f t="shared" si="7"/>
        <v>660</v>
      </c>
      <c r="BM7" s="657">
        <f t="shared" si="7"/>
        <v>672</v>
      </c>
      <c r="BN7" s="657">
        <f t="shared" si="7"/>
        <v>684</v>
      </c>
      <c r="BO7" s="657">
        <f t="shared" si="7"/>
        <v>696</v>
      </c>
      <c r="BP7" s="657">
        <f t="shared" si="7"/>
        <v>708</v>
      </c>
      <c r="BQ7" s="658">
        <f t="shared" si="7"/>
        <v>720</v>
      </c>
    </row>
    <row r="8" spans="1:69" ht="19.149999999999999">
      <c r="A8" s="659"/>
      <c r="B8" s="659"/>
      <c r="C8" s="659"/>
      <c r="D8" s="659"/>
      <c r="E8" s="659"/>
      <c r="F8" s="660"/>
      <c r="G8" s="661"/>
      <c r="H8" s="661"/>
      <c r="I8" s="661"/>
      <c r="J8" s="662"/>
      <c r="K8" s="662"/>
      <c r="L8" s="662"/>
      <c r="M8" s="662"/>
    </row>
    <row r="9" spans="1:69" ht="19.149999999999999">
      <c r="A9" s="659"/>
      <c r="B9" s="659"/>
      <c r="C9"/>
      <c r="D9"/>
      <c r="E9" s="659"/>
      <c r="F9" s="660"/>
      <c r="G9" s="661"/>
      <c r="H9" s="661"/>
      <c r="I9" s="661"/>
      <c r="J9" s="662"/>
      <c r="K9" s="662"/>
      <c r="L9" s="662"/>
      <c r="M9" s="662"/>
    </row>
    <row r="10" spans="1:69" ht="19.149999999999999">
      <c r="A10" s="659"/>
      <c r="B10" s="659"/>
      <c r="C10"/>
      <c r="D10"/>
      <c r="G10" s="661"/>
      <c r="H10" s="661"/>
      <c r="I10" s="661"/>
      <c r="J10" s="662">
        <f>DRE!J$4</f>
        <v>1</v>
      </c>
      <c r="K10" s="662">
        <f>DRE!K$4</f>
        <v>2</v>
      </c>
      <c r="L10" s="662">
        <f>DRE!L$4</f>
        <v>3</v>
      </c>
      <c r="M10" s="662">
        <f>DRE!M$4</f>
        <v>4</v>
      </c>
      <c r="N10" s="662">
        <f>DRE!N$4</f>
        <v>5</v>
      </c>
      <c r="O10" s="662">
        <f>DRE!O$4</f>
        <v>6</v>
      </c>
      <c r="P10" s="662">
        <f>DRE!P$4</f>
        <v>7</v>
      </c>
      <c r="Q10" s="662">
        <f>DRE!Q$4</f>
        <v>8</v>
      </c>
      <c r="R10" s="662">
        <f>DRE!R$4</f>
        <v>9</v>
      </c>
      <c r="S10" s="662">
        <f>DRE!S$4</f>
        <v>10</v>
      </c>
      <c r="T10" s="662">
        <f>DRE!T$4</f>
        <v>11</v>
      </c>
      <c r="U10" s="662">
        <f>DRE!U$4</f>
        <v>12</v>
      </c>
      <c r="V10" s="662">
        <f>DRE!V$4</f>
        <v>13</v>
      </c>
      <c r="W10" s="662">
        <f>DRE!W$4</f>
        <v>14</v>
      </c>
      <c r="X10" s="662">
        <f>DRE!X$4</f>
        <v>15</v>
      </c>
      <c r="Y10" s="662">
        <f>DRE!Y$4</f>
        <v>16</v>
      </c>
      <c r="Z10" s="662">
        <f>DRE!Z$4</f>
        <v>17</v>
      </c>
      <c r="AA10" s="662">
        <f>DRE!AA$4</f>
        <v>18</v>
      </c>
      <c r="AB10" s="662">
        <f>DRE!AB$4</f>
        <v>19</v>
      </c>
      <c r="AC10" s="662">
        <f>DRE!AC$4</f>
        <v>20</v>
      </c>
      <c r="AD10" s="662">
        <f>DRE!AD$4</f>
        <v>21</v>
      </c>
      <c r="AE10" s="662">
        <f>DRE!AE$4</f>
        <v>22</v>
      </c>
      <c r="AF10" s="662">
        <f>DRE!AF$4</f>
        <v>23</v>
      </c>
      <c r="AG10" s="662">
        <f>DRE!AG$4</f>
        <v>24</v>
      </c>
      <c r="AH10" s="662">
        <f>DRE!AH$4</f>
        <v>25</v>
      </c>
      <c r="AI10" s="662">
        <f>DRE!AI$4</f>
        <v>26</v>
      </c>
      <c r="AJ10" s="662">
        <f>DRE!AJ$4</f>
        <v>27</v>
      </c>
      <c r="AK10" s="662">
        <f>DRE!AK$4</f>
        <v>28</v>
      </c>
      <c r="AL10" s="662">
        <f>DRE!AL$4</f>
        <v>29</v>
      </c>
      <c r="AM10" s="662">
        <f>DRE!AM$4</f>
        <v>30</v>
      </c>
      <c r="AN10" s="662">
        <f>DRE!AN$4</f>
        <v>31</v>
      </c>
      <c r="AO10" s="662">
        <f>DRE!AO$4</f>
        <v>32</v>
      </c>
      <c r="AP10" s="662">
        <f>DRE!AP$4</f>
        <v>33</v>
      </c>
      <c r="AQ10" s="662">
        <f>DRE!AQ$4</f>
        <v>34</v>
      </c>
      <c r="AR10" s="662">
        <f>DRE!AR$4</f>
        <v>35</v>
      </c>
      <c r="AS10" s="662">
        <f>DRE!AS$4</f>
        <v>36</v>
      </c>
      <c r="AT10" s="662">
        <f>DRE!AT$4</f>
        <v>37</v>
      </c>
      <c r="AU10" s="662">
        <f>DRE!AU$4</f>
        <v>38</v>
      </c>
      <c r="AV10" s="662">
        <f>DRE!AV$4</f>
        <v>39</v>
      </c>
      <c r="AW10" s="662">
        <f>DRE!AW$4</f>
        <v>40</v>
      </c>
      <c r="AX10" s="662">
        <f>DRE!AX$4</f>
        <v>41</v>
      </c>
      <c r="AY10" s="662">
        <f>DRE!AY$4</f>
        <v>42</v>
      </c>
      <c r="AZ10" s="662">
        <f>DRE!AZ$4</f>
        <v>43</v>
      </c>
      <c r="BA10" s="662">
        <f>DRE!BA$4</f>
        <v>44</v>
      </c>
      <c r="BB10" s="662">
        <f>DRE!BB$4</f>
        <v>45</v>
      </c>
      <c r="BC10" s="662">
        <f>DRE!BC$4</f>
        <v>46</v>
      </c>
      <c r="BD10" s="662">
        <f>DRE!BD$4</f>
        <v>47</v>
      </c>
      <c r="BE10" s="662">
        <f>DRE!BE$4</f>
        <v>48</v>
      </c>
      <c r="BF10" s="662">
        <f>DRE!BF$4</f>
        <v>49</v>
      </c>
      <c r="BG10" s="662">
        <f>DRE!BG$4</f>
        <v>50</v>
      </c>
      <c r="BH10" s="662">
        <f>DRE!BH$4</f>
        <v>51</v>
      </c>
      <c r="BI10" s="662">
        <f>DRE!BI$4</f>
        <v>52</v>
      </c>
      <c r="BJ10" s="662">
        <f>DRE!BJ$4</f>
        <v>53</v>
      </c>
      <c r="BK10" s="662">
        <f>DRE!BK$4</f>
        <v>54</v>
      </c>
      <c r="BL10" s="662">
        <f>DRE!BL$4</f>
        <v>55</v>
      </c>
      <c r="BM10" s="662">
        <f>DRE!BM$4</f>
        <v>56</v>
      </c>
      <c r="BN10" s="662">
        <f>DRE!BN$4</f>
        <v>57</v>
      </c>
      <c r="BO10" s="662">
        <f>DRE!BO$4</f>
        <v>58</v>
      </c>
      <c r="BP10" s="662">
        <f>DRE!BP$4</f>
        <v>59</v>
      </c>
      <c r="BQ10" s="662">
        <f>DRE!BQ$4</f>
        <v>60</v>
      </c>
    </row>
    <row r="11" spans="1:69" ht="19.149999999999999">
      <c r="C11" s="663"/>
      <c r="D11" s="663"/>
      <c r="E11" s="663"/>
      <c r="F11" s="663"/>
      <c r="G11" s="664"/>
      <c r="H11" s="664"/>
      <c r="I11" s="665"/>
      <c r="J11" s="666">
        <f>FC!J12</f>
        <v>46387</v>
      </c>
      <c r="K11" s="666">
        <f>FC!K12</f>
        <v>46752</v>
      </c>
      <c r="L11" s="666">
        <f>FC!L12</f>
        <v>47118</v>
      </c>
      <c r="M11" s="666">
        <f>FC!M12</f>
        <v>47483</v>
      </c>
      <c r="N11" s="666">
        <f>FC!N12</f>
        <v>47848</v>
      </c>
      <c r="O11" s="666">
        <f>FC!O12</f>
        <v>48213</v>
      </c>
      <c r="P11" s="666">
        <f>FC!P12</f>
        <v>48579</v>
      </c>
      <c r="Q11" s="666">
        <f>FC!Q12</f>
        <v>48944</v>
      </c>
      <c r="R11" s="666">
        <f>FC!R12</f>
        <v>49309</v>
      </c>
      <c r="S11" s="666">
        <f>FC!S12</f>
        <v>49674</v>
      </c>
      <c r="T11" s="666">
        <f>FC!T12</f>
        <v>50040</v>
      </c>
      <c r="U11" s="666">
        <f>FC!U12</f>
        <v>50405</v>
      </c>
      <c r="V11" s="666">
        <f>FC!V12</f>
        <v>50770</v>
      </c>
      <c r="W11" s="666">
        <f>FC!W12</f>
        <v>51135</v>
      </c>
      <c r="X11" s="666">
        <f>FC!X12</f>
        <v>51501</v>
      </c>
      <c r="Y11" s="666">
        <f>FC!Y12</f>
        <v>51866</v>
      </c>
      <c r="Z11" s="666">
        <f>FC!Z12</f>
        <v>52231</v>
      </c>
      <c r="AA11" s="666">
        <f>FC!AA12</f>
        <v>52596</v>
      </c>
      <c r="AB11" s="666">
        <f>FC!AB12</f>
        <v>52962</v>
      </c>
      <c r="AC11" s="666">
        <f>FC!AC12</f>
        <v>53327</v>
      </c>
      <c r="AD11" s="666">
        <f>FC!AD12</f>
        <v>53692</v>
      </c>
      <c r="AE11" s="666">
        <f>FC!AE12</f>
        <v>54057</v>
      </c>
      <c r="AF11" s="666">
        <f>FC!AF12</f>
        <v>54423</v>
      </c>
      <c r="AG11" s="666">
        <f>FC!AG12</f>
        <v>54788</v>
      </c>
      <c r="AH11" s="666">
        <f>FC!AH12</f>
        <v>55153</v>
      </c>
      <c r="AI11" s="666">
        <f>FC!AI12</f>
        <v>55518</v>
      </c>
      <c r="AJ11" s="666">
        <f>FC!AJ12</f>
        <v>55884</v>
      </c>
      <c r="AK11" s="666">
        <f>FC!AK12</f>
        <v>56249</v>
      </c>
      <c r="AL11" s="666">
        <f>FC!AL12</f>
        <v>56614</v>
      </c>
      <c r="AM11" s="666">
        <f>FC!AM12</f>
        <v>56979</v>
      </c>
      <c r="AN11" s="666">
        <f>FC!AN12</f>
        <v>57345</v>
      </c>
      <c r="AO11" s="666">
        <f>FC!AO12</f>
        <v>57710</v>
      </c>
      <c r="AP11" s="666">
        <f>FC!AP12</f>
        <v>58075</v>
      </c>
      <c r="AQ11" s="666">
        <f>FC!AQ12</f>
        <v>58440</v>
      </c>
      <c r="AR11" s="666">
        <f>FC!AR12</f>
        <v>58806</v>
      </c>
      <c r="AS11" s="666">
        <f>FC!AS12</f>
        <v>59171</v>
      </c>
      <c r="AT11" s="666">
        <f>FC!AT12</f>
        <v>59536</v>
      </c>
      <c r="AU11" s="666">
        <f>FC!AU12</f>
        <v>59901</v>
      </c>
      <c r="AV11" s="666">
        <f>FC!AV12</f>
        <v>60267</v>
      </c>
      <c r="AW11" s="666">
        <f>FC!AW12</f>
        <v>60632</v>
      </c>
      <c r="AX11" s="666">
        <f>FC!AX12</f>
        <v>60997</v>
      </c>
      <c r="AY11" s="666">
        <f>FC!AY12</f>
        <v>61362</v>
      </c>
      <c r="AZ11" s="666">
        <f>FC!AZ12</f>
        <v>61728</v>
      </c>
      <c r="BA11" s="666">
        <f>FC!BA12</f>
        <v>62093</v>
      </c>
      <c r="BB11" s="666">
        <f>FC!BB12</f>
        <v>62458</v>
      </c>
      <c r="BC11" s="666">
        <f>FC!BC12</f>
        <v>62823</v>
      </c>
      <c r="BD11" s="666">
        <f>FC!BD12</f>
        <v>63189</v>
      </c>
      <c r="BE11" s="666">
        <f>FC!BE12</f>
        <v>63554</v>
      </c>
      <c r="BF11" s="666">
        <f>FC!BF12</f>
        <v>63919</v>
      </c>
      <c r="BG11" s="666">
        <f>FC!BG12</f>
        <v>64284</v>
      </c>
      <c r="BH11" s="666">
        <f>FC!BH12</f>
        <v>64650</v>
      </c>
      <c r="BI11" s="666">
        <f>FC!BI12</f>
        <v>65015</v>
      </c>
      <c r="BJ11" s="666">
        <f>FC!BJ12</f>
        <v>65380</v>
      </c>
      <c r="BK11" s="666">
        <f>FC!BK12</f>
        <v>65745</v>
      </c>
      <c r="BL11" s="666">
        <f>FC!BL12</f>
        <v>66111</v>
      </c>
      <c r="BM11" s="666">
        <f>FC!BM12</f>
        <v>66476</v>
      </c>
      <c r="BN11" s="666">
        <f>FC!BN12</f>
        <v>66841</v>
      </c>
      <c r="BO11" s="666">
        <f>FC!BO12</f>
        <v>67206</v>
      </c>
      <c r="BP11" s="666">
        <f>FC!BP12</f>
        <v>67572</v>
      </c>
      <c r="BQ11" s="666">
        <f>FC!BQ12</f>
        <v>67937</v>
      </c>
    </row>
    <row r="12" spans="1:69" ht="19.149999999999999" hidden="1">
      <c r="B12" s="667" t="s">
        <v>356</v>
      </c>
      <c r="C12" s="663"/>
      <c r="D12" s="663"/>
      <c r="E12" s="663"/>
      <c r="F12" s="663"/>
      <c r="G12" s="664"/>
      <c r="H12" s="664"/>
      <c r="I12" s="664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  <c r="U12" s="668"/>
      <c r="V12" s="668"/>
      <c r="W12" s="668"/>
      <c r="X12" s="668"/>
      <c r="Y12" s="668"/>
      <c r="Z12" s="668"/>
      <c r="AA12" s="668"/>
      <c r="AB12" s="668"/>
      <c r="AC12" s="668"/>
      <c r="AD12" s="668"/>
      <c r="AE12" s="668"/>
      <c r="AF12" s="668"/>
      <c r="AG12" s="668"/>
      <c r="AH12" s="668"/>
      <c r="AI12" s="668"/>
      <c r="AJ12" s="668"/>
      <c r="AK12" s="668"/>
      <c r="AL12" s="668"/>
      <c r="AM12" s="668"/>
      <c r="AN12" s="668"/>
      <c r="AO12" s="668"/>
      <c r="AP12" s="668"/>
      <c r="AQ12" s="668"/>
      <c r="AR12" s="668"/>
      <c r="AS12" s="668"/>
      <c r="AT12" s="668"/>
      <c r="AU12" s="668"/>
      <c r="AV12" s="668"/>
      <c r="AW12" s="668"/>
      <c r="AX12" s="668"/>
      <c r="AY12" s="668"/>
      <c r="AZ12" s="668"/>
      <c r="BA12" s="668"/>
      <c r="BB12" s="668"/>
      <c r="BC12" s="668"/>
      <c r="BD12" s="668"/>
      <c r="BE12" s="668"/>
      <c r="BF12" s="668"/>
      <c r="BG12" s="668"/>
      <c r="BH12" s="668"/>
      <c r="BI12" s="668"/>
      <c r="BJ12" s="668"/>
      <c r="BK12" s="668"/>
      <c r="BL12" s="668"/>
      <c r="BM12" s="668"/>
      <c r="BN12" s="668"/>
      <c r="BO12" s="668"/>
      <c r="BP12" s="668"/>
      <c r="BQ12" s="668"/>
    </row>
    <row r="13" spans="1:69" ht="19.149999999999999" hidden="1">
      <c r="A13" s="669"/>
      <c r="B13" s="670" t="s">
        <v>357</v>
      </c>
      <c r="C13" s="671"/>
      <c r="D13" s="671"/>
      <c r="E13" s="671"/>
      <c r="F13" s="672"/>
      <c r="G13" s="673"/>
      <c r="H13" s="673"/>
      <c r="I13" s="674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5"/>
      <c r="W13" s="675"/>
      <c r="X13" s="675"/>
      <c r="Y13" s="675"/>
      <c r="Z13" s="675"/>
      <c r="AA13" s="675"/>
      <c r="AB13" s="675"/>
      <c r="AC13" s="675"/>
      <c r="AD13" s="675"/>
      <c r="AE13" s="675"/>
      <c r="AF13" s="675"/>
      <c r="AG13" s="675"/>
      <c r="AH13" s="675"/>
      <c r="AI13" s="675"/>
      <c r="AJ13" s="675"/>
      <c r="AK13" s="675"/>
      <c r="AL13" s="675"/>
      <c r="AM13" s="675"/>
      <c r="AN13" s="675"/>
      <c r="AO13" s="675"/>
      <c r="AP13" s="675"/>
      <c r="AQ13" s="675"/>
      <c r="AR13" s="675"/>
      <c r="AS13" s="675"/>
      <c r="AT13" s="675"/>
      <c r="AU13" s="675"/>
      <c r="AV13" s="675"/>
      <c r="AW13" s="675"/>
      <c r="AX13" s="675"/>
      <c r="AY13" s="675"/>
      <c r="AZ13" s="675"/>
      <c r="BA13" s="675"/>
      <c r="BB13" s="675"/>
      <c r="BC13" s="675"/>
      <c r="BD13" s="675"/>
      <c r="BE13" s="675"/>
      <c r="BF13" s="675"/>
      <c r="BG13" s="675"/>
      <c r="BH13" s="675"/>
      <c r="BI13" s="675"/>
      <c r="BJ13" s="675"/>
      <c r="BK13" s="675"/>
      <c r="BL13" s="675"/>
      <c r="BM13" s="675"/>
      <c r="BN13" s="675"/>
      <c r="BO13" s="675"/>
      <c r="BP13" s="675"/>
      <c r="BQ13" s="676"/>
    </row>
    <row r="14" spans="1:69" ht="15" hidden="1">
      <c r="B14" s="677" t="s">
        <v>358</v>
      </c>
      <c r="C14" s="678"/>
      <c r="D14" s="678"/>
      <c r="E14" s="679"/>
      <c r="F14" s="679"/>
      <c r="G14" s="679"/>
      <c r="H14" s="679"/>
      <c r="I14" s="679"/>
      <c r="J14" s="680">
        <v>0</v>
      </c>
      <c r="K14" s="680">
        <f t="shared" ref="K14:BQ14" si="8">J19</f>
        <v>0</v>
      </c>
      <c r="L14" s="680">
        <f t="shared" si="8"/>
        <v>0</v>
      </c>
      <c r="M14" s="680">
        <f t="shared" si="8"/>
        <v>0</v>
      </c>
      <c r="N14" s="680">
        <f t="shared" si="8"/>
        <v>0</v>
      </c>
      <c r="O14" s="680">
        <f t="shared" si="8"/>
        <v>0</v>
      </c>
      <c r="P14" s="680">
        <f t="shared" si="8"/>
        <v>0</v>
      </c>
      <c r="Q14" s="680">
        <f t="shared" si="8"/>
        <v>0</v>
      </c>
      <c r="R14" s="680">
        <f t="shared" si="8"/>
        <v>0</v>
      </c>
      <c r="S14" s="680">
        <f t="shared" si="8"/>
        <v>0</v>
      </c>
      <c r="T14" s="680">
        <f t="shared" si="8"/>
        <v>0</v>
      </c>
      <c r="U14" s="680">
        <f t="shared" si="8"/>
        <v>0</v>
      </c>
      <c r="V14" s="680">
        <f t="shared" si="8"/>
        <v>0</v>
      </c>
      <c r="W14" s="680">
        <f t="shared" si="8"/>
        <v>0</v>
      </c>
      <c r="X14" s="680">
        <f t="shared" si="8"/>
        <v>0</v>
      </c>
      <c r="Y14" s="680">
        <f t="shared" si="8"/>
        <v>0</v>
      </c>
      <c r="Z14" s="680">
        <f t="shared" si="8"/>
        <v>0</v>
      </c>
      <c r="AA14" s="680">
        <f t="shared" si="8"/>
        <v>0</v>
      </c>
      <c r="AB14" s="680">
        <f t="shared" si="8"/>
        <v>0</v>
      </c>
      <c r="AC14" s="680">
        <f t="shared" si="8"/>
        <v>0</v>
      </c>
      <c r="AD14" s="680">
        <f t="shared" si="8"/>
        <v>0</v>
      </c>
      <c r="AE14" s="680">
        <f t="shared" si="8"/>
        <v>0</v>
      </c>
      <c r="AF14" s="680">
        <f t="shared" si="8"/>
        <v>0</v>
      </c>
      <c r="AG14" s="680">
        <f t="shared" si="8"/>
        <v>0</v>
      </c>
      <c r="AH14" s="680">
        <f t="shared" si="8"/>
        <v>0</v>
      </c>
      <c r="AI14" s="680">
        <f t="shared" si="8"/>
        <v>0</v>
      </c>
      <c r="AJ14" s="680">
        <f t="shared" si="8"/>
        <v>0</v>
      </c>
      <c r="AK14" s="680">
        <f t="shared" si="8"/>
        <v>0</v>
      </c>
      <c r="AL14" s="680">
        <f t="shared" si="8"/>
        <v>0</v>
      </c>
      <c r="AM14" s="680">
        <f t="shared" si="8"/>
        <v>0</v>
      </c>
      <c r="AN14" s="680">
        <f t="shared" si="8"/>
        <v>0</v>
      </c>
      <c r="AO14" s="680">
        <f t="shared" si="8"/>
        <v>0</v>
      </c>
      <c r="AP14" s="680">
        <f t="shared" si="8"/>
        <v>0</v>
      </c>
      <c r="AQ14" s="680">
        <f t="shared" si="8"/>
        <v>0</v>
      </c>
      <c r="AR14" s="680">
        <f t="shared" si="8"/>
        <v>0</v>
      </c>
      <c r="AS14" s="680">
        <f t="shared" si="8"/>
        <v>0</v>
      </c>
      <c r="AT14" s="680">
        <f t="shared" si="8"/>
        <v>0</v>
      </c>
      <c r="AU14" s="680">
        <f t="shared" si="8"/>
        <v>0</v>
      </c>
      <c r="AV14" s="680">
        <f t="shared" si="8"/>
        <v>0</v>
      </c>
      <c r="AW14" s="680">
        <f t="shared" si="8"/>
        <v>0</v>
      </c>
      <c r="AX14" s="680">
        <f t="shared" si="8"/>
        <v>0</v>
      </c>
      <c r="AY14" s="680">
        <f t="shared" si="8"/>
        <v>0</v>
      </c>
      <c r="AZ14" s="680">
        <f t="shared" si="8"/>
        <v>0</v>
      </c>
      <c r="BA14" s="680">
        <f t="shared" si="8"/>
        <v>0</v>
      </c>
      <c r="BB14" s="680">
        <f t="shared" si="8"/>
        <v>0</v>
      </c>
      <c r="BC14" s="680">
        <f t="shared" si="8"/>
        <v>0</v>
      </c>
      <c r="BD14" s="680">
        <f t="shared" si="8"/>
        <v>0</v>
      </c>
      <c r="BE14" s="680">
        <f t="shared" si="8"/>
        <v>0</v>
      </c>
      <c r="BF14" s="680">
        <f t="shared" si="8"/>
        <v>0</v>
      </c>
      <c r="BG14" s="680">
        <f t="shared" si="8"/>
        <v>0</v>
      </c>
      <c r="BH14" s="680">
        <f t="shared" si="8"/>
        <v>0</v>
      </c>
      <c r="BI14" s="680">
        <f t="shared" si="8"/>
        <v>0</v>
      </c>
      <c r="BJ14" s="680">
        <f t="shared" si="8"/>
        <v>0</v>
      </c>
      <c r="BK14" s="680">
        <f t="shared" si="8"/>
        <v>0</v>
      </c>
      <c r="BL14" s="680">
        <f t="shared" si="8"/>
        <v>0</v>
      </c>
      <c r="BM14" s="680">
        <f t="shared" si="8"/>
        <v>0</v>
      </c>
      <c r="BN14" s="680">
        <f t="shared" si="8"/>
        <v>0</v>
      </c>
      <c r="BO14" s="680">
        <f t="shared" si="8"/>
        <v>0</v>
      </c>
      <c r="BP14" s="680">
        <f t="shared" si="8"/>
        <v>0</v>
      </c>
      <c r="BQ14" s="681">
        <f t="shared" si="8"/>
        <v>0</v>
      </c>
    </row>
    <row r="15" spans="1:69" ht="15" hidden="1">
      <c r="B15" s="682" t="s">
        <v>359</v>
      </c>
      <c r="C15" s="683">
        <f t="shared" ref="C15:C18" si="9">SUM($J15:$BQ15)</f>
        <v>0</v>
      </c>
      <c r="D15" s="683">
        <f>NPV(Painel!$D$11,$K15:$BQ15)+J15</f>
        <v>0</v>
      </c>
      <c r="E15" s="684">
        <v>0</v>
      </c>
      <c r="F15" s="685">
        <f t="shared" ref="F15:F18" si="10">SUM(J15:BQ15)</f>
        <v>0</v>
      </c>
      <c r="G15" s="686"/>
      <c r="H15" s="686"/>
      <c r="I15" s="686"/>
      <c r="J15" s="687">
        <v>0</v>
      </c>
      <c r="K15" s="687">
        <v>0</v>
      </c>
      <c r="L15" s="687">
        <v>0</v>
      </c>
      <c r="M15" s="687">
        <v>0</v>
      </c>
      <c r="N15" s="687">
        <v>0</v>
      </c>
      <c r="O15" s="687">
        <v>0</v>
      </c>
      <c r="P15" s="687">
        <v>0</v>
      </c>
      <c r="Q15" s="687">
        <v>0</v>
      </c>
      <c r="R15" s="687">
        <v>0</v>
      </c>
      <c r="S15" s="687">
        <v>0</v>
      </c>
      <c r="T15" s="687">
        <v>0</v>
      </c>
      <c r="U15" s="687">
        <v>0</v>
      </c>
      <c r="V15" s="687">
        <v>0</v>
      </c>
      <c r="W15" s="687">
        <v>0</v>
      </c>
      <c r="X15" s="687">
        <v>0</v>
      </c>
      <c r="Y15" s="687">
        <v>0</v>
      </c>
      <c r="Z15" s="687">
        <v>0</v>
      </c>
      <c r="AA15" s="687">
        <v>0</v>
      </c>
      <c r="AB15" s="687">
        <v>0</v>
      </c>
      <c r="AC15" s="687">
        <v>0</v>
      </c>
      <c r="AD15" s="687">
        <v>0</v>
      </c>
      <c r="AE15" s="687">
        <v>0</v>
      </c>
      <c r="AF15" s="687">
        <v>0</v>
      </c>
      <c r="AG15" s="687">
        <v>0</v>
      </c>
      <c r="AH15" s="687">
        <v>0</v>
      </c>
      <c r="AI15" s="687">
        <v>0</v>
      </c>
      <c r="AJ15" s="687">
        <v>0</v>
      </c>
      <c r="AK15" s="687">
        <v>0</v>
      </c>
      <c r="AL15" s="687">
        <v>0</v>
      </c>
      <c r="AM15" s="687">
        <v>0</v>
      </c>
      <c r="AN15" s="687">
        <v>0</v>
      </c>
      <c r="AO15" s="687">
        <v>0</v>
      </c>
      <c r="AP15" s="687">
        <v>0</v>
      </c>
      <c r="AQ15" s="687">
        <v>0</v>
      </c>
      <c r="AR15" s="687">
        <v>0</v>
      </c>
      <c r="AS15" s="687">
        <v>0</v>
      </c>
      <c r="AT15" s="687">
        <v>0</v>
      </c>
      <c r="AU15" s="687">
        <v>0</v>
      </c>
      <c r="AV15" s="687">
        <v>0</v>
      </c>
      <c r="AW15" s="687">
        <v>0</v>
      </c>
      <c r="AX15" s="687">
        <v>0</v>
      </c>
      <c r="AY15" s="687">
        <v>0</v>
      </c>
      <c r="AZ15" s="687">
        <v>0</v>
      </c>
      <c r="BA15" s="687">
        <v>0</v>
      </c>
      <c r="BB15" s="687">
        <v>0</v>
      </c>
      <c r="BC15" s="687">
        <v>0</v>
      </c>
      <c r="BD15" s="687">
        <v>0</v>
      </c>
      <c r="BE15" s="687">
        <v>0</v>
      </c>
      <c r="BF15" s="687">
        <v>0</v>
      </c>
      <c r="BG15" s="687">
        <v>0</v>
      </c>
      <c r="BH15" s="687">
        <v>0</v>
      </c>
      <c r="BI15" s="687">
        <v>0</v>
      </c>
      <c r="BJ15" s="687">
        <v>0</v>
      </c>
      <c r="BK15" s="687">
        <v>0</v>
      </c>
      <c r="BL15" s="687">
        <v>0</v>
      </c>
      <c r="BM15" s="687">
        <v>0</v>
      </c>
      <c r="BN15" s="687">
        <v>0</v>
      </c>
      <c r="BO15" s="687">
        <v>0</v>
      </c>
      <c r="BP15" s="687">
        <v>0</v>
      </c>
      <c r="BQ15" s="688">
        <v>0</v>
      </c>
    </row>
    <row r="16" spans="1:69" s="533" customFormat="1" ht="15" hidden="1">
      <c r="A16" s="689"/>
      <c r="B16" s="682" t="s">
        <v>360</v>
      </c>
      <c r="C16" s="683">
        <f t="shared" si="9"/>
        <v>0</v>
      </c>
      <c r="D16" s="683">
        <f>NPV(Painel!$D$11,$K16:$BQ16)+J16</f>
        <v>0</v>
      </c>
      <c r="E16" s="684"/>
      <c r="F16" s="685">
        <f t="shared" si="10"/>
        <v>0</v>
      </c>
      <c r="G16" s="686"/>
      <c r="H16" s="686"/>
      <c r="I16" s="686"/>
      <c r="J16" s="687">
        <v>0</v>
      </c>
      <c r="K16" s="687">
        <f>IF(K$3&lt;=Painel!$E$9,0,J19*$E$3)</f>
        <v>0</v>
      </c>
      <c r="L16" s="687">
        <f>IF(L$3&lt;=Painel!$E$9,0,K19*$E$3)</f>
        <v>0</v>
      </c>
      <c r="M16" s="687">
        <f>IF(M$3&lt;=Painel!$E$9,0,L19*$E$3)</f>
        <v>0</v>
      </c>
      <c r="N16" s="687">
        <f>IF(N$3&lt;=Painel!$E$9,0,M19*$E$3)</f>
        <v>0</v>
      </c>
      <c r="O16" s="687">
        <f>IF(O$3&lt;=Painel!$E$9,0,N19*$E$3)</f>
        <v>0</v>
      </c>
      <c r="P16" s="687">
        <f>IF(P$3&lt;=Painel!$E$9,0,O19*$E$3)</f>
        <v>0</v>
      </c>
      <c r="Q16" s="687">
        <f>IF(Q$3&lt;=Painel!$E$9,0,P19*$E$3)</f>
        <v>0</v>
      </c>
      <c r="R16" s="687">
        <f>IF(R$3&lt;=Painel!$E$9,0,Q19*$E$3)</f>
        <v>0</v>
      </c>
      <c r="S16" s="687">
        <f>IF(S$3&lt;=Painel!$E$9,0,R19*$E$3)</f>
        <v>0</v>
      </c>
      <c r="T16" s="687">
        <f>IF(T$3&lt;=Painel!$E$9,0,S19*$E$3)</f>
        <v>0</v>
      </c>
      <c r="U16" s="687">
        <f>IF(U$3&lt;=Painel!$E$9,0,T19*$E$3)</f>
        <v>0</v>
      </c>
      <c r="V16" s="687">
        <f>IF(V$3&lt;=Painel!$E$9,0,U19*$E$3)</f>
        <v>0</v>
      </c>
      <c r="W16" s="687">
        <f>IF(W$3&lt;=Painel!$E$9,0,V19*$E$3)</f>
        <v>0</v>
      </c>
      <c r="X16" s="687">
        <f>IF(X$3&lt;=Painel!$E$9,0,W19*$E$3)</f>
        <v>0</v>
      </c>
      <c r="Y16" s="687">
        <f>IF(Y$3&lt;=Painel!$E$9,0,X19*$E$3)</f>
        <v>0</v>
      </c>
      <c r="Z16" s="687">
        <f>IF(Z$3&lt;=Painel!$E$9,0,Y19*$E$3)</f>
        <v>0</v>
      </c>
      <c r="AA16" s="687">
        <f>IF(AA$3&lt;=Painel!$E$9,0,Z19*$E$3)</f>
        <v>0</v>
      </c>
      <c r="AB16" s="687">
        <f>IF(AB$3&lt;=Painel!$E$9,0,AA19*$E$3)</f>
        <v>0</v>
      </c>
      <c r="AC16" s="687">
        <f>IF(AC$3&lt;=Painel!$E$9,0,AB19*$E$3)</f>
        <v>0</v>
      </c>
      <c r="AD16" s="687">
        <f>IF(AD$3&lt;=Painel!$E$9,0,AC19*$E$3)</f>
        <v>0</v>
      </c>
      <c r="AE16" s="687">
        <f>IF(AE$3&lt;=Painel!$E$9,0,AD19*$E$3)</f>
        <v>0</v>
      </c>
      <c r="AF16" s="687">
        <f>IF(AF$3&lt;=Painel!$E$9,0,AE19*$E$3)</f>
        <v>0</v>
      </c>
      <c r="AG16" s="687">
        <f>IF(AG$3&lt;=Painel!$E$9,0,AF19*$E$3)</f>
        <v>0</v>
      </c>
      <c r="AH16" s="687">
        <f>IF(AH$3&lt;=Painel!$E$9,0,AG19*$E$3)</f>
        <v>0</v>
      </c>
      <c r="AI16" s="687">
        <f>IF(AI$3&lt;=Painel!$E$9,0,AH19*$E$3)</f>
        <v>0</v>
      </c>
      <c r="AJ16" s="687">
        <f>IF(AJ$3&lt;=Painel!$E$9,0,AI19*$E$3)</f>
        <v>0</v>
      </c>
      <c r="AK16" s="687">
        <f>IF(AK$3&lt;=Painel!$E$9,0,AJ19*$E$3)</f>
        <v>0</v>
      </c>
      <c r="AL16" s="687">
        <f>IF(AL$3&lt;=Painel!$E$9,0,AK19*$E$3)</f>
        <v>0</v>
      </c>
      <c r="AM16" s="687">
        <f>IF(AM$3&lt;=Painel!$E$9,0,AL19*$E$3)</f>
        <v>0</v>
      </c>
      <c r="AN16" s="687">
        <f>IF(AN$3&lt;=Painel!$E$9,0,AM19*$E$3)</f>
        <v>0</v>
      </c>
      <c r="AO16" s="687">
        <f>IF(AO$3&lt;=Painel!$E$9,0,AN19*$E$3)</f>
        <v>0</v>
      </c>
      <c r="AP16" s="687">
        <f>IF(AP$3&lt;=Painel!$E$9,0,AO19*$E$3)</f>
        <v>0</v>
      </c>
      <c r="AQ16" s="687">
        <f>IF(AQ$3&lt;=Painel!$E$9,0,AP19*$E$3)</f>
        <v>0</v>
      </c>
      <c r="AR16" s="687">
        <f>IF(AR$3&lt;=Painel!$E$9,0,AQ19*$E$3)</f>
        <v>0</v>
      </c>
      <c r="AS16" s="687">
        <f>IF(AS$3&lt;=Painel!$E$9,0,AR19*$E$3)</f>
        <v>0</v>
      </c>
      <c r="AT16" s="687">
        <f>IF(AT$3&lt;=Painel!$E$9,0,AS19*$E$3)</f>
        <v>0</v>
      </c>
      <c r="AU16" s="687">
        <f>IF(AU$3&lt;=Painel!$E$9,0,AT19*$E$3)</f>
        <v>0</v>
      </c>
      <c r="AV16" s="687">
        <f>IF(AV$3&lt;=Painel!$E$9,0,AU19*$E$3)</f>
        <v>0</v>
      </c>
      <c r="AW16" s="687">
        <f>IF(AW$3&lt;=Painel!$E$9,0,AV19*$E$3)</f>
        <v>0</v>
      </c>
      <c r="AX16" s="687">
        <f>IF(AX$3&lt;=Painel!$E$9,0,AW19*$E$3)</f>
        <v>0</v>
      </c>
      <c r="AY16" s="687">
        <f>IF(AY$3&lt;=Painel!$E$9,0,AX19*$E$3)</f>
        <v>0</v>
      </c>
      <c r="AZ16" s="687">
        <f>IF(AZ$3&lt;=Painel!$E$9,0,AY19*$E$3)</f>
        <v>0</v>
      </c>
      <c r="BA16" s="687">
        <f>IF(BA$3&lt;=Painel!$E$9,0,AZ19*$E$3)</f>
        <v>0</v>
      </c>
      <c r="BB16" s="687">
        <f>IF(BB$3&lt;=Painel!$E$9,0,BA19*$E$3)</f>
        <v>0</v>
      </c>
      <c r="BC16" s="687">
        <f>IF(BC$3&lt;=Painel!$E$9,0,BB19*$E$3)</f>
        <v>0</v>
      </c>
      <c r="BD16" s="687">
        <f>IF(BD$3&lt;=Painel!$E$9,0,BC19*$E$3)</f>
        <v>0</v>
      </c>
      <c r="BE16" s="687">
        <f>IF(BE$3&lt;=Painel!$E$9,0,BD19*$E$3)</f>
        <v>0</v>
      </c>
      <c r="BF16" s="687">
        <f>IF(BF$3&lt;=Painel!$E$9,0,BE19*$E$3)</f>
        <v>0</v>
      </c>
      <c r="BG16" s="687">
        <f>IF(BG$3&lt;=Painel!$E$9,0,BF19*$E$3)</f>
        <v>0</v>
      </c>
      <c r="BH16" s="687">
        <f>IF(BH$3&lt;=Painel!$E$9,0,BG19*$E$3)</f>
        <v>0</v>
      </c>
      <c r="BI16" s="687">
        <f>IF(BI$3&lt;=Painel!$E$9,0,BH19*$E$3)</f>
        <v>0</v>
      </c>
      <c r="BJ16" s="687">
        <f>IF(BJ$3&lt;=Painel!$E$9,0,BI19*$E$3)</f>
        <v>0</v>
      </c>
      <c r="BK16" s="687">
        <f>IF(BK$3&lt;=Painel!$E$9,0,BJ19*$E$3)</f>
        <v>0</v>
      </c>
      <c r="BL16" s="687">
        <f>IF(BL$3&lt;=Painel!$E$9,0,BK19*$E$3)</f>
        <v>0</v>
      </c>
      <c r="BM16" s="687">
        <f>IF(BM$3&lt;=Painel!$E$9,0,BL19*$E$3)</f>
        <v>0</v>
      </c>
      <c r="BN16" s="687">
        <f>IF(BN$3&lt;=Painel!$E$9,0,BM19*$E$3)</f>
        <v>0</v>
      </c>
      <c r="BO16" s="687">
        <f>IF(BO$3&lt;=Painel!$E$9,0,BN19*$E$3)</f>
        <v>0</v>
      </c>
      <c r="BP16" s="687">
        <f>IF(BP$3&lt;=Painel!$E$9,0,BO19*$E$3)</f>
        <v>0</v>
      </c>
      <c r="BQ16" s="688">
        <f>IF(BQ$3&lt;=Painel!$E$9,0,BP19*$E$3)</f>
        <v>0</v>
      </c>
    </row>
    <row r="17" spans="1:69" s="533" customFormat="1" ht="15" hidden="1">
      <c r="A17" s="689"/>
      <c r="B17" s="682" t="s">
        <v>361</v>
      </c>
      <c r="C17" s="683">
        <f t="shared" si="9"/>
        <v>0</v>
      </c>
      <c r="D17" s="683">
        <f>NPV(Painel!$D$11,$K17:$BQ17)+J17</f>
        <v>0</v>
      </c>
      <c r="E17" s="684">
        <f>F17-F15</f>
        <v>0</v>
      </c>
      <c r="F17" s="685">
        <f t="shared" si="10"/>
        <v>0</v>
      </c>
      <c r="G17" s="686"/>
      <c r="H17" s="686"/>
      <c r="I17" s="686"/>
      <c r="J17" s="687">
        <f t="shared" ref="J17:BQ17" si="11">J$51</f>
        <v>0</v>
      </c>
      <c r="K17" s="687">
        <f t="shared" si="11"/>
        <v>0</v>
      </c>
      <c r="L17" s="687">
        <f t="shared" si="11"/>
        <v>0</v>
      </c>
      <c r="M17" s="687">
        <f t="shared" si="11"/>
        <v>0</v>
      </c>
      <c r="N17" s="687">
        <f t="shared" si="11"/>
        <v>0</v>
      </c>
      <c r="O17" s="687">
        <f t="shared" si="11"/>
        <v>0</v>
      </c>
      <c r="P17" s="687">
        <f t="shared" si="11"/>
        <v>0</v>
      </c>
      <c r="Q17" s="687">
        <f t="shared" si="11"/>
        <v>0</v>
      </c>
      <c r="R17" s="687">
        <f t="shared" si="11"/>
        <v>0</v>
      </c>
      <c r="S17" s="687">
        <f t="shared" si="11"/>
        <v>0</v>
      </c>
      <c r="T17" s="687">
        <f t="shared" si="11"/>
        <v>0</v>
      </c>
      <c r="U17" s="687">
        <f t="shared" si="11"/>
        <v>0</v>
      </c>
      <c r="V17" s="687">
        <f t="shared" si="11"/>
        <v>0</v>
      </c>
      <c r="W17" s="687">
        <f t="shared" si="11"/>
        <v>0</v>
      </c>
      <c r="X17" s="687">
        <f t="shared" si="11"/>
        <v>0</v>
      </c>
      <c r="Y17" s="687">
        <f t="shared" si="11"/>
        <v>0</v>
      </c>
      <c r="Z17" s="687">
        <f t="shared" si="11"/>
        <v>0</v>
      </c>
      <c r="AA17" s="687">
        <f t="shared" si="11"/>
        <v>0</v>
      </c>
      <c r="AB17" s="687">
        <f t="shared" si="11"/>
        <v>0</v>
      </c>
      <c r="AC17" s="687">
        <f t="shared" si="11"/>
        <v>0</v>
      </c>
      <c r="AD17" s="687">
        <f t="shared" si="11"/>
        <v>0</v>
      </c>
      <c r="AE17" s="687">
        <f t="shared" si="11"/>
        <v>0</v>
      </c>
      <c r="AF17" s="687">
        <f t="shared" si="11"/>
        <v>0</v>
      </c>
      <c r="AG17" s="687">
        <f t="shared" si="11"/>
        <v>0</v>
      </c>
      <c r="AH17" s="687">
        <f t="shared" si="11"/>
        <v>0</v>
      </c>
      <c r="AI17" s="687">
        <f t="shared" si="11"/>
        <v>0</v>
      </c>
      <c r="AJ17" s="687">
        <f t="shared" si="11"/>
        <v>0</v>
      </c>
      <c r="AK17" s="687">
        <f t="shared" si="11"/>
        <v>0</v>
      </c>
      <c r="AL17" s="687">
        <f t="shared" si="11"/>
        <v>0</v>
      </c>
      <c r="AM17" s="687">
        <f t="shared" si="11"/>
        <v>0</v>
      </c>
      <c r="AN17" s="687">
        <f t="shared" si="11"/>
        <v>0</v>
      </c>
      <c r="AO17" s="687">
        <f t="shared" si="11"/>
        <v>0</v>
      </c>
      <c r="AP17" s="687">
        <f t="shared" si="11"/>
        <v>0</v>
      </c>
      <c r="AQ17" s="687">
        <f t="shared" si="11"/>
        <v>0</v>
      </c>
      <c r="AR17" s="687">
        <f t="shared" si="11"/>
        <v>0</v>
      </c>
      <c r="AS17" s="687">
        <f t="shared" si="11"/>
        <v>0</v>
      </c>
      <c r="AT17" s="687">
        <f t="shared" si="11"/>
        <v>0</v>
      </c>
      <c r="AU17" s="687">
        <f t="shared" si="11"/>
        <v>0</v>
      </c>
      <c r="AV17" s="687">
        <f t="shared" si="11"/>
        <v>0</v>
      </c>
      <c r="AW17" s="687">
        <f t="shared" si="11"/>
        <v>0</v>
      </c>
      <c r="AX17" s="687">
        <f t="shared" si="11"/>
        <v>0</v>
      </c>
      <c r="AY17" s="687">
        <f t="shared" si="11"/>
        <v>0</v>
      </c>
      <c r="AZ17" s="687">
        <f t="shared" si="11"/>
        <v>0</v>
      </c>
      <c r="BA17" s="687">
        <f t="shared" si="11"/>
        <v>0</v>
      </c>
      <c r="BB17" s="687">
        <f t="shared" si="11"/>
        <v>0</v>
      </c>
      <c r="BC17" s="687">
        <f t="shared" si="11"/>
        <v>0</v>
      </c>
      <c r="BD17" s="687">
        <f t="shared" si="11"/>
        <v>0</v>
      </c>
      <c r="BE17" s="687">
        <f t="shared" si="11"/>
        <v>0</v>
      </c>
      <c r="BF17" s="687">
        <f t="shared" si="11"/>
        <v>0</v>
      </c>
      <c r="BG17" s="687">
        <f t="shared" si="11"/>
        <v>0</v>
      </c>
      <c r="BH17" s="687">
        <f t="shared" si="11"/>
        <v>0</v>
      </c>
      <c r="BI17" s="687">
        <f t="shared" si="11"/>
        <v>0</v>
      </c>
      <c r="BJ17" s="687">
        <f t="shared" si="11"/>
        <v>0</v>
      </c>
      <c r="BK17" s="687">
        <f t="shared" si="11"/>
        <v>0</v>
      </c>
      <c r="BL17" s="687">
        <f t="shared" si="11"/>
        <v>0</v>
      </c>
      <c r="BM17" s="687">
        <f t="shared" si="11"/>
        <v>0</v>
      </c>
      <c r="BN17" s="687">
        <f t="shared" si="11"/>
        <v>0</v>
      </c>
      <c r="BO17" s="687">
        <f t="shared" si="11"/>
        <v>0</v>
      </c>
      <c r="BP17" s="687">
        <f t="shared" si="11"/>
        <v>0</v>
      </c>
      <c r="BQ17" s="688">
        <f t="shared" si="11"/>
        <v>0</v>
      </c>
    </row>
    <row r="18" spans="1:69" ht="15" hidden="1">
      <c r="A18" s="690"/>
      <c r="B18" s="682" t="s">
        <v>362</v>
      </c>
      <c r="C18" s="683">
        <f t="shared" si="9"/>
        <v>0</v>
      </c>
      <c r="D18" s="683">
        <f>NPV(Painel!$D$11,$K18:$BQ18)+J18</f>
        <v>0</v>
      </c>
      <c r="E18" s="684">
        <f>FC!$D$23-F18-F17</f>
        <v>0</v>
      </c>
      <c r="F18" s="685">
        <f t="shared" si="10"/>
        <v>0</v>
      </c>
      <c r="G18" s="686">
        <v>0</v>
      </c>
      <c r="H18" s="686"/>
      <c r="I18" s="686"/>
      <c r="J18" s="687">
        <f>IF(FC!J23-J17&lt;0,0,FC!J23-J17)</f>
        <v>0</v>
      </c>
      <c r="K18" s="687">
        <f>IF(FC!K23-K17&lt;0,0,FC!K23-K17)</f>
        <v>0</v>
      </c>
      <c r="L18" s="687">
        <f>IF(FC!L23-L17&lt;0,0,FC!L23-L17)</f>
        <v>0</v>
      </c>
      <c r="M18" s="687">
        <f>IF(FC!M23-M17&lt;0,0,FC!M23-M17)</f>
        <v>0</v>
      </c>
      <c r="N18" s="687">
        <f>IF(FC!N23-N17&lt;0,0,FC!N23-N17)</f>
        <v>0</v>
      </c>
      <c r="O18" s="687">
        <f>IF(FC!O23-O17&lt;0,0,FC!O23-O17)</f>
        <v>0</v>
      </c>
      <c r="P18" s="687">
        <f>IF(FC!P23-P17&lt;0,0,FC!P23-P17)</f>
        <v>0</v>
      </c>
      <c r="Q18" s="687">
        <f>IF(FC!Q23-Q17&lt;0,0,FC!Q23-Q17)</f>
        <v>0</v>
      </c>
      <c r="R18" s="687">
        <f>IF(FC!R23-R17&lt;0,0,FC!R23-R17)</f>
        <v>0</v>
      </c>
      <c r="S18" s="687">
        <f>IF(FC!S23-S17&lt;0,0,FC!S23-S17)</f>
        <v>0</v>
      </c>
      <c r="T18" s="687">
        <f>IF(FC!T23-T17&lt;0,0,FC!T23-T17)</f>
        <v>0</v>
      </c>
      <c r="U18" s="687">
        <f>IF(FC!U23-U17&lt;0,0,FC!U23-U17)</f>
        <v>0</v>
      </c>
      <c r="V18" s="687">
        <f>IF(FC!V23-V17&lt;0,0,FC!V23-V17)</f>
        <v>0</v>
      </c>
      <c r="W18" s="687">
        <f>IF(FC!W23-W17&lt;0,0,FC!W23-W17)</f>
        <v>0</v>
      </c>
      <c r="X18" s="687">
        <f>IF(FC!X23-X17&lt;0,0,FC!X23-X17)</f>
        <v>0</v>
      </c>
      <c r="Y18" s="687">
        <f>IF(FC!Y23-Y17&lt;0,0,FC!Y23-Y17)</f>
        <v>0</v>
      </c>
      <c r="Z18" s="687">
        <f>IF(FC!Z23-Z17&lt;0,0,FC!Z23-Z17)</f>
        <v>0</v>
      </c>
      <c r="AA18" s="687">
        <f>IF(FC!AA23-AA17&lt;0,0,FC!AA23-AA17)</f>
        <v>0</v>
      </c>
      <c r="AB18" s="687">
        <f>IF(FC!AB23-AB17&lt;0,0,FC!AB23-AB17)</f>
        <v>0</v>
      </c>
      <c r="AC18" s="687">
        <f>IF(FC!AC23-AC17&lt;0,0,FC!AC23-AC17)</f>
        <v>0</v>
      </c>
      <c r="AD18" s="687">
        <f>IF(FC!AD23-AD17&lt;0,0,FC!AD23-AD17)</f>
        <v>0</v>
      </c>
      <c r="AE18" s="687">
        <f>IF(FC!AE23-AE17&lt;0,0,FC!AE23-AE17)</f>
        <v>0</v>
      </c>
      <c r="AF18" s="687">
        <f>IF(FC!AF23-AF17&lt;0,0,FC!AF23-AF17)</f>
        <v>0</v>
      </c>
      <c r="AG18" s="687">
        <f>IF(FC!AG23-AG17&lt;0,0,FC!AG23-AG17)</f>
        <v>0</v>
      </c>
      <c r="AH18" s="687">
        <f>IF(FC!AH23-AH17&lt;0,0,FC!AH23-AH17)</f>
        <v>0</v>
      </c>
      <c r="AI18" s="687">
        <f>IF(FC!AI23-AI17&lt;0,0,FC!AI23-AI17)</f>
        <v>0</v>
      </c>
      <c r="AJ18" s="687">
        <f>IF(FC!AJ23-AJ17&lt;0,0,FC!AJ23-AJ17)</f>
        <v>0</v>
      </c>
      <c r="AK18" s="687">
        <f>IF(FC!AK23-AK17&lt;0,0,FC!AK23-AK17)</f>
        <v>0</v>
      </c>
      <c r="AL18" s="687">
        <f>IF(FC!AL23-AL17&lt;0,0,FC!AL23-AL17)</f>
        <v>0</v>
      </c>
      <c r="AM18" s="687">
        <f>IF(FC!AM23-AM17&lt;0,0,FC!AM23-AM17)</f>
        <v>0</v>
      </c>
      <c r="AN18" s="687">
        <f>IF(FC!AN23-AN17&lt;0,0,FC!AN23-AN17)</f>
        <v>0</v>
      </c>
      <c r="AO18" s="687">
        <f>IF(FC!AO23-AO17&lt;0,0,FC!AO23-AO17)</f>
        <v>0</v>
      </c>
      <c r="AP18" s="687">
        <f>IF(FC!AP23-AP17&lt;0,0,FC!AP23-AP17)</f>
        <v>0</v>
      </c>
      <c r="AQ18" s="687">
        <f>IF(FC!AQ23-AQ17&lt;0,0,FC!AQ23-AQ17)</f>
        <v>0</v>
      </c>
      <c r="AR18" s="687">
        <f>IF(FC!AR23-AR17&lt;0,0,FC!AR23-AR17)</f>
        <v>0</v>
      </c>
      <c r="AS18" s="687">
        <f>IF(FC!AS23-AS17&lt;0,0,FC!AS23-AS17)</f>
        <v>0</v>
      </c>
      <c r="AT18" s="687">
        <f>IF(FC!AT23-AT17&lt;0,0,FC!AT23-AT17)</f>
        <v>0</v>
      </c>
      <c r="AU18" s="687">
        <f>IF(FC!AU23-AU17&lt;0,0,FC!AU23-AU17)</f>
        <v>0</v>
      </c>
      <c r="AV18" s="687">
        <f>IF(FC!AV23-AV17&lt;0,0,FC!AV23-AV17)</f>
        <v>0</v>
      </c>
      <c r="AW18" s="687">
        <f>IF(FC!AW23-AW17&lt;0,0,FC!AW23-AW17)</f>
        <v>0</v>
      </c>
      <c r="AX18" s="687">
        <f>IF(FC!AX23-AX17&lt;0,0,FC!AX23-AX17)</f>
        <v>0</v>
      </c>
      <c r="AY18" s="687">
        <f>IF(FC!AY23-AY17&lt;0,0,FC!AY23-AY17)</f>
        <v>0</v>
      </c>
      <c r="AZ18" s="687">
        <f>IF(FC!AZ23-AZ17&lt;0,0,FC!AZ23-AZ17)</f>
        <v>0</v>
      </c>
      <c r="BA18" s="687">
        <f>IF(FC!BA23-BA17&lt;0,0,FC!BA23-BA17)</f>
        <v>0</v>
      </c>
      <c r="BB18" s="687">
        <f>IF(FC!BB23-BB17&lt;0,0,FC!BB23-BB17)</f>
        <v>0</v>
      </c>
      <c r="BC18" s="687">
        <f>IF(FC!BC23-BC17&lt;0,0,FC!BC23-BC17)</f>
        <v>0</v>
      </c>
      <c r="BD18" s="687">
        <f>IF(FC!BD23-BD17&lt;0,0,FC!BD23-BD17)</f>
        <v>0</v>
      </c>
      <c r="BE18" s="687">
        <f>IF(FC!BE23-BE17&lt;0,0,FC!BE23-BE17)</f>
        <v>0</v>
      </c>
      <c r="BF18" s="687">
        <f>IF(FC!BF23-BF17&lt;0,0,FC!BF23-BF17)</f>
        <v>0</v>
      </c>
      <c r="BG18" s="687">
        <f>IF(FC!BG23-BG17&lt;0,0,FC!BG23-BG17)</f>
        <v>0</v>
      </c>
      <c r="BH18" s="687">
        <f>IF(FC!BH23-BH17&lt;0,0,FC!BH23-BH17)</f>
        <v>0</v>
      </c>
      <c r="BI18" s="687">
        <f>IF(FC!BI23-BI17&lt;0,0,FC!BI23-BI17)</f>
        <v>0</v>
      </c>
      <c r="BJ18" s="687">
        <f>IF(FC!BJ23-BJ17&lt;0,0,FC!BJ23-BJ17)</f>
        <v>0</v>
      </c>
      <c r="BK18" s="687">
        <f>IF(FC!BK23-BK17&lt;0,0,FC!BK23-BK17)</f>
        <v>0</v>
      </c>
      <c r="BL18" s="687">
        <f>IF(FC!BL23-BL17&lt;0,0,FC!BL23-BL17)</f>
        <v>0</v>
      </c>
      <c r="BM18" s="687">
        <f>IF(FC!BM23-BM17&lt;0,0,FC!BM23-BM17)</f>
        <v>0</v>
      </c>
      <c r="BN18" s="687">
        <f>IF(FC!BN23-BN17&lt;0,0,FC!BN23-BN17)</f>
        <v>0</v>
      </c>
      <c r="BO18" s="687">
        <f>IF(FC!BO23-BO17&lt;0,0,FC!BO23-BO17)</f>
        <v>0</v>
      </c>
      <c r="BP18" s="687">
        <f>IF(FC!BP23-BP17&lt;0,0,FC!BP23-BP17)</f>
        <v>0</v>
      </c>
      <c r="BQ18" s="688">
        <f>IF(FC!BQ23-BQ17&lt;0,0,FC!BQ23-BQ17)</f>
        <v>0</v>
      </c>
    </row>
    <row r="19" spans="1:69" ht="15" hidden="1">
      <c r="A19" s="691"/>
      <c r="B19" s="692" t="s">
        <v>363</v>
      </c>
      <c r="C19" s="693"/>
      <c r="D19" s="693"/>
      <c r="E19" s="694"/>
      <c r="F19" s="695">
        <f>F15+F16-F17-F18</f>
        <v>0</v>
      </c>
      <c r="G19" s="694"/>
      <c r="H19" s="694"/>
      <c r="I19" s="694"/>
      <c r="J19" s="680">
        <f t="shared" ref="J19:BQ19" si="12">+J14+J15+J16-J17-J18</f>
        <v>0</v>
      </c>
      <c r="K19" s="680">
        <f t="shared" si="12"/>
        <v>0</v>
      </c>
      <c r="L19" s="680">
        <f t="shared" si="12"/>
        <v>0</v>
      </c>
      <c r="M19" s="680">
        <f t="shared" si="12"/>
        <v>0</v>
      </c>
      <c r="N19" s="680">
        <f t="shared" si="12"/>
        <v>0</v>
      </c>
      <c r="O19" s="680">
        <f t="shared" si="12"/>
        <v>0</v>
      </c>
      <c r="P19" s="680">
        <f t="shared" si="12"/>
        <v>0</v>
      </c>
      <c r="Q19" s="680">
        <f t="shared" si="12"/>
        <v>0</v>
      </c>
      <c r="R19" s="680">
        <f t="shared" si="12"/>
        <v>0</v>
      </c>
      <c r="S19" s="680">
        <f t="shared" si="12"/>
        <v>0</v>
      </c>
      <c r="T19" s="680">
        <f t="shared" si="12"/>
        <v>0</v>
      </c>
      <c r="U19" s="680">
        <f t="shared" si="12"/>
        <v>0</v>
      </c>
      <c r="V19" s="680">
        <f t="shared" si="12"/>
        <v>0</v>
      </c>
      <c r="W19" s="680">
        <f t="shared" si="12"/>
        <v>0</v>
      </c>
      <c r="X19" s="680">
        <f t="shared" si="12"/>
        <v>0</v>
      </c>
      <c r="Y19" s="680">
        <f t="shared" si="12"/>
        <v>0</v>
      </c>
      <c r="Z19" s="680">
        <f t="shared" si="12"/>
        <v>0</v>
      </c>
      <c r="AA19" s="680">
        <f t="shared" si="12"/>
        <v>0</v>
      </c>
      <c r="AB19" s="680">
        <f t="shared" si="12"/>
        <v>0</v>
      </c>
      <c r="AC19" s="680">
        <f t="shared" si="12"/>
        <v>0</v>
      </c>
      <c r="AD19" s="680">
        <f t="shared" si="12"/>
        <v>0</v>
      </c>
      <c r="AE19" s="680">
        <f t="shared" si="12"/>
        <v>0</v>
      </c>
      <c r="AF19" s="680">
        <f t="shared" si="12"/>
        <v>0</v>
      </c>
      <c r="AG19" s="680">
        <f t="shared" si="12"/>
        <v>0</v>
      </c>
      <c r="AH19" s="680">
        <f t="shared" si="12"/>
        <v>0</v>
      </c>
      <c r="AI19" s="680">
        <f t="shared" si="12"/>
        <v>0</v>
      </c>
      <c r="AJ19" s="680">
        <f t="shared" si="12"/>
        <v>0</v>
      </c>
      <c r="AK19" s="680">
        <f t="shared" si="12"/>
        <v>0</v>
      </c>
      <c r="AL19" s="680">
        <f t="shared" si="12"/>
        <v>0</v>
      </c>
      <c r="AM19" s="680">
        <f t="shared" si="12"/>
        <v>0</v>
      </c>
      <c r="AN19" s="680">
        <f t="shared" si="12"/>
        <v>0</v>
      </c>
      <c r="AO19" s="680">
        <f t="shared" si="12"/>
        <v>0</v>
      </c>
      <c r="AP19" s="680">
        <f t="shared" si="12"/>
        <v>0</v>
      </c>
      <c r="AQ19" s="680">
        <f t="shared" si="12"/>
        <v>0</v>
      </c>
      <c r="AR19" s="680">
        <f t="shared" si="12"/>
        <v>0</v>
      </c>
      <c r="AS19" s="680">
        <f t="shared" si="12"/>
        <v>0</v>
      </c>
      <c r="AT19" s="680">
        <f t="shared" si="12"/>
        <v>0</v>
      </c>
      <c r="AU19" s="680">
        <f t="shared" si="12"/>
        <v>0</v>
      </c>
      <c r="AV19" s="680">
        <f t="shared" si="12"/>
        <v>0</v>
      </c>
      <c r="AW19" s="680">
        <f t="shared" si="12"/>
        <v>0</v>
      </c>
      <c r="AX19" s="680">
        <f t="shared" si="12"/>
        <v>0</v>
      </c>
      <c r="AY19" s="680">
        <f t="shared" si="12"/>
        <v>0</v>
      </c>
      <c r="AZ19" s="680">
        <f t="shared" si="12"/>
        <v>0</v>
      </c>
      <c r="BA19" s="680">
        <f t="shared" si="12"/>
        <v>0</v>
      </c>
      <c r="BB19" s="680">
        <f t="shared" si="12"/>
        <v>0</v>
      </c>
      <c r="BC19" s="680">
        <f t="shared" si="12"/>
        <v>0</v>
      </c>
      <c r="BD19" s="680">
        <f t="shared" si="12"/>
        <v>0</v>
      </c>
      <c r="BE19" s="680">
        <f t="shared" si="12"/>
        <v>0</v>
      </c>
      <c r="BF19" s="680">
        <f t="shared" si="12"/>
        <v>0</v>
      </c>
      <c r="BG19" s="680">
        <f t="shared" si="12"/>
        <v>0</v>
      </c>
      <c r="BH19" s="680">
        <f t="shared" si="12"/>
        <v>0</v>
      </c>
      <c r="BI19" s="680">
        <f t="shared" si="12"/>
        <v>0</v>
      </c>
      <c r="BJ19" s="680">
        <f t="shared" si="12"/>
        <v>0</v>
      </c>
      <c r="BK19" s="680">
        <f t="shared" si="12"/>
        <v>0</v>
      </c>
      <c r="BL19" s="680">
        <f t="shared" si="12"/>
        <v>0</v>
      </c>
      <c r="BM19" s="680">
        <f t="shared" si="12"/>
        <v>0</v>
      </c>
      <c r="BN19" s="680">
        <f t="shared" si="12"/>
        <v>0</v>
      </c>
      <c r="BO19" s="680">
        <f t="shared" si="12"/>
        <v>0</v>
      </c>
      <c r="BP19" s="680">
        <f t="shared" si="12"/>
        <v>0</v>
      </c>
      <c r="BQ19" s="681">
        <f t="shared" si="12"/>
        <v>0</v>
      </c>
    </row>
    <row r="20" spans="1:69" ht="15" hidden="1">
      <c r="A20" s="690"/>
      <c r="B20" s="670" t="s">
        <v>304</v>
      </c>
      <c r="C20" s="696"/>
      <c r="D20" s="696"/>
      <c r="E20" s="696"/>
      <c r="F20" s="696"/>
      <c r="G20" s="696"/>
      <c r="H20" s="696"/>
      <c r="I20" s="696"/>
      <c r="J20" s="697"/>
      <c r="K20" s="697"/>
      <c r="L20" s="696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F20" s="697"/>
      <c r="AG20" s="697"/>
      <c r="AH20" s="697"/>
      <c r="AI20" s="697"/>
      <c r="AJ20" s="697"/>
      <c r="AK20" s="69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697"/>
      <c r="AW20" s="697"/>
      <c r="AX20" s="697"/>
      <c r="AY20" s="697"/>
      <c r="AZ20" s="697"/>
      <c r="BA20" s="697"/>
      <c r="BB20" s="697"/>
      <c r="BC20" s="697"/>
      <c r="BD20" s="697"/>
      <c r="BE20" s="697"/>
      <c r="BF20" s="697"/>
      <c r="BG20" s="697"/>
      <c r="BH20" s="697"/>
      <c r="BI20" s="697"/>
      <c r="BJ20" s="697"/>
      <c r="BK20" s="697"/>
      <c r="BL20" s="697"/>
      <c r="BM20" s="697"/>
      <c r="BN20" s="697"/>
      <c r="BO20" s="697"/>
      <c r="BP20" s="697"/>
      <c r="BQ20" s="698"/>
    </row>
    <row r="21" spans="1:69" hidden="1">
      <c r="C21" s="699"/>
      <c r="D21" s="4"/>
      <c r="E21" s="700"/>
      <c r="F21" s="701"/>
      <c r="G21" s="700"/>
      <c r="H21" s="700"/>
      <c r="I21" s="700"/>
      <c r="J21" s="699"/>
      <c r="K21" s="699"/>
      <c r="L21" s="699"/>
      <c r="M21" s="699"/>
    </row>
    <row r="22" spans="1:69" hidden="1">
      <c r="C22" s="701"/>
      <c r="D22" s="699"/>
      <c r="E22" s="700"/>
      <c r="F22" s="702"/>
      <c r="G22" s="700"/>
      <c r="H22" s="700"/>
      <c r="I22" s="700"/>
      <c r="J22" s="699"/>
      <c r="K22" s="699"/>
      <c r="L22" s="699"/>
      <c r="M22" s="699"/>
      <c r="N22" s="703"/>
      <c r="O22" s="703"/>
    </row>
    <row r="23" spans="1:69">
      <c r="B23" s="667" t="s">
        <v>356</v>
      </c>
      <c r="C23" s="704"/>
      <c r="D23" s="704"/>
      <c r="J23" s="705"/>
      <c r="K23" s="705"/>
      <c r="L23" s="705"/>
      <c r="M23" s="705"/>
    </row>
    <row r="24" spans="1:69" ht="19.149999999999999">
      <c r="A24" s="706"/>
      <c r="B24" s="670" t="s">
        <v>364</v>
      </c>
      <c r="C24" s="671"/>
      <c r="D24" s="671"/>
      <c r="E24" s="671"/>
      <c r="F24" s="672"/>
      <c r="G24" s="673"/>
      <c r="H24" s="673"/>
      <c r="I24" s="674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675"/>
      <c r="X24" s="675"/>
      <c r="Y24" s="675"/>
      <c r="Z24" s="675"/>
      <c r="AA24" s="675"/>
      <c r="AB24" s="675"/>
      <c r="AC24" s="675"/>
      <c r="AD24" s="675"/>
      <c r="AE24" s="675"/>
      <c r="AF24" s="675"/>
      <c r="AG24" s="675"/>
      <c r="AH24" s="675"/>
      <c r="AI24" s="675"/>
      <c r="AJ24" s="675"/>
      <c r="AK24" s="675"/>
      <c r="AL24" s="675"/>
      <c r="AM24" s="675"/>
      <c r="AN24" s="675"/>
      <c r="AO24" s="675"/>
      <c r="AP24" s="675"/>
      <c r="AQ24" s="675"/>
      <c r="AR24" s="675"/>
      <c r="AS24" s="675"/>
      <c r="AT24" s="675"/>
      <c r="AU24" s="675"/>
      <c r="AV24" s="675"/>
      <c r="AW24" s="675"/>
      <c r="AX24" s="675"/>
      <c r="AY24" s="675"/>
      <c r="AZ24" s="675"/>
      <c r="BA24" s="675"/>
      <c r="BB24" s="675"/>
      <c r="BC24" s="675"/>
      <c r="BD24" s="675"/>
      <c r="BE24" s="675"/>
      <c r="BF24" s="675"/>
      <c r="BG24" s="675"/>
      <c r="BH24" s="675"/>
      <c r="BI24" s="675"/>
      <c r="BJ24" s="675"/>
      <c r="BK24" s="675"/>
      <c r="BL24" s="675"/>
      <c r="BM24" s="675"/>
      <c r="BN24" s="675"/>
      <c r="BO24" s="675"/>
      <c r="BP24" s="675"/>
      <c r="BQ24" s="676"/>
    </row>
    <row r="25" spans="1:69" ht="15">
      <c r="B25" s="677" t="s">
        <v>365</v>
      </c>
      <c r="C25" s="678"/>
      <c r="D25" s="678"/>
      <c r="E25" s="679"/>
      <c r="F25" s="679"/>
      <c r="G25" s="679"/>
      <c r="H25" s="679"/>
      <c r="I25" s="679"/>
      <c r="J25" s="678"/>
      <c r="K25" s="678"/>
      <c r="L25" s="679"/>
      <c r="M25" s="678"/>
      <c r="N25" s="678"/>
      <c r="O25" s="678"/>
      <c r="P25" s="679"/>
      <c r="Q25" s="678"/>
      <c r="R25" s="678"/>
      <c r="S25" s="678"/>
      <c r="T25" s="679"/>
      <c r="U25" s="678"/>
      <c r="V25" s="678"/>
      <c r="W25" s="678"/>
      <c r="X25" s="679"/>
      <c r="Y25" s="678"/>
      <c r="Z25" s="678"/>
      <c r="AA25" s="678"/>
      <c r="AB25" s="679"/>
      <c r="AC25" s="678"/>
      <c r="AD25" s="678"/>
      <c r="AE25" s="678"/>
      <c r="AF25" s="679"/>
      <c r="AG25" s="678"/>
      <c r="AH25" s="678"/>
      <c r="AI25" s="678"/>
      <c r="AJ25" s="679"/>
      <c r="AK25" s="678"/>
      <c r="AL25" s="678"/>
      <c r="AM25" s="678"/>
      <c r="AN25" s="678"/>
      <c r="AO25" s="678"/>
      <c r="AP25" s="678"/>
      <c r="AQ25" s="678"/>
      <c r="AR25" s="678"/>
      <c r="AS25" s="678"/>
      <c r="AT25" s="678"/>
      <c r="AU25" s="678"/>
      <c r="AV25" s="678"/>
      <c r="AW25" s="678"/>
      <c r="AX25" s="678"/>
      <c r="AY25" s="678"/>
      <c r="AZ25" s="678"/>
      <c r="BA25" s="678"/>
      <c r="BB25" s="678"/>
      <c r="BC25" s="678"/>
      <c r="BD25" s="678"/>
      <c r="BE25" s="678"/>
      <c r="BF25" s="678"/>
      <c r="BG25" s="678"/>
      <c r="BH25" s="678"/>
      <c r="BI25" s="678"/>
      <c r="BJ25" s="678"/>
      <c r="BK25" s="678"/>
      <c r="BL25" s="678"/>
      <c r="BM25" s="678"/>
      <c r="BN25" s="678"/>
      <c r="BO25" s="678"/>
      <c r="BP25" s="678"/>
      <c r="BQ25" s="678"/>
    </row>
    <row r="26" spans="1:69" ht="15">
      <c r="B26" s="707" t="s">
        <v>366</v>
      </c>
      <c r="C26" s="683">
        <f t="shared" ref="C26:C27" si="13">SUM($J26:$BQ26)</f>
        <v>8997560.2869778611</v>
      </c>
      <c r="D26" s="683">
        <f>NPV(Painel!$D$11,$K26:$BQ26)+J26</f>
        <v>8871468.1610072721</v>
      </c>
      <c r="E26" s="684">
        <f>F26-C26</f>
        <v>0</v>
      </c>
      <c r="F26" s="685">
        <v>8997560.2869778611</v>
      </c>
      <c r="G26" s="708"/>
      <c r="H26" s="708"/>
      <c r="I26" s="708"/>
      <c r="J26" s="709">
        <v>7514265.0354813784</v>
      </c>
      <c r="K26" s="709">
        <v>1483295.2514964836</v>
      </c>
      <c r="L26" s="709">
        <v>0</v>
      </c>
      <c r="M26" s="709">
        <v>0</v>
      </c>
      <c r="N26" s="709">
        <v>0</v>
      </c>
      <c r="O26" s="709">
        <v>0</v>
      </c>
      <c r="P26" s="709">
        <v>0</v>
      </c>
      <c r="Q26" s="709">
        <v>0</v>
      </c>
      <c r="R26" s="709">
        <v>0</v>
      </c>
      <c r="S26" s="709">
        <v>0</v>
      </c>
      <c r="T26" s="709">
        <v>0</v>
      </c>
      <c r="U26" s="709">
        <v>0</v>
      </c>
      <c r="V26" s="709">
        <v>0</v>
      </c>
      <c r="W26" s="709">
        <v>0</v>
      </c>
      <c r="X26" s="709">
        <v>0</v>
      </c>
      <c r="Y26" s="709">
        <v>0</v>
      </c>
      <c r="Z26" s="709">
        <v>0</v>
      </c>
      <c r="AA26" s="709">
        <v>0</v>
      </c>
      <c r="AB26" s="709">
        <v>0</v>
      </c>
      <c r="AC26" s="709">
        <v>0</v>
      </c>
      <c r="AD26" s="709">
        <v>0</v>
      </c>
      <c r="AE26" s="709">
        <v>0</v>
      </c>
      <c r="AF26" s="709">
        <v>0</v>
      </c>
      <c r="AG26" s="709">
        <v>0</v>
      </c>
      <c r="AH26" s="709">
        <v>0</v>
      </c>
      <c r="AI26" s="709">
        <v>0</v>
      </c>
      <c r="AJ26" s="709">
        <v>0</v>
      </c>
      <c r="AK26" s="709">
        <v>0</v>
      </c>
      <c r="AL26" s="709">
        <v>0</v>
      </c>
      <c r="AM26" s="709">
        <v>0</v>
      </c>
      <c r="AN26" s="709">
        <v>0</v>
      </c>
      <c r="AO26" s="709">
        <v>0</v>
      </c>
      <c r="AP26" s="709">
        <v>0</v>
      </c>
      <c r="AQ26" s="709">
        <v>0</v>
      </c>
      <c r="AR26" s="709">
        <v>0</v>
      </c>
      <c r="AS26" s="709">
        <v>0</v>
      </c>
      <c r="AT26" s="709">
        <v>0</v>
      </c>
      <c r="AU26" s="709">
        <v>0</v>
      </c>
      <c r="AV26" s="709">
        <v>0</v>
      </c>
      <c r="AW26" s="709">
        <v>0</v>
      </c>
      <c r="AX26" s="709">
        <v>0</v>
      </c>
      <c r="AY26" s="709">
        <v>0</v>
      </c>
      <c r="AZ26" s="709">
        <v>0</v>
      </c>
      <c r="BA26" s="709">
        <v>0</v>
      </c>
      <c r="BB26" s="709">
        <v>0</v>
      </c>
      <c r="BC26" s="709">
        <v>0</v>
      </c>
      <c r="BD26" s="709">
        <v>0</v>
      </c>
      <c r="BE26" s="709">
        <v>0</v>
      </c>
      <c r="BF26" s="709">
        <v>0</v>
      </c>
      <c r="BG26" s="709">
        <v>0</v>
      </c>
      <c r="BH26" s="709">
        <v>0</v>
      </c>
      <c r="BI26" s="709">
        <v>0</v>
      </c>
      <c r="BJ26" s="709">
        <v>0</v>
      </c>
      <c r="BK26" s="709">
        <v>0</v>
      </c>
      <c r="BL26" s="709">
        <v>0</v>
      </c>
      <c r="BM26" s="709">
        <v>0</v>
      </c>
      <c r="BN26" s="709">
        <v>0</v>
      </c>
      <c r="BO26" s="709">
        <v>0</v>
      </c>
      <c r="BP26" s="709">
        <v>0</v>
      </c>
      <c r="BQ26" s="709">
        <v>0</v>
      </c>
    </row>
    <row r="27" spans="1:69" ht="15">
      <c r="A27" s="690"/>
      <c r="B27" s="707" t="s">
        <v>367</v>
      </c>
      <c r="C27" s="683">
        <f t="shared" si="13"/>
        <v>8997560.2869778592</v>
      </c>
      <c r="D27" s="683">
        <f>NPV(Painel!$D$11,$K27:$BQ27)+J27</f>
        <v>2901719.4336701245</v>
      </c>
      <c r="E27" s="684"/>
      <c r="F27" s="710"/>
      <c r="G27" s="708"/>
      <c r="H27" s="708"/>
      <c r="I27" s="708"/>
      <c r="J27" s="709">
        <f t="shared" ref="J27:BQ27" si="14">J$116</f>
        <v>0</v>
      </c>
      <c r="K27" s="709">
        <f t="shared" si="14"/>
        <v>0</v>
      </c>
      <c r="L27" s="709">
        <f t="shared" si="14"/>
        <v>321341.43882063794</v>
      </c>
      <c r="M27" s="709">
        <f t="shared" si="14"/>
        <v>321341.43882063794</v>
      </c>
      <c r="N27" s="709">
        <f t="shared" si="14"/>
        <v>321341.43882063794</v>
      </c>
      <c r="O27" s="709">
        <f t="shared" si="14"/>
        <v>321341.43882063794</v>
      </c>
      <c r="P27" s="709">
        <f t="shared" si="14"/>
        <v>321341.43882063794</v>
      </c>
      <c r="Q27" s="709">
        <f t="shared" si="14"/>
        <v>321341.43882063794</v>
      </c>
      <c r="R27" s="709">
        <f t="shared" si="14"/>
        <v>321341.43882063794</v>
      </c>
      <c r="S27" s="709">
        <f t="shared" si="14"/>
        <v>321341.43882063794</v>
      </c>
      <c r="T27" s="709">
        <f t="shared" si="14"/>
        <v>321341.43882063794</v>
      </c>
      <c r="U27" s="709">
        <f t="shared" si="14"/>
        <v>321341.43882063794</v>
      </c>
      <c r="V27" s="709">
        <f t="shared" si="14"/>
        <v>321341.43882063794</v>
      </c>
      <c r="W27" s="709">
        <f t="shared" si="14"/>
        <v>321341.43882063794</v>
      </c>
      <c r="X27" s="709">
        <f t="shared" si="14"/>
        <v>321341.43882063794</v>
      </c>
      <c r="Y27" s="709">
        <f t="shared" si="14"/>
        <v>321341.43882063794</v>
      </c>
      <c r="Z27" s="709">
        <f t="shared" si="14"/>
        <v>321341.43882063794</v>
      </c>
      <c r="AA27" s="709">
        <f t="shared" si="14"/>
        <v>321341.43882063794</v>
      </c>
      <c r="AB27" s="709">
        <f t="shared" si="14"/>
        <v>321341.43882063794</v>
      </c>
      <c r="AC27" s="709">
        <f t="shared" si="14"/>
        <v>321341.43882063794</v>
      </c>
      <c r="AD27" s="709">
        <f t="shared" si="14"/>
        <v>321341.43882063794</v>
      </c>
      <c r="AE27" s="709">
        <f t="shared" si="14"/>
        <v>321341.43882063794</v>
      </c>
      <c r="AF27" s="709">
        <f t="shared" si="14"/>
        <v>321341.43882063794</v>
      </c>
      <c r="AG27" s="709">
        <f t="shared" si="14"/>
        <v>321341.43882063794</v>
      </c>
      <c r="AH27" s="709">
        <f t="shared" si="14"/>
        <v>321341.43882063794</v>
      </c>
      <c r="AI27" s="709">
        <f t="shared" si="14"/>
        <v>321341.43882063794</v>
      </c>
      <c r="AJ27" s="709">
        <f t="shared" si="14"/>
        <v>321341.43882063794</v>
      </c>
      <c r="AK27" s="709">
        <f t="shared" si="14"/>
        <v>321341.43882063794</v>
      </c>
      <c r="AL27" s="709">
        <f t="shared" si="14"/>
        <v>321341.43882063794</v>
      </c>
      <c r="AM27" s="709">
        <f t="shared" si="14"/>
        <v>321341.43882063794</v>
      </c>
      <c r="AN27" s="709">
        <f t="shared" si="14"/>
        <v>0</v>
      </c>
      <c r="AO27" s="709">
        <f t="shared" si="14"/>
        <v>0</v>
      </c>
      <c r="AP27" s="709">
        <f t="shared" si="14"/>
        <v>0</v>
      </c>
      <c r="AQ27" s="709">
        <f t="shared" si="14"/>
        <v>0</v>
      </c>
      <c r="AR27" s="709">
        <f t="shared" si="14"/>
        <v>0</v>
      </c>
      <c r="AS27" s="709">
        <f t="shared" si="14"/>
        <v>0</v>
      </c>
      <c r="AT27" s="709">
        <f t="shared" si="14"/>
        <v>0</v>
      </c>
      <c r="AU27" s="709">
        <f t="shared" si="14"/>
        <v>0</v>
      </c>
      <c r="AV27" s="709">
        <f t="shared" si="14"/>
        <v>0</v>
      </c>
      <c r="AW27" s="709">
        <f t="shared" si="14"/>
        <v>0</v>
      </c>
      <c r="AX27" s="709">
        <f t="shared" si="14"/>
        <v>0</v>
      </c>
      <c r="AY27" s="709">
        <f t="shared" si="14"/>
        <v>0</v>
      </c>
      <c r="AZ27" s="709">
        <f t="shared" si="14"/>
        <v>0</v>
      </c>
      <c r="BA27" s="709">
        <f t="shared" si="14"/>
        <v>0</v>
      </c>
      <c r="BB27" s="709">
        <f t="shared" si="14"/>
        <v>0</v>
      </c>
      <c r="BC27" s="709">
        <f t="shared" si="14"/>
        <v>0</v>
      </c>
      <c r="BD27" s="709">
        <f t="shared" si="14"/>
        <v>0</v>
      </c>
      <c r="BE27" s="709">
        <f t="shared" si="14"/>
        <v>0</v>
      </c>
      <c r="BF27" s="709">
        <f t="shared" si="14"/>
        <v>0</v>
      </c>
      <c r="BG27" s="709">
        <f t="shared" si="14"/>
        <v>0</v>
      </c>
      <c r="BH27" s="709">
        <f t="shared" si="14"/>
        <v>0</v>
      </c>
      <c r="BI27" s="709">
        <f t="shared" si="14"/>
        <v>0</v>
      </c>
      <c r="BJ27" s="709">
        <f t="shared" si="14"/>
        <v>0</v>
      </c>
      <c r="BK27" s="709">
        <f t="shared" si="14"/>
        <v>0</v>
      </c>
      <c r="BL27" s="709">
        <f t="shared" si="14"/>
        <v>0</v>
      </c>
      <c r="BM27" s="709">
        <f t="shared" si="14"/>
        <v>0</v>
      </c>
      <c r="BN27" s="709">
        <f t="shared" si="14"/>
        <v>0</v>
      </c>
      <c r="BO27" s="709">
        <f t="shared" si="14"/>
        <v>0</v>
      </c>
      <c r="BP27" s="709">
        <f t="shared" si="14"/>
        <v>0</v>
      </c>
      <c r="BQ27" s="709">
        <f t="shared" si="14"/>
        <v>0</v>
      </c>
    </row>
    <row r="28" spans="1:69" ht="15">
      <c r="A28" s="691"/>
      <c r="B28" s="692" t="s">
        <v>368</v>
      </c>
      <c r="C28" s="711"/>
      <c r="D28" s="711"/>
      <c r="E28" s="695"/>
      <c r="F28" s="695">
        <f>BQ28</f>
        <v>2.2118911147117615E-9</v>
      </c>
      <c r="G28" s="712"/>
      <c r="H28" s="712"/>
      <c r="I28" s="712"/>
      <c r="J28" s="713">
        <f>J26-J27</f>
        <v>7514265.0354813784</v>
      </c>
      <c r="K28" s="713">
        <f>J28+K26-K27</f>
        <v>8997560.2869778611</v>
      </c>
      <c r="L28" s="713">
        <f t="shared" ref="L28:BQ28" si="15">K28+L26-L27</f>
        <v>8676218.8481572233</v>
      </c>
      <c r="M28" s="713">
        <f t="shared" si="15"/>
        <v>8354877.4093365856</v>
      </c>
      <c r="N28" s="713">
        <f t="shared" si="15"/>
        <v>8033535.9705159478</v>
      </c>
      <c r="O28" s="713">
        <f t="shared" si="15"/>
        <v>7712194.53169531</v>
      </c>
      <c r="P28" s="713">
        <f t="shared" si="15"/>
        <v>7390853.0928746723</v>
      </c>
      <c r="Q28" s="713">
        <f t="shared" si="15"/>
        <v>7069511.6540540345</v>
      </c>
      <c r="R28" s="713">
        <f t="shared" si="15"/>
        <v>6748170.2152333967</v>
      </c>
      <c r="S28" s="713">
        <f t="shared" si="15"/>
        <v>6426828.776412759</v>
      </c>
      <c r="T28" s="713">
        <f t="shared" si="15"/>
        <v>6105487.3375921212</v>
      </c>
      <c r="U28" s="713">
        <f t="shared" si="15"/>
        <v>5784145.8987714835</v>
      </c>
      <c r="V28" s="713">
        <f t="shared" si="15"/>
        <v>5462804.4599508457</v>
      </c>
      <c r="W28" s="713">
        <f t="shared" si="15"/>
        <v>5141463.0211302079</v>
      </c>
      <c r="X28" s="713">
        <f t="shared" si="15"/>
        <v>4820121.5823095702</v>
      </c>
      <c r="Y28" s="713">
        <f t="shared" si="15"/>
        <v>4498780.1434889324</v>
      </c>
      <c r="Z28" s="713">
        <f t="shared" si="15"/>
        <v>4177438.7046682946</v>
      </c>
      <c r="AA28" s="713">
        <f t="shared" si="15"/>
        <v>3856097.2658476569</v>
      </c>
      <c r="AB28" s="713">
        <f t="shared" si="15"/>
        <v>3534755.8270270191</v>
      </c>
      <c r="AC28" s="713">
        <f t="shared" si="15"/>
        <v>3213414.3882063814</v>
      </c>
      <c r="AD28" s="713">
        <f t="shared" si="15"/>
        <v>2892072.9493857436</v>
      </c>
      <c r="AE28" s="713">
        <f t="shared" si="15"/>
        <v>2570731.5105651058</v>
      </c>
      <c r="AF28" s="713">
        <f t="shared" si="15"/>
        <v>2249390.0717444681</v>
      </c>
      <c r="AG28" s="713">
        <f t="shared" si="15"/>
        <v>1928048.6329238301</v>
      </c>
      <c r="AH28" s="713">
        <f t="shared" si="15"/>
        <v>1606707.1941031921</v>
      </c>
      <c r="AI28" s="713">
        <f t="shared" si="15"/>
        <v>1285365.7552825541</v>
      </c>
      <c r="AJ28" s="713">
        <f t="shared" si="15"/>
        <v>964024.31646191608</v>
      </c>
      <c r="AK28" s="713">
        <f t="shared" si="15"/>
        <v>642682.87764127809</v>
      </c>
      <c r="AL28" s="713">
        <f t="shared" si="15"/>
        <v>321341.43882064015</v>
      </c>
      <c r="AM28" s="713">
        <f t="shared" si="15"/>
        <v>2.2118911147117615E-9</v>
      </c>
      <c r="AN28" s="713">
        <f t="shared" si="15"/>
        <v>2.2118911147117615E-9</v>
      </c>
      <c r="AO28" s="713">
        <f t="shared" si="15"/>
        <v>2.2118911147117615E-9</v>
      </c>
      <c r="AP28" s="713">
        <f t="shared" si="15"/>
        <v>2.2118911147117615E-9</v>
      </c>
      <c r="AQ28" s="713">
        <f t="shared" si="15"/>
        <v>2.2118911147117615E-9</v>
      </c>
      <c r="AR28" s="713">
        <f t="shared" si="15"/>
        <v>2.2118911147117615E-9</v>
      </c>
      <c r="AS28" s="713">
        <f t="shared" si="15"/>
        <v>2.2118911147117615E-9</v>
      </c>
      <c r="AT28" s="713">
        <f t="shared" si="15"/>
        <v>2.2118911147117615E-9</v>
      </c>
      <c r="AU28" s="713">
        <f t="shared" si="15"/>
        <v>2.2118911147117615E-9</v>
      </c>
      <c r="AV28" s="713">
        <f t="shared" si="15"/>
        <v>2.2118911147117615E-9</v>
      </c>
      <c r="AW28" s="713">
        <f t="shared" si="15"/>
        <v>2.2118911147117615E-9</v>
      </c>
      <c r="AX28" s="713">
        <f t="shared" si="15"/>
        <v>2.2118911147117615E-9</v>
      </c>
      <c r="AY28" s="713">
        <f t="shared" si="15"/>
        <v>2.2118911147117615E-9</v>
      </c>
      <c r="AZ28" s="713">
        <f t="shared" si="15"/>
        <v>2.2118911147117615E-9</v>
      </c>
      <c r="BA28" s="713">
        <f t="shared" si="15"/>
        <v>2.2118911147117615E-9</v>
      </c>
      <c r="BB28" s="713">
        <f t="shared" si="15"/>
        <v>2.2118911147117615E-9</v>
      </c>
      <c r="BC28" s="713">
        <f t="shared" si="15"/>
        <v>2.2118911147117615E-9</v>
      </c>
      <c r="BD28" s="713">
        <f t="shared" si="15"/>
        <v>2.2118911147117615E-9</v>
      </c>
      <c r="BE28" s="713">
        <f t="shared" si="15"/>
        <v>2.2118911147117615E-9</v>
      </c>
      <c r="BF28" s="713">
        <f t="shared" si="15"/>
        <v>2.2118911147117615E-9</v>
      </c>
      <c r="BG28" s="713">
        <f t="shared" si="15"/>
        <v>2.2118911147117615E-9</v>
      </c>
      <c r="BH28" s="713">
        <f t="shared" si="15"/>
        <v>2.2118911147117615E-9</v>
      </c>
      <c r="BI28" s="713">
        <f t="shared" si="15"/>
        <v>2.2118911147117615E-9</v>
      </c>
      <c r="BJ28" s="713">
        <f t="shared" si="15"/>
        <v>2.2118911147117615E-9</v>
      </c>
      <c r="BK28" s="713">
        <f t="shared" si="15"/>
        <v>2.2118911147117615E-9</v>
      </c>
      <c r="BL28" s="713">
        <f t="shared" si="15"/>
        <v>2.2118911147117615E-9</v>
      </c>
      <c r="BM28" s="713">
        <f t="shared" si="15"/>
        <v>2.2118911147117615E-9</v>
      </c>
      <c r="BN28" s="713">
        <f t="shared" si="15"/>
        <v>2.2118911147117615E-9</v>
      </c>
      <c r="BO28" s="713">
        <f t="shared" si="15"/>
        <v>2.2118911147117615E-9</v>
      </c>
      <c r="BP28" s="713">
        <f t="shared" si="15"/>
        <v>2.2118911147117615E-9</v>
      </c>
      <c r="BQ28" s="713">
        <f t="shared" si="15"/>
        <v>2.2118911147117615E-9</v>
      </c>
    </row>
    <row r="29" spans="1:69" ht="19.149999999999999">
      <c r="B29" s="670" t="s">
        <v>304</v>
      </c>
      <c r="C29" s="714"/>
      <c r="D29" s="714"/>
      <c r="E29" s="714"/>
      <c r="F29" s="715"/>
      <c r="G29" s="716"/>
      <c r="H29" s="716"/>
      <c r="I29" s="716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675"/>
      <c r="AJ29" s="675"/>
      <c r="AK29" s="675"/>
      <c r="AL29" s="675"/>
      <c r="AM29" s="675"/>
      <c r="AN29" s="675"/>
      <c r="AO29" s="675"/>
      <c r="AP29" s="675"/>
      <c r="AQ29" s="675"/>
      <c r="AR29" s="675"/>
      <c r="AS29" s="675"/>
      <c r="AT29" s="675"/>
      <c r="AU29" s="675"/>
      <c r="AV29" s="675"/>
      <c r="AW29" s="675"/>
      <c r="AX29" s="675"/>
      <c r="AY29" s="675"/>
      <c r="AZ29" s="675"/>
      <c r="BA29" s="675"/>
      <c r="BB29" s="675"/>
      <c r="BC29" s="675"/>
      <c r="BD29" s="675"/>
      <c r="BE29" s="675"/>
      <c r="BF29" s="675"/>
      <c r="BG29" s="675"/>
      <c r="BH29" s="675"/>
      <c r="BI29" s="675"/>
      <c r="BJ29" s="675"/>
      <c r="BK29" s="675"/>
      <c r="BL29" s="675"/>
      <c r="BM29" s="675"/>
      <c r="BN29" s="675"/>
      <c r="BO29" s="675"/>
      <c r="BP29" s="675"/>
      <c r="BQ29" s="676"/>
    </row>
    <row r="30" spans="1:69">
      <c r="B30" s="717"/>
      <c r="C30" s="718">
        <f>C26-C27</f>
        <v>0</v>
      </c>
      <c r="D30" s="4"/>
      <c r="E30" s="700"/>
      <c r="F30" s="700"/>
      <c r="G30" s="700"/>
      <c r="H30" s="700"/>
      <c r="I30" s="700"/>
      <c r="J30" s="700"/>
      <c r="K30" s="700"/>
      <c r="L30" s="700"/>
      <c r="M30" s="700"/>
    </row>
    <row r="32" spans="1:69" hidden="1">
      <c r="B32" s="667" t="s">
        <v>356</v>
      </c>
      <c r="C32" s="704"/>
      <c r="D32" s="704"/>
    </row>
    <row r="33" spans="1:69" ht="19.149999999999999" hidden="1">
      <c r="A33" s="706"/>
      <c r="B33" s="670" t="s">
        <v>369</v>
      </c>
      <c r="C33" s="671"/>
      <c r="D33" s="671"/>
      <c r="E33" s="671"/>
      <c r="F33" s="672"/>
      <c r="G33" s="673"/>
      <c r="H33" s="673"/>
      <c r="I33" s="674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675"/>
      <c r="X33" s="675"/>
      <c r="Y33" s="675"/>
      <c r="Z33" s="675"/>
      <c r="AA33" s="675"/>
      <c r="AB33" s="675"/>
      <c r="AC33" s="675"/>
      <c r="AD33" s="675"/>
      <c r="AE33" s="675"/>
      <c r="AF33" s="675"/>
      <c r="AG33" s="675"/>
      <c r="AH33" s="675"/>
      <c r="AI33" s="675"/>
      <c r="AJ33" s="675"/>
      <c r="AK33" s="675"/>
      <c r="AL33" s="675"/>
      <c r="AM33" s="675"/>
      <c r="AN33" s="675"/>
      <c r="AO33" s="675"/>
      <c r="AP33" s="675"/>
      <c r="AQ33" s="675"/>
      <c r="AR33" s="675"/>
      <c r="AS33" s="675"/>
      <c r="AT33" s="675"/>
      <c r="AU33" s="675"/>
      <c r="AV33" s="675"/>
      <c r="AW33" s="675"/>
      <c r="AX33" s="675"/>
      <c r="AY33" s="675"/>
      <c r="AZ33" s="675"/>
      <c r="BA33" s="675"/>
      <c r="BB33" s="675"/>
      <c r="BC33" s="675"/>
      <c r="BD33" s="675"/>
      <c r="BE33" s="675"/>
      <c r="BF33" s="675"/>
      <c r="BG33" s="675"/>
      <c r="BH33" s="675"/>
      <c r="BI33" s="675"/>
      <c r="BJ33" s="675"/>
      <c r="BK33" s="675"/>
      <c r="BL33" s="675"/>
      <c r="BM33" s="675"/>
      <c r="BN33" s="675"/>
      <c r="BO33" s="675"/>
      <c r="BP33" s="675"/>
      <c r="BQ33" s="676"/>
    </row>
    <row r="34" spans="1:69" ht="15" hidden="1">
      <c r="B34" s="677" t="s">
        <v>370</v>
      </c>
      <c r="C34" s="678"/>
      <c r="D34" s="678"/>
      <c r="E34" s="679"/>
      <c r="F34" s="679"/>
      <c r="G34" s="679"/>
      <c r="H34" s="679"/>
      <c r="I34" s="679"/>
      <c r="J34" s="678"/>
      <c r="K34" s="678"/>
      <c r="L34" s="679"/>
      <c r="M34" s="678"/>
      <c r="N34" s="678"/>
      <c r="O34" s="678"/>
      <c r="P34" s="679"/>
      <c r="Q34" s="678"/>
      <c r="R34" s="678"/>
      <c r="S34" s="678"/>
      <c r="T34" s="679"/>
      <c r="U34" s="678"/>
      <c r="V34" s="678"/>
      <c r="W34" s="678"/>
      <c r="X34" s="679"/>
      <c r="Y34" s="678"/>
      <c r="Z34" s="678"/>
      <c r="AA34" s="678"/>
      <c r="AB34" s="679"/>
      <c r="AC34" s="678"/>
      <c r="AD34" s="678"/>
      <c r="AE34" s="678"/>
      <c r="AF34" s="679"/>
      <c r="AG34" s="678"/>
      <c r="AH34" s="678"/>
      <c r="AI34" s="678"/>
      <c r="AJ34" s="679"/>
      <c r="AK34" s="678"/>
      <c r="AL34" s="678"/>
      <c r="AM34" s="678"/>
      <c r="AN34" s="678"/>
      <c r="AO34" s="678"/>
      <c r="AP34" s="678"/>
      <c r="AQ34" s="678"/>
      <c r="AR34" s="678"/>
      <c r="AS34" s="678"/>
      <c r="AT34" s="678"/>
      <c r="AU34" s="678"/>
      <c r="AV34" s="678"/>
      <c r="AW34" s="678"/>
      <c r="AX34" s="678"/>
      <c r="AY34" s="678"/>
      <c r="AZ34" s="678"/>
      <c r="BA34" s="678"/>
      <c r="BB34" s="678"/>
      <c r="BC34" s="678"/>
      <c r="BD34" s="678"/>
      <c r="BE34" s="678"/>
      <c r="BF34" s="678"/>
      <c r="BG34" s="678"/>
      <c r="BH34" s="678"/>
      <c r="BI34" s="678"/>
      <c r="BJ34" s="678"/>
      <c r="BK34" s="678"/>
      <c r="BL34" s="678"/>
      <c r="BM34" s="678"/>
      <c r="BN34" s="678"/>
      <c r="BO34" s="678"/>
      <c r="BP34" s="678"/>
      <c r="BQ34" s="678"/>
    </row>
    <row r="35" spans="1:69" ht="15" hidden="1">
      <c r="B35" s="707" t="s">
        <v>371</v>
      </c>
      <c r="C35" s="683">
        <f t="shared" ref="C35:C36" si="16">SUM($J35:$BQ35)</f>
        <v>0</v>
      </c>
      <c r="D35" s="683">
        <f>NPV(Painel!$D$11,$K35:$BQ35)+J35</f>
        <v>0</v>
      </c>
      <c r="E35" s="684">
        <f>F35-C35</f>
        <v>0</v>
      </c>
      <c r="F35" s="685">
        <v>0</v>
      </c>
      <c r="G35" s="708"/>
      <c r="H35" s="708"/>
      <c r="I35" s="708"/>
      <c r="J35" s="719">
        <v>0</v>
      </c>
      <c r="K35" s="719">
        <v>0</v>
      </c>
      <c r="L35" s="719">
        <v>0</v>
      </c>
      <c r="M35" s="719">
        <v>0</v>
      </c>
      <c r="N35" s="719">
        <v>0</v>
      </c>
      <c r="O35" s="719">
        <v>0</v>
      </c>
      <c r="P35" s="719">
        <v>0</v>
      </c>
      <c r="Q35" s="719">
        <v>0</v>
      </c>
      <c r="R35" s="719">
        <v>0</v>
      </c>
      <c r="S35" s="719">
        <v>0</v>
      </c>
      <c r="T35" s="719">
        <v>0</v>
      </c>
      <c r="U35" s="719">
        <v>0</v>
      </c>
      <c r="V35" s="719">
        <v>0</v>
      </c>
      <c r="W35" s="719">
        <v>0</v>
      </c>
      <c r="X35" s="719">
        <v>0</v>
      </c>
      <c r="Y35" s="719">
        <v>0</v>
      </c>
      <c r="Z35" s="719">
        <v>0</v>
      </c>
      <c r="AA35" s="719">
        <v>0</v>
      </c>
      <c r="AB35" s="719">
        <v>0</v>
      </c>
      <c r="AC35" s="719">
        <v>0</v>
      </c>
      <c r="AD35" s="719">
        <v>0</v>
      </c>
      <c r="AE35" s="719">
        <v>0</v>
      </c>
      <c r="AF35" s="719">
        <v>0</v>
      </c>
      <c r="AG35" s="719">
        <v>0</v>
      </c>
      <c r="AH35" s="719">
        <v>0</v>
      </c>
      <c r="AI35" s="719">
        <v>0</v>
      </c>
      <c r="AJ35" s="719">
        <v>0</v>
      </c>
      <c r="AK35" s="719">
        <v>0</v>
      </c>
      <c r="AL35" s="719">
        <v>0</v>
      </c>
      <c r="AM35" s="719">
        <v>0</v>
      </c>
      <c r="AN35" s="719">
        <v>0</v>
      </c>
      <c r="AO35" s="719">
        <v>0</v>
      </c>
      <c r="AP35" s="719">
        <v>0</v>
      </c>
      <c r="AQ35" s="719">
        <v>0</v>
      </c>
      <c r="AR35" s="719">
        <v>0</v>
      </c>
      <c r="AS35" s="719">
        <v>0</v>
      </c>
      <c r="AT35" s="719">
        <v>0</v>
      </c>
      <c r="AU35" s="719">
        <v>0</v>
      </c>
      <c r="AV35" s="719">
        <v>0</v>
      </c>
      <c r="AW35" s="719">
        <v>0</v>
      </c>
      <c r="AX35" s="719">
        <v>0</v>
      </c>
      <c r="AY35" s="719">
        <v>0</v>
      </c>
      <c r="AZ35" s="719">
        <v>0</v>
      </c>
      <c r="BA35" s="719">
        <v>0</v>
      </c>
      <c r="BB35" s="719">
        <v>0</v>
      </c>
      <c r="BC35" s="719">
        <v>0</v>
      </c>
      <c r="BD35" s="719">
        <v>0</v>
      </c>
      <c r="BE35" s="719">
        <v>0</v>
      </c>
      <c r="BF35" s="719">
        <v>0</v>
      </c>
      <c r="BG35" s="719">
        <v>0</v>
      </c>
      <c r="BH35" s="719">
        <v>0</v>
      </c>
      <c r="BI35" s="719">
        <v>0</v>
      </c>
      <c r="BJ35" s="719">
        <v>0</v>
      </c>
      <c r="BK35" s="719">
        <v>0</v>
      </c>
      <c r="BL35" s="719">
        <v>0</v>
      </c>
      <c r="BM35" s="719">
        <v>0</v>
      </c>
      <c r="BN35" s="719">
        <v>0</v>
      </c>
      <c r="BO35" s="719">
        <v>0</v>
      </c>
      <c r="BP35" s="719">
        <v>0</v>
      </c>
      <c r="BQ35" s="719">
        <v>0</v>
      </c>
    </row>
    <row r="36" spans="1:69" ht="15" hidden="1">
      <c r="B36" s="707" t="s">
        <v>372</v>
      </c>
      <c r="C36" s="683">
        <f t="shared" si="16"/>
        <v>0</v>
      </c>
      <c r="D36" s="683">
        <f>NPV(Painel!$D$11,$K36:$BQ36)+J36</f>
        <v>0</v>
      </c>
      <c r="E36" s="684"/>
      <c r="F36" s="708"/>
      <c r="G36" s="708"/>
      <c r="H36" s="708"/>
      <c r="I36" s="708"/>
      <c r="J36" s="719">
        <v>0</v>
      </c>
      <c r="K36" s="719">
        <v>0</v>
      </c>
      <c r="L36" s="719">
        <v>0</v>
      </c>
      <c r="M36" s="719">
        <v>0</v>
      </c>
      <c r="N36" s="719">
        <v>0</v>
      </c>
      <c r="O36" s="719">
        <v>0</v>
      </c>
      <c r="P36" s="719">
        <v>0</v>
      </c>
      <c r="Q36" s="719">
        <v>0</v>
      </c>
      <c r="R36" s="719">
        <v>0</v>
      </c>
      <c r="S36" s="719">
        <v>0</v>
      </c>
      <c r="T36" s="719">
        <v>0</v>
      </c>
      <c r="U36" s="719">
        <v>0</v>
      </c>
      <c r="V36" s="719">
        <v>0</v>
      </c>
      <c r="W36" s="719">
        <v>0</v>
      </c>
      <c r="X36" s="719">
        <v>0</v>
      </c>
      <c r="Y36" s="719">
        <v>0</v>
      </c>
      <c r="Z36" s="719">
        <v>0</v>
      </c>
      <c r="AA36" s="719">
        <v>0</v>
      </c>
      <c r="AB36" s="719">
        <v>0</v>
      </c>
      <c r="AC36" s="719">
        <v>0</v>
      </c>
      <c r="AD36" s="719">
        <v>0</v>
      </c>
      <c r="AE36" s="719">
        <v>0</v>
      </c>
      <c r="AF36" s="719">
        <v>0</v>
      </c>
      <c r="AG36" s="719">
        <v>0</v>
      </c>
      <c r="AH36" s="719">
        <v>0</v>
      </c>
      <c r="AI36" s="719">
        <v>0</v>
      </c>
      <c r="AJ36" s="719">
        <v>0</v>
      </c>
      <c r="AK36" s="719">
        <v>0</v>
      </c>
      <c r="AL36" s="719">
        <v>0</v>
      </c>
      <c r="AM36" s="719">
        <v>0</v>
      </c>
      <c r="AN36" s="719">
        <v>0</v>
      </c>
      <c r="AO36" s="719">
        <v>0</v>
      </c>
      <c r="AP36" s="719">
        <v>0</v>
      </c>
      <c r="AQ36" s="719">
        <v>0</v>
      </c>
      <c r="AR36" s="719">
        <v>0</v>
      </c>
      <c r="AS36" s="719">
        <v>0</v>
      </c>
      <c r="AT36" s="719">
        <v>0</v>
      </c>
      <c r="AU36" s="719">
        <v>0</v>
      </c>
      <c r="AV36" s="719">
        <v>0</v>
      </c>
      <c r="AW36" s="719">
        <v>0</v>
      </c>
      <c r="AX36" s="719">
        <v>0</v>
      </c>
      <c r="AY36" s="719">
        <v>0</v>
      </c>
      <c r="AZ36" s="719">
        <v>0</v>
      </c>
      <c r="BA36" s="719">
        <v>0</v>
      </c>
      <c r="BB36" s="719">
        <v>0</v>
      </c>
      <c r="BC36" s="719">
        <v>0</v>
      </c>
      <c r="BD36" s="719">
        <v>0</v>
      </c>
      <c r="BE36" s="719">
        <v>0</v>
      </c>
      <c r="BF36" s="719">
        <v>0</v>
      </c>
      <c r="BG36" s="719">
        <v>0</v>
      </c>
      <c r="BH36" s="719">
        <v>0</v>
      </c>
      <c r="BI36" s="719">
        <v>0</v>
      </c>
      <c r="BJ36" s="719">
        <v>0</v>
      </c>
      <c r="BK36" s="719">
        <v>0</v>
      </c>
      <c r="BL36" s="719">
        <v>0</v>
      </c>
      <c r="BM36" s="719">
        <v>0</v>
      </c>
      <c r="BN36" s="719">
        <v>0</v>
      </c>
      <c r="BO36" s="719">
        <v>0</v>
      </c>
      <c r="BP36" s="719">
        <v>0</v>
      </c>
      <c r="BQ36" s="719">
        <v>0</v>
      </c>
    </row>
    <row r="37" spans="1:69" ht="15" hidden="1">
      <c r="A37" s="691"/>
      <c r="B37" s="677" t="s">
        <v>373</v>
      </c>
      <c r="C37" s="678"/>
      <c r="D37" s="678"/>
      <c r="E37" s="679"/>
      <c r="F37" s="679">
        <f>BQ37</f>
        <v>0</v>
      </c>
      <c r="G37" s="679"/>
      <c r="H37" s="679"/>
      <c r="I37" s="679"/>
      <c r="J37" s="678">
        <f>J35-J36</f>
        <v>0</v>
      </c>
      <c r="K37" s="678">
        <f>J37+K35-K36</f>
        <v>0</v>
      </c>
      <c r="L37" s="679">
        <f>K37+L35-L36</f>
        <v>0</v>
      </c>
      <c r="M37" s="678">
        <f t="shared" ref="M37:BQ37" si="17">L37+M35-M36</f>
        <v>0</v>
      </c>
      <c r="N37" s="678">
        <f t="shared" si="17"/>
        <v>0</v>
      </c>
      <c r="O37" s="678">
        <f t="shared" si="17"/>
        <v>0</v>
      </c>
      <c r="P37" s="679">
        <f t="shared" si="17"/>
        <v>0</v>
      </c>
      <c r="Q37" s="678">
        <f t="shared" si="17"/>
        <v>0</v>
      </c>
      <c r="R37" s="678">
        <f t="shared" si="17"/>
        <v>0</v>
      </c>
      <c r="S37" s="678">
        <f t="shared" si="17"/>
        <v>0</v>
      </c>
      <c r="T37" s="679">
        <f t="shared" si="17"/>
        <v>0</v>
      </c>
      <c r="U37" s="678">
        <f t="shared" si="17"/>
        <v>0</v>
      </c>
      <c r="V37" s="678">
        <f t="shared" si="17"/>
        <v>0</v>
      </c>
      <c r="W37" s="678">
        <f t="shared" si="17"/>
        <v>0</v>
      </c>
      <c r="X37" s="679">
        <f t="shared" si="17"/>
        <v>0</v>
      </c>
      <c r="Y37" s="678">
        <f t="shared" si="17"/>
        <v>0</v>
      </c>
      <c r="Z37" s="678">
        <f t="shared" si="17"/>
        <v>0</v>
      </c>
      <c r="AA37" s="678">
        <f t="shared" si="17"/>
        <v>0</v>
      </c>
      <c r="AB37" s="679">
        <f t="shared" si="17"/>
        <v>0</v>
      </c>
      <c r="AC37" s="678">
        <f t="shared" si="17"/>
        <v>0</v>
      </c>
      <c r="AD37" s="678">
        <f t="shared" si="17"/>
        <v>0</v>
      </c>
      <c r="AE37" s="678">
        <f t="shared" si="17"/>
        <v>0</v>
      </c>
      <c r="AF37" s="679">
        <f t="shared" si="17"/>
        <v>0</v>
      </c>
      <c r="AG37" s="678">
        <f t="shared" si="17"/>
        <v>0</v>
      </c>
      <c r="AH37" s="678">
        <f t="shared" si="17"/>
        <v>0</v>
      </c>
      <c r="AI37" s="678">
        <f t="shared" si="17"/>
        <v>0</v>
      </c>
      <c r="AJ37" s="679">
        <f t="shared" si="17"/>
        <v>0</v>
      </c>
      <c r="AK37" s="678">
        <f t="shared" si="17"/>
        <v>0</v>
      </c>
      <c r="AL37" s="678">
        <f t="shared" si="17"/>
        <v>0</v>
      </c>
      <c r="AM37" s="678">
        <f t="shared" si="17"/>
        <v>0</v>
      </c>
      <c r="AN37" s="678">
        <f t="shared" si="17"/>
        <v>0</v>
      </c>
      <c r="AO37" s="678">
        <f t="shared" si="17"/>
        <v>0</v>
      </c>
      <c r="AP37" s="678">
        <f t="shared" si="17"/>
        <v>0</v>
      </c>
      <c r="AQ37" s="678">
        <f t="shared" si="17"/>
        <v>0</v>
      </c>
      <c r="AR37" s="678">
        <f t="shared" si="17"/>
        <v>0</v>
      </c>
      <c r="AS37" s="678">
        <f t="shared" si="17"/>
        <v>0</v>
      </c>
      <c r="AT37" s="678">
        <f t="shared" si="17"/>
        <v>0</v>
      </c>
      <c r="AU37" s="678">
        <f t="shared" si="17"/>
        <v>0</v>
      </c>
      <c r="AV37" s="678">
        <f t="shared" si="17"/>
        <v>0</v>
      </c>
      <c r="AW37" s="678">
        <f t="shared" si="17"/>
        <v>0</v>
      </c>
      <c r="AX37" s="678">
        <f t="shared" si="17"/>
        <v>0</v>
      </c>
      <c r="AY37" s="678">
        <f t="shared" si="17"/>
        <v>0</v>
      </c>
      <c r="AZ37" s="678">
        <f t="shared" si="17"/>
        <v>0</v>
      </c>
      <c r="BA37" s="678">
        <f t="shared" si="17"/>
        <v>0</v>
      </c>
      <c r="BB37" s="678">
        <f t="shared" si="17"/>
        <v>0</v>
      </c>
      <c r="BC37" s="678">
        <f t="shared" si="17"/>
        <v>0</v>
      </c>
      <c r="BD37" s="678">
        <f t="shared" si="17"/>
        <v>0</v>
      </c>
      <c r="BE37" s="678">
        <f t="shared" si="17"/>
        <v>0</v>
      </c>
      <c r="BF37" s="678">
        <f t="shared" si="17"/>
        <v>0</v>
      </c>
      <c r="BG37" s="678">
        <f t="shared" si="17"/>
        <v>0</v>
      </c>
      <c r="BH37" s="678">
        <f t="shared" si="17"/>
        <v>0</v>
      </c>
      <c r="BI37" s="678">
        <f t="shared" si="17"/>
        <v>0</v>
      </c>
      <c r="BJ37" s="678">
        <f t="shared" si="17"/>
        <v>0</v>
      </c>
      <c r="BK37" s="678">
        <f t="shared" si="17"/>
        <v>0</v>
      </c>
      <c r="BL37" s="678">
        <f t="shared" si="17"/>
        <v>0</v>
      </c>
      <c r="BM37" s="678">
        <f t="shared" si="17"/>
        <v>0</v>
      </c>
      <c r="BN37" s="678">
        <f t="shared" si="17"/>
        <v>0</v>
      </c>
      <c r="BO37" s="678">
        <f t="shared" si="17"/>
        <v>0</v>
      </c>
      <c r="BP37" s="678">
        <f t="shared" si="17"/>
        <v>0</v>
      </c>
      <c r="BQ37" s="678">
        <f t="shared" si="17"/>
        <v>0</v>
      </c>
    </row>
    <row r="38" spans="1:69" ht="19.149999999999999" hidden="1">
      <c r="B38" s="670" t="s">
        <v>304</v>
      </c>
      <c r="C38" s="671"/>
      <c r="D38" s="671"/>
      <c r="E38" s="671"/>
      <c r="F38" s="672"/>
      <c r="G38" s="673"/>
      <c r="H38" s="673"/>
      <c r="I38" s="674"/>
      <c r="J38" s="675"/>
      <c r="K38" s="675"/>
      <c r="L38" s="675"/>
      <c r="M38" s="675"/>
      <c r="N38" s="675"/>
      <c r="O38" s="675"/>
      <c r="P38" s="675"/>
      <c r="Q38" s="675"/>
      <c r="R38" s="675"/>
      <c r="S38" s="675"/>
      <c r="T38" s="675"/>
      <c r="U38" s="675"/>
      <c r="V38" s="675"/>
      <c r="W38" s="675"/>
      <c r="X38" s="675"/>
      <c r="Y38" s="675"/>
      <c r="Z38" s="675"/>
      <c r="AA38" s="675"/>
      <c r="AB38" s="675"/>
      <c r="AC38" s="675"/>
      <c r="AD38" s="675"/>
      <c r="AE38" s="675"/>
      <c r="AF38" s="675"/>
      <c r="AG38" s="675"/>
      <c r="AH38" s="675"/>
      <c r="AI38" s="675"/>
      <c r="AJ38" s="675"/>
      <c r="AK38" s="675"/>
      <c r="AL38" s="675"/>
      <c r="AM38" s="675"/>
      <c r="AN38" s="675"/>
      <c r="AO38" s="675"/>
      <c r="AP38" s="675"/>
      <c r="AQ38" s="675"/>
      <c r="AR38" s="675"/>
      <c r="AS38" s="675"/>
      <c r="AT38" s="675"/>
      <c r="AU38" s="675"/>
      <c r="AV38" s="675"/>
      <c r="AW38" s="675"/>
      <c r="AX38" s="675"/>
      <c r="AY38" s="675"/>
      <c r="AZ38" s="675"/>
      <c r="BA38" s="675"/>
      <c r="BB38" s="675"/>
      <c r="BC38" s="675"/>
      <c r="BD38" s="675"/>
      <c r="BE38" s="675"/>
      <c r="BF38" s="675"/>
      <c r="BG38" s="675"/>
      <c r="BH38" s="675"/>
      <c r="BI38" s="675"/>
      <c r="BJ38" s="675"/>
      <c r="BK38" s="675"/>
      <c r="BL38" s="675"/>
      <c r="BM38" s="675"/>
      <c r="BN38" s="675"/>
      <c r="BO38" s="675"/>
      <c r="BP38" s="675"/>
      <c r="BQ38" s="676"/>
    </row>
    <row r="39" spans="1:69" hidden="1">
      <c r="B39" s="717"/>
      <c r="C39" s="718">
        <f>C35-C36</f>
        <v>0</v>
      </c>
      <c r="D39" s="4"/>
      <c r="E39" s="700"/>
      <c r="F39" s="700"/>
      <c r="G39" s="700"/>
      <c r="H39" s="700"/>
      <c r="I39" s="700"/>
      <c r="J39" s="700"/>
      <c r="K39" s="700"/>
      <c r="L39" s="700"/>
      <c r="M39" s="700"/>
    </row>
    <row r="40" spans="1:69" hidden="1">
      <c r="C40" s="700"/>
      <c r="D40" s="700"/>
      <c r="E40" s="700"/>
      <c r="F40" s="700"/>
      <c r="G40" s="700"/>
      <c r="H40" s="700"/>
      <c r="I40" s="700"/>
      <c r="J40" s="700"/>
      <c r="K40" s="700"/>
      <c r="L40" s="700"/>
      <c r="M40" s="700"/>
    </row>
    <row r="41" spans="1:69" hidden="1">
      <c r="B41" s="667" t="s">
        <v>356</v>
      </c>
      <c r="C41" s="704"/>
      <c r="D41" s="704"/>
    </row>
    <row r="42" spans="1:69" ht="19.149999999999999" hidden="1">
      <c r="A42" s="706"/>
      <c r="B42" s="670" t="s">
        <v>374</v>
      </c>
      <c r="C42" s="671"/>
      <c r="D42" s="671"/>
      <c r="E42" s="671"/>
      <c r="F42" s="672"/>
      <c r="G42" s="673"/>
      <c r="H42" s="673"/>
      <c r="I42" s="674"/>
      <c r="J42" s="675"/>
      <c r="K42" s="675"/>
      <c r="L42" s="675"/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5"/>
      <c r="X42" s="675"/>
      <c r="Y42" s="675"/>
      <c r="Z42" s="675"/>
      <c r="AA42" s="675"/>
      <c r="AB42" s="675"/>
      <c r="AC42" s="675"/>
      <c r="AD42" s="675"/>
      <c r="AE42" s="675"/>
      <c r="AF42" s="675"/>
      <c r="AG42" s="675"/>
      <c r="AH42" s="675"/>
      <c r="AI42" s="675"/>
      <c r="AJ42" s="675"/>
      <c r="AK42" s="675"/>
      <c r="AL42" s="675"/>
      <c r="AM42" s="675"/>
      <c r="AN42" s="675"/>
      <c r="AO42" s="675"/>
      <c r="AP42" s="675"/>
      <c r="AQ42" s="675"/>
      <c r="AR42" s="675"/>
      <c r="AS42" s="675"/>
      <c r="AT42" s="675"/>
      <c r="AU42" s="675"/>
      <c r="AV42" s="675"/>
      <c r="AW42" s="675"/>
      <c r="AX42" s="675"/>
      <c r="AY42" s="675"/>
      <c r="AZ42" s="675"/>
      <c r="BA42" s="675"/>
      <c r="BB42" s="675"/>
      <c r="BC42" s="675"/>
      <c r="BD42" s="675"/>
      <c r="BE42" s="675"/>
      <c r="BF42" s="675"/>
      <c r="BG42" s="675"/>
      <c r="BH42" s="675"/>
      <c r="BI42" s="675"/>
      <c r="BJ42" s="675"/>
      <c r="BK42" s="675"/>
      <c r="BL42" s="675"/>
      <c r="BM42" s="675"/>
      <c r="BN42" s="675"/>
      <c r="BO42" s="675"/>
      <c r="BP42" s="675"/>
      <c r="BQ42" s="676"/>
    </row>
    <row r="43" spans="1:69" ht="15" hidden="1">
      <c r="B43" s="677" t="s">
        <v>365</v>
      </c>
      <c r="C43" s="678"/>
      <c r="D43" s="678"/>
      <c r="E43" s="679"/>
      <c r="F43" s="679"/>
      <c r="G43" s="679"/>
      <c r="H43" s="679"/>
      <c r="I43" s="679"/>
      <c r="J43" s="678"/>
      <c r="K43" s="678"/>
      <c r="L43" s="679"/>
      <c r="M43" s="678"/>
      <c r="N43" s="678"/>
      <c r="O43" s="678"/>
      <c r="P43" s="679"/>
      <c r="Q43" s="678"/>
      <c r="R43" s="678"/>
      <c r="S43" s="678"/>
      <c r="T43" s="679"/>
      <c r="U43" s="678"/>
      <c r="V43" s="678"/>
      <c r="W43" s="678"/>
      <c r="X43" s="679"/>
      <c r="Y43" s="678"/>
      <c r="Z43" s="678"/>
      <c r="AA43" s="678"/>
      <c r="AB43" s="679"/>
      <c r="AC43" s="678"/>
      <c r="AD43" s="678"/>
      <c r="AE43" s="678"/>
      <c r="AF43" s="679"/>
      <c r="AG43" s="678"/>
      <c r="AH43" s="678"/>
      <c r="AI43" s="678"/>
      <c r="AJ43" s="679"/>
      <c r="AK43" s="678"/>
      <c r="AL43" s="678"/>
      <c r="AM43" s="678"/>
      <c r="AN43" s="678"/>
      <c r="AO43" s="678"/>
      <c r="AP43" s="678"/>
      <c r="AQ43" s="678"/>
      <c r="AR43" s="678"/>
      <c r="AS43" s="678"/>
      <c r="AT43" s="678"/>
      <c r="AU43" s="678"/>
      <c r="AV43" s="678"/>
      <c r="AW43" s="678"/>
      <c r="AX43" s="678"/>
      <c r="AY43" s="678"/>
      <c r="AZ43" s="678"/>
      <c r="BA43" s="678"/>
      <c r="BB43" s="678"/>
      <c r="BC43" s="678"/>
      <c r="BD43" s="678"/>
      <c r="BE43" s="678"/>
      <c r="BF43" s="678"/>
      <c r="BG43" s="678"/>
      <c r="BH43" s="678"/>
      <c r="BI43" s="678"/>
      <c r="BJ43" s="678"/>
      <c r="BK43" s="678"/>
      <c r="BL43" s="678"/>
      <c r="BM43" s="678"/>
      <c r="BN43" s="678"/>
      <c r="BO43" s="678"/>
      <c r="BP43" s="678"/>
      <c r="BQ43" s="678"/>
    </row>
    <row r="44" spans="1:69" ht="15" hidden="1">
      <c r="B44" s="707" t="s">
        <v>375</v>
      </c>
      <c r="C44" s="683">
        <f t="shared" ref="C44:C46" si="18">SUM($J44:$BQ44)</f>
        <v>0</v>
      </c>
      <c r="D44" s="683">
        <f>NPV(Painel!$D$11,$K44:$BQ44)+J44</f>
        <v>0</v>
      </c>
      <c r="E44" s="684"/>
      <c r="F44" s="708"/>
      <c r="G44" s="708"/>
      <c r="H44" s="708"/>
      <c r="I44" s="708"/>
      <c r="J44" s="719">
        <f>FC!J$58</f>
        <v>0</v>
      </c>
      <c r="K44" s="719">
        <f>FC!K$58</f>
        <v>0</v>
      </c>
      <c r="L44" s="719">
        <f>FC!L$58</f>
        <v>0</v>
      </c>
      <c r="M44" s="719">
        <f>FC!M$58</f>
        <v>0</v>
      </c>
      <c r="N44" s="719">
        <f>FC!N$58</f>
        <v>0</v>
      </c>
      <c r="O44" s="719">
        <f>FC!O$58</f>
        <v>0</v>
      </c>
      <c r="P44" s="719">
        <f>FC!P$58</f>
        <v>0</v>
      </c>
      <c r="Q44" s="719">
        <f>FC!Q$58</f>
        <v>0</v>
      </c>
      <c r="R44" s="719">
        <f>FC!R$58</f>
        <v>0</v>
      </c>
      <c r="S44" s="719">
        <f>FC!S$58</f>
        <v>0</v>
      </c>
      <c r="T44" s="719">
        <f>FC!T$58</f>
        <v>0</v>
      </c>
      <c r="U44" s="719">
        <f>FC!U$58</f>
        <v>0</v>
      </c>
      <c r="V44" s="719">
        <f>FC!V$58</f>
        <v>0</v>
      </c>
      <c r="W44" s="719">
        <f>FC!W$58</f>
        <v>0</v>
      </c>
      <c r="X44" s="719">
        <f>FC!X$58</f>
        <v>0</v>
      </c>
      <c r="Y44" s="719">
        <f>FC!Y$58</f>
        <v>0</v>
      </c>
      <c r="Z44" s="719">
        <f>FC!Z$58</f>
        <v>0</v>
      </c>
      <c r="AA44" s="719">
        <f>FC!AA$58</f>
        <v>0</v>
      </c>
      <c r="AB44" s="719">
        <f>FC!AB$58</f>
        <v>0</v>
      </c>
      <c r="AC44" s="719">
        <f>FC!AC$58</f>
        <v>0</v>
      </c>
      <c r="AD44" s="719">
        <f>FC!AD$58</f>
        <v>0</v>
      </c>
      <c r="AE44" s="719">
        <f>FC!AE$58</f>
        <v>0</v>
      </c>
      <c r="AF44" s="719">
        <f>FC!AF$58</f>
        <v>0</v>
      </c>
      <c r="AG44" s="719">
        <f>FC!AG$58</f>
        <v>0</v>
      </c>
      <c r="AH44" s="719">
        <f>FC!AH$58</f>
        <v>0</v>
      </c>
      <c r="AI44" s="719">
        <f>FC!AI$58</f>
        <v>0</v>
      </c>
      <c r="AJ44" s="719">
        <f>FC!AJ$58</f>
        <v>0</v>
      </c>
      <c r="AK44" s="719">
        <f>FC!AK$58</f>
        <v>0</v>
      </c>
      <c r="AL44" s="719">
        <f>FC!AL$58</f>
        <v>0</v>
      </c>
      <c r="AM44" s="719">
        <f>FC!AM$58</f>
        <v>0</v>
      </c>
      <c r="AN44" s="719">
        <f>FC!AN$58</f>
        <v>0</v>
      </c>
      <c r="AO44" s="719">
        <f>FC!AO$58</f>
        <v>0</v>
      </c>
      <c r="AP44" s="719">
        <f>FC!AP$58</f>
        <v>0</v>
      </c>
      <c r="AQ44" s="719">
        <f>FC!AQ$58</f>
        <v>0</v>
      </c>
      <c r="AR44" s="719">
        <f>FC!AR$58</f>
        <v>0</v>
      </c>
      <c r="AS44" s="719">
        <f>FC!AS$58</f>
        <v>0</v>
      </c>
      <c r="AT44" s="719">
        <f>FC!AT$58</f>
        <v>0</v>
      </c>
      <c r="AU44" s="719">
        <f>FC!AU$58</f>
        <v>0</v>
      </c>
      <c r="AV44" s="719">
        <f>FC!AV$58</f>
        <v>0</v>
      </c>
      <c r="AW44" s="719">
        <f>FC!AW$58</f>
        <v>0</v>
      </c>
      <c r="AX44" s="719">
        <f>FC!AX$58</f>
        <v>0</v>
      </c>
      <c r="AY44" s="719">
        <f>FC!AY$58</f>
        <v>0</v>
      </c>
      <c r="AZ44" s="719">
        <f>FC!AZ$58</f>
        <v>0</v>
      </c>
      <c r="BA44" s="719">
        <f>FC!BA$58</f>
        <v>0</v>
      </c>
      <c r="BB44" s="719">
        <f>FC!BB$58</f>
        <v>0</v>
      </c>
      <c r="BC44" s="719">
        <f>FC!BC$58</f>
        <v>0</v>
      </c>
      <c r="BD44" s="719">
        <f>FC!BD$58</f>
        <v>0</v>
      </c>
      <c r="BE44" s="719">
        <f>FC!BE$58</f>
        <v>0</v>
      </c>
      <c r="BF44" s="719">
        <f>FC!BF$58</f>
        <v>0</v>
      </c>
      <c r="BG44" s="719">
        <f>FC!BG$58</f>
        <v>0</v>
      </c>
      <c r="BH44" s="719">
        <f>FC!BH$58</f>
        <v>0</v>
      </c>
      <c r="BI44" s="719">
        <f>FC!BI$58</f>
        <v>0</v>
      </c>
      <c r="BJ44" s="719">
        <f>FC!BJ$58</f>
        <v>0</v>
      </c>
      <c r="BK44" s="719">
        <f>FC!BK$58</f>
        <v>0</v>
      </c>
      <c r="BL44" s="719">
        <f>FC!BL$58</f>
        <v>0</v>
      </c>
      <c r="BM44" s="719">
        <f>FC!BM$58</f>
        <v>0</v>
      </c>
      <c r="BN44" s="719">
        <f>FC!BN$58</f>
        <v>0</v>
      </c>
      <c r="BO44" s="719">
        <f>FC!BO$58</f>
        <v>0</v>
      </c>
      <c r="BP44" s="719">
        <f>FC!BP$58</f>
        <v>0</v>
      </c>
      <c r="BQ44" s="719">
        <f>FC!BQ$58</f>
        <v>0</v>
      </c>
    </row>
    <row r="45" spans="1:69" ht="15" hidden="1">
      <c r="B45" s="707" t="s">
        <v>376</v>
      </c>
      <c r="C45" s="683">
        <f t="shared" si="18"/>
        <v>0</v>
      </c>
      <c r="D45" s="683">
        <f>NPV(Painel!$D$11,$K45:$BQ45)+J45</f>
        <v>0</v>
      </c>
      <c r="E45" s="684"/>
      <c r="F45" s="684">
        <f>SUM(J45:BQ45)-J44</f>
        <v>0</v>
      </c>
      <c r="G45" s="708"/>
      <c r="H45" s="708"/>
      <c r="I45" s="708"/>
      <c r="J45" s="720">
        <f>IF(OR(J$1=0,J$7&gt;BENS!$F$2*12),0,$J$44/(BENS!$F$2))</f>
        <v>0</v>
      </c>
      <c r="K45" s="720">
        <f>IF(OR(K$1=0,K$7&gt;BENS!$F$2*12),0,$J$44/(BENS!$F$2))</f>
        <v>0</v>
      </c>
      <c r="L45" s="720">
        <f>IF(OR(L$1=0,L$7&gt;BENS!$F$2*12),0,$J$44/(BENS!$F$2))</f>
        <v>0</v>
      </c>
      <c r="M45" s="720">
        <f>IF(OR(M$1=0,M$7&gt;BENS!$F$2*12),0,$J$44/(BENS!$F$2))</f>
        <v>0</v>
      </c>
      <c r="N45" s="720">
        <f>IF(OR(N$1=0,N$7&gt;BENS!$F$2*12),0,$J$44/(BENS!$F$2))</f>
        <v>0</v>
      </c>
      <c r="O45" s="720">
        <f>IF(OR(O$1=0,O$7&gt;BENS!$F$2*12),0,$J$44/(BENS!$F$2))</f>
        <v>0</v>
      </c>
      <c r="P45" s="720">
        <f>IF(OR(P$1=0,P$7&gt;BENS!$F$2*12),0,$J$44/(BENS!$F$2))</f>
        <v>0</v>
      </c>
      <c r="Q45" s="720">
        <f>IF(OR(Q$1=0,Q$7&gt;BENS!$F$2*12),0,$J$44/(BENS!$F$2))</f>
        <v>0</v>
      </c>
      <c r="R45" s="720">
        <f>IF(OR(R$1=0,R$7&gt;BENS!$F$2*12),0,$J$44/(BENS!$F$2))</f>
        <v>0</v>
      </c>
      <c r="S45" s="720">
        <f>IF(OR(S$1=0,S$7&gt;BENS!$F$2*12),0,$J$44/(BENS!$F$2))</f>
        <v>0</v>
      </c>
      <c r="T45" s="720">
        <f>IF(OR(T$1=0,T$7&gt;BENS!$F$2*12),0,$J$44/(BENS!$F$2))</f>
        <v>0</v>
      </c>
      <c r="U45" s="720">
        <f>IF(OR(U$1=0,U$7&gt;BENS!$F$2*12),0,$J$44/(BENS!$F$2))</f>
        <v>0</v>
      </c>
      <c r="V45" s="720">
        <f>IF(OR(V$1=0,V$7&gt;BENS!$F$2*12),0,$J$44/(BENS!$F$2))</f>
        <v>0</v>
      </c>
      <c r="W45" s="720">
        <f>IF(OR(W$1=0,W$7&gt;BENS!$F$2*12),0,$J$44/(BENS!$F$2))</f>
        <v>0</v>
      </c>
      <c r="X45" s="720">
        <f>IF(OR(X$1=0,X$7&gt;BENS!$F$2*12),0,$J$44/(BENS!$F$2))</f>
        <v>0</v>
      </c>
      <c r="Y45" s="720">
        <f>IF(OR(Y$1=0,Y$7&gt;BENS!$F$2*12),0,$J$44/(BENS!$F$2))</f>
        <v>0</v>
      </c>
      <c r="Z45" s="720">
        <f>IF(OR(Z$1=0,Z$7&gt;BENS!$F$2*12),0,$J$44/(BENS!$F$2))</f>
        <v>0</v>
      </c>
      <c r="AA45" s="720">
        <f>IF(OR(AA$1=0,AA$7&gt;BENS!$F$2*12),0,$J$44/(BENS!$F$2))</f>
        <v>0</v>
      </c>
      <c r="AB45" s="720">
        <f>IF(OR(AB$1=0,AB$7&gt;BENS!$F$2*12),0,$J$44/(BENS!$F$2))</f>
        <v>0</v>
      </c>
      <c r="AC45" s="720">
        <f>IF(OR(AC$1=0,AC$7&gt;BENS!$F$2*12),0,$J$44/(BENS!$F$2))</f>
        <v>0</v>
      </c>
      <c r="AD45" s="720">
        <f>IF(OR(AD$1=0,AD$7&gt;BENS!$F$2*12),0,$J$44/(BENS!$F$2))</f>
        <v>0</v>
      </c>
      <c r="AE45" s="720">
        <f>IF(OR(AE$1=0,AE$7&gt;BENS!$F$2*12),0,$J$44/(BENS!$F$2))</f>
        <v>0</v>
      </c>
      <c r="AF45" s="720">
        <f>IF(OR(AF$1=0,AF$7&gt;BENS!$F$2*12),0,$J$44/(BENS!$F$2))</f>
        <v>0</v>
      </c>
      <c r="AG45" s="720">
        <f>IF(OR(AG$1=0,AG$7&gt;BENS!$F$2*12),0,$J$44/(BENS!$F$2))</f>
        <v>0</v>
      </c>
      <c r="AH45" s="720">
        <f>IF(OR(AH$1=0,AH$7&gt;BENS!$F$2*12),0,$J$44/(BENS!$F$2))</f>
        <v>0</v>
      </c>
      <c r="AI45" s="720">
        <f>IF(OR(AI$1=0,AI$7&gt;BENS!$F$2*12),0,$J$44/(BENS!$F$2))</f>
        <v>0</v>
      </c>
      <c r="AJ45" s="720">
        <f>IF(OR(AJ$1=0,AJ$7&gt;BENS!$F$2*12),0,$J$44/(BENS!$F$2))</f>
        <v>0</v>
      </c>
      <c r="AK45" s="720">
        <f>IF(OR(AK$1=0,AK$7&gt;BENS!$F$2*12),0,$J$44/(BENS!$F$2))</f>
        <v>0</v>
      </c>
      <c r="AL45" s="720">
        <f>IF(OR(AL$1=0,AL$7&gt;BENS!$F$2*12),0,$J$44/(BENS!$F$2))</f>
        <v>0</v>
      </c>
      <c r="AM45" s="720">
        <f>IF(OR(AM$1=0,AM$7&gt;BENS!$F$2*12),0,$J$44/(BENS!$F$2))</f>
        <v>0</v>
      </c>
      <c r="AN45" s="720">
        <f>IF(OR(AN$1=0,AN$7&gt;BENS!$F$2*12),0,$J$44/(BENS!$F$2))</f>
        <v>0</v>
      </c>
      <c r="AO45" s="720">
        <f>IF(OR(AO$1=0,AO$7&gt;BENS!$F$2*12),0,$J$44/(BENS!$F$2))</f>
        <v>0</v>
      </c>
      <c r="AP45" s="720">
        <f>IF(OR(AP$1=0,AP$7&gt;BENS!$F$2*12),0,$J$44/(BENS!$F$2))</f>
        <v>0</v>
      </c>
      <c r="AQ45" s="720">
        <f>IF(OR(AQ$1=0,AQ$7&gt;BENS!$F$2*12),0,$J$44/(BENS!$F$2))</f>
        <v>0</v>
      </c>
      <c r="AR45" s="720">
        <f>IF(OR(AR$1=0,AR$7&gt;BENS!$F$2*12),0,$J$44/(BENS!$F$2))</f>
        <v>0</v>
      </c>
      <c r="AS45" s="720">
        <f>IF(OR(AS$1=0,AS$7&gt;BENS!$F$2*12),0,$J$44/(BENS!$F$2))</f>
        <v>0</v>
      </c>
      <c r="AT45" s="720">
        <f>IF(OR(AT$1=0,AT$7&gt;BENS!$F$2*12),0,$J$44/(BENS!$F$2))</f>
        <v>0</v>
      </c>
      <c r="AU45" s="720">
        <f>IF(OR(AU$1=0,AU$7&gt;BENS!$F$2*12),0,$J$44/(BENS!$F$2))</f>
        <v>0</v>
      </c>
      <c r="AV45" s="720">
        <f>IF(OR(AV$1=0,AV$7&gt;BENS!$F$2*12),0,$J$44/(BENS!$F$2))</f>
        <v>0</v>
      </c>
      <c r="AW45" s="720">
        <f>IF(OR(AW$1=0,AW$7&gt;BENS!$F$2*12),0,$J$44/(BENS!$F$2))</f>
        <v>0</v>
      </c>
      <c r="AX45" s="720">
        <f>IF(OR(AX$1=0,AX$7&gt;BENS!$F$2*12),0,$J$44/(BENS!$F$2))</f>
        <v>0</v>
      </c>
      <c r="AY45" s="720">
        <f>IF(OR(AY$1=0,AY$7&gt;BENS!$F$2*12),0,$J$44/(BENS!$F$2))</f>
        <v>0</v>
      </c>
      <c r="AZ45" s="720">
        <f>IF(OR(AZ$1=0,AZ$7&gt;BENS!$F$2*12),0,$J$44/(BENS!$F$2))</f>
        <v>0</v>
      </c>
      <c r="BA45" s="720">
        <f>IF(OR(BA$1=0,BA$7&gt;BENS!$F$2*12),0,$J$44/(BENS!$F$2))</f>
        <v>0</v>
      </c>
      <c r="BB45" s="720">
        <f>IF(OR(BB$1=0,BB$7&gt;BENS!$F$2*12),0,$J$44/(BENS!$F$2))</f>
        <v>0</v>
      </c>
      <c r="BC45" s="720">
        <f>IF(OR(BC$1=0,BC$7&gt;BENS!$F$2*12),0,$J$44/(BENS!$F$2))</f>
        <v>0</v>
      </c>
      <c r="BD45" s="720">
        <f>IF(OR(BD$1=0,BD$7&gt;BENS!$F$2*12),0,$J$44/(BENS!$F$2))</f>
        <v>0</v>
      </c>
      <c r="BE45" s="720">
        <f>IF(OR(BE$1=0,BE$7&gt;BENS!$F$2*12),0,$J$44/(BENS!$F$2))</f>
        <v>0</v>
      </c>
      <c r="BF45" s="720">
        <f>IF(OR(BF$1=0,BF$7&gt;BENS!$F$2*12),0,$J$44/(BENS!$F$2))</f>
        <v>0</v>
      </c>
      <c r="BG45" s="720">
        <f>IF(OR(BG$1=0,BG$7&gt;BENS!$F$2*12),0,$J$44/(BENS!$F$2))</f>
        <v>0</v>
      </c>
      <c r="BH45" s="720">
        <f>IF(OR(BH$1=0,BH$7&gt;BENS!$F$2*12),0,$J$44/(BENS!$F$2))</f>
        <v>0</v>
      </c>
      <c r="BI45" s="720">
        <f>IF(OR(BI$1=0,BI$7&gt;BENS!$F$2*12),0,$J$44/(BENS!$F$2))</f>
        <v>0</v>
      </c>
      <c r="BJ45" s="720">
        <f>IF(OR(BJ$1=0,BJ$7&gt;BENS!$F$2*12),0,$J$44/(BENS!$F$2))</f>
        <v>0</v>
      </c>
      <c r="BK45" s="720">
        <f>IF(OR(BK$1=0,BK$7&gt;BENS!$F$2*12),0,$J$44/(BENS!$F$2))</f>
        <v>0</v>
      </c>
      <c r="BL45" s="720">
        <f>IF(OR(BL$1=0,BL$7&gt;BENS!$F$2*12),0,$J$44/(BENS!$F$2))</f>
        <v>0</v>
      </c>
      <c r="BM45" s="720">
        <f>IF(OR(BM$1=0,BM$7&gt;BENS!$F$2*12),0,$J$44/(BENS!$F$2))</f>
        <v>0</v>
      </c>
      <c r="BN45" s="720">
        <f>IF(OR(BN$1=0,BN$7&gt;BENS!$F$2*12),0,$J$44/(BENS!$F$2))</f>
        <v>0</v>
      </c>
      <c r="BO45" s="720">
        <f>IF(OR(BO$1=0,BO$7&gt;BENS!$F$2*12),0,$J$44/(BENS!$F$2))</f>
        <v>0</v>
      </c>
      <c r="BP45" s="720">
        <f>IF(OR(BP$1=0,BP$7&gt;BENS!$F$2*12),0,$J$44/(BENS!$F$2))</f>
        <v>0</v>
      </c>
      <c r="BQ45" s="720">
        <f>IF(OR(BQ$1=0,BQ$7&gt;BENS!$F$2*12),0,$J$44/(BENS!$F$2))</f>
        <v>0</v>
      </c>
    </row>
    <row r="46" spans="1:69" ht="15" hidden="1">
      <c r="B46" s="707" t="s">
        <v>377</v>
      </c>
      <c r="C46" s="683">
        <f t="shared" si="18"/>
        <v>0</v>
      </c>
      <c r="D46" s="683">
        <f>NPV(Painel!$D$11,$K46:$BQ46)+J46</f>
        <v>0</v>
      </c>
      <c r="E46" s="684"/>
      <c r="F46" s="708"/>
      <c r="G46" s="708"/>
      <c r="H46" s="708"/>
      <c r="I46" s="708"/>
      <c r="J46" s="596">
        <v>0</v>
      </c>
      <c r="K46" s="596">
        <v>0</v>
      </c>
      <c r="L46" s="596">
        <v>0</v>
      </c>
      <c r="M46" s="596">
        <v>0</v>
      </c>
      <c r="N46" s="596">
        <v>0</v>
      </c>
      <c r="O46" s="596">
        <v>0</v>
      </c>
      <c r="P46" s="596">
        <v>0</v>
      </c>
      <c r="Q46" s="596">
        <v>0</v>
      </c>
      <c r="R46" s="596">
        <v>0</v>
      </c>
      <c r="S46" s="596">
        <v>0</v>
      </c>
      <c r="T46" s="596">
        <v>0</v>
      </c>
      <c r="U46" s="596">
        <v>0</v>
      </c>
      <c r="V46" s="596">
        <v>0</v>
      </c>
      <c r="W46" s="596">
        <v>0</v>
      </c>
      <c r="X46" s="596">
        <v>0</v>
      </c>
      <c r="Y46" s="596">
        <v>0</v>
      </c>
      <c r="Z46" s="596">
        <v>0</v>
      </c>
      <c r="AA46" s="596">
        <v>0</v>
      </c>
      <c r="AB46" s="596">
        <v>0</v>
      </c>
      <c r="AC46" s="596">
        <v>0</v>
      </c>
      <c r="AD46" s="596">
        <v>0</v>
      </c>
      <c r="AE46" s="596">
        <v>0</v>
      </c>
      <c r="AF46" s="596">
        <v>0</v>
      </c>
      <c r="AG46" s="596">
        <v>0</v>
      </c>
      <c r="AH46" s="596">
        <v>0</v>
      </c>
      <c r="AI46" s="596">
        <v>0</v>
      </c>
      <c r="AJ46" s="596">
        <v>0</v>
      </c>
      <c r="AK46" s="596">
        <v>0</v>
      </c>
      <c r="AL46" s="596">
        <v>0</v>
      </c>
      <c r="AM46" s="596">
        <v>0</v>
      </c>
      <c r="AN46" s="596">
        <v>0</v>
      </c>
      <c r="AO46" s="596">
        <v>0</v>
      </c>
      <c r="AP46" s="596">
        <v>0</v>
      </c>
      <c r="AQ46" s="596">
        <v>0</v>
      </c>
      <c r="AR46" s="596">
        <v>0</v>
      </c>
      <c r="AS46" s="596">
        <v>0</v>
      </c>
      <c r="AT46" s="596">
        <v>0</v>
      </c>
      <c r="AU46" s="596">
        <v>0</v>
      </c>
      <c r="AV46" s="596">
        <v>0</v>
      </c>
      <c r="AW46" s="596">
        <v>0</v>
      </c>
      <c r="AX46" s="596">
        <v>0</v>
      </c>
      <c r="AY46" s="596">
        <v>0</v>
      </c>
      <c r="AZ46" s="596">
        <v>0</v>
      </c>
      <c r="BA46" s="596">
        <v>0</v>
      </c>
      <c r="BB46" s="596">
        <v>0</v>
      </c>
      <c r="BC46" s="596">
        <v>0</v>
      </c>
      <c r="BD46" s="596">
        <v>0</v>
      </c>
      <c r="BE46" s="596">
        <v>0</v>
      </c>
      <c r="BF46" s="596">
        <v>0</v>
      </c>
      <c r="BG46" s="596">
        <v>0</v>
      </c>
      <c r="BH46" s="596">
        <v>0</v>
      </c>
      <c r="BI46" s="596">
        <v>0</v>
      </c>
      <c r="BJ46" s="596">
        <v>0</v>
      </c>
      <c r="BK46" s="596">
        <v>0</v>
      </c>
      <c r="BL46" s="596">
        <v>0</v>
      </c>
      <c r="BM46" s="596">
        <v>0</v>
      </c>
      <c r="BN46" s="596">
        <v>0</v>
      </c>
      <c r="BO46" s="596">
        <v>0</v>
      </c>
      <c r="BP46" s="596">
        <v>0</v>
      </c>
      <c r="BQ46" s="596">
        <v>0</v>
      </c>
    </row>
    <row r="47" spans="1:69" ht="15" hidden="1">
      <c r="A47" s="691"/>
      <c r="B47" s="677" t="s">
        <v>378</v>
      </c>
      <c r="C47" s="678"/>
      <c r="D47" s="678"/>
      <c r="E47" s="679"/>
      <c r="F47" s="679">
        <f>BQ47</f>
        <v>0</v>
      </c>
      <c r="G47" s="679"/>
      <c r="H47" s="679"/>
      <c r="I47" s="679"/>
      <c r="J47" s="678">
        <f>J44-J45-J46</f>
        <v>0</v>
      </c>
      <c r="K47" s="678">
        <f t="shared" ref="K47:BQ47" si="19">J47+K44-K45-K46</f>
        <v>0</v>
      </c>
      <c r="L47" s="679">
        <f t="shared" si="19"/>
        <v>0</v>
      </c>
      <c r="M47" s="678">
        <f t="shared" si="19"/>
        <v>0</v>
      </c>
      <c r="N47" s="678">
        <f t="shared" si="19"/>
        <v>0</v>
      </c>
      <c r="O47" s="678">
        <f t="shared" si="19"/>
        <v>0</v>
      </c>
      <c r="P47" s="679">
        <f t="shared" si="19"/>
        <v>0</v>
      </c>
      <c r="Q47" s="678">
        <f t="shared" si="19"/>
        <v>0</v>
      </c>
      <c r="R47" s="678">
        <f t="shared" si="19"/>
        <v>0</v>
      </c>
      <c r="S47" s="678">
        <f t="shared" si="19"/>
        <v>0</v>
      </c>
      <c r="T47" s="679">
        <f t="shared" si="19"/>
        <v>0</v>
      </c>
      <c r="U47" s="678">
        <f t="shared" si="19"/>
        <v>0</v>
      </c>
      <c r="V47" s="678">
        <f t="shared" si="19"/>
        <v>0</v>
      </c>
      <c r="W47" s="678">
        <f t="shared" si="19"/>
        <v>0</v>
      </c>
      <c r="X47" s="679">
        <f t="shared" si="19"/>
        <v>0</v>
      </c>
      <c r="Y47" s="678">
        <f t="shared" si="19"/>
        <v>0</v>
      </c>
      <c r="Z47" s="678">
        <f t="shared" si="19"/>
        <v>0</v>
      </c>
      <c r="AA47" s="678">
        <f t="shared" si="19"/>
        <v>0</v>
      </c>
      <c r="AB47" s="679">
        <f t="shared" si="19"/>
        <v>0</v>
      </c>
      <c r="AC47" s="678">
        <f t="shared" si="19"/>
        <v>0</v>
      </c>
      <c r="AD47" s="678">
        <f t="shared" si="19"/>
        <v>0</v>
      </c>
      <c r="AE47" s="678">
        <f t="shared" si="19"/>
        <v>0</v>
      </c>
      <c r="AF47" s="679">
        <f t="shared" si="19"/>
        <v>0</v>
      </c>
      <c r="AG47" s="678">
        <f t="shared" si="19"/>
        <v>0</v>
      </c>
      <c r="AH47" s="678">
        <f t="shared" si="19"/>
        <v>0</v>
      </c>
      <c r="AI47" s="678">
        <f t="shared" si="19"/>
        <v>0</v>
      </c>
      <c r="AJ47" s="679">
        <f t="shared" si="19"/>
        <v>0</v>
      </c>
      <c r="AK47" s="678">
        <f t="shared" si="19"/>
        <v>0</v>
      </c>
      <c r="AL47" s="678">
        <f t="shared" si="19"/>
        <v>0</v>
      </c>
      <c r="AM47" s="678">
        <f t="shared" si="19"/>
        <v>0</v>
      </c>
      <c r="AN47" s="678">
        <f t="shared" si="19"/>
        <v>0</v>
      </c>
      <c r="AO47" s="678">
        <f t="shared" si="19"/>
        <v>0</v>
      </c>
      <c r="AP47" s="678">
        <f t="shared" si="19"/>
        <v>0</v>
      </c>
      <c r="AQ47" s="678">
        <f t="shared" si="19"/>
        <v>0</v>
      </c>
      <c r="AR47" s="678">
        <f t="shared" si="19"/>
        <v>0</v>
      </c>
      <c r="AS47" s="678">
        <f t="shared" si="19"/>
        <v>0</v>
      </c>
      <c r="AT47" s="678">
        <f t="shared" si="19"/>
        <v>0</v>
      </c>
      <c r="AU47" s="678">
        <f t="shared" si="19"/>
        <v>0</v>
      </c>
      <c r="AV47" s="678">
        <f t="shared" si="19"/>
        <v>0</v>
      </c>
      <c r="AW47" s="678">
        <f t="shared" si="19"/>
        <v>0</v>
      </c>
      <c r="AX47" s="678">
        <f t="shared" si="19"/>
        <v>0</v>
      </c>
      <c r="AY47" s="678">
        <f t="shared" si="19"/>
        <v>0</v>
      </c>
      <c r="AZ47" s="678">
        <f t="shared" si="19"/>
        <v>0</v>
      </c>
      <c r="BA47" s="678">
        <f t="shared" si="19"/>
        <v>0</v>
      </c>
      <c r="BB47" s="678">
        <f t="shared" si="19"/>
        <v>0</v>
      </c>
      <c r="BC47" s="678">
        <f t="shared" si="19"/>
        <v>0</v>
      </c>
      <c r="BD47" s="678">
        <f t="shared" si="19"/>
        <v>0</v>
      </c>
      <c r="BE47" s="678">
        <f t="shared" si="19"/>
        <v>0</v>
      </c>
      <c r="BF47" s="678">
        <f t="shared" si="19"/>
        <v>0</v>
      </c>
      <c r="BG47" s="678">
        <f t="shared" si="19"/>
        <v>0</v>
      </c>
      <c r="BH47" s="678">
        <f t="shared" si="19"/>
        <v>0</v>
      </c>
      <c r="BI47" s="678">
        <f t="shared" si="19"/>
        <v>0</v>
      </c>
      <c r="BJ47" s="678">
        <f t="shared" si="19"/>
        <v>0</v>
      </c>
      <c r="BK47" s="678">
        <f t="shared" si="19"/>
        <v>0</v>
      </c>
      <c r="BL47" s="678">
        <f t="shared" si="19"/>
        <v>0</v>
      </c>
      <c r="BM47" s="678">
        <f t="shared" si="19"/>
        <v>0</v>
      </c>
      <c r="BN47" s="678">
        <f t="shared" si="19"/>
        <v>0</v>
      </c>
      <c r="BO47" s="678">
        <f t="shared" si="19"/>
        <v>0</v>
      </c>
      <c r="BP47" s="678">
        <f t="shared" si="19"/>
        <v>0</v>
      </c>
      <c r="BQ47" s="678">
        <f t="shared" si="19"/>
        <v>0</v>
      </c>
    </row>
    <row r="48" spans="1:69" ht="19.149999999999999" hidden="1">
      <c r="B48" s="670" t="s">
        <v>304</v>
      </c>
      <c r="C48" s="671"/>
      <c r="D48" s="671"/>
      <c r="E48" s="671"/>
      <c r="F48" s="672"/>
      <c r="G48" s="673"/>
      <c r="H48" s="673"/>
      <c r="I48" s="674"/>
      <c r="J48" s="675"/>
      <c r="K48" s="675"/>
      <c r="L48" s="675"/>
      <c r="M48" s="675"/>
      <c r="N48" s="675"/>
      <c r="O48" s="675"/>
      <c r="P48" s="675"/>
      <c r="Q48" s="675"/>
      <c r="R48" s="675"/>
      <c r="S48" s="675"/>
      <c r="T48" s="675"/>
      <c r="U48" s="675"/>
      <c r="V48" s="675"/>
      <c r="W48" s="675"/>
      <c r="X48" s="675"/>
      <c r="Y48" s="675"/>
      <c r="Z48" s="675"/>
      <c r="AA48" s="675"/>
      <c r="AB48" s="675"/>
      <c r="AC48" s="675"/>
      <c r="AD48" s="675"/>
      <c r="AE48" s="675"/>
      <c r="AF48" s="675"/>
      <c r="AG48" s="675"/>
      <c r="AH48" s="675"/>
      <c r="AI48" s="675"/>
      <c r="AJ48" s="675"/>
      <c r="AK48" s="675"/>
      <c r="AL48" s="675"/>
      <c r="AM48" s="675"/>
      <c r="AN48" s="675"/>
      <c r="AO48" s="675"/>
      <c r="AP48" s="675"/>
      <c r="AQ48" s="675"/>
      <c r="AR48" s="675"/>
      <c r="AS48" s="675"/>
      <c r="AT48" s="675"/>
      <c r="AU48" s="675"/>
      <c r="AV48" s="675"/>
      <c r="AW48" s="675"/>
      <c r="AX48" s="675"/>
      <c r="AY48" s="675"/>
      <c r="AZ48" s="675"/>
      <c r="BA48" s="675"/>
      <c r="BB48" s="675"/>
      <c r="BC48" s="675"/>
      <c r="BD48" s="675"/>
      <c r="BE48" s="675"/>
      <c r="BF48" s="675"/>
      <c r="BG48" s="675"/>
      <c r="BH48" s="675"/>
      <c r="BI48" s="675"/>
      <c r="BJ48" s="675"/>
      <c r="BK48" s="675"/>
      <c r="BL48" s="675"/>
      <c r="BM48" s="675"/>
      <c r="BN48" s="675"/>
      <c r="BO48" s="675"/>
      <c r="BP48" s="675"/>
      <c r="BQ48" s="676"/>
    </row>
    <row r="49" spans="1:70" ht="15" hidden="1" customHeight="1">
      <c r="J49" s="721"/>
      <c r="K49" s="721"/>
      <c r="L49" s="721"/>
      <c r="M49" s="721"/>
      <c r="N49" s="721"/>
      <c r="O49" s="721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1"/>
      <c r="AA49" s="721"/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  <c r="AL49" s="721"/>
      <c r="AM49" s="721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1"/>
      <c r="AY49" s="721"/>
      <c r="AZ49" s="721"/>
      <c r="BA49" s="721"/>
      <c r="BB49" s="721"/>
      <c r="BC49" s="721"/>
      <c r="BD49" s="721"/>
      <c r="BE49" s="721"/>
      <c r="BF49" s="721"/>
      <c r="BG49" s="721"/>
      <c r="BH49" s="721"/>
      <c r="BI49" s="721"/>
      <c r="BJ49" s="721"/>
      <c r="BK49" s="721"/>
      <c r="BL49" s="721"/>
      <c r="BM49" s="721"/>
      <c r="BN49" s="721"/>
      <c r="BO49" s="721"/>
      <c r="BP49" s="721"/>
      <c r="BQ49" s="721"/>
    </row>
    <row r="50" spans="1:70" ht="15" hidden="1" customHeight="1">
      <c r="B50" s="722" t="s">
        <v>379</v>
      </c>
      <c r="C50" s="723" t="str">
        <f>IF(C51=SUM(J$15:BQ$15),"OK!","AJUSTE")</f>
        <v>OK!</v>
      </c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1"/>
      <c r="AA50" s="721"/>
      <c r="AB50" s="721"/>
      <c r="AC50" s="721"/>
      <c r="AD50" s="721"/>
      <c r="AE50" s="721"/>
      <c r="AF50" s="721"/>
      <c r="AG50" s="721"/>
      <c r="AH50" s="721"/>
      <c r="AI50" s="721"/>
      <c r="AJ50" s="721"/>
      <c r="AK50" s="721"/>
      <c r="AL50" s="721"/>
      <c r="AM50" s="721"/>
      <c r="AN50" s="721"/>
      <c r="AO50" s="721"/>
      <c r="AP50" s="721"/>
      <c r="AQ50" s="721"/>
      <c r="AR50" s="721"/>
      <c r="AS50" s="721"/>
      <c r="AT50" s="721"/>
      <c r="AU50" s="721"/>
      <c r="AV50" s="721"/>
      <c r="AW50" s="721"/>
      <c r="AX50" s="721"/>
      <c r="AY50" s="721"/>
      <c r="AZ50" s="721"/>
      <c r="BA50" s="721"/>
      <c r="BB50" s="721"/>
      <c r="BC50" s="721"/>
      <c r="BD50" s="721"/>
      <c r="BE50" s="721"/>
      <c r="BF50" s="721"/>
      <c r="BG50" s="721"/>
      <c r="BH50" s="721"/>
      <c r="BI50" s="721"/>
      <c r="BJ50" s="721"/>
      <c r="BK50" s="721"/>
      <c r="BL50" s="721"/>
      <c r="BM50" s="721"/>
      <c r="BN50" s="721"/>
      <c r="BO50" s="721"/>
      <c r="BP50" s="721"/>
      <c r="BQ50" s="721"/>
      <c r="BR50" s="724"/>
    </row>
    <row r="51" spans="1:70" ht="15" hidden="1" customHeight="1" collapsed="1">
      <c r="A51" s="725">
        <v>3</v>
      </c>
      <c r="B51" s="726" t="s">
        <v>380</v>
      </c>
      <c r="C51" s="727">
        <f>SUM(C52:C111)</f>
        <v>0</v>
      </c>
      <c r="D51" s="727">
        <f t="shared" ref="D51:D111" si="20">TRUNC(C51,0)-TRUNC(BR51,0)</f>
        <v>0</v>
      </c>
      <c r="E51" s="728"/>
      <c r="F51" s="729">
        <f>AR51</f>
        <v>0</v>
      </c>
      <c r="G51" s="730"/>
      <c r="H51" s="730"/>
      <c r="I51" s="731"/>
      <c r="J51" s="727">
        <f t="shared" ref="J51:BR51" si="21">SUM(J52:J111)</f>
        <v>0</v>
      </c>
      <c r="K51" s="727">
        <f t="shared" si="21"/>
        <v>0</v>
      </c>
      <c r="L51" s="727">
        <f t="shared" si="21"/>
        <v>0</v>
      </c>
      <c r="M51" s="727">
        <f t="shared" si="21"/>
        <v>0</v>
      </c>
      <c r="N51" s="727">
        <f t="shared" si="21"/>
        <v>0</v>
      </c>
      <c r="O51" s="727">
        <f t="shared" si="21"/>
        <v>0</v>
      </c>
      <c r="P51" s="727">
        <f t="shared" si="21"/>
        <v>0</v>
      </c>
      <c r="Q51" s="727">
        <f t="shared" si="21"/>
        <v>0</v>
      </c>
      <c r="R51" s="727">
        <f t="shared" si="21"/>
        <v>0</v>
      </c>
      <c r="S51" s="727">
        <f t="shared" si="21"/>
        <v>0</v>
      </c>
      <c r="T51" s="727">
        <f t="shared" si="21"/>
        <v>0</v>
      </c>
      <c r="U51" s="727">
        <f t="shared" si="21"/>
        <v>0</v>
      </c>
      <c r="V51" s="727">
        <f t="shared" si="21"/>
        <v>0</v>
      </c>
      <c r="W51" s="727">
        <f t="shared" si="21"/>
        <v>0</v>
      </c>
      <c r="X51" s="727">
        <f t="shared" si="21"/>
        <v>0</v>
      </c>
      <c r="Y51" s="727">
        <f t="shared" si="21"/>
        <v>0</v>
      </c>
      <c r="Z51" s="727">
        <f t="shared" si="21"/>
        <v>0</v>
      </c>
      <c r="AA51" s="727">
        <f t="shared" si="21"/>
        <v>0</v>
      </c>
      <c r="AB51" s="727">
        <f t="shared" si="21"/>
        <v>0</v>
      </c>
      <c r="AC51" s="727">
        <f t="shared" si="21"/>
        <v>0</v>
      </c>
      <c r="AD51" s="727">
        <f t="shared" si="21"/>
        <v>0</v>
      </c>
      <c r="AE51" s="727">
        <f t="shared" si="21"/>
        <v>0</v>
      </c>
      <c r="AF51" s="727">
        <f t="shared" si="21"/>
        <v>0</v>
      </c>
      <c r="AG51" s="727">
        <f t="shared" si="21"/>
        <v>0</v>
      </c>
      <c r="AH51" s="727">
        <f t="shared" si="21"/>
        <v>0</v>
      </c>
      <c r="AI51" s="727">
        <f t="shared" si="21"/>
        <v>0</v>
      </c>
      <c r="AJ51" s="727">
        <f t="shared" si="21"/>
        <v>0</v>
      </c>
      <c r="AK51" s="727">
        <f t="shared" si="21"/>
        <v>0</v>
      </c>
      <c r="AL51" s="727">
        <f t="shared" si="21"/>
        <v>0</v>
      </c>
      <c r="AM51" s="727">
        <f t="shared" si="21"/>
        <v>0</v>
      </c>
      <c r="AN51" s="727">
        <f t="shared" si="21"/>
        <v>0</v>
      </c>
      <c r="AO51" s="727">
        <f t="shared" si="21"/>
        <v>0</v>
      </c>
      <c r="AP51" s="727">
        <f t="shared" si="21"/>
        <v>0</v>
      </c>
      <c r="AQ51" s="727">
        <f t="shared" si="21"/>
        <v>0</v>
      </c>
      <c r="AR51" s="727">
        <f t="shared" si="21"/>
        <v>0</v>
      </c>
      <c r="AS51" s="727">
        <f t="shared" si="21"/>
        <v>0</v>
      </c>
      <c r="AT51" s="727">
        <f t="shared" si="21"/>
        <v>0</v>
      </c>
      <c r="AU51" s="727">
        <f t="shared" si="21"/>
        <v>0</v>
      </c>
      <c r="AV51" s="727">
        <f t="shared" si="21"/>
        <v>0</v>
      </c>
      <c r="AW51" s="727">
        <f t="shared" si="21"/>
        <v>0</v>
      </c>
      <c r="AX51" s="727">
        <f t="shared" si="21"/>
        <v>0</v>
      </c>
      <c r="AY51" s="727">
        <f t="shared" si="21"/>
        <v>0</v>
      </c>
      <c r="AZ51" s="727">
        <f t="shared" si="21"/>
        <v>0</v>
      </c>
      <c r="BA51" s="727">
        <f t="shared" si="21"/>
        <v>0</v>
      </c>
      <c r="BB51" s="727">
        <f t="shared" si="21"/>
        <v>0</v>
      </c>
      <c r="BC51" s="727">
        <f t="shared" si="21"/>
        <v>0</v>
      </c>
      <c r="BD51" s="727">
        <f t="shared" si="21"/>
        <v>0</v>
      </c>
      <c r="BE51" s="727">
        <f t="shared" si="21"/>
        <v>0</v>
      </c>
      <c r="BF51" s="727">
        <f t="shared" si="21"/>
        <v>0</v>
      </c>
      <c r="BG51" s="727">
        <f t="shared" si="21"/>
        <v>0</v>
      </c>
      <c r="BH51" s="727">
        <f t="shared" si="21"/>
        <v>0</v>
      </c>
      <c r="BI51" s="727">
        <f t="shared" si="21"/>
        <v>0</v>
      </c>
      <c r="BJ51" s="727">
        <f t="shared" si="21"/>
        <v>0</v>
      </c>
      <c r="BK51" s="727">
        <f t="shared" si="21"/>
        <v>0</v>
      </c>
      <c r="BL51" s="727">
        <f t="shared" si="21"/>
        <v>0</v>
      </c>
      <c r="BM51" s="727">
        <f t="shared" si="21"/>
        <v>0</v>
      </c>
      <c r="BN51" s="727">
        <f t="shared" si="21"/>
        <v>0</v>
      </c>
      <c r="BO51" s="727">
        <f t="shared" si="21"/>
        <v>0</v>
      </c>
      <c r="BP51" s="727">
        <f t="shared" si="21"/>
        <v>0</v>
      </c>
      <c r="BQ51" s="727">
        <f t="shared" si="21"/>
        <v>0</v>
      </c>
      <c r="BR51" s="732">
        <f t="shared" si="21"/>
        <v>0</v>
      </c>
    </row>
    <row r="52" spans="1:70" ht="15" hidden="1" customHeight="1" outlineLevel="1">
      <c r="A52" s="733">
        <v>28</v>
      </c>
      <c r="B52" s="734">
        <v>1</v>
      </c>
      <c r="C52" s="735" cm="1">
        <f t="array" ref="C52:C111">TRANSPOSE(J$15:BQ$15)</f>
        <v>0</v>
      </c>
      <c r="D52" s="737">
        <f t="shared" si="20"/>
        <v>0</v>
      </c>
      <c r="E52" s="738"/>
      <c r="F52" s="739"/>
      <c r="G52" s="739"/>
      <c r="H52" s="739"/>
      <c r="I52" s="740"/>
      <c r="J52" s="741">
        <f t="shared" ref="J52:Y67" si="22">IF(OR(J$1=0,$A52=0,J$3=$B52,J$3&gt;$F$2,J$3&lt;$A$51),0,IF(J$3&lt;$B52,0,$C52/$A52))</f>
        <v>0</v>
      </c>
      <c r="K52" s="741">
        <f t="shared" si="22"/>
        <v>0</v>
      </c>
      <c r="L52" s="741">
        <f t="shared" si="22"/>
        <v>0</v>
      </c>
      <c r="M52" s="741">
        <f t="shared" si="22"/>
        <v>0</v>
      </c>
      <c r="N52" s="741">
        <f t="shared" si="22"/>
        <v>0</v>
      </c>
      <c r="O52" s="741">
        <f t="shared" si="22"/>
        <v>0</v>
      </c>
      <c r="P52" s="741">
        <f t="shared" si="22"/>
        <v>0</v>
      </c>
      <c r="Q52" s="741">
        <f t="shared" si="22"/>
        <v>0</v>
      </c>
      <c r="R52" s="741">
        <f t="shared" si="22"/>
        <v>0</v>
      </c>
      <c r="S52" s="741">
        <f t="shared" si="22"/>
        <v>0</v>
      </c>
      <c r="T52" s="741">
        <f t="shared" si="22"/>
        <v>0</v>
      </c>
      <c r="U52" s="741">
        <f t="shared" si="22"/>
        <v>0</v>
      </c>
      <c r="V52" s="741">
        <f t="shared" si="22"/>
        <v>0</v>
      </c>
      <c r="W52" s="741">
        <f t="shared" si="22"/>
        <v>0</v>
      </c>
      <c r="X52" s="741">
        <f t="shared" si="22"/>
        <v>0</v>
      </c>
      <c r="Y52" s="741">
        <f t="shared" si="22"/>
        <v>0</v>
      </c>
      <c r="Z52" s="741">
        <f t="shared" ref="Z52:AO67" si="23">IF(OR(Z$1=0,$A52=0,Z$3=$B52,Z$3&gt;$F$2,Z$3&lt;$A$51),0,IF(Z$3&lt;$B52,0,$C52/$A52))</f>
        <v>0</v>
      </c>
      <c r="AA52" s="741">
        <f t="shared" si="23"/>
        <v>0</v>
      </c>
      <c r="AB52" s="741">
        <f t="shared" si="23"/>
        <v>0</v>
      </c>
      <c r="AC52" s="741">
        <f t="shared" si="23"/>
        <v>0</v>
      </c>
      <c r="AD52" s="741">
        <f t="shared" si="23"/>
        <v>0</v>
      </c>
      <c r="AE52" s="741">
        <f t="shared" si="23"/>
        <v>0</v>
      </c>
      <c r="AF52" s="741">
        <f t="shared" si="23"/>
        <v>0</v>
      </c>
      <c r="AG52" s="741">
        <f t="shared" si="23"/>
        <v>0</v>
      </c>
      <c r="AH52" s="741">
        <f t="shared" si="23"/>
        <v>0</v>
      </c>
      <c r="AI52" s="741">
        <f t="shared" si="23"/>
        <v>0</v>
      </c>
      <c r="AJ52" s="741">
        <f t="shared" si="23"/>
        <v>0</v>
      </c>
      <c r="AK52" s="741">
        <f t="shared" si="23"/>
        <v>0</v>
      </c>
      <c r="AL52" s="741">
        <f t="shared" si="23"/>
        <v>0</v>
      </c>
      <c r="AM52" s="741">
        <f t="shared" si="23"/>
        <v>0</v>
      </c>
      <c r="AN52" s="741">
        <f t="shared" si="23"/>
        <v>0</v>
      </c>
      <c r="AO52" s="741">
        <f t="shared" si="23"/>
        <v>0</v>
      </c>
      <c r="AP52" s="741">
        <f t="shared" ref="AP52:BE67" si="24">IF(OR(AP$1=0,$A52=0,AP$3=$B52,AP$3&gt;$F$2,AP$3&lt;$A$51),0,IF(AP$3&lt;$B52,0,$C52/$A52))</f>
        <v>0</v>
      </c>
      <c r="AQ52" s="741">
        <f t="shared" si="24"/>
        <v>0</v>
      </c>
      <c r="AR52" s="741">
        <f t="shared" si="24"/>
        <v>0</v>
      </c>
      <c r="AS52" s="741">
        <f t="shared" si="24"/>
        <v>0</v>
      </c>
      <c r="AT52" s="741">
        <f t="shared" si="24"/>
        <v>0</v>
      </c>
      <c r="AU52" s="741">
        <f t="shared" si="24"/>
        <v>0</v>
      </c>
      <c r="AV52" s="741">
        <f t="shared" si="24"/>
        <v>0</v>
      </c>
      <c r="AW52" s="741">
        <f t="shared" si="24"/>
        <v>0</v>
      </c>
      <c r="AX52" s="741">
        <f t="shared" si="24"/>
        <v>0</v>
      </c>
      <c r="AY52" s="741">
        <f t="shared" si="24"/>
        <v>0</v>
      </c>
      <c r="AZ52" s="741">
        <f t="shared" si="24"/>
        <v>0</v>
      </c>
      <c r="BA52" s="741">
        <f t="shared" si="24"/>
        <v>0</v>
      </c>
      <c r="BB52" s="741">
        <f t="shared" si="24"/>
        <v>0</v>
      </c>
      <c r="BC52" s="741">
        <f t="shared" si="24"/>
        <v>0</v>
      </c>
      <c r="BD52" s="741">
        <f t="shared" si="24"/>
        <v>0</v>
      </c>
      <c r="BE52" s="741">
        <f t="shared" si="24"/>
        <v>0</v>
      </c>
      <c r="BF52" s="741">
        <f t="shared" ref="BF52:BQ67" si="25">IF(OR(BF$1=0,$A52=0,BF$3=$B52,BF$3&gt;$F$2,BF$3&lt;$A$51),0,IF(BF$3&lt;$B52,0,$C52/$A52))</f>
        <v>0</v>
      </c>
      <c r="BG52" s="741">
        <f t="shared" si="25"/>
        <v>0</v>
      </c>
      <c r="BH52" s="741">
        <f t="shared" si="25"/>
        <v>0</v>
      </c>
      <c r="BI52" s="741">
        <f t="shared" si="25"/>
        <v>0</v>
      </c>
      <c r="BJ52" s="741">
        <f t="shared" si="25"/>
        <v>0</v>
      </c>
      <c r="BK52" s="741">
        <f t="shared" si="25"/>
        <v>0</v>
      </c>
      <c r="BL52" s="741">
        <f t="shared" si="25"/>
        <v>0</v>
      </c>
      <c r="BM52" s="741">
        <f t="shared" si="25"/>
        <v>0</v>
      </c>
      <c r="BN52" s="741">
        <f t="shared" si="25"/>
        <v>0</v>
      </c>
      <c r="BO52" s="741">
        <f t="shared" si="25"/>
        <v>0</v>
      </c>
      <c r="BP52" s="741">
        <f t="shared" si="25"/>
        <v>0</v>
      </c>
      <c r="BQ52" s="741">
        <f t="shared" si="25"/>
        <v>0</v>
      </c>
      <c r="BR52" s="732">
        <f t="shared" ref="BR52:BR83" si="26">SUM(J52:BQ52)</f>
        <v>0</v>
      </c>
    </row>
    <row r="53" spans="1:70" ht="15" hidden="1" outlineLevel="1">
      <c r="A53" s="733">
        <v>28</v>
      </c>
      <c r="B53" s="734">
        <f t="shared" ref="B53:B111" si="27">B52+1</f>
        <v>2</v>
      </c>
      <c r="C53" s="735">
        <v>0</v>
      </c>
      <c r="D53" s="737">
        <f t="shared" si="20"/>
        <v>0</v>
      </c>
      <c r="E53" s="738"/>
      <c r="F53" s="739"/>
      <c r="G53" s="739"/>
      <c r="H53" s="739"/>
      <c r="I53" s="740"/>
      <c r="J53" s="741">
        <f t="shared" si="22"/>
        <v>0</v>
      </c>
      <c r="K53" s="741">
        <f t="shared" si="22"/>
        <v>0</v>
      </c>
      <c r="L53" s="741">
        <f t="shared" si="22"/>
        <v>0</v>
      </c>
      <c r="M53" s="741">
        <f t="shared" si="22"/>
        <v>0</v>
      </c>
      <c r="N53" s="741">
        <f t="shared" si="22"/>
        <v>0</v>
      </c>
      <c r="O53" s="741">
        <f t="shared" si="22"/>
        <v>0</v>
      </c>
      <c r="P53" s="741">
        <f t="shared" si="22"/>
        <v>0</v>
      </c>
      <c r="Q53" s="741">
        <f t="shared" si="22"/>
        <v>0</v>
      </c>
      <c r="R53" s="741">
        <f t="shared" si="22"/>
        <v>0</v>
      </c>
      <c r="S53" s="741">
        <f t="shared" si="22"/>
        <v>0</v>
      </c>
      <c r="T53" s="741">
        <f t="shared" si="22"/>
        <v>0</v>
      </c>
      <c r="U53" s="741">
        <f t="shared" si="22"/>
        <v>0</v>
      </c>
      <c r="V53" s="741">
        <f t="shared" si="22"/>
        <v>0</v>
      </c>
      <c r="W53" s="741">
        <f t="shared" si="22"/>
        <v>0</v>
      </c>
      <c r="X53" s="741">
        <f t="shared" si="22"/>
        <v>0</v>
      </c>
      <c r="Y53" s="741">
        <f t="shared" si="22"/>
        <v>0</v>
      </c>
      <c r="Z53" s="741">
        <f t="shared" si="23"/>
        <v>0</v>
      </c>
      <c r="AA53" s="741">
        <f t="shared" si="23"/>
        <v>0</v>
      </c>
      <c r="AB53" s="741">
        <f t="shared" si="23"/>
        <v>0</v>
      </c>
      <c r="AC53" s="741">
        <f t="shared" si="23"/>
        <v>0</v>
      </c>
      <c r="AD53" s="741">
        <f t="shared" si="23"/>
        <v>0</v>
      </c>
      <c r="AE53" s="741">
        <f t="shared" si="23"/>
        <v>0</v>
      </c>
      <c r="AF53" s="741">
        <f t="shared" si="23"/>
        <v>0</v>
      </c>
      <c r="AG53" s="741">
        <f t="shared" si="23"/>
        <v>0</v>
      </c>
      <c r="AH53" s="741">
        <f t="shared" si="23"/>
        <v>0</v>
      </c>
      <c r="AI53" s="741">
        <f t="shared" si="23"/>
        <v>0</v>
      </c>
      <c r="AJ53" s="741">
        <f t="shared" si="23"/>
        <v>0</v>
      </c>
      <c r="AK53" s="741">
        <f t="shared" si="23"/>
        <v>0</v>
      </c>
      <c r="AL53" s="741">
        <f t="shared" si="23"/>
        <v>0</v>
      </c>
      <c r="AM53" s="741">
        <f t="shared" si="23"/>
        <v>0</v>
      </c>
      <c r="AN53" s="741">
        <f t="shared" si="23"/>
        <v>0</v>
      </c>
      <c r="AO53" s="741">
        <f t="shared" si="23"/>
        <v>0</v>
      </c>
      <c r="AP53" s="741">
        <f t="shared" si="24"/>
        <v>0</v>
      </c>
      <c r="AQ53" s="741">
        <f t="shared" si="24"/>
        <v>0</v>
      </c>
      <c r="AR53" s="741">
        <f t="shared" si="24"/>
        <v>0</v>
      </c>
      <c r="AS53" s="741">
        <f t="shared" si="24"/>
        <v>0</v>
      </c>
      <c r="AT53" s="741">
        <f t="shared" si="24"/>
        <v>0</v>
      </c>
      <c r="AU53" s="741">
        <f t="shared" si="24"/>
        <v>0</v>
      </c>
      <c r="AV53" s="741">
        <f t="shared" si="24"/>
        <v>0</v>
      </c>
      <c r="AW53" s="741">
        <f t="shared" si="24"/>
        <v>0</v>
      </c>
      <c r="AX53" s="741">
        <f t="shared" si="24"/>
        <v>0</v>
      </c>
      <c r="AY53" s="741">
        <f t="shared" si="24"/>
        <v>0</v>
      </c>
      <c r="AZ53" s="741">
        <f t="shared" si="24"/>
        <v>0</v>
      </c>
      <c r="BA53" s="741">
        <f t="shared" si="24"/>
        <v>0</v>
      </c>
      <c r="BB53" s="741">
        <f t="shared" si="24"/>
        <v>0</v>
      </c>
      <c r="BC53" s="741">
        <f t="shared" si="24"/>
        <v>0</v>
      </c>
      <c r="BD53" s="741">
        <f t="shared" si="24"/>
        <v>0</v>
      </c>
      <c r="BE53" s="741">
        <f t="shared" si="24"/>
        <v>0</v>
      </c>
      <c r="BF53" s="741">
        <f t="shared" si="25"/>
        <v>0</v>
      </c>
      <c r="BG53" s="741">
        <f t="shared" si="25"/>
        <v>0</v>
      </c>
      <c r="BH53" s="741">
        <f t="shared" si="25"/>
        <v>0</v>
      </c>
      <c r="BI53" s="741">
        <f t="shared" si="25"/>
        <v>0</v>
      </c>
      <c r="BJ53" s="741">
        <f t="shared" si="25"/>
        <v>0</v>
      </c>
      <c r="BK53" s="741">
        <f t="shared" si="25"/>
        <v>0</v>
      </c>
      <c r="BL53" s="741">
        <f t="shared" si="25"/>
        <v>0</v>
      </c>
      <c r="BM53" s="741">
        <f t="shared" si="25"/>
        <v>0</v>
      </c>
      <c r="BN53" s="741">
        <f t="shared" si="25"/>
        <v>0</v>
      </c>
      <c r="BO53" s="741">
        <f t="shared" si="25"/>
        <v>0</v>
      </c>
      <c r="BP53" s="741">
        <f t="shared" si="25"/>
        <v>0</v>
      </c>
      <c r="BQ53" s="741">
        <f t="shared" si="25"/>
        <v>0</v>
      </c>
      <c r="BR53" s="732">
        <f t="shared" si="26"/>
        <v>0</v>
      </c>
    </row>
    <row r="54" spans="1:70" ht="15" hidden="1" outlineLevel="1">
      <c r="A54" s="733">
        <v>27</v>
      </c>
      <c r="B54" s="734">
        <f t="shared" si="27"/>
        <v>3</v>
      </c>
      <c r="C54" s="735">
        <v>0</v>
      </c>
      <c r="D54" s="737">
        <f t="shared" si="20"/>
        <v>0</v>
      </c>
      <c r="E54" s="738"/>
      <c r="F54" s="739"/>
      <c r="G54" s="739"/>
      <c r="H54" s="739"/>
      <c r="I54" s="740"/>
      <c r="J54" s="741">
        <f t="shared" si="22"/>
        <v>0</v>
      </c>
      <c r="K54" s="741">
        <f t="shared" si="22"/>
        <v>0</v>
      </c>
      <c r="L54" s="741">
        <f t="shared" si="22"/>
        <v>0</v>
      </c>
      <c r="M54" s="741">
        <f t="shared" si="22"/>
        <v>0</v>
      </c>
      <c r="N54" s="741">
        <f t="shared" si="22"/>
        <v>0</v>
      </c>
      <c r="O54" s="741">
        <f t="shared" si="22"/>
        <v>0</v>
      </c>
      <c r="P54" s="741">
        <f t="shared" si="22"/>
        <v>0</v>
      </c>
      <c r="Q54" s="741">
        <f t="shared" si="22"/>
        <v>0</v>
      </c>
      <c r="R54" s="741">
        <f t="shared" si="22"/>
        <v>0</v>
      </c>
      <c r="S54" s="741">
        <f t="shared" si="22"/>
        <v>0</v>
      </c>
      <c r="T54" s="741">
        <f t="shared" si="22"/>
        <v>0</v>
      </c>
      <c r="U54" s="741">
        <f t="shared" si="22"/>
        <v>0</v>
      </c>
      <c r="V54" s="741">
        <f t="shared" si="22"/>
        <v>0</v>
      </c>
      <c r="W54" s="741">
        <f t="shared" si="22"/>
        <v>0</v>
      </c>
      <c r="X54" s="741">
        <f t="shared" si="22"/>
        <v>0</v>
      </c>
      <c r="Y54" s="741">
        <f t="shared" si="22"/>
        <v>0</v>
      </c>
      <c r="Z54" s="741">
        <f t="shared" si="23"/>
        <v>0</v>
      </c>
      <c r="AA54" s="741">
        <f t="shared" si="23"/>
        <v>0</v>
      </c>
      <c r="AB54" s="741">
        <f t="shared" si="23"/>
        <v>0</v>
      </c>
      <c r="AC54" s="741">
        <f t="shared" si="23"/>
        <v>0</v>
      </c>
      <c r="AD54" s="741">
        <f t="shared" si="23"/>
        <v>0</v>
      </c>
      <c r="AE54" s="741">
        <f t="shared" si="23"/>
        <v>0</v>
      </c>
      <c r="AF54" s="741">
        <f t="shared" si="23"/>
        <v>0</v>
      </c>
      <c r="AG54" s="741">
        <f t="shared" si="23"/>
        <v>0</v>
      </c>
      <c r="AH54" s="741">
        <f t="shared" si="23"/>
        <v>0</v>
      </c>
      <c r="AI54" s="741">
        <f t="shared" si="23"/>
        <v>0</v>
      </c>
      <c r="AJ54" s="741">
        <f t="shared" si="23"/>
        <v>0</v>
      </c>
      <c r="AK54" s="741">
        <f t="shared" si="23"/>
        <v>0</v>
      </c>
      <c r="AL54" s="741">
        <f t="shared" si="23"/>
        <v>0</v>
      </c>
      <c r="AM54" s="741">
        <f t="shared" si="23"/>
        <v>0</v>
      </c>
      <c r="AN54" s="741">
        <f t="shared" si="23"/>
        <v>0</v>
      </c>
      <c r="AO54" s="741">
        <f t="shared" si="23"/>
        <v>0</v>
      </c>
      <c r="AP54" s="741">
        <f t="shared" si="24"/>
        <v>0</v>
      </c>
      <c r="AQ54" s="741">
        <f t="shared" si="24"/>
        <v>0</v>
      </c>
      <c r="AR54" s="741">
        <f t="shared" si="24"/>
        <v>0</v>
      </c>
      <c r="AS54" s="741">
        <f t="shared" si="24"/>
        <v>0</v>
      </c>
      <c r="AT54" s="741">
        <f t="shared" si="24"/>
        <v>0</v>
      </c>
      <c r="AU54" s="741">
        <f t="shared" si="24"/>
        <v>0</v>
      </c>
      <c r="AV54" s="741">
        <f t="shared" si="24"/>
        <v>0</v>
      </c>
      <c r="AW54" s="741">
        <f t="shared" si="24"/>
        <v>0</v>
      </c>
      <c r="AX54" s="741">
        <f t="shared" si="24"/>
        <v>0</v>
      </c>
      <c r="AY54" s="741">
        <f t="shared" si="24"/>
        <v>0</v>
      </c>
      <c r="AZ54" s="741">
        <f t="shared" si="24"/>
        <v>0</v>
      </c>
      <c r="BA54" s="741">
        <f t="shared" si="24"/>
        <v>0</v>
      </c>
      <c r="BB54" s="741">
        <f t="shared" si="24"/>
        <v>0</v>
      </c>
      <c r="BC54" s="741">
        <f t="shared" si="24"/>
        <v>0</v>
      </c>
      <c r="BD54" s="741">
        <f t="shared" si="24"/>
        <v>0</v>
      </c>
      <c r="BE54" s="741">
        <f t="shared" si="24"/>
        <v>0</v>
      </c>
      <c r="BF54" s="741">
        <f t="shared" si="25"/>
        <v>0</v>
      </c>
      <c r="BG54" s="741">
        <f t="shared" si="25"/>
        <v>0</v>
      </c>
      <c r="BH54" s="741">
        <f t="shared" si="25"/>
        <v>0</v>
      </c>
      <c r="BI54" s="741">
        <f t="shared" si="25"/>
        <v>0</v>
      </c>
      <c r="BJ54" s="741">
        <f t="shared" si="25"/>
        <v>0</v>
      </c>
      <c r="BK54" s="741">
        <f t="shared" si="25"/>
        <v>0</v>
      </c>
      <c r="BL54" s="741">
        <f t="shared" si="25"/>
        <v>0</v>
      </c>
      <c r="BM54" s="741">
        <f t="shared" si="25"/>
        <v>0</v>
      </c>
      <c r="BN54" s="741">
        <f t="shared" si="25"/>
        <v>0</v>
      </c>
      <c r="BO54" s="741">
        <f t="shared" si="25"/>
        <v>0</v>
      </c>
      <c r="BP54" s="741">
        <f t="shared" si="25"/>
        <v>0</v>
      </c>
      <c r="BQ54" s="741">
        <f t="shared" si="25"/>
        <v>0</v>
      </c>
      <c r="BR54" s="732">
        <f t="shared" si="26"/>
        <v>0</v>
      </c>
    </row>
    <row r="55" spans="1:70" ht="15" hidden="1" outlineLevel="1">
      <c r="A55" s="733">
        <v>26</v>
      </c>
      <c r="B55" s="734">
        <f t="shared" si="27"/>
        <v>4</v>
      </c>
      <c r="C55" s="735">
        <v>0</v>
      </c>
      <c r="D55" s="737">
        <f t="shared" si="20"/>
        <v>0</v>
      </c>
      <c r="E55" s="738"/>
      <c r="F55" s="739"/>
      <c r="G55" s="739"/>
      <c r="H55" s="739"/>
      <c r="I55" s="740"/>
      <c r="J55" s="741">
        <f t="shared" si="22"/>
        <v>0</v>
      </c>
      <c r="K55" s="741">
        <f t="shared" si="22"/>
        <v>0</v>
      </c>
      <c r="L55" s="741">
        <f t="shared" si="22"/>
        <v>0</v>
      </c>
      <c r="M55" s="741">
        <f t="shared" si="22"/>
        <v>0</v>
      </c>
      <c r="N55" s="741">
        <f t="shared" si="22"/>
        <v>0</v>
      </c>
      <c r="O55" s="741">
        <f t="shared" si="22"/>
        <v>0</v>
      </c>
      <c r="P55" s="741">
        <f t="shared" si="22"/>
        <v>0</v>
      </c>
      <c r="Q55" s="741">
        <f t="shared" si="22"/>
        <v>0</v>
      </c>
      <c r="R55" s="741">
        <f t="shared" si="22"/>
        <v>0</v>
      </c>
      <c r="S55" s="741">
        <f t="shared" si="22"/>
        <v>0</v>
      </c>
      <c r="T55" s="741">
        <f t="shared" si="22"/>
        <v>0</v>
      </c>
      <c r="U55" s="741">
        <f t="shared" si="22"/>
        <v>0</v>
      </c>
      <c r="V55" s="741">
        <f t="shared" si="22"/>
        <v>0</v>
      </c>
      <c r="W55" s="741">
        <f t="shared" si="22"/>
        <v>0</v>
      </c>
      <c r="X55" s="741">
        <f t="shared" si="22"/>
        <v>0</v>
      </c>
      <c r="Y55" s="741">
        <f t="shared" si="22"/>
        <v>0</v>
      </c>
      <c r="Z55" s="741">
        <f t="shared" si="23"/>
        <v>0</v>
      </c>
      <c r="AA55" s="741">
        <f t="shared" si="23"/>
        <v>0</v>
      </c>
      <c r="AB55" s="741">
        <f t="shared" si="23"/>
        <v>0</v>
      </c>
      <c r="AC55" s="741">
        <f t="shared" si="23"/>
        <v>0</v>
      </c>
      <c r="AD55" s="741">
        <f t="shared" si="23"/>
        <v>0</v>
      </c>
      <c r="AE55" s="741">
        <f t="shared" si="23"/>
        <v>0</v>
      </c>
      <c r="AF55" s="741">
        <f t="shared" si="23"/>
        <v>0</v>
      </c>
      <c r="AG55" s="741">
        <f t="shared" si="23"/>
        <v>0</v>
      </c>
      <c r="AH55" s="741">
        <f t="shared" si="23"/>
        <v>0</v>
      </c>
      <c r="AI55" s="741">
        <f t="shared" si="23"/>
        <v>0</v>
      </c>
      <c r="AJ55" s="741">
        <f t="shared" si="23"/>
        <v>0</v>
      </c>
      <c r="AK55" s="741">
        <f t="shared" si="23"/>
        <v>0</v>
      </c>
      <c r="AL55" s="741">
        <f t="shared" si="23"/>
        <v>0</v>
      </c>
      <c r="AM55" s="741">
        <f t="shared" si="23"/>
        <v>0</v>
      </c>
      <c r="AN55" s="741">
        <f t="shared" si="23"/>
        <v>0</v>
      </c>
      <c r="AO55" s="741">
        <f t="shared" si="23"/>
        <v>0</v>
      </c>
      <c r="AP55" s="741">
        <f t="shared" si="24"/>
        <v>0</v>
      </c>
      <c r="AQ55" s="741">
        <f t="shared" si="24"/>
        <v>0</v>
      </c>
      <c r="AR55" s="741">
        <f t="shared" si="24"/>
        <v>0</v>
      </c>
      <c r="AS55" s="741">
        <f t="shared" si="24"/>
        <v>0</v>
      </c>
      <c r="AT55" s="741">
        <f t="shared" si="24"/>
        <v>0</v>
      </c>
      <c r="AU55" s="741">
        <f t="shared" si="24"/>
        <v>0</v>
      </c>
      <c r="AV55" s="741">
        <f t="shared" si="24"/>
        <v>0</v>
      </c>
      <c r="AW55" s="741">
        <f t="shared" si="24"/>
        <v>0</v>
      </c>
      <c r="AX55" s="741">
        <f t="shared" si="24"/>
        <v>0</v>
      </c>
      <c r="AY55" s="741">
        <f t="shared" si="24"/>
        <v>0</v>
      </c>
      <c r="AZ55" s="741">
        <f t="shared" si="24"/>
        <v>0</v>
      </c>
      <c r="BA55" s="741">
        <f t="shared" si="24"/>
        <v>0</v>
      </c>
      <c r="BB55" s="741">
        <f t="shared" si="24"/>
        <v>0</v>
      </c>
      <c r="BC55" s="741">
        <f t="shared" si="24"/>
        <v>0</v>
      </c>
      <c r="BD55" s="741">
        <f t="shared" si="24"/>
        <v>0</v>
      </c>
      <c r="BE55" s="741">
        <f t="shared" si="24"/>
        <v>0</v>
      </c>
      <c r="BF55" s="741">
        <f t="shared" si="25"/>
        <v>0</v>
      </c>
      <c r="BG55" s="741">
        <f t="shared" si="25"/>
        <v>0</v>
      </c>
      <c r="BH55" s="741">
        <f t="shared" si="25"/>
        <v>0</v>
      </c>
      <c r="BI55" s="741">
        <f t="shared" si="25"/>
        <v>0</v>
      </c>
      <c r="BJ55" s="741">
        <f t="shared" si="25"/>
        <v>0</v>
      </c>
      <c r="BK55" s="741">
        <f t="shared" si="25"/>
        <v>0</v>
      </c>
      <c r="BL55" s="741">
        <f t="shared" si="25"/>
        <v>0</v>
      </c>
      <c r="BM55" s="741">
        <f t="shared" si="25"/>
        <v>0</v>
      </c>
      <c r="BN55" s="741">
        <f t="shared" si="25"/>
        <v>0</v>
      </c>
      <c r="BO55" s="741">
        <f t="shared" si="25"/>
        <v>0</v>
      </c>
      <c r="BP55" s="741">
        <f t="shared" si="25"/>
        <v>0</v>
      </c>
      <c r="BQ55" s="741">
        <f t="shared" si="25"/>
        <v>0</v>
      </c>
      <c r="BR55" s="732">
        <f t="shared" si="26"/>
        <v>0</v>
      </c>
    </row>
    <row r="56" spans="1:70" ht="15" hidden="1" outlineLevel="1">
      <c r="A56" s="733">
        <v>25</v>
      </c>
      <c r="B56" s="734">
        <f t="shared" si="27"/>
        <v>5</v>
      </c>
      <c r="C56" s="735">
        <v>0</v>
      </c>
      <c r="D56" s="737">
        <f t="shared" si="20"/>
        <v>0</v>
      </c>
      <c r="E56" s="738"/>
      <c r="F56" s="739"/>
      <c r="G56" s="739"/>
      <c r="H56" s="739"/>
      <c r="I56" s="740"/>
      <c r="J56" s="741">
        <f t="shared" si="22"/>
        <v>0</v>
      </c>
      <c r="K56" s="741">
        <f t="shared" si="22"/>
        <v>0</v>
      </c>
      <c r="L56" s="741">
        <f t="shared" si="22"/>
        <v>0</v>
      </c>
      <c r="M56" s="741">
        <f t="shared" si="22"/>
        <v>0</v>
      </c>
      <c r="N56" s="741">
        <f t="shared" si="22"/>
        <v>0</v>
      </c>
      <c r="O56" s="741">
        <f t="shared" si="22"/>
        <v>0</v>
      </c>
      <c r="P56" s="741">
        <f t="shared" si="22"/>
        <v>0</v>
      </c>
      <c r="Q56" s="741">
        <f t="shared" si="22"/>
        <v>0</v>
      </c>
      <c r="R56" s="741">
        <f t="shared" si="22"/>
        <v>0</v>
      </c>
      <c r="S56" s="741">
        <f t="shared" si="22"/>
        <v>0</v>
      </c>
      <c r="T56" s="741">
        <f t="shared" si="22"/>
        <v>0</v>
      </c>
      <c r="U56" s="741">
        <f t="shared" si="22"/>
        <v>0</v>
      </c>
      <c r="V56" s="741">
        <f t="shared" si="22"/>
        <v>0</v>
      </c>
      <c r="W56" s="741">
        <f t="shared" si="22"/>
        <v>0</v>
      </c>
      <c r="X56" s="741">
        <f t="shared" si="22"/>
        <v>0</v>
      </c>
      <c r="Y56" s="741">
        <f t="shared" si="22"/>
        <v>0</v>
      </c>
      <c r="Z56" s="741">
        <f t="shared" si="23"/>
        <v>0</v>
      </c>
      <c r="AA56" s="741">
        <f t="shared" si="23"/>
        <v>0</v>
      </c>
      <c r="AB56" s="741">
        <f t="shared" si="23"/>
        <v>0</v>
      </c>
      <c r="AC56" s="741">
        <f t="shared" si="23"/>
        <v>0</v>
      </c>
      <c r="AD56" s="741">
        <f t="shared" si="23"/>
        <v>0</v>
      </c>
      <c r="AE56" s="741">
        <f t="shared" si="23"/>
        <v>0</v>
      </c>
      <c r="AF56" s="741">
        <f t="shared" si="23"/>
        <v>0</v>
      </c>
      <c r="AG56" s="741">
        <f t="shared" si="23"/>
        <v>0</v>
      </c>
      <c r="AH56" s="741">
        <f t="shared" si="23"/>
        <v>0</v>
      </c>
      <c r="AI56" s="741">
        <f t="shared" si="23"/>
        <v>0</v>
      </c>
      <c r="AJ56" s="741">
        <f t="shared" si="23"/>
        <v>0</v>
      </c>
      <c r="AK56" s="741">
        <f t="shared" si="23"/>
        <v>0</v>
      </c>
      <c r="AL56" s="741">
        <f t="shared" si="23"/>
        <v>0</v>
      </c>
      <c r="AM56" s="741">
        <f t="shared" si="23"/>
        <v>0</v>
      </c>
      <c r="AN56" s="741">
        <f t="shared" si="23"/>
        <v>0</v>
      </c>
      <c r="AO56" s="741">
        <f t="shared" si="23"/>
        <v>0</v>
      </c>
      <c r="AP56" s="741">
        <f t="shared" si="24"/>
        <v>0</v>
      </c>
      <c r="AQ56" s="741">
        <f t="shared" si="24"/>
        <v>0</v>
      </c>
      <c r="AR56" s="741">
        <f t="shared" si="24"/>
        <v>0</v>
      </c>
      <c r="AS56" s="741">
        <f t="shared" si="24"/>
        <v>0</v>
      </c>
      <c r="AT56" s="741">
        <f t="shared" si="24"/>
        <v>0</v>
      </c>
      <c r="AU56" s="741">
        <f t="shared" si="24"/>
        <v>0</v>
      </c>
      <c r="AV56" s="741">
        <f t="shared" si="24"/>
        <v>0</v>
      </c>
      <c r="AW56" s="741">
        <f t="shared" si="24"/>
        <v>0</v>
      </c>
      <c r="AX56" s="741">
        <f t="shared" si="24"/>
        <v>0</v>
      </c>
      <c r="AY56" s="741">
        <f t="shared" si="24"/>
        <v>0</v>
      </c>
      <c r="AZ56" s="741">
        <f t="shared" si="24"/>
        <v>0</v>
      </c>
      <c r="BA56" s="741">
        <f t="shared" si="24"/>
        <v>0</v>
      </c>
      <c r="BB56" s="741">
        <f t="shared" si="24"/>
        <v>0</v>
      </c>
      <c r="BC56" s="741">
        <f t="shared" si="24"/>
        <v>0</v>
      </c>
      <c r="BD56" s="741">
        <f t="shared" si="24"/>
        <v>0</v>
      </c>
      <c r="BE56" s="741">
        <f t="shared" si="24"/>
        <v>0</v>
      </c>
      <c r="BF56" s="741">
        <f t="shared" si="25"/>
        <v>0</v>
      </c>
      <c r="BG56" s="741">
        <f t="shared" si="25"/>
        <v>0</v>
      </c>
      <c r="BH56" s="741">
        <f t="shared" si="25"/>
        <v>0</v>
      </c>
      <c r="BI56" s="741">
        <f t="shared" si="25"/>
        <v>0</v>
      </c>
      <c r="BJ56" s="741">
        <f t="shared" si="25"/>
        <v>0</v>
      </c>
      <c r="BK56" s="741">
        <f t="shared" si="25"/>
        <v>0</v>
      </c>
      <c r="BL56" s="741">
        <f t="shared" si="25"/>
        <v>0</v>
      </c>
      <c r="BM56" s="741">
        <f t="shared" si="25"/>
        <v>0</v>
      </c>
      <c r="BN56" s="741">
        <f t="shared" si="25"/>
        <v>0</v>
      </c>
      <c r="BO56" s="741">
        <f t="shared" si="25"/>
        <v>0</v>
      </c>
      <c r="BP56" s="741">
        <f t="shared" si="25"/>
        <v>0</v>
      </c>
      <c r="BQ56" s="741">
        <f t="shared" si="25"/>
        <v>0</v>
      </c>
      <c r="BR56" s="732">
        <f t="shared" si="26"/>
        <v>0</v>
      </c>
    </row>
    <row r="57" spans="1:70" ht="15" hidden="1" outlineLevel="1">
      <c r="A57" s="742">
        <v>24</v>
      </c>
      <c r="B57" s="734">
        <f t="shared" si="27"/>
        <v>6</v>
      </c>
      <c r="C57" s="735">
        <v>0</v>
      </c>
      <c r="D57" s="737">
        <f t="shared" si="20"/>
        <v>0</v>
      </c>
      <c r="E57" s="738"/>
      <c r="F57" s="739"/>
      <c r="G57" s="739"/>
      <c r="H57" s="739"/>
      <c r="I57" s="740"/>
      <c r="J57" s="741">
        <f t="shared" si="22"/>
        <v>0</v>
      </c>
      <c r="K57" s="741">
        <f t="shared" si="22"/>
        <v>0</v>
      </c>
      <c r="L57" s="741">
        <f t="shared" si="22"/>
        <v>0</v>
      </c>
      <c r="M57" s="741">
        <f t="shared" si="22"/>
        <v>0</v>
      </c>
      <c r="N57" s="741">
        <f t="shared" si="22"/>
        <v>0</v>
      </c>
      <c r="O57" s="741">
        <f t="shared" si="22"/>
        <v>0</v>
      </c>
      <c r="P57" s="741">
        <f t="shared" si="22"/>
        <v>0</v>
      </c>
      <c r="Q57" s="741">
        <f t="shared" si="22"/>
        <v>0</v>
      </c>
      <c r="R57" s="741">
        <f t="shared" si="22"/>
        <v>0</v>
      </c>
      <c r="S57" s="741">
        <f t="shared" si="22"/>
        <v>0</v>
      </c>
      <c r="T57" s="741">
        <f t="shared" si="22"/>
        <v>0</v>
      </c>
      <c r="U57" s="741">
        <f t="shared" si="22"/>
        <v>0</v>
      </c>
      <c r="V57" s="741">
        <f t="shared" si="22"/>
        <v>0</v>
      </c>
      <c r="W57" s="741">
        <f t="shared" si="22"/>
        <v>0</v>
      </c>
      <c r="X57" s="741">
        <f t="shared" si="22"/>
        <v>0</v>
      </c>
      <c r="Y57" s="741">
        <f t="shared" si="22"/>
        <v>0</v>
      </c>
      <c r="Z57" s="741">
        <f t="shared" si="23"/>
        <v>0</v>
      </c>
      <c r="AA57" s="741">
        <f t="shared" si="23"/>
        <v>0</v>
      </c>
      <c r="AB57" s="741">
        <f t="shared" si="23"/>
        <v>0</v>
      </c>
      <c r="AC57" s="741">
        <f t="shared" si="23"/>
        <v>0</v>
      </c>
      <c r="AD57" s="741">
        <f t="shared" si="23"/>
        <v>0</v>
      </c>
      <c r="AE57" s="741">
        <f t="shared" si="23"/>
        <v>0</v>
      </c>
      <c r="AF57" s="741">
        <f t="shared" si="23"/>
        <v>0</v>
      </c>
      <c r="AG57" s="741">
        <f t="shared" si="23"/>
        <v>0</v>
      </c>
      <c r="AH57" s="741">
        <f t="shared" si="23"/>
        <v>0</v>
      </c>
      <c r="AI57" s="741">
        <f t="shared" si="23"/>
        <v>0</v>
      </c>
      <c r="AJ57" s="741">
        <f t="shared" si="23"/>
        <v>0</v>
      </c>
      <c r="AK57" s="741">
        <f t="shared" si="23"/>
        <v>0</v>
      </c>
      <c r="AL57" s="741">
        <f t="shared" si="23"/>
        <v>0</v>
      </c>
      <c r="AM57" s="741">
        <f t="shared" si="23"/>
        <v>0</v>
      </c>
      <c r="AN57" s="741">
        <f t="shared" si="23"/>
        <v>0</v>
      </c>
      <c r="AO57" s="741">
        <f t="shared" si="23"/>
        <v>0</v>
      </c>
      <c r="AP57" s="741">
        <f t="shared" si="24"/>
        <v>0</v>
      </c>
      <c r="AQ57" s="741">
        <f t="shared" si="24"/>
        <v>0</v>
      </c>
      <c r="AR57" s="741">
        <f t="shared" si="24"/>
        <v>0</v>
      </c>
      <c r="AS57" s="741">
        <f t="shared" si="24"/>
        <v>0</v>
      </c>
      <c r="AT57" s="741">
        <f t="shared" si="24"/>
        <v>0</v>
      </c>
      <c r="AU57" s="741">
        <f t="shared" si="24"/>
        <v>0</v>
      </c>
      <c r="AV57" s="741">
        <f t="shared" si="24"/>
        <v>0</v>
      </c>
      <c r="AW57" s="741">
        <f t="shared" si="24"/>
        <v>0</v>
      </c>
      <c r="AX57" s="741">
        <f t="shared" si="24"/>
        <v>0</v>
      </c>
      <c r="AY57" s="741">
        <f t="shared" si="24"/>
        <v>0</v>
      </c>
      <c r="AZ57" s="741">
        <f t="shared" si="24"/>
        <v>0</v>
      </c>
      <c r="BA57" s="741">
        <f t="shared" si="24"/>
        <v>0</v>
      </c>
      <c r="BB57" s="741">
        <f t="shared" si="24"/>
        <v>0</v>
      </c>
      <c r="BC57" s="741">
        <f t="shared" si="24"/>
        <v>0</v>
      </c>
      <c r="BD57" s="741">
        <f t="shared" si="24"/>
        <v>0</v>
      </c>
      <c r="BE57" s="741">
        <f t="shared" si="24"/>
        <v>0</v>
      </c>
      <c r="BF57" s="741">
        <f t="shared" si="25"/>
        <v>0</v>
      </c>
      <c r="BG57" s="741">
        <f t="shared" si="25"/>
        <v>0</v>
      </c>
      <c r="BH57" s="741">
        <f t="shared" si="25"/>
        <v>0</v>
      </c>
      <c r="BI57" s="741">
        <f t="shared" si="25"/>
        <v>0</v>
      </c>
      <c r="BJ57" s="741">
        <f t="shared" si="25"/>
        <v>0</v>
      </c>
      <c r="BK57" s="741">
        <f t="shared" si="25"/>
        <v>0</v>
      </c>
      <c r="BL57" s="741">
        <f t="shared" si="25"/>
        <v>0</v>
      </c>
      <c r="BM57" s="741">
        <f t="shared" si="25"/>
        <v>0</v>
      </c>
      <c r="BN57" s="741">
        <f t="shared" si="25"/>
        <v>0</v>
      </c>
      <c r="BO57" s="741">
        <f t="shared" si="25"/>
        <v>0</v>
      </c>
      <c r="BP57" s="741">
        <f t="shared" si="25"/>
        <v>0</v>
      </c>
      <c r="BQ57" s="741">
        <f t="shared" si="25"/>
        <v>0</v>
      </c>
      <c r="BR57" s="732">
        <f t="shared" si="26"/>
        <v>0</v>
      </c>
    </row>
    <row r="58" spans="1:70" ht="15" hidden="1" outlineLevel="1">
      <c r="A58" s="742">
        <v>23</v>
      </c>
      <c r="B58" s="734">
        <f t="shared" si="27"/>
        <v>7</v>
      </c>
      <c r="C58" s="735">
        <v>0</v>
      </c>
      <c r="D58" s="737">
        <f t="shared" si="20"/>
        <v>0</v>
      </c>
      <c r="E58" s="738"/>
      <c r="F58" s="739"/>
      <c r="G58" s="739"/>
      <c r="H58" s="739"/>
      <c r="I58" s="740"/>
      <c r="J58" s="741">
        <f t="shared" si="22"/>
        <v>0</v>
      </c>
      <c r="K58" s="741">
        <f t="shared" si="22"/>
        <v>0</v>
      </c>
      <c r="L58" s="741">
        <f t="shared" si="22"/>
        <v>0</v>
      </c>
      <c r="M58" s="741">
        <f t="shared" si="22"/>
        <v>0</v>
      </c>
      <c r="N58" s="741">
        <f t="shared" si="22"/>
        <v>0</v>
      </c>
      <c r="O58" s="741">
        <f t="shared" si="22"/>
        <v>0</v>
      </c>
      <c r="P58" s="741">
        <f t="shared" si="22"/>
        <v>0</v>
      </c>
      <c r="Q58" s="741">
        <f t="shared" si="22"/>
        <v>0</v>
      </c>
      <c r="R58" s="741">
        <f t="shared" si="22"/>
        <v>0</v>
      </c>
      <c r="S58" s="741">
        <f t="shared" si="22"/>
        <v>0</v>
      </c>
      <c r="T58" s="741">
        <f t="shared" si="22"/>
        <v>0</v>
      </c>
      <c r="U58" s="741">
        <f t="shared" si="22"/>
        <v>0</v>
      </c>
      <c r="V58" s="741">
        <f t="shared" si="22"/>
        <v>0</v>
      </c>
      <c r="W58" s="741">
        <f t="shared" si="22"/>
        <v>0</v>
      </c>
      <c r="X58" s="741">
        <f t="shared" si="22"/>
        <v>0</v>
      </c>
      <c r="Y58" s="741">
        <f t="shared" si="22"/>
        <v>0</v>
      </c>
      <c r="Z58" s="741">
        <f t="shared" si="23"/>
        <v>0</v>
      </c>
      <c r="AA58" s="741">
        <f t="shared" si="23"/>
        <v>0</v>
      </c>
      <c r="AB58" s="741">
        <f t="shared" si="23"/>
        <v>0</v>
      </c>
      <c r="AC58" s="741">
        <f t="shared" si="23"/>
        <v>0</v>
      </c>
      <c r="AD58" s="741">
        <f t="shared" si="23"/>
        <v>0</v>
      </c>
      <c r="AE58" s="741">
        <f t="shared" si="23"/>
        <v>0</v>
      </c>
      <c r="AF58" s="741">
        <f t="shared" si="23"/>
        <v>0</v>
      </c>
      <c r="AG58" s="741">
        <f t="shared" si="23"/>
        <v>0</v>
      </c>
      <c r="AH58" s="741">
        <f t="shared" si="23"/>
        <v>0</v>
      </c>
      <c r="AI58" s="741">
        <f t="shared" si="23"/>
        <v>0</v>
      </c>
      <c r="AJ58" s="741">
        <f t="shared" si="23"/>
        <v>0</v>
      </c>
      <c r="AK58" s="741">
        <f t="shared" si="23"/>
        <v>0</v>
      </c>
      <c r="AL58" s="741">
        <f t="shared" si="23"/>
        <v>0</v>
      </c>
      <c r="AM58" s="741">
        <f t="shared" si="23"/>
        <v>0</v>
      </c>
      <c r="AN58" s="741">
        <f t="shared" si="23"/>
        <v>0</v>
      </c>
      <c r="AO58" s="741">
        <f t="shared" si="23"/>
        <v>0</v>
      </c>
      <c r="AP58" s="741">
        <f t="shared" si="24"/>
        <v>0</v>
      </c>
      <c r="AQ58" s="741">
        <f t="shared" si="24"/>
        <v>0</v>
      </c>
      <c r="AR58" s="741">
        <f t="shared" si="24"/>
        <v>0</v>
      </c>
      <c r="AS58" s="741">
        <f t="shared" si="24"/>
        <v>0</v>
      </c>
      <c r="AT58" s="741">
        <f t="shared" si="24"/>
        <v>0</v>
      </c>
      <c r="AU58" s="741">
        <f t="shared" si="24"/>
        <v>0</v>
      </c>
      <c r="AV58" s="741">
        <f t="shared" si="24"/>
        <v>0</v>
      </c>
      <c r="AW58" s="741">
        <f t="shared" si="24"/>
        <v>0</v>
      </c>
      <c r="AX58" s="741">
        <f t="shared" si="24"/>
        <v>0</v>
      </c>
      <c r="AY58" s="741">
        <f t="shared" si="24"/>
        <v>0</v>
      </c>
      <c r="AZ58" s="741">
        <f t="shared" si="24"/>
        <v>0</v>
      </c>
      <c r="BA58" s="741">
        <f t="shared" si="24"/>
        <v>0</v>
      </c>
      <c r="BB58" s="741">
        <f t="shared" si="24"/>
        <v>0</v>
      </c>
      <c r="BC58" s="741">
        <f t="shared" si="24"/>
        <v>0</v>
      </c>
      <c r="BD58" s="741">
        <f t="shared" si="24"/>
        <v>0</v>
      </c>
      <c r="BE58" s="741">
        <f t="shared" si="24"/>
        <v>0</v>
      </c>
      <c r="BF58" s="741">
        <f t="shared" si="25"/>
        <v>0</v>
      </c>
      <c r="BG58" s="741">
        <f t="shared" si="25"/>
        <v>0</v>
      </c>
      <c r="BH58" s="741">
        <f t="shared" si="25"/>
        <v>0</v>
      </c>
      <c r="BI58" s="741">
        <f t="shared" si="25"/>
        <v>0</v>
      </c>
      <c r="BJ58" s="741">
        <f t="shared" si="25"/>
        <v>0</v>
      </c>
      <c r="BK58" s="741">
        <f t="shared" si="25"/>
        <v>0</v>
      </c>
      <c r="BL58" s="741">
        <f t="shared" si="25"/>
        <v>0</v>
      </c>
      <c r="BM58" s="741">
        <f t="shared" si="25"/>
        <v>0</v>
      </c>
      <c r="BN58" s="741">
        <f t="shared" si="25"/>
        <v>0</v>
      </c>
      <c r="BO58" s="741">
        <f t="shared" si="25"/>
        <v>0</v>
      </c>
      <c r="BP58" s="741">
        <f t="shared" si="25"/>
        <v>0</v>
      </c>
      <c r="BQ58" s="741">
        <f t="shared" si="25"/>
        <v>0</v>
      </c>
      <c r="BR58" s="732">
        <f t="shared" si="26"/>
        <v>0</v>
      </c>
    </row>
    <row r="59" spans="1:70" ht="15" hidden="1" outlineLevel="1">
      <c r="A59" s="742">
        <v>22</v>
      </c>
      <c r="B59" s="734">
        <f t="shared" si="27"/>
        <v>8</v>
      </c>
      <c r="C59" s="735">
        <v>0</v>
      </c>
      <c r="D59" s="737">
        <f t="shared" si="20"/>
        <v>0</v>
      </c>
      <c r="E59" s="738"/>
      <c r="F59" s="739"/>
      <c r="G59" s="739"/>
      <c r="H59" s="739"/>
      <c r="I59" s="740"/>
      <c r="J59" s="741">
        <f t="shared" si="22"/>
        <v>0</v>
      </c>
      <c r="K59" s="741">
        <f t="shared" si="22"/>
        <v>0</v>
      </c>
      <c r="L59" s="741">
        <f t="shared" si="22"/>
        <v>0</v>
      </c>
      <c r="M59" s="741">
        <f t="shared" si="22"/>
        <v>0</v>
      </c>
      <c r="N59" s="741">
        <f t="shared" si="22"/>
        <v>0</v>
      </c>
      <c r="O59" s="741">
        <f t="shared" si="22"/>
        <v>0</v>
      </c>
      <c r="P59" s="741">
        <f t="shared" si="22"/>
        <v>0</v>
      </c>
      <c r="Q59" s="741">
        <f t="shared" si="22"/>
        <v>0</v>
      </c>
      <c r="R59" s="741">
        <f t="shared" si="22"/>
        <v>0</v>
      </c>
      <c r="S59" s="741">
        <f t="shared" si="22"/>
        <v>0</v>
      </c>
      <c r="T59" s="741">
        <f t="shared" si="22"/>
        <v>0</v>
      </c>
      <c r="U59" s="741">
        <f t="shared" si="22"/>
        <v>0</v>
      </c>
      <c r="V59" s="741">
        <f t="shared" si="22"/>
        <v>0</v>
      </c>
      <c r="W59" s="741">
        <f t="shared" si="22"/>
        <v>0</v>
      </c>
      <c r="X59" s="741">
        <f t="shared" si="22"/>
        <v>0</v>
      </c>
      <c r="Y59" s="741">
        <f t="shared" si="22"/>
        <v>0</v>
      </c>
      <c r="Z59" s="741">
        <f t="shared" si="23"/>
        <v>0</v>
      </c>
      <c r="AA59" s="741">
        <f t="shared" si="23"/>
        <v>0</v>
      </c>
      <c r="AB59" s="741">
        <f t="shared" si="23"/>
        <v>0</v>
      </c>
      <c r="AC59" s="741">
        <f t="shared" si="23"/>
        <v>0</v>
      </c>
      <c r="AD59" s="741">
        <f t="shared" si="23"/>
        <v>0</v>
      </c>
      <c r="AE59" s="741">
        <f t="shared" si="23"/>
        <v>0</v>
      </c>
      <c r="AF59" s="741">
        <f t="shared" si="23"/>
        <v>0</v>
      </c>
      <c r="AG59" s="741">
        <f t="shared" si="23"/>
        <v>0</v>
      </c>
      <c r="AH59" s="741">
        <f t="shared" si="23"/>
        <v>0</v>
      </c>
      <c r="AI59" s="741">
        <f t="shared" si="23"/>
        <v>0</v>
      </c>
      <c r="AJ59" s="741">
        <f t="shared" si="23"/>
        <v>0</v>
      </c>
      <c r="AK59" s="741">
        <f t="shared" si="23"/>
        <v>0</v>
      </c>
      <c r="AL59" s="741">
        <f t="shared" si="23"/>
        <v>0</v>
      </c>
      <c r="AM59" s="741">
        <f t="shared" si="23"/>
        <v>0</v>
      </c>
      <c r="AN59" s="741">
        <f t="shared" si="23"/>
        <v>0</v>
      </c>
      <c r="AO59" s="741">
        <f t="shared" si="23"/>
        <v>0</v>
      </c>
      <c r="AP59" s="741">
        <f t="shared" si="24"/>
        <v>0</v>
      </c>
      <c r="AQ59" s="741">
        <f t="shared" si="24"/>
        <v>0</v>
      </c>
      <c r="AR59" s="741">
        <f t="shared" si="24"/>
        <v>0</v>
      </c>
      <c r="AS59" s="741">
        <f t="shared" si="24"/>
        <v>0</v>
      </c>
      <c r="AT59" s="741">
        <f t="shared" si="24"/>
        <v>0</v>
      </c>
      <c r="AU59" s="741">
        <f t="shared" si="24"/>
        <v>0</v>
      </c>
      <c r="AV59" s="741">
        <f t="shared" si="24"/>
        <v>0</v>
      </c>
      <c r="AW59" s="741">
        <f t="shared" si="24"/>
        <v>0</v>
      </c>
      <c r="AX59" s="741">
        <f t="shared" si="24"/>
        <v>0</v>
      </c>
      <c r="AY59" s="741">
        <f t="shared" si="24"/>
        <v>0</v>
      </c>
      <c r="AZ59" s="741">
        <f t="shared" si="24"/>
        <v>0</v>
      </c>
      <c r="BA59" s="741">
        <f t="shared" si="24"/>
        <v>0</v>
      </c>
      <c r="BB59" s="741">
        <f t="shared" si="24"/>
        <v>0</v>
      </c>
      <c r="BC59" s="741">
        <f t="shared" si="24"/>
        <v>0</v>
      </c>
      <c r="BD59" s="741">
        <f t="shared" si="24"/>
        <v>0</v>
      </c>
      <c r="BE59" s="741">
        <f t="shared" si="24"/>
        <v>0</v>
      </c>
      <c r="BF59" s="741">
        <f t="shared" si="25"/>
        <v>0</v>
      </c>
      <c r="BG59" s="741">
        <f t="shared" si="25"/>
        <v>0</v>
      </c>
      <c r="BH59" s="741">
        <f t="shared" si="25"/>
        <v>0</v>
      </c>
      <c r="BI59" s="741">
        <f t="shared" si="25"/>
        <v>0</v>
      </c>
      <c r="BJ59" s="741">
        <f t="shared" si="25"/>
        <v>0</v>
      </c>
      <c r="BK59" s="741">
        <f t="shared" si="25"/>
        <v>0</v>
      </c>
      <c r="BL59" s="741">
        <f t="shared" si="25"/>
        <v>0</v>
      </c>
      <c r="BM59" s="741">
        <f t="shared" si="25"/>
        <v>0</v>
      </c>
      <c r="BN59" s="741">
        <f t="shared" si="25"/>
        <v>0</v>
      </c>
      <c r="BO59" s="741">
        <f t="shared" si="25"/>
        <v>0</v>
      </c>
      <c r="BP59" s="741">
        <f t="shared" si="25"/>
        <v>0</v>
      </c>
      <c r="BQ59" s="741">
        <f t="shared" si="25"/>
        <v>0</v>
      </c>
      <c r="BR59" s="732">
        <f t="shared" si="26"/>
        <v>0</v>
      </c>
    </row>
    <row r="60" spans="1:70" ht="15" hidden="1" outlineLevel="1">
      <c r="A60" s="742">
        <v>21</v>
      </c>
      <c r="B60" s="734">
        <f t="shared" si="27"/>
        <v>9</v>
      </c>
      <c r="C60" s="735">
        <v>0</v>
      </c>
      <c r="D60" s="737">
        <f t="shared" si="20"/>
        <v>0</v>
      </c>
      <c r="E60" s="738"/>
      <c r="F60" s="739"/>
      <c r="G60" s="739"/>
      <c r="H60" s="739"/>
      <c r="I60" s="740"/>
      <c r="J60" s="741">
        <f t="shared" si="22"/>
        <v>0</v>
      </c>
      <c r="K60" s="741">
        <f t="shared" si="22"/>
        <v>0</v>
      </c>
      <c r="L60" s="741">
        <f t="shared" si="22"/>
        <v>0</v>
      </c>
      <c r="M60" s="741">
        <f t="shared" si="22"/>
        <v>0</v>
      </c>
      <c r="N60" s="741">
        <f t="shared" si="22"/>
        <v>0</v>
      </c>
      <c r="O60" s="741">
        <f t="shared" si="22"/>
        <v>0</v>
      </c>
      <c r="P60" s="741">
        <f t="shared" si="22"/>
        <v>0</v>
      </c>
      <c r="Q60" s="741">
        <f t="shared" si="22"/>
        <v>0</v>
      </c>
      <c r="R60" s="741">
        <f t="shared" si="22"/>
        <v>0</v>
      </c>
      <c r="S60" s="741">
        <f t="shared" si="22"/>
        <v>0</v>
      </c>
      <c r="T60" s="741">
        <f t="shared" si="22"/>
        <v>0</v>
      </c>
      <c r="U60" s="741">
        <f t="shared" si="22"/>
        <v>0</v>
      </c>
      <c r="V60" s="741">
        <f t="shared" si="22"/>
        <v>0</v>
      </c>
      <c r="W60" s="741">
        <f t="shared" si="22"/>
        <v>0</v>
      </c>
      <c r="X60" s="741">
        <f t="shared" si="22"/>
        <v>0</v>
      </c>
      <c r="Y60" s="741">
        <f t="shared" si="22"/>
        <v>0</v>
      </c>
      <c r="Z60" s="741">
        <f t="shared" si="23"/>
        <v>0</v>
      </c>
      <c r="AA60" s="741">
        <f t="shared" si="23"/>
        <v>0</v>
      </c>
      <c r="AB60" s="741">
        <f t="shared" si="23"/>
        <v>0</v>
      </c>
      <c r="AC60" s="741">
        <f t="shared" si="23"/>
        <v>0</v>
      </c>
      <c r="AD60" s="741">
        <f t="shared" si="23"/>
        <v>0</v>
      </c>
      <c r="AE60" s="741">
        <f t="shared" si="23"/>
        <v>0</v>
      </c>
      <c r="AF60" s="741">
        <f t="shared" si="23"/>
        <v>0</v>
      </c>
      <c r="AG60" s="741">
        <f t="shared" si="23"/>
        <v>0</v>
      </c>
      <c r="AH60" s="741">
        <f t="shared" si="23"/>
        <v>0</v>
      </c>
      <c r="AI60" s="741">
        <f t="shared" si="23"/>
        <v>0</v>
      </c>
      <c r="AJ60" s="741">
        <f t="shared" si="23"/>
        <v>0</v>
      </c>
      <c r="AK60" s="741">
        <f t="shared" si="23"/>
        <v>0</v>
      </c>
      <c r="AL60" s="741">
        <f t="shared" si="23"/>
        <v>0</v>
      </c>
      <c r="AM60" s="741">
        <f t="shared" si="23"/>
        <v>0</v>
      </c>
      <c r="AN60" s="741">
        <f t="shared" si="23"/>
        <v>0</v>
      </c>
      <c r="AO60" s="741">
        <f t="shared" si="23"/>
        <v>0</v>
      </c>
      <c r="AP60" s="741">
        <f t="shared" si="24"/>
        <v>0</v>
      </c>
      <c r="AQ60" s="741">
        <f t="shared" si="24"/>
        <v>0</v>
      </c>
      <c r="AR60" s="741">
        <f t="shared" si="24"/>
        <v>0</v>
      </c>
      <c r="AS60" s="741">
        <f t="shared" si="24"/>
        <v>0</v>
      </c>
      <c r="AT60" s="741">
        <f t="shared" si="24"/>
        <v>0</v>
      </c>
      <c r="AU60" s="741">
        <f t="shared" si="24"/>
        <v>0</v>
      </c>
      <c r="AV60" s="741">
        <f t="shared" si="24"/>
        <v>0</v>
      </c>
      <c r="AW60" s="741">
        <f t="shared" si="24"/>
        <v>0</v>
      </c>
      <c r="AX60" s="741">
        <f t="shared" si="24"/>
        <v>0</v>
      </c>
      <c r="AY60" s="741">
        <f t="shared" si="24"/>
        <v>0</v>
      </c>
      <c r="AZ60" s="741">
        <f t="shared" si="24"/>
        <v>0</v>
      </c>
      <c r="BA60" s="741">
        <f t="shared" si="24"/>
        <v>0</v>
      </c>
      <c r="BB60" s="741">
        <f t="shared" si="24"/>
        <v>0</v>
      </c>
      <c r="BC60" s="741">
        <f t="shared" si="24"/>
        <v>0</v>
      </c>
      <c r="BD60" s="741">
        <f t="shared" si="24"/>
        <v>0</v>
      </c>
      <c r="BE60" s="741">
        <f t="shared" si="24"/>
        <v>0</v>
      </c>
      <c r="BF60" s="741">
        <f t="shared" si="25"/>
        <v>0</v>
      </c>
      <c r="BG60" s="741">
        <f t="shared" si="25"/>
        <v>0</v>
      </c>
      <c r="BH60" s="741">
        <f t="shared" si="25"/>
        <v>0</v>
      </c>
      <c r="BI60" s="741">
        <f t="shared" si="25"/>
        <v>0</v>
      </c>
      <c r="BJ60" s="741">
        <f t="shared" si="25"/>
        <v>0</v>
      </c>
      <c r="BK60" s="741">
        <f t="shared" si="25"/>
        <v>0</v>
      </c>
      <c r="BL60" s="741">
        <f t="shared" si="25"/>
        <v>0</v>
      </c>
      <c r="BM60" s="741">
        <f t="shared" si="25"/>
        <v>0</v>
      </c>
      <c r="BN60" s="741">
        <f t="shared" si="25"/>
        <v>0</v>
      </c>
      <c r="BO60" s="741">
        <f t="shared" si="25"/>
        <v>0</v>
      </c>
      <c r="BP60" s="741">
        <f t="shared" si="25"/>
        <v>0</v>
      </c>
      <c r="BQ60" s="741">
        <f t="shared" si="25"/>
        <v>0</v>
      </c>
      <c r="BR60" s="732">
        <f t="shared" si="26"/>
        <v>0</v>
      </c>
    </row>
    <row r="61" spans="1:70" ht="15" hidden="1" outlineLevel="1">
      <c r="A61" s="742">
        <v>20</v>
      </c>
      <c r="B61" s="734">
        <f t="shared" si="27"/>
        <v>10</v>
      </c>
      <c r="C61" s="735">
        <v>0</v>
      </c>
      <c r="D61" s="737">
        <f t="shared" si="20"/>
        <v>0</v>
      </c>
      <c r="E61" s="738"/>
      <c r="F61" s="739"/>
      <c r="G61" s="739"/>
      <c r="H61" s="739"/>
      <c r="I61" s="740"/>
      <c r="J61" s="741">
        <f t="shared" si="22"/>
        <v>0</v>
      </c>
      <c r="K61" s="741">
        <f t="shared" si="22"/>
        <v>0</v>
      </c>
      <c r="L61" s="741">
        <f t="shared" si="22"/>
        <v>0</v>
      </c>
      <c r="M61" s="741">
        <f t="shared" si="22"/>
        <v>0</v>
      </c>
      <c r="N61" s="741">
        <f t="shared" si="22"/>
        <v>0</v>
      </c>
      <c r="O61" s="741">
        <f t="shared" si="22"/>
        <v>0</v>
      </c>
      <c r="P61" s="741">
        <f t="shared" si="22"/>
        <v>0</v>
      </c>
      <c r="Q61" s="741">
        <f t="shared" si="22"/>
        <v>0</v>
      </c>
      <c r="R61" s="741">
        <f t="shared" si="22"/>
        <v>0</v>
      </c>
      <c r="S61" s="741">
        <f t="shared" si="22"/>
        <v>0</v>
      </c>
      <c r="T61" s="741">
        <f t="shared" si="22"/>
        <v>0</v>
      </c>
      <c r="U61" s="741">
        <f t="shared" si="22"/>
        <v>0</v>
      </c>
      <c r="V61" s="741">
        <f t="shared" si="22"/>
        <v>0</v>
      </c>
      <c r="W61" s="741">
        <f t="shared" si="22"/>
        <v>0</v>
      </c>
      <c r="X61" s="741">
        <f t="shared" si="22"/>
        <v>0</v>
      </c>
      <c r="Y61" s="741">
        <f t="shared" si="22"/>
        <v>0</v>
      </c>
      <c r="Z61" s="741">
        <f t="shared" si="23"/>
        <v>0</v>
      </c>
      <c r="AA61" s="741">
        <f t="shared" si="23"/>
        <v>0</v>
      </c>
      <c r="AB61" s="741">
        <f t="shared" si="23"/>
        <v>0</v>
      </c>
      <c r="AC61" s="741">
        <f t="shared" si="23"/>
        <v>0</v>
      </c>
      <c r="AD61" s="741">
        <f t="shared" si="23"/>
        <v>0</v>
      </c>
      <c r="AE61" s="741">
        <f t="shared" si="23"/>
        <v>0</v>
      </c>
      <c r="AF61" s="741">
        <f t="shared" si="23"/>
        <v>0</v>
      </c>
      <c r="AG61" s="741">
        <f t="shared" si="23"/>
        <v>0</v>
      </c>
      <c r="AH61" s="741">
        <f t="shared" si="23"/>
        <v>0</v>
      </c>
      <c r="AI61" s="741">
        <f t="shared" si="23"/>
        <v>0</v>
      </c>
      <c r="AJ61" s="741">
        <f t="shared" si="23"/>
        <v>0</v>
      </c>
      <c r="AK61" s="741">
        <f t="shared" si="23"/>
        <v>0</v>
      </c>
      <c r="AL61" s="741">
        <f t="shared" si="23"/>
        <v>0</v>
      </c>
      <c r="AM61" s="741">
        <f t="shared" si="23"/>
        <v>0</v>
      </c>
      <c r="AN61" s="741">
        <f t="shared" si="23"/>
        <v>0</v>
      </c>
      <c r="AO61" s="741">
        <f t="shared" si="23"/>
        <v>0</v>
      </c>
      <c r="AP61" s="741">
        <f t="shared" si="24"/>
        <v>0</v>
      </c>
      <c r="AQ61" s="741">
        <f t="shared" si="24"/>
        <v>0</v>
      </c>
      <c r="AR61" s="741">
        <f t="shared" si="24"/>
        <v>0</v>
      </c>
      <c r="AS61" s="741">
        <f t="shared" si="24"/>
        <v>0</v>
      </c>
      <c r="AT61" s="741">
        <f t="shared" si="24"/>
        <v>0</v>
      </c>
      <c r="AU61" s="741">
        <f t="shared" si="24"/>
        <v>0</v>
      </c>
      <c r="AV61" s="741">
        <f t="shared" si="24"/>
        <v>0</v>
      </c>
      <c r="AW61" s="741">
        <f t="shared" si="24"/>
        <v>0</v>
      </c>
      <c r="AX61" s="741">
        <f t="shared" si="24"/>
        <v>0</v>
      </c>
      <c r="AY61" s="741">
        <f t="shared" si="24"/>
        <v>0</v>
      </c>
      <c r="AZ61" s="741">
        <f t="shared" si="24"/>
        <v>0</v>
      </c>
      <c r="BA61" s="741">
        <f t="shared" si="24"/>
        <v>0</v>
      </c>
      <c r="BB61" s="741">
        <f t="shared" si="24"/>
        <v>0</v>
      </c>
      <c r="BC61" s="741">
        <f t="shared" si="24"/>
        <v>0</v>
      </c>
      <c r="BD61" s="741">
        <f t="shared" si="24"/>
        <v>0</v>
      </c>
      <c r="BE61" s="741">
        <f t="shared" si="24"/>
        <v>0</v>
      </c>
      <c r="BF61" s="741">
        <f t="shared" si="25"/>
        <v>0</v>
      </c>
      <c r="BG61" s="741">
        <f t="shared" si="25"/>
        <v>0</v>
      </c>
      <c r="BH61" s="741">
        <f t="shared" si="25"/>
        <v>0</v>
      </c>
      <c r="BI61" s="741">
        <f t="shared" si="25"/>
        <v>0</v>
      </c>
      <c r="BJ61" s="741">
        <f t="shared" si="25"/>
        <v>0</v>
      </c>
      <c r="BK61" s="741">
        <f t="shared" si="25"/>
        <v>0</v>
      </c>
      <c r="BL61" s="741">
        <f t="shared" si="25"/>
        <v>0</v>
      </c>
      <c r="BM61" s="741">
        <f t="shared" si="25"/>
        <v>0</v>
      </c>
      <c r="BN61" s="741">
        <f t="shared" si="25"/>
        <v>0</v>
      </c>
      <c r="BO61" s="741">
        <f t="shared" si="25"/>
        <v>0</v>
      </c>
      <c r="BP61" s="741">
        <f t="shared" si="25"/>
        <v>0</v>
      </c>
      <c r="BQ61" s="741">
        <f t="shared" si="25"/>
        <v>0</v>
      </c>
      <c r="BR61" s="732">
        <f t="shared" si="26"/>
        <v>0</v>
      </c>
    </row>
    <row r="62" spans="1:70" ht="15" hidden="1" outlineLevel="1">
      <c r="A62" s="742">
        <v>19</v>
      </c>
      <c r="B62" s="734">
        <f t="shared" si="27"/>
        <v>11</v>
      </c>
      <c r="C62" s="735">
        <v>0</v>
      </c>
      <c r="D62" s="737">
        <f t="shared" si="20"/>
        <v>0</v>
      </c>
      <c r="E62" s="738"/>
      <c r="F62" s="739"/>
      <c r="G62" s="739"/>
      <c r="H62" s="739"/>
      <c r="I62" s="740"/>
      <c r="J62" s="741">
        <f t="shared" si="22"/>
        <v>0</v>
      </c>
      <c r="K62" s="741">
        <f t="shared" si="22"/>
        <v>0</v>
      </c>
      <c r="L62" s="741">
        <f t="shared" si="22"/>
        <v>0</v>
      </c>
      <c r="M62" s="741">
        <f t="shared" si="22"/>
        <v>0</v>
      </c>
      <c r="N62" s="741">
        <f t="shared" si="22"/>
        <v>0</v>
      </c>
      <c r="O62" s="741">
        <f t="shared" si="22"/>
        <v>0</v>
      </c>
      <c r="P62" s="741">
        <f t="shared" si="22"/>
        <v>0</v>
      </c>
      <c r="Q62" s="741">
        <f t="shared" si="22"/>
        <v>0</v>
      </c>
      <c r="R62" s="741">
        <f t="shared" si="22"/>
        <v>0</v>
      </c>
      <c r="S62" s="741">
        <f t="shared" si="22"/>
        <v>0</v>
      </c>
      <c r="T62" s="741">
        <f t="shared" si="22"/>
        <v>0</v>
      </c>
      <c r="U62" s="741">
        <f t="shared" si="22"/>
        <v>0</v>
      </c>
      <c r="V62" s="741">
        <f t="shared" si="22"/>
        <v>0</v>
      </c>
      <c r="W62" s="741">
        <f t="shared" si="22"/>
        <v>0</v>
      </c>
      <c r="X62" s="741">
        <f t="shared" si="22"/>
        <v>0</v>
      </c>
      <c r="Y62" s="741">
        <f t="shared" si="22"/>
        <v>0</v>
      </c>
      <c r="Z62" s="741">
        <f t="shared" si="23"/>
        <v>0</v>
      </c>
      <c r="AA62" s="741">
        <f t="shared" si="23"/>
        <v>0</v>
      </c>
      <c r="AB62" s="741">
        <f t="shared" si="23"/>
        <v>0</v>
      </c>
      <c r="AC62" s="741">
        <f t="shared" si="23"/>
        <v>0</v>
      </c>
      <c r="AD62" s="741">
        <f t="shared" si="23"/>
        <v>0</v>
      </c>
      <c r="AE62" s="741">
        <f t="shared" si="23"/>
        <v>0</v>
      </c>
      <c r="AF62" s="741">
        <f t="shared" si="23"/>
        <v>0</v>
      </c>
      <c r="AG62" s="741">
        <f t="shared" si="23"/>
        <v>0</v>
      </c>
      <c r="AH62" s="741">
        <f t="shared" si="23"/>
        <v>0</v>
      </c>
      <c r="AI62" s="741">
        <f t="shared" si="23"/>
        <v>0</v>
      </c>
      <c r="AJ62" s="741">
        <f t="shared" si="23"/>
        <v>0</v>
      </c>
      <c r="AK62" s="741">
        <f t="shared" si="23"/>
        <v>0</v>
      </c>
      <c r="AL62" s="741">
        <f t="shared" si="23"/>
        <v>0</v>
      </c>
      <c r="AM62" s="741">
        <f t="shared" si="23"/>
        <v>0</v>
      </c>
      <c r="AN62" s="741">
        <f t="shared" si="23"/>
        <v>0</v>
      </c>
      <c r="AO62" s="741">
        <f t="shared" si="23"/>
        <v>0</v>
      </c>
      <c r="AP62" s="741">
        <f t="shared" si="24"/>
        <v>0</v>
      </c>
      <c r="AQ62" s="741">
        <f t="shared" si="24"/>
        <v>0</v>
      </c>
      <c r="AR62" s="741">
        <f t="shared" si="24"/>
        <v>0</v>
      </c>
      <c r="AS62" s="741">
        <f t="shared" si="24"/>
        <v>0</v>
      </c>
      <c r="AT62" s="741">
        <f t="shared" si="24"/>
        <v>0</v>
      </c>
      <c r="AU62" s="741">
        <f t="shared" si="24"/>
        <v>0</v>
      </c>
      <c r="AV62" s="741">
        <f t="shared" si="24"/>
        <v>0</v>
      </c>
      <c r="AW62" s="741">
        <f t="shared" si="24"/>
        <v>0</v>
      </c>
      <c r="AX62" s="741">
        <f t="shared" si="24"/>
        <v>0</v>
      </c>
      <c r="AY62" s="741">
        <f t="shared" si="24"/>
        <v>0</v>
      </c>
      <c r="AZ62" s="741">
        <f t="shared" si="24"/>
        <v>0</v>
      </c>
      <c r="BA62" s="741">
        <f t="shared" si="24"/>
        <v>0</v>
      </c>
      <c r="BB62" s="741">
        <f t="shared" si="24"/>
        <v>0</v>
      </c>
      <c r="BC62" s="741">
        <f t="shared" si="24"/>
        <v>0</v>
      </c>
      <c r="BD62" s="741">
        <f t="shared" si="24"/>
        <v>0</v>
      </c>
      <c r="BE62" s="741">
        <f t="shared" si="24"/>
        <v>0</v>
      </c>
      <c r="BF62" s="741">
        <f t="shared" si="25"/>
        <v>0</v>
      </c>
      <c r="BG62" s="741">
        <f t="shared" si="25"/>
        <v>0</v>
      </c>
      <c r="BH62" s="741">
        <f t="shared" si="25"/>
        <v>0</v>
      </c>
      <c r="BI62" s="741">
        <f t="shared" si="25"/>
        <v>0</v>
      </c>
      <c r="BJ62" s="741">
        <f t="shared" si="25"/>
        <v>0</v>
      </c>
      <c r="BK62" s="741">
        <f t="shared" si="25"/>
        <v>0</v>
      </c>
      <c r="BL62" s="741">
        <f t="shared" si="25"/>
        <v>0</v>
      </c>
      <c r="BM62" s="741">
        <f t="shared" si="25"/>
        <v>0</v>
      </c>
      <c r="BN62" s="741">
        <f t="shared" si="25"/>
        <v>0</v>
      </c>
      <c r="BO62" s="741">
        <f t="shared" si="25"/>
        <v>0</v>
      </c>
      <c r="BP62" s="741">
        <f t="shared" si="25"/>
        <v>0</v>
      </c>
      <c r="BQ62" s="741">
        <f t="shared" si="25"/>
        <v>0</v>
      </c>
      <c r="BR62" s="732">
        <f t="shared" si="26"/>
        <v>0</v>
      </c>
    </row>
    <row r="63" spans="1:70" ht="15" hidden="1" outlineLevel="1">
      <c r="A63" s="742">
        <v>18</v>
      </c>
      <c r="B63" s="734">
        <f t="shared" si="27"/>
        <v>12</v>
      </c>
      <c r="C63" s="735">
        <v>0</v>
      </c>
      <c r="D63" s="737">
        <f t="shared" si="20"/>
        <v>0</v>
      </c>
      <c r="E63" s="738"/>
      <c r="F63" s="739"/>
      <c r="G63" s="739"/>
      <c r="H63" s="739"/>
      <c r="I63" s="740"/>
      <c r="J63" s="741">
        <f t="shared" si="22"/>
        <v>0</v>
      </c>
      <c r="K63" s="741">
        <f t="shared" si="22"/>
        <v>0</v>
      </c>
      <c r="L63" s="741">
        <f t="shared" si="22"/>
        <v>0</v>
      </c>
      <c r="M63" s="741">
        <f t="shared" si="22"/>
        <v>0</v>
      </c>
      <c r="N63" s="741">
        <f t="shared" si="22"/>
        <v>0</v>
      </c>
      <c r="O63" s="741">
        <f t="shared" si="22"/>
        <v>0</v>
      </c>
      <c r="P63" s="741">
        <f t="shared" si="22"/>
        <v>0</v>
      </c>
      <c r="Q63" s="741">
        <f t="shared" si="22"/>
        <v>0</v>
      </c>
      <c r="R63" s="741">
        <f t="shared" si="22"/>
        <v>0</v>
      </c>
      <c r="S63" s="741">
        <f t="shared" si="22"/>
        <v>0</v>
      </c>
      <c r="T63" s="741">
        <f t="shared" si="22"/>
        <v>0</v>
      </c>
      <c r="U63" s="741">
        <f t="shared" si="22"/>
        <v>0</v>
      </c>
      <c r="V63" s="741">
        <f t="shared" si="22"/>
        <v>0</v>
      </c>
      <c r="W63" s="741">
        <f t="shared" si="22"/>
        <v>0</v>
      </c>
      <c r="X63" s="741">
        <f t="shared" si="22"/>
        <v>0</v>
      </c>
      <c r="Y63" s="741">
        <f t="shared" si="22"/>
        <v>0</v>
      </c>
      <c r="Z63" s="741">
        <f t="shared" si="23"/>
        <v>0</v>
      </c>
      <c r="AA63" s="741">
        <f t="shared" si="23"/>
        <v>0</v>
      </c>
      <c r="AB63" s="741">
        <f t="shared" si="23"/>
        <v>0</v>
      </c>
      <c r="AC63" s="741">
        <f t="shared" si="23"/>
        <v>0</v>
      </c>
      <c r="AD63" s="741">
        <f t="shared" si="23"/>
        <v>0</v>
      </c>
      <c r="AE63" s="741">
        <f t="shared" si="23"/>
        <v>0</v>
      </c>
      <c r="AF63" s="741">
        <f t="shared" si="23"/>
        <v>0</v>
      </c>
      <c r="AG63" s="741">
        <f t="shared" si="23"/>
        <v>0</v>
      </c>
      <c r="AH63" s="741">
        <f t="shared" si="23"/>
        <v>0</v>
      </c>
      <c r="AI63" s="741">
        <f t="shared" si="23"/>
        <v>0</v>
      </c>
      <c r="AJ63" s="741">
        <f t="shared" si="23"/>
        <v>0</v>
      </c>
      <c r="AK63" s="741">
        <f t="shared" si="23"/>
        <v>0</v>
      </c>
      <c r="AL63" s="741">
        <f t="shared" si="23"/>
        <v>0</v>
      </c>
      <c r="AM63" s="741">
        <f t="shared" si="23"/>
        <v>0</v>
      </c>
      <c r="AN63" s="741">
        <f t="shared" si="23"/>
        <v>0</v>
      </c>
      <c r="AO63" s="741">
        <f t="shared" si="23"/>
        <v>0</v>
      </c>
      <c r="AP63" s="741">
        <f t="shared" si="24"/>
        <v>0</v>
      </c>
      <c r="AQ63" s="741">
        <f t="shared" si="24"/>
        <v>0</v>
      </c>
      <c r="AR63" s="741">
        <f t="shared" si="24"/>
        <v>0</v>
      </c>
      <c r="AS63" s="741">
        <f t="shared" si="24"/>
        <v>0</v>
      </c>
      <c r="AT63" s="741">
        <f t="shared" si="24"/>
        <v>0</v>
      </c>
      <c r="AU63" s="741">
        <f t="shared" si="24"/>
        <v>0</v>
      </c>
      <c r="AV63" s="741">
        <f t="shared" si="24"/>
        <v>0</v>
      </c>
      <c r="AW63" s="741">
        <f t="shared" si="24"/>
        <v>0</v>
      </c>
      <c r="AX63" s="741">
        <f t="shared" si="24"/>
        <v>0</v>
      </c>
      <c r="AY63" s="741">
        <f t="shared" si="24"/>
        <v>0</v>
      </c>
      <c r="AZ63" s="741">
        <f t="shared" si="24"/>
        <v>0</v>
      </c>
      <c r="BA63" s="741">
        <f t="shared" si="24"/>
        <v>0</v>
      </c>
      <c r="BB63" s="741">
        <f t="shared" si="24"/>
        <v>0</v>
      </c>
      <c r="BC63" s="741">
        <f t="shared" si="24"/>
        <v>0</v>
      </c>
      <c r="BD63" s="741">
        <f t="shared" si="24"/>
        <v>0</v>
      </c>
      <c r="BE63" s="741">
        <f t="shared" si="24"/>
        <v>0</v>
      </c>
      <c r="BF63" s="741">
        <f t="shared" si="25"/>
        <v>0</v>
      </c>
      <c r="BG63" s="741">
        <f t="shared" si="25"/>
        <v>0</v>
      </c>
      <c r="BH63" s="741">
        <f t="shared" si="25"/>
        <v>0</v>
      </c>
      <c r="BI63" s="741">
        <f t="shared" si="25"/>
        <v>0</v>
      </c>
      <c r="BJ63" s="741">
        <f t="shared" si="25"/>
        <v>0</v>
      </c>
      <c r="BK63" s="741">
        <f t="shared" si="25"/>
        <v>0</v>
      </c>
      <c r="BL63" s="741">
        <f t="shared" si="25"/>
        <v>0</v>
      </c>
      <c r="BM63" s="741">
        <f t="shared" si="25"/>
        <v>0</v>
      </c>
      <c r="BN63" s="741">
        <f t="shared" si="25"/>
        <v>0</v>
      </c>
      <c r="BO63" s="741">
        <f t="shared" si="25"/>
        <v>0</v>
      </c>
      <c r="BP63" s="741">
        <f t="shared" si="25"/>
        <v>0</v>
      </c>
      <c r="BQ63" s="741">
        <f t="shared" si="25"/>
        <v>0</v>
      </c>
      <c r="BR63" s="732">
        <f t="shared" si="26"/>
        <v>0</v>
      </c>
    </row>
    <row r="64" spans="1:70" ht="15" hidden="1" outlineLevel="1">
      <c r="A64" s="742">
        <v>17</v>
      </c>
      <c r="B64" s="734">
        <f t="shared" si="27"/>
        <v>13</v>
      </c>
      <c r="C64" s="735">
        <v>0</v>
      </c>
      <c r="D64" s="737">
        <f t="shared" si="20"/>
        <v>0</v>
      </c>
      <c r="E64" s="738"/>
      <c r="F64" s="739"/>
      <c r="G64" s="739"/>
      <c r="H64" s="739"/>
      <c r="I64" s="740"/>
      <c r="J64" s="741">
        <f t="shared" si="22"/>
        <v>0</v>
      </c>
      <c r="K64" s="741">
        <f t="shared" si="22"/>
        <v>0</v>
      </c>
      <c r="L64" s="741">
        <f t="shared" si="22"/>
        <v>0</v>
      </c>
      <c r="M64" s="741">
        <f t="shared" si="22"/>
        <v>0</v>
      </c>
      <c r="N64" s="741">
        <f t="shared" si="22"/>
        <v>0</v>
      </c>
      <c r="O64" s="741">
        <f t="shared" si="22"/>
        <v>0</v>
      </c>
      <c r="P64" s="741">
        <f t="shared" si="22"/>
        <v>0</v>
      </c>
      <c r="Q64" s="741">
        <f t="shared" si="22"/>
        <v>0</v>
      </c>
      <c r="R64" s="741">
        <f t="shared" si="22"/>
        <v>0</v>
      </c>
      <c r="S64" s="741">
        <f t="shared" si="22"/>
        <v>0</v>
      </c>
      <c r="T64" s="741">
        <f t="shared" si="22"/>
        <v>0</v>
      </c>
      <c r="U64" s="741">
        <f t="shared" si="22"/>
        <v>0</v>
      </c>
      <c r="V64" s="741">
        <f t="shared" si="22"/>
        <v>0</v>
      </c>
      <c r="W64" s="741">
        <f t="shared" si="22"/>
        <v>0</v>
      </c>
      <c r="X64" s="741">
        <f t="shared" si="22"/>
        <v>0</v>
      </c>
      <c r="Y64" s="741">
        <f t="shared" si="22"/>
        <v>0</v>
      </c>
      <c r="Z64" s="741">
        <f t="shared" si="23"/>
        <v>0</v>
      </c>
      <c r="AA64" s="741">
        <f t="shared" si="23"/>
        <v>0</v>
      </c>
      <c r="AB64" s="741">
        <f t="shared" si="23"/>
        <v>0</v>
      </c>
      <c r="AC64" s="741">
        <f t="shared" si="23"/>
        <v>0</v>
      </c>
      <c r="AD64" s="741">
        <f t="shared" si="23"/>
        <v>0</v>
      </c>
      <c r="AE64" s="741">
        <f t="shared" si="23"/>
        <v>0</v>
      </c>
      <c r="AF64" s="741">
        <f t="shared" si="23"/>
        <v>0</v>
      </c>
      <c r="AG64" s="741">
        <f t="shared" si="23"/>
        <v>0</v>
      </c>
      <c r="AH64" s="741">
        <f t="shared" si="23"/>
        <v>0</v>
      </c>
      <c r="AI64" s="741">
        <f t="shared" si="23"/>
        <v>0</v>
      </c>
      <c r="AJ64" s="741">
        <f t="shared" si="23"/>
        <v>0</v>
      </c>
      <c r="AK64" s="741">
        <f t="shared" si="23"/>
        <v>0</v>
      </c>
      <c r="AL64" s="741">
        <f t="shared" si="23"/>
        <v>0</v>
      </c>
      <c r="AM64" s="741">
        <f t="shared" si="23"/>
        <v>0</v>
      </c>
      <c r="AN64" s="741">
        <f t="shared" si="23"/>
        <v>0</v>
      </c>
      <c r="AO64" s="741">
        <f t="shared" si="23"/>
        <v>0</v>
      </c>
      <c r="AP64" s="741">
        <f t="shared" si="24"/>
        <v>0</v>
      </c>
      <c r="AQ64" s="741">
        <f t="shared" si="24"/>
        <v>0</v>
      </c>
      <c r="AR64" s="741">
        <f t="shared" si="24"/>
        <v>0</v>
      </c>
      <c r="AS64" s="741">
        <f t="shared" si="24"/>
        <v>0</v>
      </c>
      <c r="AT64" s="741">
        <f t="shared" si="24"/>
        <v>0</v>
      </c>
      <c r="AU64" s="741">
        <f t="shared" si="24"/>
        <v>0</v>
      </c>
      <c r="AV64" s="741">
        <f t="shared" si="24"/>
        <v>0</v>
      </c>
      <c r="AW64" s="741">
        <f t="shared" si="24"/>
        <v>0</v>
      </c>
      <c r="AX64" s="741">
        <f t="shared" si="24"/>
        <v>0</v>
      </c>
      <c r="AY64" s="741">
        <f t="shared" si="24"/>
        <v>0</v>
      </c>
      <c r="AZ64" s="741">
        <f t="shared" si="24"/>
        <v>0</v>
      </c>
      <c r="BA64" s="741">
        <f t="shared" si="24"/>
        <v>0</v>
      </c>
      <c r="BB64" s="741">
        <f t="shared" si="24"/>
        <v>0</v>
      </c>
      <c r="BC64" s="741">
        <f t="shared" si="24"/>
        <v>0</v>
      </c>
      <c r="BD64" s="741">
        <f t="shared" si="24"/>
        <v>0</v>
      </c>
      <c r="BE64" s="741">
        <f t="shared" si="24"/>
        <v>0</v>
      </c>
      <c r="BF64" s="741">
        <f t="shared" si="25"/>
        <v>0</v>
      </c>
      <c r="BG64" s="741">
        <f t="shared" si="25"/>
        <v>0</v>
      </c>
      <c r="BH64" s="741">
        <f t="shared" si="25"/>
        <v>0</v>
      </c>
      <c r="BI64" s="741">
        <f t="shared" si="25"/>
        <v>0</v>
      </c>
      <c r="BJ64" s="741">
        <f t="shared" si="25"/>
        <v>0</v>
      </c>
      <c r="BK64" s="741">
        <f t="shared" si="25"/>
        <v>0</v>
      </c>
      <c r="BL64" s="741">
        <f t="shared" si="25"/>
        <v>0</v>
      </c>
      <c r="BM64" s="741">
        <f t="shared" si="25"/>
        <v>0</v>
      </c>
      <c r="BN64" s="741">
        <f t="shared" si="25"/>
        <v>0</v>
      </c>
      <c r="BO64" s="741">
        <f t="shared" si="25"/>
        <v>0</v>
      </c>
      <c r="BP64" s="741">
        <f t="shared" si="25"/>
        <v>0</v>
      </c>
      <c r="BQ64" s="741">
        <f t="shared" si="25"/>
        <v>0</v>
      </c>
      <c r="BR64" s="732">
        <f t="shared" si="26"/>
        <v>0</v>
      </c>
    </row>
    <row r="65" spans="1:70" ht="15" hidden="1" outlineLevel="1">
      <c r="A65" s="742">
        <v>16</v>
      </c>
      <c r="B65" s="734">
        <f t="shared" si="27"/>
        <v>14</v>
      </c>
      <c r="C65" s="735">
        <v>0</v>
      </c>
      <c r="D65" s="737">
        <f t="shared" si="20"/>
        <v>0</v>
      </c>
      <c r="E65" s="738"/>
      <c r="F65" s="739"/>
      <c r="G65" s="739"/>
      <c r="H65" s="739"/>
      <c r="I65" s="740"/>
      <c r="J65" s="741">
        <f t="shared" si="22"/>
        <v>0</v>
      </c>
      <c r="K65" s="741">
        <f t="shared" si="22"/>
        <v>0</v>
      </c>
      <c r="L65" s="741">
        <f t="shared" si="22"/>
        <v>0</v>
      </c>
      <c r="M65" s="741">
        <f t="shared" si="22"/>
        <v>0</v>
      </c>
      <c r="N65" s="741">
        <f t="shared" si="22"/>
        <v>0</v>
      </c>
      <c r="O65" s="741">
        <f t="shared" si="22"/>
        <v>0</v>
      </c>
      <c r="P65" s="741">
        <f t="shared" si="22"/>
        <v>0</v>
      </c>
      <c r="Q65" s="741">
        <f t="shared" si="22"/>
        <v>0</v>
      </c>
      <c r="R65" s="741">
        <f t="shared" si="22"/>
        <v>0</v>
      </c>
      <c r="S65" s="741">
        <f t="shared" si="22"/>
        <v>0</v>
      </c>
      <c r="T65" s="741">
        <f t="shared" si="22"/>
        <v>0</v>
      </c>
      <c r="U65" s="741">
        <f t="shared" si="22"/>
        <v>0</v>
      </c>
      <c r="V65" s="741">
        <f t="shared" si="22"/>
        <v>0</v>
      </c>
      <c r="W65" s="741">
        <f t="shared" si="22"/>
        <v>0</v>
      </c>
      <c r="X65" s="741">
        <f t="shared" si="22"/>
        <v>0</v>
      </c>
      <c r="Y65" s="741">
        <f t="shared" si="22"/>
        <v>0</v>
      </c>
      <c r="Z65" s="741">
        <f t="shared" si="23"/>
        <v>0</v>
      </c>
      <c r="AA65" s="741">
        <f t="shared" si="23"/>
        <v>0</v>
      </c>
      <c r="AB65" s="741">
        <f t="shared" si="23"/>
        <v>0</v>
      </c>
      <c r="AC65" s="741">
        <f t="shared" si="23"/>
        <v>0</v>
      </c>
      <c r="AD65" s="741">
        <f t="shared" si="23"/>
        <v>0</v>
      </c>
      <c r="AE65" s="741">
        <f t="shared" si="23"/>
        <v>0</v>
      </c>
      <c r="AF65" s="741">
        <f t="shared" si="23"/>
        <v>0</v>
      </c>
      <c r="AG65" s="741">
        <f t="shared" si="23"/>
        <v>0</v>
      </c>
      <c r="AH65" s="741">
        <f t="shared" si="23"/>
        <v>0</v>
      </c>
      <c r="AI65" s="741">
        <f t="shared" si="23"/>
        <v>0</v>
      </c>
      <c r="AJ65" s="741">
        <f t="shared" si="23"/>
        <v>0</v>
      </c>
      <c r="AK65" s="741">
        <f t="shared" si="23"/>
        <v>0</v>
      </c>
      <c r="AL65" s="741">
        <f t="shared" si="23"/>
        <v>0</v>
      </c>
      <c r="AM65" s="741">
        <f t="shared" si="23"/>
        <v>0</v>
      </c>
      <c r="AN65" s="741">
        <f t="shared" si="23"/>
        <v>0</v>
      </c>
      <c r="AO65" s="741">
        <f t="shared" si="23"/>
        <v>0</v>
      </c>
      <c r="AP65" s="741">
        <f t="shared" si="24"/>
        <v>0</v>
      </c>
      <c r="AQ65" s="741">
        <f t="shared" si="24"/>
        <v>0</v>
      </c>
      <c r="AR65" s="741">
        <f t="shared" si="24"/>
        <v>0</v>
      </c>
      <c r="AS65" s="741">
        <f t="shared" si="24"/>
        <v>0</v>
      </c>
      <c r="AT65" s="741">
        <f t="shared" si="24"/>
        <v>0</v>
      </c>
      <c r="AU65" s="741">
        <f t="shared" si="24"/>
        <v>0</v>
      </c>
      <c r="AV65" s="741">
        <f t="shared" si="24"/>
        <v>0</v>
      </c>
      <c r="AW65" s="741">
        <f t="shared" si="24"/>
        <v>0</v>
      </c>
      <c r="AX65" s="741">
        <f t="shared" si="24"/>
        <v>0</v>
      </c>
      <c r="AY65" s="741">
        <f t="shared" si="24"/>
        <v>0</v>
      </c>
      <c r="AZ65" s="741">
        <f t="shared" si="24"/>
        <v>0</v>
      </c>
      <c r="BA65" s="741">
        <f t="shared" si="24"/>
        <v>0</v>
      </c>
      <c r="BB65" s="741">
        <f t="shared" si="24"/>
        <v>0</v>
      </c>
      <c r="BC65" s="741">
        <f t="shared" si="24"/>
        <v>0</v>
      </c>
      <c r="BD65" s="741">
        <f t="shared" si="24"/>
        <v>0</v>
      </c>
      <c r="BE65" s="741">
        <f t="shared" si="24"/>
        <v>0</v>
      </c>
      <c r="BF65" s="741">
        <f t="shared" si="25"/>
        <v>0</v>
      </c>
      <c r="BG65" s="741">
        <f t="shared" si="25"/>
        <v>0</v>
      </c>
      <c r="BH65" s="741">
        <f t="shared" si="25"/>
        <v>0</v>
      </c>
      <c r="BI65" s="741">
        <f t="shared" si="25"/>
        <v>0</v>
      </c>
      <c r="BJ65" s="741">
        <f t="shared" si="25"/>
        <v>0</v>
      </c>
      <c r="BK65" s="741">
        <f t="shared" si="25"/>
        <v>0</v>
      </c>
      <c r="BL65" s="741">
        <f t="shared" si="25"/>
        <v>0</v>
      </c>
      <c r="BM65" s="741">
        <f t="shared" si="25"/>
        <v>0</v>
      </c>
      <c r="BN65" s="741">
        <f t="shared" si="25"/>
        <v>0</v>
      </c>
      <c r="BO65" s="741">
        <f t="shared" si="25"/>
        <v>0</v>
      </c>
      <c r="BP65" s="741">
        <f t="shared" si="25"/>
        <v>0</v>
      </c>
      <c r="BQ65" s="741">
        <f t="shared" si="25"/>
        <v>0</v>
      </c>
      <c r="BR65" s="732">
        <f t="shared" si="26"/>
        <v>0</v>
      </c>
    </row>
    <row r="66" spans="1:70" ht="15" hidden="1" outlineLevel="1">
      <c r="A66" s="742">
        <v>15</v>
      </c>
      <c r="B66" s="734">
        <f t="shared" si="27"/>
        <v>15</v>
      </c>
      <c r="C66" s="735">
        <v>0</v>
      </c>
      <c r="D66" s="737">
        <f t="shared" si="20"/>
        <v>0</v>
      </c>
      <c r="E66" s="738"/>
      <c r="F66" s="739"/>
      <c r="G66" s="739"/>
      <c r="H66" s="739"/>
      <c r="I66" s="740"/>
      <c r="J66" s="741">
        <f t="shared" si="22"/>
        <v>0</v>
      </c>
      <c r="K66" s="741">
        <f t="shared" si="22"/>
        <v>0</v>
      </c>
      <c r="L66" s="741">
        <f t="shared" si="22"/>
        <v>0</v>
      </c>
      <c r="M66" s="741">
        <f t="shared" si="22"/>
        <v>0</v>
      </c>
      <c r="N66" s="741">
        <f t="shared" si="22"/>
        <v>0</v>
      </c>
      <c r="O66" s="741">
        <f t="shared" si="22"/>
        <v>0</v>
      </c>
      <c r="P66" s="741">
        <f t="shared" si="22"/>
        <v>0</v>
      </c>
      <c r="Q66" s="741">
        <f t="shared" si="22"/>
        <v>0</v>
      </c>
      <c r="R66" s="741">
        <f t="shared" si="22"/>
        <v>0</v>
      </c>
      <c r="S66" s="741">
        <f t="shared" si="22"/>
        <v>0</v>
      </c>
      <c r="T66" s="741">
        <f t="shared" si="22"/>
        <v>0</v>
      </c>
      <c r="U66" s="741">
        <f t="shared" si="22"/>
        <v>0</v>
      </c>
      <c r="V66" s="741">
        <f t="shared" si="22"/>
        <v>0</v>
      </c>
      <c r="W66" s="741">
        <f t="shared" si="22"/>
        <v>0</v>
      </c>
      <c r="X66" s="741">
        <f t="shared" si="22"/>
        <v>0</v>
      </c>
      <c r="Y66" s="741">
        <f t="shared" si="22"/>
        <v>0</v>
      </c>
      <c r="Z66" s="741">
        <f t="shared" si="23"/>
        <v>0</v>
      </c>
      <c r="AA66" s="741">
        <f t="shared" si="23"/>
        <v>0</v>
      </c>
      <c r="AB66" s="741">
        <f t="shared" si="23"/>
        <v>0</v>
      </c>
      <c r="AC66" s="741">
        <f t="shared" si="23"/>
        <v>0</v>
      </c>
      <c r="AD66" s="741">
        <f t="shared" si="23"/>
        <v>0</v>
      </c>
      <c r="AE66" s="741">
        <f t="shared" si="23"/>
        <v>0</v>
      </c>
      <c r="AF66" s="741">
        <f t="shared" si="23"/>
        <v>0</v>
      </c>
      <c r="AG66" s="741">
        <f t="shared" si="23"/>
        <v>0</v>
      </c>
      <c r="AH66" s="741">
        <f t="shared" si="23"/>
        <v>0</v>
      </c>
      <c r="AI66" s="741">
        <f t="shared" si="23"/>
        <v>0</v>
      </c>
      <c r="AJ66" s="741">
        <f t="shared" si="23"/>
        <v>0</v>
      </c>
      <c r="AK66" s="741">
        <f t="shared" si="23"/>
        <v>0</v>
      </c>
      <c r="AL66" s="741">
        <f t="shared" si="23"/>
        <v>0</v>
      </c>
      <c r="AM66" s="741">
        <f t="shared" si="23"/>
        <v>0</v>
      </c>
      <c r="AN66" s="741">
        <f t="shared" si="23"/>
        <v>0</v>
      </c>
      <c r="AO66" s="741">
        <f t="shared" si="23"/>
        <v>0</v>
      </c>
      <c r="AP66" s="741">
        <f t="shared" si="24"/>
        <v>0</v>
      </c>
      <c r="AQ66" s="741">
        <f t="shared" si="24"/>
        <v>0</v>
      </c>
      <c r="AR66" s="741">
        <f t="shared" si="24"/>
        <v>0</v>
      </c>
      <c r="AS66" s="741">
        <f t="shared" si="24"/>
        <v>0</v>
      </c>
      <c r="AT66" s="741">
        <f t="shared" si="24"/>
        <v>0</v>
      </c>
      <c r="AU66" s="741">
        <f t="shared" si="24"/>
        <v>0</v>
      </c>
      <c r="AV66" s="741">
        <f t="shared" si="24"/>
        <v>0</v>
      </c>
      <c r="AW66" s="741">
        <f t="shared" si="24"/>
        <v>0</v>
      </c>
      <c r="AX66" s="741">
        <f t="shared" si="24"/>
        <v>0</v>
      </c>
      <c r="AY66" s="741">
        <f t="shared" si="24"/>
        <v>0</v>
      </c>
      <c r="AZ66" s="741">
        <f t="shared" si="24"/>
        <v>0</v>
      </c>
      <c r="BA66" s="741">
        <f t="shared" si="24"/>
        <v>0</v>
      </c>
      <c r="BB66" s="741">
        <f t="shared" si="24"/>
        <v>0</v>
      </c>
      <c r="BC66" s="741">
        <f t="shared" si="24"/>
        <v>0</v>
      </c>
      <c r="BD66" s="741">
        <f t="shared" si="24"/>
        <v>0</v>
      </c>
      <c r="BE66" s="741">
        <f t="shared" si="24"/>
        <v>0</v>
      </c>
      <c r="BF66" s="741">
        <f t="shared" si="25"/>
        <v>0</v>
      </c>
      <c r="BG66" s="741">
        <f t="shared" si="25"/>
        <v>0</v>
      </c>
      <c r="BH66" s="741">
        <f t="shared" si="25"/>
        <v>0</v>
      </c>
      <c r="BI66" s="741">
        <f t="shared" si="25"/>
        <v>0</v>
      </c>
      <c r="BJ66" s="741">
        <f t="shared" si="25"/>
        <v>0</v>
      </c>
      <c r="BK66" s="741">
        <f t="shared" si="25"/>
        <v>0</v>
      </c>
      <c r="BL66" s="741">
        <f t="shared" si="25"/>
        <v>0</v>
      </c>
      <c r="BM66" s="741">
        <f t="shared" si="25"/>
        <v>0</v>
      </c>
      <c r="BN66" s="741">
        <f t="shared" si="25"/>
        <v>0</v>
      </c>
      <c r="BO66" s="741">
        <f t="shared" si="25"/>
        <v>0</v>
      </c>
      <c r="BP66" s="741">
        <f t="shared" si="25"/>
        <v>0</v>
      </c>
      <c r="BQ66" s="741">
        <f t="shared" si="25"/>
        <v>0</v>
      </c>
      <c r="BR66" s="732">
        <f t="shared" si="26"/>
        <v>0</v>
      </c>
    </row>
    <row r="67" spans="1:70" ht="15" hidden="1" outlineLevel="1">
      <c r="A67" s="742">
        <v>14</v>
      </c>
      <c r="B67" s="734">
        <f t="shared" si="27"/>
        <v>16</v>
      </c>
      <c r="C67" s="735">
        <v>0</v>
      </c>
      <c r="D67" s="737">
        <f t="shared" si="20"/>
        <v>0</v>
      </c>
      <c r="E67" s="738"/>
      <c r="F67" s="739"/>
      <c r="G67" s="739"/>
      <c r="H67" s="739"/>
      <c r="I67" s="740"/>
      <c r="J67" s="741">
        <f t="shared" si="22"/>
        <v>0</v>
      </c>
      <c r="K67" s="741">
        <f t="shared" si="22"/>
        <v>0</v>
      </c>
      <c r="L67" s="741">
        <f t="shared" si="22"/>
        <v>0</v>
      </c>
      <c r="M67" s="741">
        <f t="shared" si="22"/>
        <v>0</v>
      </c>
      <c r="N67" s="741">
        <f t="shared" si="22"/>
        <v>0</v>
      </c>
      <c r="O67" s="741">
        <f t="shared" si="22"/>
        <v>0</v>
      </c>
      <c r="P67" s="741">
        <f t="shared" si="22"/>
        <v>0</v>
      </c>
      <c r="Q67" s="741">
        <f t="shared" si="22"/>
        <v>0</v>
      </c>
      <c r="R67" s="741">
        <f t="shared" si="22"/>
        <v>0</v>
      </c>
      <c r="S67" s="741">
        <f t="shared" si="22"/>
        <v>0</v>
      </c>
      <c r="T67" s="741">
        <f t="shared" si="22"/>
        <v>0</v>
      </c>
      <c r="U67" s="741">
        <f t="shared" si="22"/>
        <v>0</v>
      </c>
      <c r="V67" s="741">
        <f t="shared" si="22"/>
        <v>0</v>
      </c>
      <c r="W67" s="741">
        <f t="shared" si="22"/>
        <v>0</v>
      </c>
      <c r="X67" s="741">
        <f t="shared" si="22"/>
        <v>0</v>
      </c>
      <c r="Y67" s="741">
        <f t="shared" ref="T67:AI82" si="28">IF(OR(Y$1=0,$A67=0,Y$3=$B67,Y$3&gt;$F$2,Y$3&lt;$A$51),0,IF(Y$3&lt;$B67,0,$C67/$A67))</f>
        <v>0</v>
      </c>
      <c r="Z67" s="741">
        <f t="shared" si="28"/>
        <v>0</v>
      </c>
      <c r="AA67" s="741">
        <f t="shared" si="28"/>
        <v>0</v>
      </c>
      <c r="AB67" s="741">
        <f t="shared" si="28"/>
        <v>0</v>
      </c>
      <c r="AC67" s="741">
        <f t="shared" si="28"/>
        <v>0</v>
      </c>
      <c r="AD67" s="741">
        <f t="shared" si="23"/>
        <v>0</v>
      </c>
      <c r="AE67" s="741">
        <f t="shared" si="23"/>
        <v>0</v>
      </c>
      <c r="AF67" s="741">
        <f t="shared" si="23"/>
        <v>0</v>
      </c>
      <c r="AG67" s="741">
        <f t="shared" si="23"/>
        <v>0</v>
      </c>
      <c r="AH67" s="741">
        <f t="shared" si="23"/>
        <v>0</v>
      </c>
      <c r="AI67" s="741">
        <f t="shared" si="23"/>
        <v>0</v>
      </c>
      <c r="AJ67" s="741">
        <f t="shared" si="23"/>
        <v>0</v>
      </c>
      <c r="AK67" s="741">
        <f t="shared" si="23"/>
        <v>0</v>
      </c>
      <c r="AL67" s="741">
        <f t="shared" si="23"/>
        <v>0</v>
      </c>
      <c r="AM67" s="741">
        <f t="shared" si="23"/>
        <v>0</v>
      </c>
      <c r="AN67" s="741">
        <f t="shared" si="23"/>
        <v>0</v>
      </c>
      <c r="AO67" s="741">
        <f t="shared" si="23"/>
        <v>0</v>
      </c>
      <c r="AP67" s="741">
        <f t="shared" si="24"/>
        <v>0</v>
      </c>
      <c r="AQ67" s="741">
        <f t="shared" si="24"/>
        <v>0</v>
      </c>
      <c r="AR67" s="741">
        <f t="shared" si="24"/>
        <v>0</v>
      </c>
      <c r="AS67" s="741">
        <f t="shared" si="24"/>
        <v>0</v>
      </c>
      <c r="AT67" s="741">
        <f t="shared" si="24"/>
        <v>0</v>
      </c>
      <c r="AU67" s="741">
        <f t="shared" si="24"/>
        <v>0</v>
      </c>
      <c r="AV67" s="741">
        <f t="shared" si="24"/>
        <v>0</v>
      </c>
      <c r="AW67" s="741">
        <f t="shared" si="24"/>
        <v>0</v>
      </c>
      <c r="AX67" s="741">
        <f t="shared" si="24"/>
        <v>0</v>
      </c>
      <c r="AY67" s="741">
        <f t="shared" si="24"/>
        <v>0</v>
      </c>
      <c r="AZ67" s="741">
        <f t="shared" si="24"/>
        <v>0</v>
      </c>
      <c r="BA67" s="741">
        <f t="shared" si="24"/>
        <v>0</v>
      </c>
      <c r="BB67" s="741">
        <f t="shared" si="24"/>
        <v>0</v>
      </c>
      <c r="BC67" s="741">
        <f t="shared" si="24"/>
        <v>0</v>
      </c>
      <c r="BD67" s="741">
        <f t="shared" si="24"/>
        <v>0</v>
      </c>
      <c r="BE67" s="741">
        <f t="shared" ref="BE67:BG67" si="29">IF(OR(BE$1=0,$A67=0,BE$3=$B67,BE$3&gt;$F$2,BE$3&lt;$A$51),0,IF(BE$3&lt;$B67,0,$C67/$A67))</f>
        <v>0</v>
      </c>
      <c r="BF67" s="741">
        <f t="shared" si="29"/>
        <v>0</v>
      </c>
      <c r="BG67" s="741">
        <f t="shared" si="29"/>
        <v>0</v>
      </c>
      <c r="BH67" s="741">
        <f t="shared" si="25"/>
        <v>0</v>
      </c>
      <c r="BI67" s="741">
        <f t="shared" si="25"/>
        <v>0</v>
      </c>
      <c r="BJ67" s="741">
        <f t="shared" si="25"/>
        <v>0</v>
      </c>
      <c r="BK67" s="741">
        <f t="shared" si="25"/>
        <v>0</v>
      </c>
      <c r="BL67" s="741">
        <f t="shared" si="25"/>
        <v>0</v>
      </c>
      <c r="BM67" s="741">
        <f t="shared" si="25"/>
        <v>0</v>
      </c>
      <c r="BN67" s="741">
        <f t="shared" si="25"/>
        <v>0</v>
      </c>
      <c r="BO67" s="741">
        <f t="shared" si="25"/>
        <v>0</v>
      </c>
      <c r="BP67" s="741">
        <f t="shared" si="25"/>
        <v>0</v>
      </c>
      <c r="BQ67" s="741">
        <f t="shared" si="25"/>
        <v>0</v>
      </c>
      <c r="BR67" s="732">
        <f t="shared" si="26"/>
        <v>0</v>
      </c>
    </row>
    <row r="68" spans="1:70" ht="15" hidden="1" outlineLevel="1">
      <c r="A68" s="742">
        <v>13</v>
      </c>
      <c r="B68" s="734">
        <f t="shared" si="27"/>
        <v>17</v>
      </c>
      <c r="C68" s="735">
        <v>0</v>
      </c>
      <c r="D68" s="737">
        <f t="shared" si="20"/>
        <v>0</v>
      </c>
      <c r="E68" s="738"/>
      <c r="F68" s="739"/>
      <c r="G68" s="739"/>
      <c r="H68" s="739"/>
      <c r="I68" s="740"/>
      <c r="J68" s="741">
        <f t="shared" ref="J68:Y83" si="30">IF(OR(J$1=0,$A68=0,J$3=$B68,J$3&gt;$F$2,J$3&lt;$A$51),0,IF(J$3&lt;$B68,0,$C68/$A68))</f>
        <v>0</v>
      </c>
      <c r="K68" s="741">
        <f t="shared" si="30"/>
        <v>0</v>
      </c>
      <c r="L68" s="741">
        <f t="shared" si="30"/>
        <v>0</v>
      </c>
      <c r="M68" s="741">
        <f t="shared" si="30"/>
        <v>0</v>
      </c>
      <c r="N68" s="741">
        <f t="shared" si="30"/>
        <v>0</v>
      </c>
      <c r="O68" s="741">
        <f t="shared" si="30"/>
        <v>0</v>
      </c>
      <c r="P68" s="741">
        <f t="shared" si="30"/>
        <v>0</v>
      </c>
      <c r="Q68" s="741">
        <f t="shared" si="30"/>
        <v>0</v>
      </c>
      <c r="R68" s="741">
        <f t="shared" si="30"/>
        <v>0</v>
      </c>
      <c r="S68" s="741">
        <f t="shared" si="30"/>
        <v>0</v>
      </c>
      <c r="T68" s="741">
        <f t="shared" si="28"/>
        <v>0</v>
      </c>
      <c r="U68" s="741">
        <f t="shared" si="28"/>
        <v>0</v>
      </c>
      <c r="V68" s="741">
        <f t="shared" si="28"/>
        <v>0</v>
      </c>
      <c r="W68" s="741">
        <f t="shared" si="28"/>
        <v>0</v>
      </c>
      <c r="X68" s="741">
        <f t="shared" si="28"/>
        <v>0</v>
      </c>
      <c r="Y68" s="741">
        <f t="shared" si="28"/>
        <v>0</v>
      </c>
      <c r="Z68" s="741">
        <f t="shared" si="28"/>
        <v>0</v>
      </c>
      <c r="AA68" s="741">
        <f t="shared" si="28"/>
        <v>0</v>
      </c>
      <c r="AB68" s="741">
        <f t="shared" si="28"/>
        <v>0</v>
      </c>
      <c r="AC68" s="741">
        <f t="shared" si="28"/>
        <v>0</v>
      </c>
      <c r="AD68" s="741">
        <f t="shared" si="28"/>
        <v>0</v>
      </c>
      <c r="AE68" s="741">
        <f t="shared" si="28"/>
        <v>0</v>
      </c>
      <c r="AF68" s="741">
        <f t="shared" si="28"/>
        <v>0</v>
      </c>
      <c r="AG68" s="741">
        <f t="shared" si="28"/>
        <v>0</v>
      </c>
      <c r="AH68" s="741">
        <f t="shared" si="28"/>
        <v>0</v>
      </c>
      <c r="AI68" s="741">
        <f t="shared" si="28"/>
        <v>0</v>
      </c>
      <c r="AJ68" s="741">
        <f t="shared" ref="AJ68:AY83" si="31">IF(OR(AJ$1=0,$A68=0,AJ$3=$B68,AJ$3&gt;$F$2,AJ$3&lt;$A$51),0,IF(AJ$3&lt;$B68,0,$C68/$A68))</f>
        <v>0</v>
      </c>
      <c r="AK68" s="741">
        <f t="shared" si="31"/>
        <v>0</v>
      </c>
      <c r="AL68" s="741">
        <f t="shared" si="31"/>
        <v>0</v>
      </c>
      <c r="AM68" s="741">
        <f t="shared" si="31"/>
        <v>0</v>
      </c>
      <c r="AN68" s="741">
        <f t="shared" si="31"/>
        <v>0</v>
      </c>
      <c r="AO68" s="741">
        <f t="shared" si="31"/>
        <v>0</v>
      </c>
      <c r="AP68" s="741">
        <f t="shared" si="31"/>
        <v>0</v>
      </c>
      <c r="AQ68" s="741">
        <f t="shared" si="31"/>
        <v>0</v>
      </c>
      <c r="AR68" s="741">
        <f t="shared" si="31"/>
        <v>0</v>
      </c>
      <c r="AS68" s="741">
        <f t="shared" si="31"/>
        <v>0</v>
      </c>
      <c r="AT68" s="741">
        <f t="shared" si="31"/>
        <v>0</v>
      </c>
      <c r="AU68" s="741">
        <f t="shared" si="31"/>
        <v>0</v>
      </c>
      <c r="AV68" s="741">
        <f t="shared" si="31"/>
        <v>0</v>
      </c>
      <c r="AW68" s="741">
        <f t="shared" si="31"/>
        <v>0</v>
      </c>
      <c r="AX68" s="741">
        <f t="shared" si="31"/>
        <v>0</v>
      </c>
      <c r="AY68" s="741">
        <f t="shared" si="31"/>
        <v>0</v>
      </c>
      <c r="AZ68" s="741">
        <f t="shared" ref="AZ68:BO83" si="32">IF(OR(AZ$1=0,$A68=0,AZ$3=$B68,AZ$3&gt;$F$2,AZ$3&lt;$A$51),0,IF(AZ$3&lt;$B68,0,$C68/$A68))</f>
        <v>0</v>
      </c>
      <c r="BA68" s="741">
        <f t="shared" si="32"/>
        <v>0</v>
      </c>
      <c r="BB68" s="741">
        <f t="shared" si="32"/>
        <v>0</v>
      </c>
      <c r="BC68" s="741">
        <f t="shared" si="32"/>
        <v>0</v>
      </c>
      <c r="BD68" s="741">
        <f t="shared" si="32"/>
        <v>0</v>
      </c>
      <c r="BE68" s="741">
        <f t="shared" si="32"/>
        <v>0</v>
      </c>
      <c r="BF68" s="741">
        <f t="shared" si="32"/>
        <v>0</v>
      </c>
      <c r="BG68" s="741">
        <f t="shared" si="32"/>
        <v>0</v>
      </c>
      <c r="BH68" s="741">
        <f t="shared" si="32"/>
        <v>0</v>
      </c>
      <c r="BI68" s="741">
        <f t="shared" si="32"/>
        <v>0</v>
      </c>
      <c r="BJ68" s="741">
        <f t="shared" si="32"/>
        <v>0</v>
      </c>
      <c r="BK68" s="741">
        <f t="shared" si="32"/>
        <v>0</v>
      </c>
      <c r="BL68" s="741">
        <f t="shared" si="32"/>
        <v>0</v>
      </c>
      <c r="BM68" s="741">
        <f t="shared" si="32"/>
        <v>0</v>
      </c>
      <c r="BN68" s="741">
        <f t="shared" si="32"/>
        <v>0</v>
      </c>
      <c r="BO68" s="741">
        <f t="shared" si="32"/>
        <v>0</v>
      </c>
      <c r="BP68" s="741">
        <f t="shared" ref="BP68:BQ82" si="33">IF(OR(BP$1=0,$A68=0,BP$3=$B68,BP$3&gt;$F$2,BP$3&lt;$A$51),0,IF(BP$3&lt;$B68,0,$C68/$A68))</f>
        <v>0</v>
      </c>
      <c r="BQ68" s="741">
        <f t="shared" si="33"/>
        <v>0</v>
      </c>
      <c r="BR68" s="732">
        <f t="shared" si="26"/>
        <v>0</v>
      </c>
    </row>
    <row r="69" spans="1:70" ht="15" hidden="1" outlineLevel="1">
      <c r="A69" s="742">
        <v>12</v>
      </c>
      <c r="B69" s="734">
        <f t="shared" si="27"/>
        <v>18</v>
      </c>
      <c r="C69" s="735">
        <v>0</v>
      </c>
      <c r="D69" s="737">
        <f t="shared" si="20"/>
        <v>0</v>
      </c>
      <c r="E69" s="738"/>
      <c r="F69" s="739"/>
      <c r="G69" s="739"/>
      <c r="H69" s="739"/>
      <c r="I69" s="740"/>
      <c r="J69" s="741">
        <f t="shared" si="30"/>
        <v>0</v>
      </c>
      <c r="K69" s="741">
        <f t="shared" si="30"/>
        <v>0</v>
      </c>
      <c r="L69" s="741">
        <f t="shared" si="30"/>
        <v>0</v>
      </c>
      <c r="M69" s="741">
        <f t="shared" si="30"/>
        <v>0</v>
      </c>
      <c r="N69" s="741">
        <f t="shared" si="30"/>
        <v>0</v>
      </c>
      <c r="O69" s="741">
        <f t="shared" si="30"/>
        <v>0</v>
      </c>
      <c r="P69" s="741">
        <f t="shared" si="30"/>
        <v>0</v>
      </c>
      <c r="Q69" s="741">
        <f t="shared" si="30"/>
        <v>0</v>
      </c>
      <c r="R69" s="741">
        <f t="shared" si="30"/>
        <v>0</v>
      </c>
      <c r="S69" s="741">
        <f t="shared" si="30"/>
        <v>0</v>
      </c>
      <c r="T69" s="741">
        <f t="shared" si="28"/>
        <v>0</v>
      </c>
      <c r="U69" s="741">
        <f t="shared" si="28"/>
        <v>0</v>
      </c>
      <c r="V69" s="741">
        <f t="shared" si="28"/>
        <v>0</v>
      </c>
      <c r="W69" s="741">
        <f t="shared" si="28"/>
        <v>0</v>
      </c>
      <c r="X69" s="741">
        <f t="shared" si="28"/>
        <v>0</v>
      </c>
      <c r="Y69" s="741">
        <f t="shared" si="28"/>
        <v>0</v>
      </c>
      <c r="Z69" s="741">
        <f t="shared" si="28"/>
        <v>0</v>
      </c>
      <c r="AA69" s="741">
        <f t="shared" si="28"/>
        <v>0</v>
      </c>
      <c r="AB69" s="741">
        <f t="shared" si="28"/>
        <v>0</v>
      </c>
      <c r="AC69" s="741">
        <f t="shared" si="28"/>
        <v>0</v>
      </c>
      <c r="AD69" s="741">
        <f t="shared" si="28"/>
        <v>0</v>
      </c>
      <c r="AE69" s="741">
        <f t="shared" si="28"/>
        <v>0</v>
      </c>
      <c r="AF69" s="741">
        <f t="shared" si="28"/>
        <v>0</v>
      </c>
      <c r="AG69" s="741">
        <f t="shared" si="28"/>
        <v>0</v>
      </c>
      <c r="AH69" s="741">
        <f t="shared" si="28"/>
        <v>0</v>
      </c>
      <c r="AI69" s="741">
        <f t="shared" si="28"/>
        <v>0</v>
      </c>
      <c r="AJ69" s="741">
        <f t="shared" si="31"/>
        <v>0</v>
      </c>
      <c r="AK69" s="741">
        <f t="shared" si="31"/>
        <v>0</v>
      </c>
      <c r="AL69" s="741">
        <f t="shared" si="31"/>
        <v>0</v>
      </c>
      <c r="AM69" s="741">
        <f t="shared" si="31"/>
        <v>0</v>
      </c>
      <c r="AN69" s="741">
        <f t="shared" si="31"/>
        <v>0</v>
      </c>
      <c r="AO69" s="741">
        <f t="shared" si="31"/>
        <v>0</v>
      </c>
      <c r="AP69" s="741">
        <f t="shared" si="31"/>
        <v>0</v>
      </c>
      <c r="AQ69" s="741">
        <f t="shared" si="31"/>
        <v>0</v>
      </c>
      <c r="AR69" s="741">
        <f t="shared" si="31"/>
        <v>0</v>
      </c>
      <c r="AS69" s="741">
        <f t="shared" si="31"/>
        <v>0</v>
      </c>
      <c r="AT69" s="741">
        <f t="shared" si="31"/>
        <v>0</v>
      </c>
      <c r="AU69" s="741">
        <f t="shared" si="31"/>
        <v>0</v>
      </c>
      <c r="AV69" s="741">
        <f t="shared" si="31"/>
        <v>0</v>
      </c>
      <c r="AW69" s="741">
        <f t="shared" si="31"/>
        <v>0</v>
      </c>
      <c r="AX69" s="741">
        <f t="shared" si="31"/>
        <v>0</v>
      </c>
      <c r="AY69" s="741">
        <f t="shared" si="31"/>
        <v>0</v>
      </c>
      <c r="AZ69" s="741">
        <f t="shared" si="32"/>
        <v>0</v>
      </c>
      <c r="BA69" s="741">
        <f t="shared" si="32"/>
        <v>0</v>
      </c>
      <c r="BB69" s="741">
        <f t="shared" si="32"/>
        <v>0</v>
      </c>
      <c r="BC69" s="741">
        <f t="shared" si="32"/>
        <v>0</v>
      </c>
      <c r="BD69" s="741">
        <f t="shared" si="32"/>
        <v>0</v>
      </c>
      <c r="BE69" s="741">
        <f t="shared" si="32"/>
        <v>0</v>
      </c>
      <c r="BF69" s="741">
        <f t="shared" si="32"/>
        <v>0</v>
      </c>
      <c r="BG69" s="741">
        <f t="shared" si="32"/>
        <v>0</v>
      </c>
      <c r="BH69" s="741">
        <f t="shared" si="32"/>
        <v>0</v>
      </c>
      <c r="BI69" s="741">
        <f t="shared" si="32"/>
        <v>0</v>
      </c>
      <c r="BJ69" s="741">
        <f t="shared" si="32"/>
        <v>0</v>
      </c>
      <c r="BK69" s="741">
        <f t="shared" si="32"/>
        <v>0</v>
      </c>
      <c r="BL69" s="741">
        <f t="shared" si="32"/>
        <v>0</v>
      </c>
      <c r="BM69" s="741">
        <f t="shared" si="32"/>
        <v>0</v>
      </c>
      <c r="BN69" s="741">
        <f t="shared" si="32"/>
        <v>0</v>
      </c>
      <c r="BO69" s="741">
        <f t="shared" si="32"/>
        <v>0</v>
      </c>
      <c r="BP69" s="741">
        <f t="shared" si="33"/>
        <v>0</v>
      </c>
      <c r="BQ69" s="741">
        <f t="shared" si="33"/>
        <v>0</v>
      </c>
      <c r="BR69" s="732">
        <f t="shared" si="26"/>
        <v>0</v>
      </c>
    </row>
    <row r="70" spans="1:70" ht="15" hidden="1" outlineLevel="1">
      <c r="A70" s="742">
        <v>11</v>
      </c>
      <c r="B70" s="734">
        <f t="shared" si="27"/>
        <v>19</v>
      </c>
      <c r="C70" s="735">
        <v>0</v>
      </c>
      <c r="D70" s="737">
        <f t="shared" si="20"/>
        <v>0</v>
      </c>
      <c r="E70" s="738"/>
      <c r="F70" s="739"/>
      <c r="G70" s="739"/>
      <c r="H70" s="739"/>
      <c r="I70" s="740"/>
      <c r="J70" s="741">
        <f t="shared" si="30"/>
        <v>0</v>
      </c>
      <c r="K70" s="741">
        <f t="shared" si="30"/>
        <v>0</v>
      </c>
      <c r="L70" s="741">
        <f t="shared" si="30"/>
        <v>0</v>
      </c>
      <c r="M70" s="741">
        <f t="shared" si="30"/>
        <v>0</v>
      </c>
      <c r="N70" s="741">
        <f t="shared" si="30"/>
        <v>0</v>
      </c>
      <c r="O70" s="741">
        <f t="shared" si="30"/>
        <v>0</v>
      </c>
      <c r="P70" s="741">
        <f t="shared" si="30"/>
        <v>0</v>
      </c>
      <c r="Q70" s="741">
        <f t="shared" si="30"/>
        <v>0</v>
      </c>
      <c r="R70" s="741">
        <f t="shared" si="30"/>
        <v>0</v>
      </c>
      <c r="S70" s="741">
        <f t="shared" si="30"/>
        <v>0</v>
      </c>
      <c r="T70" s="741">
        <f t="shared" si="28"/>
        <v>0</v>
      </c>
      <c r="U70" s="741">
        <f t="shared" si="28"/>
        <v>0</v>
      </c>
      <c r="V70" s="741">
        <f t="shared" si="28"/>
        <v>0</v>
      </c>
      <c r="W70" s="741">
        <f t="shared" si="28"/>
        <v>0</v>
      </c>
      <c r="X70" s="741">
        <f t="shared" si="28"/>
        <v>0</v>
      </c>
      <c r="Y70" s="741">
        <f t="shared" si="28"/>
        <v>0</v>
      </c>
      <c r="Z70" s="741">
        <f t="shared" si="28"/>
        <v>0</v>
      </c>
      <c r="AA70" s="741">
        <f t="shared" si="28"/>
        <v>0</v>
      </c>
      <c r="AB70" s="741">
        <f t="shared" si="28"/>
        <v>0</v>
      </c>
      <c r="AC70" s="741">
        <f t="shared" si="28"/>
        <v>0</v>
      </c>
      <c r="AD70" s="741">
        <f t="shared" si="28"/>
        <v>0</v>
      </c>
      <c r="AE70" s="741">
        <f t="shared" si="28"/>
        <v>0</v>
      </c>
      <c r="AF70" s="741">
        <f t="shared" si="28"/>
        <v>0</v>
      </c>
      <c r="AG70" s="741">
        <f t="shared" si="28"/>
        <v>0</v>
      </c>
      <c r="AH70" s="741">
        <f t="shared" si="28"/>
        <v>0</v>
      </c>
      <c r="AI70" s="741">
        <f t="shared" si="28"/>
        <v>0</v>
      </c>
      <c r="AJ70" s="741">
        <f t="shared" si="31"/>
        <v>0</v>
      </c>
      <c r="AK70" s="741">
        <f t="shared" si="31"/>
        <v>0</v>
      </c>
      <c r="AL70" s="741">
        <f t="shared" si="31"/>
        <v>0</v>
      </c>
      <c r="AM70" s="741">
        <f t="shared" si="31"/>
        <v>0</v>
      </c>
      <c r="AN70" s="741">
        <f t="shared" si="31"/>
        <v>0</v>
      </c>
      <c r="AO70" s="741">
        <f t="shared" si="31"/>
        <v>0</v>
      </c>
      <c r="AP70" s="741">
        <f t="shared" si="31"/>
        <v>0</v>
      </c>
      <c r="AQ70" s="741">
        <f t="shared" si="31"/>
        <v>0</v>
      </c>
      <c r="AR70" s="741">
        <f t="shared" si="31"/>
        <v>0</v>
      </c>
      <c r="AS70" s="741">
        <f t="shared" si="31"/>
        <v>0</v>
      </c>
      <c r="AT70" s="741">
        <f t="shared" si="31"/>
        <v>0</v>
      </c>
      <c r="AU70" s="741">
        <f t="shared" si="31"/>
        <v>0</v>
      </c>
      <c r="AV70" s="741">
        <f t="shared" si="31"/>
        <v>0</v>
      </c>
      <c r="AW70" s="741">
        <f t="shared" si="31"/>
        <v>0</v>
      </c>
      <c r="AX70" s="741">
        <f t="shared" si="31"/>
        <v>0</v>
      </c>
      <c r="AY70" s="741">
        <f t="shared" si="31"/>
        <v>0</v>
      </c>
      <c r="AZ70" s="741">
        <f t="shared" si="32"/>
        <v>0</v>
      </c>
      <c r="BA70" s="741">
        <f t="shared" si="32"/>
        <v>0</v>
      </c>
      <c r="BB70" s="741">
        <f t="shared" si="32"/>
        <v>0</v>
      </c>
      <c r="BC70" s="741">
        <f t="shared" si="32"/>
        <v>0</v>
      </c>
      <c r="BD70" s="741">
        <f t="shared" si="32"/>
        <v>0</v>
      </c>
      <c r="BE70" s="741">
        <f t="shared" si="32"/>
        <v>0</v>
      </c>
      <c r="BF70" s="741">
        <f t="shared" si="32"/>
        <v>0</v>
      </c>
      <c r="BG70" s="741">
        <f t="shared" si="32"/>
        <v>0</v>
      </c>
      <c r="BH70" s="741">
        <f t="shared" si="32"/>
        <v>0</v>
      </c>
      <c r="BI70" s="741">
        <f t="shared" si="32"/>
        <v>0</v>
      </c>
      <c r="BJ70" s="741">
        <f t="shared" si="32"/>
        <v>0</v>
      </c>
      <c r="BK70" s="741">
        <f t="shared" si="32"/>
        <v>0</v>
      </c>
      <c r="BL70" s="741">
        <f t="shared" si="32"/>
        <v>0</v>
      </c>
      <c r="BM70" s="741">
        <f t="shared" si="32"/>
        <v>0</v>
      </c>
      <c r="BN70" s="741">
        <f t="shared" si="32"/>
        <v>0</v>
      </c>
      <c r="BO70" s="741">
        <f t="shared" si="32"/>
        <v>0</v>
      </c>
      <c r="BP70" s="741">
        <f t="shared" si="33"/>
        <v>0</v>
      </c>
      <c r="BQ70" s="741">
        <f t="shared" si="33"/>
        <v>0</v>
      </c>
      <c r="BR70" s="732">
        <f t="shared" si="26"/>
        <v>0</v>
      </c>
    </row>
    <row r="71" spans="1:70" ht="15" hidden="1" outlineLevel="1">
      <c r="A71" s="742">
        <v>10</v>
      </c>
      <c r="B71" s="734">
        <f t="shared" si="27"/>
        <v>20</v>
      </c>
      <c r="C71" s="735">
        <v>0</v>
      </c>
      <c r="D71" s="737">
        <f t="shared" si="20"/>
        <v>0</v>
      </c>
      <c r="E71" s="738"/>
      <c r="F71" s="739"/>
      <c r="G71" s="739"/>
      <c r="H71" s="739"/>
      <c r="I71" s="740"/>
      <c r="J71" s="741">
        <f t="shared" si="30"/>
        <v>0</v>
      </c>
      <c r="K71" s="741">
        <f t="shared" si="30"/>
        <v>0</v>
      </c>
      <c r="L71" s="741">
        <f t="shared" si="30"/>
        <v>0</v>
      </c>
      <c r="M71" s="741">
        <f t="shared" si="30"/>
        <v>0</v>
      </c>
      <c r="N71" s="741">
        <f t="shared" si="30"/>
        <v>0</v>
      </c>
      <c r="O71" s="741">
        <f t="shared" si="30"/>
        <v>0</v>
      </c>
      <c r="P71" s="741">
        <f t="shared" si="30"/>
        <v>0</v>
      </c>
      <c r="Q71" s="741">
        <f t="shared" si="30"/>
        <v>0</v>
      </c>
      <c r="R71" s="741">
        <f t="shared" si="30"/>
        <v>0</v>
      </c>
      <c r="S71" s="741">
        <f t="shared" si="30"/>
        <v>0</v>
      </c>
      <c r="T71" s="741">
        <f t="shared" si="28"/>
        <v>0</v>
      </c>
      <c r="U71" s="741">
        <f t="shared" si="28"/>
        <v>0</v>
      </c>
      <c r="V71" s="741">
        <f t="shared" si="28"/>
        <v>0</v>
      </c>
      <c r="W71" s="741">
        <f t="shared" si="28"/>
        <v>0</v>
      </c>
      <c r="X71" s="741">
        <f t="shared" si="28"/>
        <v>0</v>
      </c>
      <c r="Y71" s="741">
        <f t="shared" si="28"/>
        <v>0</v>
      </c>
      <c r="Z71" s="741">
        <f t="shared" si="28"/>
        <v>0</v>
      </c>
      <c r="AA71" s="741">
        <f t="shared" si="28"/>
        <v>0</v>
      </c>
      <c r="AB71" s="741">
        <f t="shared" si="28"/>
        <v>0</v>
      </c>
      <c r="AC71" s="741">
        <f t="shared" si="28"/>
        <v>0</v>
      </c>
      <c r="AD71" s="741">
        <f t="shared" si="28"/>
        <v>0</v>
      </c>
      <c r="AE71" s="741">
        <f t="shared" si="28"/>
        <v>0</v>
      </c>
      <c r="AF71" s="741">
        <f t="shared" si="28"/>
        <v>0</v>
      </c>
      <c r="AG71" s="741">
        <f t="shared" si="28"/>
        <v>0</v>
      </c>
      <c r="AH71" s="741">
        <f t="shared" si="28"/>
        <v>0</v>
      </c>
      <c r="AI71" s="741">
        <f t="shared" si="28"/>
        <v>0</v>
      </c>
      <c r="AJ71" s="741">
        <f t="shared" si="31"/>
        <v>0</v>
      </c>
      <c r="AK71" s="741">
        <f t="shared" si="31"/>
        <v>0</v>
      </c>
      <c r="AL71" s="741">
        <f t="shared" si="31"/>
        <v>0</v>
      </c>
      <c r="AM71" s="741">
        <f t="shared" si="31"/>
        <v>0</v>
      </c>
      <c r="AN71" s="741">
        <f t="shared" si="31"/>
        <v>0</v>
      </c>
      <c r="AO71" s="741">
        <f t="shared" si="31"/>
        <v>0</v>
      </c>
      <c r="AP71" s="741">
        <f t="shared" si="31"/>
        <v>0</v>
      </c>
      <c r="AQ71" s="741">
        <f t="shared" si="31"/>
        <v>0</v>
      </c>
      <c r="AR71" s="741">
        <f t="shared" si="31"/>
        <v>0</v>
      </c>
      <c r="AS71" s="741">
        <f t="shared" si="31"/>
        <v>0</v>
      </c>
      <c r="AT71" s="741">
        <f t="shared" si="31"/>
        <v>0</v>
      </c>
      <c r="AU71" s="741">
        <f t="shared" si="31"/>
        <v>0</v>
      </c>
      <c r="AV71" s="741">
        <f t="shared" si="31"/>
        <v>0</v>
      </c>
      <c r="AW71" s="741">
        <f t="shared" si="31"/>
        <v>0</v>
      </c>
      <c r="AX71" s="741">
        <f t="shared" si="31"/>
        <v>0</v>
      </c>
      <c r="AY71" s="741">
        <f t="shared" si="31"/>
        <v>0</v>
      </c>
      <c r="AZ71" s="741">
        <f t="shared" si="32"/>
        <v>0</v>
      </c>
      <c r="BA71" s="741">
        <f t="shared" si="32"/>
        <v>0</v>
      </c>
      <c r="BB71" s="741">
        <f t="shared" si="32"/>
        <v>0</v>
      </c>
      <c r="BC71" s="741">
        <f t="shared" si="32"/>
        <v>0</v>
      </c>
      <c r="BD71" s="741">
        <f t="shared" si="32"/>
        <v>0</v>
      </c>
      <c r="BE71" s="741">
        <f t="shared" si="32"/>
        <v>0</v>
      </c>
      <c r="BF71" s="741">
        <f t="shared" si="32"/>
        <v>0</v>
      </c>
      <c r="BG71" s="741">
        <f t="shared" si="32"/>
        <v>0</v>
      </c>
      <c r="BH71" s="741">
        <f t="shared" si="32"/>
        <v>0</v>
      </c>
      <c r="BI71" s="741">
        <f t="shared" si="32"/>
        <v>0</v>
      </c>
      <c r="BJ71" s="741">
        <f t="shared" si="32"/>
        <v>0</v>
      </c>
      <c r="BK71" s="741">
        <f t="shared" si="32"/>
        <v>0</v>
      </c>
      <c r="BL71" s="741">
        <f t="shared" si="32"/>
        <v>0</v>
      </c>
      <c r="BM71" s="741">
        <f t="shared" si="32"/>
        <v>0</v>
      </c>
      <c r="BN71" s="741">
        <f t="shared" si="32"/>
        <v>0</v>
      </c>
      <c r="BO71" s="741">
        <f t="shared" si="32"/>
        <v>0</v>
      </c>
      <c r="BP71" s="741">
        <f t="shared" si="33"/>
        <v>0</v>
      </c>
      <c r="BQ71" s="741">
        <f t="shared" si="33"/>
        <v>0</v>
      </c>
      <c r="BR71" s="732">
        <f t="shared" si="26"/>
        <v>0</v>
      </c>
    </row>
    <row r="72" spans="1:70" ht="15" hidden="1" outlineLevel="1">
      <c r="A72" s="742">
        <v>9</v>
      </c>
      <c r="B72" s="734">
        <f t="shared" si="27"/>
        <v>21</v>
      </c>
      <c r="C72" s="735">
        <v>0</v>
      </c>
      <c r="D72" s="737">
        <f t="shared" si="20"/>
        <v>0</v>
      </c>
      <c r="E72" s="738"/>
      <c r="F72" s="739"/>
      <c r="G72" s="739"/>
      <c r="H72" s="739"/>
      <c r="I72" s="740"/>
      <c r="J72" s="741">
        <f t="shared" si="30"/>
        <v>0</v>
      </c>
      <c r="K72" s="741">
        <f t="shared" si="30"/>
        <v>0</v>
      </c>
      <c r="L72" s="741">
        <f t="shared" si="30"/>
        <v>0</v>
      </c>
      <c r="M72" s="741">
        <f t="shared" si="30"/>
        <v>0</v>
      </c>
      <c r="N72" s="741">
        <f t="shared" si="30"/>
        <v>0</v>
      </c>
      <c r="O72" s="741">
        <f t="shared" si="30"/>
        <v>0</v>
      </c>
      <c r="P72" s="741">
        <f t="shared" si="30"/>
        <v>0</v>
      </c>
      <c r="Q72" s="741">
        <f t="shared" si="30"/>
        <v>0</v>
      </c>
      <c r="R72" s="741">
        <f t="shared" si="30"/>
        <v>0</v>
      </c>
      <c r="S72" s="741">
        <f t="shared" si="30"/>
        <v>0</v>
      </c>
      <c r="T72" s="741">
        <f t="shared" si="28"/>
        <v>0</v>
      </c>
      <c r="U72" s="741">
        <f t="shared" si="28"/>
        <v>0</v>
      </c>
      <c r="V72" s="741">
        <f t="shared" si="28"/>
        <v>0</v>
      </c>
      <c r="W72" s="741">
        <f t="shared" si="28"/>
        <v>0</v>
      </c>
      <c r="X72" s="741">
        <f t="shared" si="28"/>
        <v>0</v>
      </c>
      <c r="Y72" s="741">
        <f t="shared" si="28"/>
        <v>0</v>
      </c>
      <c r="Z72" s="741">
        <f t="shared" si="28"/>
        <v>0</v>
      </c>
      <c r="AA72" s="741">
        <f t="shared" si="28"/>
        <v>0</v>
      </c>
      <c r="AB72" s="741">
        <f t="shared" si="28"/>
        <v>0</v>
      </c>
      <c r="AC72" s="741">
        <f t="shared" si="28"/>
        <v>0</v>
      </c>
      <c r="AD72" s="741">
        <f t="shared" si="28"/>
        <v>0</v>
      </c>
      <c r="AE72" s="741">
        <f t="shared" si="28"/>
        <v>0</v>
      </c>
      <c r="AF72" s="741">
        <f t="shared" si="28"/>
        <v>0</v>
      </c>
      <c r="AG72" s="741">
        <f t="shared" si="28"/>
        <v>0</v>
      </c>
      <c r="AH72" s="741">
        <f t="shared" si="28"/>
        <v>0</v>
      </c>
      <c r="AI72" s="741">
        <f t="shared" si="28"/>
        <v>0</v>
      </c>
      <c r="AJ72" s="741">
        <f t="shared" si="31"/>
        <v>0</v>
      </c>
      <c r="AK72" s="741">
        <f t="shared" si="31"/>
        <v>0</v>
      </c>
      <c r="AL72" s="741">
        <f t="shared" si="31"/>
        <v>0</v>
      </c>
      <c r="AM72" s="741">
        <f t="shared" si="31"/>
        <v>0</v>
      </c>
      <c r="AN72" s="741">
        <f t="shared" si="31"/>
        <v>0</v>
      </c>
      <c r="AO72" s="741">
        <f t="shared" si="31"/>
        <v>0</v>
      </c>
      <c r="AP72" s="741">
        <f t="shared" si="31"/>
        <v>0</v>
      </c>
      <c r="AQ72" s="741">
        <f t="shared" si="31"/>
        <v>0</v>
      </c>
      <c r="AR72" s="741">
        <f t="shared" si="31"/>
        <v>0</v>
      </c>
      <c r="AS72" s="741">
        <f t="shared" si="31"/>
        <v>0</v>
      </c>
      <c r="AT72" s="741">
        <f t="shared" si="31"/>
        <v>0</v>
      </c>
      <c r="AU72" s="741">
        <f t="shared" si="31"/>
        <v>0</v>
      </c>
      <c r="AV72" s="741">
        <f t="shared" si="31"/>
        <v>0</v>
      </c>
      <c r="AW72" s="741">
        <f t="shared" si="31"/>
        <v>0</v>
      </c>
      <c r="AX72" s="741">
        <f t="shared" si="31"/>
        <v>0</v>
      </c>
      <c r="AY72" s="741">
        <f t="shared" si="31"/>
        <v>0</v>
      </c>
      <c r="AZ72" s="741">
        <f t="shared" si="32"/>
        <v>0</v>
      </c>
      <c r="BA72" s="741">
        <f t="shared" si="32"/>
        <v>0</v>
      </c>
      <c r="BB72" s="741">
        <f t="shared" si="32"/>
        <v>0</v>
      </c>
      <c r="BC72" s="741">
        <f t="shared" si="32"/>
        <v>0</v>
      </c>
      <c r="BD72" s="741">
        <f t="shared" si="32"/>
        <v>0</v>
      </c>
      <c r="BE72" s="741">
        <f t="shared" si="32"/>
        <v>0</v>
      </c>
      <c r="BF72" s="741">
        <f t="shared" si="32"/>
        <v>0</v>
      </c>
      <c r="BG72" s="741">
        <f t="shared" si="32"/>
        <v>0</v>
      </c>
      <c r="BH72" s="741">
        <f t="shared" si="32"/>
        <v>0</v>
      </c>
      <c r="BI72" s="741">
        <f t="shared" si="32"/>
        <v>0</v>
      </c>
      <c r="BJ72" s="741">
        <f t="shared" si="32"/>
        <v>0</v>
      </c>
      <c r="BK72" s="741">
        <f t="shared" si="32"/>
        <v>0</v>
      </c>
      <c r="BL72" s="741">
        <f t="shared" si="32"/>
        <v>0</v>
      </c>
      <c r="BM72" s="741">
        <f t="shared" si="32"/>
        <v>0</v>
      </c>
      <c r="BN72" s="741">
        <f t="shared" si="32"/>
        <v>0</v>
      </c>
      <c r="BO72" s="741">
        <f t="shared" si="32"/>
        <v>0</v>
      </c>
      <c r="BP72" s="741">
        <f t="shared" si="33"/>
        <v>0</v>
      </c>
      <c r="BQ72" s="741">
        <f t="shared" si="33"/>
        <v>0</v>
      </c>
      <c r="BR72" s="732">
        <f t="shared" si="26"/>
        <v>0</v>
      </c>
    </row>
    <row r="73" spans="1:70" ht="15" hidden="1" outlineLevel="1">
      <c r="A73" s="742">
        <v>8</v>
      </c>
      <c r="B73" s="734">
        <f t="shared" si="27"/>
        <v>22</v>
      </c>
      <c r="C73" s="735">
        <v>0</v>
      </c>
      <c r="D73" s="737">
        <f t="shared" si="20"/>
        <v>0</v>
      </c>
      <c r="E73" s="738"/>
      <c r="F73" s="739"/>
      <c r="G73" s="739"/>
      <c r="H73" s="739"/>
      <c r="I73" s="740"/>
      <c r="J73" s="741">
        <f t="shared" si="30"/>
        <v>0</v>
      </c>
      <c r="K73" s="741">
        <f t="shared" si="30"/>
        <v>0</v>
      </c>
      <c r="L73" s="741">
        <f t="shared" si="30"/>
        <v>0</v>
      </c>
      <c r="M73" s="741">
        <f t="shared" si="30"/>
        <v>0</v>
      </c>
      <c r="N73" s="741">
        <f t="shared" si="30"/>
        <v>0</v>
      </c>
      <c r="O73" s="741">
        <f t="shared" si="30"/>
        <v>0</v>
      </c>
      <c r="P73" s="741">
        <f t="shared" si="30"/>
        <v>0</v>
      </c>
      <c r="Q73" s="741">
        <f t="shared" si="30"/>
        <v>0</v>
      </c>
      <c r="R73" s="741">
        <f t="shared" si="30"/>
        <v>0</v>
      </c>
      <c r="S73" s="741">
        <f t="shared" si="30"/>
        <v>0</v>
      </c>
      <c r="T73" s="741">
        <f t="shared" si="28"/>
        <v>0</v>
      </c>
      <c r="U73" s="741">
        <f t="shared" si="28"/>
        <v>0</v>
      </c>
      <c r="V73" s="741">
        <f t="shared" si="28"/>
        <v>0</v>
      </c>
      <c r="W73" s="741">
        <f t="shared" si="28"/>
        <v>0</v>
      </c>
      <c r="X73" s="741">
        <f t="shared" si="28"/>
        <v>0</v>
      </c>
      <c r="Y73" s="741">
        <f t="shared" si="28"/>
        <v>0</v>
      </c>
      <c r="Z73" s="741">
        <f t="shared" si="28"/>
        <v>0</v>
      </c>
      <c r="AA73" s="741">
        <f t="shared" si="28"/>
        <v>0</v>
      </c>
      <c r="AB73" s="741">
        <f t="shared" si="28"/>
        <v>0</v>
      </c>
      <c r="AC73" s="741">
        <f t="shared" si="28"/>
        <v>0</v>
      </c>
      <c r="AD73" s="741">
        <f t="shared" si="28"/>
        <v>0</v>
      </c>
      <c r="AE73" s="741">
        <f t="shared" si="28"/>
        <v>0</v>
      </c>
      <c r="AF73" s="741">
        <f t="shared" si="28"/>
        <v>0</v>
      </c>
      <c r="AG73" s="741">
        <f t="shared" si="28"/>
        <v>0</v>
      </c>
      <c r="AH73" s="741">
        <f t="shared" si="28"/>
        <v>0</v>
      </c>
      <c r="AI73" s="741">
        <f t="shared" si="28"/>
        <v>0</v>
      </c>
      <c r="AJ73" s="741">
        <f t="shared" si="31"/>
        <v>0</v>
      </c>
      <c r="AK73" s="741">
        <f t="shared" si="31"/>
        <v>0</v>
      </c>
      <c r="AL73" s="741">
        <f t="shared" si="31"/>
        <v>0</v>
      </c>
      <c r="AM73" s="741">
        <f t="shared" si="31"/>
        <v>0</v>
      </c>
      <c r="AN73" s="741">
        <f t="shared" si="31"/>
        <v>0</v>
      </c>
      <c r="AO73" s="741">
        <f t="shared" si="31"/>
        <v>0</v>
      </c>
      <c r="AP73" s="741">
        <f t="shared" si="31"/>
        <v>0</v>
      </c>
      <c r="AQ73" s="741">
        <f t="shared" si="31"/>
        <v>0</v>
      </c>
      <c r="AR73" s="741">
        <f t="shared" si="31"/>
        <v>0</v>
      </c>
      <c r="AS73" s="741">
        <f t="shared" si="31"/>
        <v>0</v>
      </c>
      <c r="AT73" s="741">
        <f t="shared" si="31"/>
        <v>0</v>
      </c>
      <c r="AU73" s="741">
        <f t="shared" si="31"/>
        <v>0</v>
      </c>
      <c r="AV73" s="741">
        <f t="shared" si="31"/>
        <v>0</v>
      </c>
      <c r="AW73" s="741">
        <f t="shared" si="31"/>
        <v>0</v>
      </c>
      <c r="AX73" s="741">
        <f t="shared" si="31"/>
        <v>0</v>
      </c>
      <c r="AY73" s="741">
        <f t="shared" si="31"/>
        <v>0</v>
      </c>
      <c r="AZ73" s="741">
        <f t="shared" si="32"/>
        <v>0</v>
      </c>
      <c r="BA73" s="741">
        <f t="shared" si="32"/>
        <v>0</v>
      </c>
      <c r="BB73" s="741">
        <f t="shared" si="32"/>
        <v>0</v>
      </c>
      <c r="BC73" s="741">
        <f t="shared" si="32"/>
        <v>0</v>
      </c>
      <c r="BD73" s="741">
        <f t="shared" si="32"/>
        <v>0</v>
      </c>
      <c r="BE73" s="741">
        <f t="shared" si="32"/>
        <v>0</v>
      </c>
      <c r="BF73" s="741">
        <f t="shared" si="32"/>
        <v>0</v>
      </c>
      <c r="BG73" s="741">
        <f t="shared" si="32"/>
        <v>0</v>
      </c>
      <c r="BH73" s="741">
        <f t="shared" si="32"/>
        <v>0</v>
      </c>
      <c r="BI73" s="741">
        <f t="shared" si="32"/>
        <v>0</v>
      </c>
      <c r="BJ73" s="741">
        <f t="shared" si="32"/>
        <v>0</v>
      </c>
      <c r="BK73" s="741">
        <f t="shared" si="32"/>
        <v>0</v>
      </c>
      <c r="BL73" s="741">
        <f t="shared" si="32"/>
        <v>0</v>
      </c>
      <c r="BM73" s="741">
        <f t="shared" si="32"/>
        <v>0</v>
      </c>
      <c r="BN73" s="741">
        <f t="shared" si="32"/>
        <v>0</v>
      </c>
      <c r="BO73" s="741">
        <f t="shared" si="32"/>
        <v>0</v>
      </c>
      <c r="BP73" s="741">
        <f t="shared" si="33"/>
        <v>0</v>
      </c>
      <c r="BQ73" s="741">
        <f t="shared" si="33"/>
        <v>0</v>
      </c>
      <c r="BR73" s="732">
        <f t="shared" si="26"/>
        <v>0</v>
      </c>
    </row>
    <row r="74" spans="1:70" ht="15" hidden="1" outlineLevel="1">
      <c r="A74" s="742">
        <v>7</v>
      </c>
      <c r="B74" s="734">
        <f t="shared" si="27"/>
        <v>23</v>
      </c>
      <c r="C74" s="735">
        <v>0</v>
      </c>
      <c r="D74" s="737">
        <f t="shared" si="20"/>
        <v>0</v>
      </c>
      <c r="E74" s="738"/>
      <c r="F74" s="739"/>
      <c r="G74" s="739"/>
      <c r="H74" s="739"/>
      <c r="I74" s="740"/>
      <c r="J74" s="741">
        <f t="shared" si="30"/>
        <v>0</v>
      </c>
      <c r="K74" s="741">
        <f t="shared" si="30"/>
        <v>0</v>
      </c>
      <c r="L74" s="741">
        <f t="shared" si="30"/>
        <v>0</v>
      </c>
      <c r="M74" s="741">
        <f t="shared" si="30"/>
        <v>0</v>
      </c>
      <c r="N74" s="741">
        <f t="shared" si="30"/>
        <v>0</v>
      </c>
      <c r="O74" s="741">
        <f t="shared" si="30"/>
        <v>0</v>
      </c>
      <c r="P74" s="741">
        <f t="shared" si="30"/>
        <v>0</v>
      </c>
      <c r="Q74" s="741">
        <f t="shared" si="30"/>
        <v>0</v>
      </c>
      <c r="R74" s="741">
        <f t="shared" si="30"/>
        <v>0</v>
      </c>
      <c r="S74" s="741">
        <f t="shared" si="30"/>
        <v>0</v>
      </c>
      <c r="T74" s="741">
        <f t="shared" si="28"/>
        <v>0</v>
      </c>
      <c r="U74" s="741">
        <f t="shared" si="28"/>
        <v>0</v>
      </c>
      <c r="V74" s="741">
        <f t="shared" si="28"/>
        <v>0</v>
      </c>
      <c r="W74" s="741">
        <f t="shared" si="28"/>
        <v>0</v>
      </c>
      <c r="X74" s="741">
        <f t="shared" si="28"/>
        <v>0</v>
      </c>
      <c r="Y74" s="741">
        <f t="shared" si="28"/>
        <v>0</v>
      </c>
      <c r="Z74" s="741">
        <f t="shared" si="28"/>
        <v>0</v>
      </c>
      <c r="AA74" s="741">
        <f t="shared" si="28"/>
        <v>0</v>
      </c>
      <c r="AB74" s="741">
        <f t="shared" si="28"/>
        <v>0</v>
      </c>
      <c r="AC74" s="741">
        <f t="shared" si="28"/>
        <v>0</v>
      </c>
      <c r="AD74" s="741">
        <f t="shared" si="28"/>
        <v>0</v>
      </c>
      <c r="AE74" s="741">
        <f t="shared" si="28"/>
        <v>0</v>
      </c>
      <c r="AF74" s="741">
        <f t="shared" si="28"/>
        <v>0</v>
      </c>
      <c r="AG74" s="741">
        <f t="shared" si="28"/>
        <v>0</v>
      </c>
      <c r="AH74" s="741">
        <f t="shared" si="28"/>
        <v>0</v>
      </c>
      <c r="AI74" s="741">
        <f t="shared" si="28"/>
        <v>0</v>
      </c>
      <c r="AJ74" s="741">
        <f t="shared" si="31"/>
        <v>0</v>
      </c>
      <c r="AK74" s="741">
        <f t="shared" si="31"/>
        <v>0</v>
      </c>
      <c r="AL74" s="741">
        <f t="shared" si="31"/>
        <v>0</v>
      </c>
      <c r="AM74" s="741">
        <f t="shared" si="31"/>
        <v>0</v>
      </c>
      <c r="AN74" s="741">
        <f t="shared" si="31"/>
        <v>0</v>
      </c>
      <c r="AO74" s="741">
        <f t="shared" si="31"/>
        <v>0</v>
      </c>
      <c r="AP74" s="741">
        <f t="shared" si="31"/>
        <v>0</v>
      </c>
      <c r="AQ74" s="741">
        <f t="shared" si="31"/>
        <v>0</v>
      </c>
      <c r="AR74" s="741">
        <f t="shared" si="31"/>
        <v>0</v>
      </c>
      <c r="AS74" s="741">
        <f t="shared" si="31"/>
        <v>0</v>
      </c>
      <c r="AT74" s="741">
        <f t="shared" si="31"/>
        <v>0</v>
      </c>
      <c r="AU74" s="741">
        <f t="shared" si="31"/>
        <v>0</v>
      </c>
      <c r="AV74" s="741">
        <f t="shared" si="31"/>
        <v>0</v>
      </c>
      <c r="AW74" s="741">
        <f t="shared" si="31"/>
        <v>0</v>
      </c>
      <c r="AX74" s="741">
        <f t="shared" si="31"/>
        <v>0</v>
      </c>
      <c r="AY74" s="741">
        <f t="shared" si="31"/>
        <v>0</v>
      </c>
      <c r="AZ74" s="741">
        <f t="shared" si="32"/>
        <v>0</v>
      </c>
      <c r="BA74" s="741">
        <f t="shared" si="32"/>
        <v>0</v>
      </c>
      <c r="BB74" s="741">
        <f t="shared" si="32"/>
        <v>0</v>
      </c>
      <c r="BC74" s="741">
        <f t="shared" si="32"/>
        <v>0</v>
      </c>
      <c r="BD74" s="741">
        <f t="shared" si="32"/>
        <v>0</v>
      </c>
      <c r="BE74" s="741">
        <f t="shared" si="32"/>
        <v>0</v>
      </c>
      <c r="BF74" s="741">
        <f t="shared" si="32"/>
        <v>0</v>
      </c>
      <c r="BG74" s="741">
        <f t="shared" si="32"/>
        <v>0</v>
      </c>
      <c r="BH74" s="741">
        <f t="shared" si="32"/>
        <v>0</v>
      </c>
      <c r="BI74" s="741">
        <f t="shared" si="32"/>
        <v>0</v>
      </c>
      <c r="BJ74" s="741">
        <f t="shared" si="32"/>
        <v>0</v>
      </c>
      <c r="BK74" s="741">
        <f t="shared" si="32"/>
        <v>0</v>
      </c>
      <c r="BL74" s="741">
        <f t="shared" si="32"/>
        <v>0</v>
      </c>
      <c r="BM74" s="741">
        <f t="shared" si="32"/>
        <v>0</v>
      </c>
      <c r="BN74" s="741">
        <f t="shared" si="32"/>
        <v>0</v>
      </c>
      <c r="BO74" s="741">
        <f t="shared" si="32"/>
        <v>0</v>
      </c>
      <c r="BP74" s="741">
        <f t="shared" si="33"/>
        <v>0</v>
      </c>
      <c r="BQ74" s="741">
        <f t="shared" si="33"/>
        <v>0</v>
      </c>
      <c r="BR74" s="732">
        <f t="shared" si="26"/>
        <v>0</v>
      </c>
    </row>
    <row r="75" spans="1:70" ht="15" hidden="1" outlineLevel="1">
      <c r="A75" s="742">
        <v>6</v>
      </c>
      <c r="B75" s="734">
        <f t="shared" si="27"/>
        <v>24</v>
      </c>
      <c r="C75" s="735">
        <v>0</v>
      </c>
      <c r="D75" s="737">
        <f t="shared" si="20"/>
        <v>0</v>
      </c>
      <c r="E75" s="738"/>
      <c r="F75" s="739"/>
      <c r="G75" s="739"/>
      <c r="H75" s="739"/>
      <c r="I75" s="740"/>
      <c r="J75" s="741">
        <f t="shared" si="30"/>
        <v>0</v>
      </c>
      <c r="K75" s="741">
        <f t="shared" si="30"/>
        <v>0</v>
      </c>
      <c r="L75" s="741">
        <f t="shared" si="30"/>
        <v>0</v>
      </c>
      <c r="M75" s="741">
        <f t="shared" si="30"/>
        <v>0</v>
      </c>
      <c r="N75" s="741">
        <f t="shared" si="30"/>
        <v>0</v>
      </c>
      <c r="O75" s="741">
        <f t="shared" si="30"/>
        <v>0</v>
      </c>
      <c r="P75" s="741">
        <f t="shared" si="30"/>
        <v>0</v>
      </c>
      <c r="Q75" s="741">
        <f t="shared" si="30"/>
        <v>0</v>
      </c>
      <c r="R75" s="741">
        <f t="shared" si="30"/>
        <v>0</v>
      </c>
      <c r="S75" s="741">
        <f t="shared" si="30"/>
        <v>0</v>
      </c>
      <c r="T75" s="741">
        <f t="shared" si="28"/>
        <v>0</v>
      </c>
      <c r="U75" s="741">
        <f t="shared" si="28"/>
        <v>0</v>
      </c>
      <c r="V75" s="741">
        <f t="shared" si="28"/>
        <v>0</v>
      </c>
      <c r="W75" s="741">
        <f t="shared" si="28"/>
        <v>0</v>
      </c>
      <c r="X75" s="741">
        <f t="shared" si="28"/>
        <v>0</v>
      </c>
      <c r="Y75" s="741">
        <f t="shared" si="28"/>
        <v>0</v>
      </c>
      <c r="Z75" s="741">
        <f t="shared" si="28"/>
        <v>0</v>
      </c>
      <c r="AA75" s="741">
        <f t="shared" si="28"/>
        <v>0</v>
      </c>
      <c r="AB75" s="741">
        <f t="shared" si="28"/>
        <v>0</v>
      </c>
      <c r="AC75" s="741">
        <f t="shared" si="28"/>
        <v>0</v>
      </c>
      <c r="AD75" s="741">
        <f t="shared" si="28"/>
        <v>0</v>
      </c>
      <c r="AE75" s="741">
        <f t="shared" si="28"/>
        <v>0</v>
      </c>
      <c r="AF75" s="741">
        <f t="shared" si="28"/>
        <v>0</v>
      </c>
      <c r="AG75" s="741">
        <f t="shared" si="28"/>
        <v>0</v>
      </c>
      <c r="AH75" s="741">
        <f t="shared" si="28"/>
        <v>0</v>
      </c>
      <c r="AI75" s="741">
        <f t="shared" si="28"/>
        <v>0</v>
      </c>
      <c r="AJ75" s="741">
        <f t="shared" si="31"/>
        <v>0</v>
      </c>
      <c r="AK75" s="741">
        <f t="shared" si="31"/>
        <v>0</v>
      </c>
      <c r="AL75" s="741">
        <f t="shared" si="31"/>
        <v>0</v>
      </c>
      <c r="AM75" s="741">
        <f t="shared" si="31"/>
        <v>0</v>
      </c>
      <c r="AN75" s="741">
        <f t="shared" si="31"/>
        <v>0</v>
      </c>
      <c r="AO75" s="741">
        <f t="shared" si="31"/>
        <v>0</v>
      </c>
      <c r="AP75" s="741">
        <f t="shared" si="31"/>
        <v>0</v>
      </c>
      <c r="AQ75" s="741">
        <f t="shared" si="31"/>
        <v>0</v>
      </c>
      <c r="AR75" s="741">
        <f t="shared" si="31"/>
        <v>0</v>
      </c>
      <c r="AS75" s="741">
        <f t="shared" si="31"/>
        <v>0</v>
      </c>
      <c r="AT75" s="741">
        <f t="shared" si="31"/>
        <v>0</v>
      </c>
      <c r="AU75" s="741">
        <f t="shared" si="31"/>
        <v>0</v>
      </c>
      <c r="AV75" s="741">
        <f t="shared" si="31"/>
        <v>0</v>
      </c>
      <c r="AW75" s="741">
        <f t="shared" si="31"/>
        <v>0</v>
      </c>
      <c r="AX75" s="741">
        <f t="shared" si="31"/>
        <v>0</v>
      </c>
      <c r="AY75" s="741">
        <f t="shared" si="31"/>
        <v>0</v>
      </c>
      <c r="AZ75" s="741">
        <f t="shared" si="32"/>
        <v>0</v>
      </c>
      <c r="BA75" s="741">
        <f t="shared" si="32"/>
        <v>0</v>
      </c>
      <c r="BB75" s="741">
        <f t="shared" si="32"/>
        <v>0</v>
      </c>
      <c r="BC75" s="741">
        <f t="shared" si="32"/>
        <v>0</v>
      </c>
      <c r="BD75" s="741">
        <f t="shared" si="32"/>
        <v>0</v>
      </c>
      <c r="BE75" s="741">
        <f t="shared" si="32"/>
        <v>0</v>
      </c>
      <c r="BF75" s="741">
        <f t="shared" si="32"/>
        <v>0</v>
      </c>
      <c r="BG75" s="741">
        <f t="shared" si="32"/>
        <v>0</v>
      </c>
      <c r="BH75" s="741">
        <f t="shared" si="32"/>
        <v>0</v>
      </c>
      <c r="BI75" s="741">
        <f t="shared" si="32"/>
        <v>0</v>
      </c>
      <c r="BJ75" s="741">
        <f t="shared" si="32"/>
        <v>0</v>
      </c>
      <c r="BK75" s="741">
        <f t="shared" si="32"/>
        <v>0</v>
      </c>
      <c r="BL75" s="741">
        <f t="shared" si="32"/>
        <v>0</v>
      </c>
      <c r="BM75" s="741">
        <f t="shared" si="32"/>
        <v>0</v>
      </c>
      <c r="BN75" s="741">
        <f t="shared" si="32"/>
        <v>0</v>
      </c>
      <c r="BO75" s="741">
        <f t="shared" si="32"/>
        <v>0</v>
      </c>
      <c r="BP75" s="741">
        <f t="shared" si="33"/>
        <v>0</v>
      </c>
      <c r="BQ75" s="741">
        <f t="shared" si="33"/>
        <v>0</v>
      </c>
      <c r="BR75" s="732">
        <f t="shared" si="26"/>
        <v>0</v>
      </c>
    </row>
    <row r="76" spans="1:70" ht="15" hidden="1" outlineLevel="1">
      <c r="A76" s="742">
        <v>5</v>
      </c>
      <c r="B76" s="734">
        <f t="shared" si="27"/>
        <v>25</v>
      </c>
      <c r="C76" s="735">
        <v>0</v>
      </c>
      <c r="D76" s="737">
        <f t="shared" si="20"/>
        <v>0</v>
      </c>
      <c r="E76" s="738"/>
      <c r="F76" s="739"/>
      <c r="G76" s="739"/>
      <c r="H76" s="739"/>
      <c r="I76" s="740"/>
      <c r="J76" s="741">
        <f t="shared" si="30"/>
        <v>0</v>
      </c>
      <c r="K76" s="741">
        <f t="shared" si="30"/>
        <v>0</v>
      </c>
      <c r="L76" s="741">
        <f t="shared" si="30"/>
        <v>0</v>
      </c>
      <c r="M76" s="741">
        <f t="shared" si="30"/>
        <v>0</v>
      </c>
      <c r="N76" s="741">
        <f t="shared" si="30"/>
        <v>0</v>
      </c>
      <c r="O76" s="741">
        <f t="shared" si="30"/>
        <v>0</v>
      </c>
      <c r="P76" s="741">
        <f t="shared" si="30"/>
        <v>0</v>
      </c>
      <c r="Q76" s="741">
        <f t="shared" si="30"/>
        <v>0</v>
      </c>
      <c r="R76" s="741">
        <f t="shared" si="30"/>
        <v>0</v>
      </c>
      <c r="S76" s="741">
        <f t="shared" si="30"/>
        <v>0</v>
      </c>
      <c r="T76" s="741">
        <f t="shared" si="28"/>
        <v>0</v>
      </c>
      <c r="U76" s="741">
        <f t="shared" si="28"/>
        <v>0</v>
      </c>
      <c r="V76" s="741">
        <f t="shared" si="28"/>
        <v>0</v>
      </c>
      <c r="W76" s="741">
        <f t="shared" si="28"/>
        <v>0</v>
      </c>
      <c r="X76" s="741">
        <f t="shared" si="28"/>
        <v>0</v>
      </c>
      <c r="Y76" s="741">
        <f t="shared" si="28"/>
        <v>0</v>
      </c>
      <c r="Z76" s="741">
        <f t="shared" si="28"/>
        <v>0</v>
      </c>
      <c r="AA76" s="741">
        <f t="shared" si="28"/>
        <v>0</v>
      </c>
      <c r="AB76" s="741">
        <f t="shared" si="28"/>
        <v>0</v>
      </c>
      <c r="AC76" s="741">
        <f t="shared" si="28"/>
        <v>0</v>
      </c>
      <c r="AD76" s="741">
        <f t="shared" si="28"/>
        <v>0</v>
      </c>
      <c r="AE76" s="741">
        <f t="shared" si="28"/>
        <v>0</v>
      </c>
      <c r="AF76" s="741">
        <f t="shared" si="28"/>
        <v>0</v>
      </c>
      <c r="AG76" s="741">
        <f t="shared" si="28"/>
        <v>0</v>
      </c>
      <c r="AH76" s="741">
        <f t="shared" si="28"/>
        <v>0</v>
      </c>
      <c r="AI76" s="741">
        <f t="shared" si="28"/>
        <v>0</v>
      </c>
      <c r="AJ76" s="741">
        <f t="shared" si="31"/>
        <v>0</v>
      </c>
      <c r="AK76" s="741">
        <f t="shared" si="31"/>
        <v>0</v>
      </c>
      <c r="AL76" s="741">
        <f t="shared" si="31"/>
        <v>0</v>
      </c>
      <c r="AM76" s="741">
        <f t="shared" si="31"/>
        <v>0</v>
      </c>
      <c r="AN76" s="741">
        <f t="shared" si="31"/>
        <v>0</v>
      </c>
      <c r="AO76" s="741">
        <f t="shared" si="31"/>
        <v>0</v>
      </c>
      <c r="AP76" s="741">
        <f t="shared" si="31"/>
        <v>0</v>
      </c>
      <c r="AQ76" s="741">
        <f t="shared" si="31"/>
        <v>0</v>
      </c>
      <c r="AR76" s="741">
        <f t="shared" si="31"/>
        <v>0</v>
      </c>
      <c r="AS76" s="741">
        <f t="shared" si="31"/>
        <v>0</v>
      </c>
      <c r="AT76" s="741">
        <f t="shared" si="31"/>
        <v>0</v>
      </c>
      <c r="AU76" s="741">
        <f t="shared" si="31"/>
        <v>0</v>
      </c>
      <c r="AV76" s="741">
        <f t="shared" si="31"/>
        <v>0</v>
      </c>
      <c r="AW76" s="741">
        <f t="shared" si="31"/>
        <v>0</v>
      </c>
      <c r="AX76" s="741">
        <f t="shared" si="31"/>
        <v>0</v>
      </c>
      <c r="AY76" s="741">
        <f t="shared" si="31"/>
        <v>0</v>
      </c>
      <c r="AZ76" s="741">
        <f t="shared" si="32"/>
        <v>0</v>
      </c>
      <c r="BA76" s="741">
        <f t="shared" si="32"/>
        <v>0</v>
      </c>
      <c r="BB76" s="741">
        <f t="shared" si="32"/>
        <v>0</v>
      </c>
      <c r="BC76" s="741">
        <f t="shared" si="32"/>
        <v>0</v>
      </c>
      <c r="BD76" s="741">
        <f t="shared" si="32"/>
        <v>0</v>
      </c>
      <c r="BE76" s="741">
        <f t="shared" si="32"/>
        <v>0</v>
      </c>
      <c r="BF76" s="741">
        <f t="shared" si="32"/>
        <v>0</v>
      </c>
      <c r="BG76" s="741">
        <f t="shared" si="32"/>
        <v>0</v>
      </c>
      <c r="BH76" s="741">
        <f t="shared" si="32"/>
        <v>0</v>
      </c>
      <c r="BI76" s="741">
        <f t="shared" si="32"/>
        <v>0</v>
      </c>
      <c r="BJ76" s="741">
        <f t="shared" si="32"/>
        <v>0</v>
      </c>
      <c r="BK76" s="741">
        <f t="shared" si="32"/>
        <v>0</v>
      </c>
      <c r="BL76" s="741">
        <f t="shared" si="32"/>
        <v>0</v>
      </c>
      <c r="BM76" s="741">
        <f t="shared" si="32"/>
        <v>0</v>
      </c>
      <c r="BN76" s="741">
        <f t="shared" si="32"/>
        <v>0</v>
      </c>
      <c r="BO76" s="741">
        <f t="shared" si="32"/>
        <v>0</v>
      </c>
      <c r="BP76" s="741">
        <f t="shared" si="33"/>
        <v>0</v>
      </c>
      <c r="BQ76" s="741">
        <f t="shared" si="33"/>
        <v>0</v>
      </c>
      <c r="BR76" s="732">
        <f t="shared" si="26"/>
        <v>0</v>
      </c>
    </row>
    <row r="77" spans="1:70" ht="15" hidden="1" outlineLevel="1">
      <c r="A77" s="742">
        <v>4</v>
      </c>
      <c r="B77" s="734">
        <f t="shared" si="27"/>
        <v>26</v>
      </c>
      <c r="C77" s="735">
        <v>0</v>
      </c>
      <c r="D77" s="737">
        <f t="shared" si="20"/>
        <v>0</v>
      </c>
      <c r="E77" s="738"/>
      <c r="F77" s="739"/>
      <c r="G77" s="739"/>
      <c r="H77" s="739"/>
      <c r="I77" s="740"/>
      <c r="J77" s="741">
        <f t="shared" si="30"/>
        <v>0</v>
      </c>
      <c r="K77" s="741">
        <f t="shared" si="30"/>
        <v>0</v>
      </c>
      <c r="L77" s="741">
        <f t="shared" si="30"/>
        <v>0</v>
      </c>
      <c r="M77" s="741">
        <f t="shared" si="30"/>
        <v>0</v>
      </c>
      <c r="N77" s="741">
        <f t="shared" si="30"/>
        <v>0</v>
      </c>
      <c r="O77" s="741">
        <f t="shared" si="30"/>
        <v>0</v>
      </c>
      <c r="P77" s="741">
        <f t="shared" si="30"/>
        <v>0</v>
      </c>
      <c r="Q77" s="741">
        <f t="shared" si="30"/>
        <v>0</v>
      </c>
      <c r="R77" s="741">
        <f t="shared" si="30"/>
        <v>0</v>
      </c>
      <c r="S77" s="741">
        <f t="shared" si="30"/>
        <v>0</v>
      </c>
      <c r="T77" s="741">
        <f t="shared" si="28"/>
        <v>0</v>
      </c>
      <c r="U77" s="741">
        <f t="shared" si="28"/>
        <v>0</v>
      </c>
      <c r="V77" s="741">
        <f t="shared" si="28"/>
        <v>0</v>
      </c>
      <c r="W77" s="741">
        <f t="shared" si="28"/>
        <v>0</v>
      </c>
      <c r="X77" s="741">
        <f t="shared" si="28"/>
        <v>0</v>
      </c>
      <c r="Y77" s="741">
        <f t="shared" si="28"/>
        <v>0</v>
      </c>
      <c r="Z77" s="741">
        <f t="shared" si="28"/>
        <v>0</v>
      </c>
      <c r="AA77" s="741">
        <f t="shared" si="28"/>
        <v>0</v>
      </c>
      <c r="AB77" s="741">
        <f t="shared" si="28"/>
        <v>0</v>
      </c>
      <c r="AC77" s="741">
        <f t="shared" si="28"/>
        <v>0</v>
      </c>
      <c r="AD77" s="741">
        <f t="shared" si="28"/>
        <v>0</v>
      </c>
      <c r="AE77" s="741">
        <f t="shared" si="28"/>
        <v>0</v>
      </c>
      <c r="AF77" s="741">
        <f t="shared" si="28"/>
        <v>0</v>
      </c>
      <c r="AG77" s="741">
        <f t="shared" si="28"/>
        <v>0</v>
      </c>
      <c r="AH77" s="741">
        <f t="shared" si="28"/>
        <v>0</v>
      </c>
      <c r="AI77" s="741">
        <f t="shared" si="28"/>
        <v>0</v>
      </c>
      <c r="AJ77" s="741">
        <f t="shared" si="31"/>
        <v>0</v>
      </c>
      <c r="AK77" s="741">
        <f t="shared" si="31"/>
        <v>0</v>
      </c>
      <c r="AL77" s="741">
        <f t="shared" si="31"/>
        <v>0</v>
      </c>
      <c r="AM77" s="741">
        <f t="shared" si="31"/>
        <v>0</v>
      </c>
      <c r="AN77" s="741">
        <f t="shared" si="31"/>
        <v>0</v>
      </c>
      <c r="AO77" s="741">
        <f t="shared" si="31"/>
        <v>0</v>
      </c>
      <c r="AP77" s="741">
        <f t="shared" si="31"/>
        <v>0</v>
      </c>
      <c r="AQ77" s="741">
        <f t="shared" si="31"/>
        <v>0</v>
      </c>
      <c r="AR77" s="741">
        <f t="shared" si="31"/>
        <v>0</v>
      </c>
      <c r="AS77" s="741">
        <f t="shared" si="31"/>
        <v>0</v>
      </c>
      <c r="AT77" s="741">
        <f t="shared" si="31"/>
        <v>0</v>
      </c>
      <c r="AU77" s="741">
        <f t="shared" si="31"/>
        <v>0</v>
      </c>
      <c r="AV77" s="741">
        <f t="shared" si="31"/>
        <v>0</v>
      </c>
      <c r="AW77" s="741">
        <f t="shared" si="31"/>
        <v>0</v>
      </c>
      <c r="AX77" s="741">
        <f t="shared" si="31"/>
        <v>0</v>
      </c>
      <c r="AY77" s="741">
        <f t="shared" si="31"/>
        <v>0</v>
      </c>
      <c r="AZ77" s="741">
        <f t="shared" si="32"/>
        <v>0</v>
      </c>
      <c r="BA77" s="741">
        <f t="shared" si="32"/>
        <v>0</v>
      </c>
      <c r="BB77" s="741">
        <f t="shared" si="32"/>
        <v>0</v>
      </c>
      <c r="BC77" s="741">
        <f t="shared" si="32"/>
        <v>0</v>
      </c>
      <c r="BD77" s="741">
        <f t="shared" si="32"/>
        <v>0</v>
      </c>
      <c r="BE77" s="741">
        <f t="shared" si="32"/>
        <v>0</v>
      </c>
      <c r="BF77" s="741">
        <f t="shared" si="32"/>
        <v>0</v>
      </c>
      <c r="BG77" s="741">
        <f t="shared" si="32"/>
        <v>0</v>
      </c>
      <c r="BH77" s="741">
        <f t="shared" si="32"/>
        <v>0</v>
      </c>
      <c r="BI77" s="741">
        <f t="shared" si="32"/>
        <v>0</v>
      </c>
      <c r="BJ77" s="741">
        <f t="shared" si="32"/>
        <v>0</v>
      </c>
      <c r="BK77" s="741">
        <f t="shared" si="32"/>
        <v>0</v>
      </c>
      <c r="BL77" s="741">
        <f t="shared" si="32"/>
        <v>0</v>
      </c>
      <c r="BM77" s="741">
        <f t="shared" si="32"/>
        <v>0</v>
      </c>
      <c r="BN77" s="741">
        <f t="shared" si="32"/>
        <v>0</v>
      </c>
      <c r="BO77" s="741">
        <f t="shared" si="32"/>
        <v>0</v>
      </c>
      <c r="BP77" s="741">
        <f t="shared" si="33"/>
        <v>0</v>
      </c>
      <c r="BQ77" s="741">
        <f t="shared" si="33"/>
        <v>0</v>
      </c>
      <c r="BR77" s="732">
        <f t="shared" si="26"/>
        <v>0</v>
      </c>
    </row>
    <row r="78" spans="1:70" ht="15" hidden="1" outlineLevel="1">
      <c r="A78" s="742">
        <v>3</v>
      </c>
      <c r="B78" s="734">
        <f t="shared" si="27"/>
        <v>27</v>
      </c>
      <c r="C78" s="735">
        <v>0</v>
      </c>
      <c r="D78" s="737">
        <f t="shared" si="20"/>
        <v>0</v>
      </c>
      <c r="E78" s="738"/>
      <c r="F78" s="739"/>
      <c r="G78" s="739"/>
      <c r="H78" s="739"/>
      <c r="I78" s="740"/>
      <c r="J78" s="741">
        <f t="shared" si="30"/>
        <v>0</v>
      </c>
      <c r="K78" s="741">
        <f t="shared" si="30"/>
        <v>0</v>
      </c>
      <c r="L78" s="741">
        <f t="shared" si="30"/>
        <v>0</v>
      </c>
      <c r="M78" s="741">
        <f t="shared" si="30"/>
        <v>0</v>
      </c>
      <c r="N78" s="741">
        <f t="shared" si="30"/>
        <v>0</v>
      </c>
      <c r="O78" s="741">
        <f t="shared" si="30"/>
        <v>0</v>
      </c>
      <c r="P78" s="741">
        <f t="shared" si="30"/>
        <v>0</v>
      </c>
      <c r="Q78" s="741">
        <f t="shared" si="30"/>
        <v>0</v>
      </c>
      <c r="R78" s="741">
        <f t="shared" si="30"/>
        <v>0</v>
      </c>
      <c r="S78" s="741">
        <f t="shared" si="30"/>
        <v>0</v>
      </c>
      <c r="T78" s="741">
        <f t="shared" si="28"/>
        <v>0</v>
      </c>
      <c r="U78" s="741">
        <f t="shared" si="28"/>
        <v>0</v>
      </c>
      <c r="V78" s="741">
        <f t="shared" si="28"/>
        <v>0</v>
      </c>
      <c r="W78" s="741">
        <f t="shared" si="28"/>
        <v>0</v>
      </c>
      <c r="X78" s="741">
        <f t="shared" si="28"/>
        <v>0</v>
      </c>
      <c r="Y78" s="741">
        <f t="shared" si="28"/>
        <v>0</v>
      </c>
      <c r="Z78" s="741">
        <f t="shared" si="28"/>
        <v>0</v>
      </c>
      <c r="AA78" s="741">
        <f t="shared" si="28"/>
        <v>0</v>
      </c>
      <c r="AB78" s="741">
        <f t="shared" si="28"/>
        <v>0</v>
      </c>
      <c r="AC78" s="741">
        <f t="shared" si="28"/>
        <v>0</v>
      </c>
      <c r="AD78" s="741">
        <f t="shared" si="28"/>
        <v>0</v>
      </c>
      <c r="AE78" s="741">
        <f t="shared" si="28"/>
        <v>0</v>
      </c>
      <c r="AF78" s="741">
        <f t="shared" si="28"/>
        <v>0</v>
      </c>
      <c r="AG78" s="741">
        <f t="shared" si="28"/>
        <v>0</v>
      </c>
      <c r="AH78" s="741">
        <f t="shared" si="28"/>
        <v>0</v>
      </c>
      <c r="AI78" s="741">
        <f t="shared" si="28"/>
        <v>0</v>
      </c>
      <c r="AJ78" s="741">
        <f t="shared" si="31"/>
        <v>0</v>
      </c>
      <c r="AK78" s="741">
        <f t="shared" si="31"/>
        <v>0</v>
      </c>
      <c r="AL78" s="741">
        <f t="shared" si="31"/>
        <v>0</v>
      </c>
      <c r="AM78" s="741">
        <f t="shared" si="31"/>
        <v>0</v>
      </c>
      <c r="AN78" s="741">
        <f t="shared" si="31"/>
        <v>0</v>
      </c>
      <c r="AO78" s="741">
        <f t="shared" si="31"/>
        <v>0</v>
      </c>
      <c r="AP78" s="741">
        <f t="shared" si="31"/>
        <v>0</v>
      </c>
      <c r="AQ78" s="741">
        <f t="shared" si="31"/>
        <v>0</v>
      </c>
      <c r="AR78" s="741">
        <f t="shared" si="31"/>
        <v>0</v>
      </c>
      <c r="AS78" s="741">
        <f t="shared" si="31"/>
        <v>0</v>
      </c>
      <c r="AT78" s="741">
        <f t="shared" si="31"/>
        <v>0</v>
      </c>
      <c r="AU78" s="741">
        <f t="shared" si="31"/>
        <v>0</v>
      </c>
      <c r="AV78" s="741">
        <f t="shared" si="31"/>
        <v>0</v>
      </c>
      <c r="AW78" s="741">
        <f t="shared" si="31"/>
        <v>0</v>
      </c>
      <c r="AX78" s="741">
        <f t="shared" si="31"/>
        <v>0</v>
      </c>
      <c r="AY78" s="741">
        <f t="shared" si="31"/>
        <v>0</v>
      </c>
      <c r="AZ78" s="741">
        <f t="shared" si="32"/>
        <v>0</v>
      </c>
      <c r="BA78" s="741">
        <f t="shared" si="32"/>
        <v>0</v>
      </c>
      <c r="BB78" s="741">
        <f t="shared" si="32"/>
        <v>0</v>
      </c>
      <c r="BC78" s="741">
        <f t="shared" si="32"/>
        <v>0</v>
      </c>
      <c r="BD78" s="741">
        <f t="shared" si="32"/>
        <v>0</v>
      </c>
      <c r="BE78" s="741">
        <f t="shared" si="32"/>
        <v>0</v>
      </c>
      <c r="BF78" s="741">
        <f t="shared" si="32"/>
        <v>0</v>
      </c>
      <c r="BG78" s="741">
        <f t="shared" si="32"/>
        <v>0</v>
      </c>
      <c r="BH78" s="741">
        <f t="shared" si="32"/>
        <v>0</v>
      </c>
      <c r="BI78" s="741">
        <f t="shared" si="32"/>
        <v>0</v>
      </c>
      <c r="BJ78" s="741">
        <f t="shared" si="32"/>
        <v>0</v>
      </c>
      <c r="BK78" s="741">
        <f t="shared" si="32"/>
        <v>0</v>
      </c>
      <c r="BL78" s="741">
        <f t="shared" si="32"/>
        <v>0</v>
      </c>
      <c r="BM78" s="741">
        <f t="shared" si="32"/>
        <v>0</v>
      </c>
      <c r="BN78" s="741">
        <f t="shared" si="32"/>
        <v>0</v>
      </c>
      <c r="BO78" s="741">
        <f t="shared" si="32"/>
        <v>0</v>
      </c>
      <c r="BP78" s="741">
        <f t="shared" si="33"/>
        <v>0</v>
      </c>
      <c r="BQ78" s="741">
        <f t="shared" si="33"/>
        <v>0</v>
      </c>
      <c r="BR78" s="732">
        <f t="shared" si="26"/>
        <v>0</v>
      </c>
    </row>
    <row r="79" spans="1:70" ht="15" hidden="1" outlineLevel="1">
      <c r="A79" s="742">
        <v>2</v>
      </c>
      <c r="B79" s="734">
        <f t="shared" si="27"/>
        <v>28</v>
      </c>
      <c r="C79" s="735">
        <v>0</v>
      </c>
      <c r="D79" s="737">
        <f t="shared" si="20"/>
        <v>0</v>
      </c>
      <c r="E79" s="738"/>
      <c r="F79" s="739"/>
      <c r="G79" s="739"/>
      <c r="H79" s="739"/>
      <c r="I79" s="740"/>
      <c r="J79" s="741">
        <f t="shared" si="30"/>
        <v>0</v>
      </c>
      <c r="K79" s="741">
        <f t="shared" si="30"/>
        <v>0</v>
      </c>
      <c r="L79" s="741">
        <f t="shared" si="30"/>
        <v>0</v>
      </c>
      <c r="M79" s="741">
        <f t="shared" si="30"/>
        <v>0</v>
      </c>
      <c r="N79" s="741">
        <f t="shared" si="30"/>
        <v>0</v>
      </c>
      <c r="O79" s="741">
        <f t="shared" si="30"/>
        <v>0</v>
      </c>
      <c r="P79" s="741">
        <f t="shared" si="30"/>
        <v>0</v>
      </c>
      <c r="Q79" s="741">
        <f t="shared" si="30"/>
        <v>0</v>
      </c>
      <c r="R79" s="741">
        <f t="shared" si="30"/>
        <v>0</v>
      </c>
      <c r="S79" s="741">
        <f t="shared" si="30"/>
        <v>0</v>
      </c>
      <c r="T79" s="741">
        <f t="shared" si="28"/>
        <v>0</v>
      </c>
      <c r="U79" s="741">
        <f t="shared" si="28"/>
        <v>0</v>
      </c>
      <c r="V79" s="741">
        <f t="shared" si="28"/>
        <v>0</v>
      </c>
      <c r="W79" s="741">
        <f t="shared" si="28"/>
        <v>0</v>
      </c>
      <c r="X79" s="741">
        <f t="shared" si="28"/>
        <v>0</v>
      </c>
      <c r="Y79" s="741">
        <f t="shared" si="28"/>
        <v>0</v>
      </c>
      <c r="Z79" s="741">
        <f t="shared" si="28"/>
        <v>0</v>
      </c>
      <c r="AA79" s="741">
        <f t="shared" si="28"/>
        <v>0</v>
      </c>
      <c r="AB79" s="741">
        <f t="shared" si="28"/>
        <v>0</v>
      </c>
      <c r="AC79" s="741">
        <f t="shared" si="28"/>
        <v>0</v>
      </c>
      <c r="AD79" s="741">
        <f t="shared" si="28"/>
        <v>0</v>
      </c>
      <c r="AE79" s="741">
        <f t="shared" si="28"/>
        <v>0</v>
      </c>
      <c r="AF79" s="741">
        <f t="shared" si="28"/>
        <v>0</v>
      </c>
      <c r="AG79" s="741">
        <f t="shared" si="28"/>
        <v>0</v>
      </c>
      <c r="AH79" s="741">
        <f t="shared" si="28"/>
        <v>0</v>
      </c>
      <c r="AI79" s="741">
        <f t="shared" si="28"/>
        <v>0</v>
      </c>
      <c r="AJ79" s="741">
        <f t="shared" si="31"/>
        <v>0</v>
      </c>
      <c r="AK79" s="741">
        <f t="shared" si="31"/>
        <v>0</v>
      </c>
      <c r="AL79" s="741">
        <f t="shared" si="31"/>
        <v>0</v>
      </c>
      <c r="AM79" s="741">
        <f t="shared" si="31"/>
        <v>0</v>
      </c>
      <c r="AN79" s="741">
        <f t="shared" si="31"/>
        <v>0</v>
      </c>
      <c r="AO79" s="741">
        <f t="shared" si="31"/>
        <v>0</v>
      </c>
      <c r="AP79" s="741">
        <f t="shared" si="31"/>
        <v>0</v>
      </c>
      <c r="AQ79" s="741">
        <f t="shared" si="31"/>
        <v>0</v>
      </c>
      <c r="AR79" s="741">
        <f t="shared" si="31"/>
        <v>0</v>
      </c>
      <c r="AS79" s="741">
        <f t="shared" si="31"/>
        <v>0</v>
      </c>
      <c r="AT79" s="741">
        <f t="shared" si="31"/>
        <v>0</v>
      </c>
      <c r="AU79" s="741">
        <f t="shared" si="31"/>
        <v>0</v>
      </c>
      <c r="AV79" s="741">
        <f t="shared" si="31"/>
        <v>0</v>
      </c>
      <c r="AW79" s="741">
        <f t="shared" si="31"/>
        <v>0</v>
      </c>
      <c r="AX79" s="741">
        <f t="shared" si="31"/>
        <v>0</v>
      </c>
      <c r="AY79" s="741">
        <f t="shared" si="31"/>
        <v>0</v>
      </c>
      <c r="AZ79" s="741">
        <f t="shared" si="32"/>
        <v>0</v>
      </c>
      <c r="BA79" s="741">
        <f t="shared" si="32"/>
        <v>0</v>
      </c>
      <c r="BB79" s="741">
        <f t="shared" si="32"/>
        <v>0</v>
      </c>
      <c r="BC79" s="741">
        <f t="shared" si="32"/>
        <v>0</v>
      </c>
      <c r="BD79" s="741">
        <f t="shared" si="32"/>
        <v>0</v>
      </c>
      <c r="BE79" s="741">
        <f t="shared" si="32"/>
        <v>0</v>
      </c>
      <c r="BF79" s="741">
        <f t="shared" si="32"/>
        <v>0</v>
      </c>
      <c r="BG79" s="741">
        <f t="shared" si="32"/>
        <v>0</v>
      </c>
      <c r="BH79" s="741">
        <f t="shared" si="32"/>
        <v>0</v>
      </c>
      <c r="BI79" s="741">
        <f t="shared" si="32"/>
        <v>0</v>
      </c>
      <c r="BJ79" s="741">
        <f t="shared" si="32"/>
        <v>0</v>
      </c>
      <c r="BK79" s="741">
        <f t="shared" si="32"/>
        <v>0</v>
      </c>
      <c r="BL79" s="741">
        <f t="shared" si="32"/>
        <v>0</v>
      </c>
      <c r="BM79" s="741">
        <f t="shared" si="32"/>
        <v>0</v>
      </c>
      <c r="BN79" s="741">
        <f t="shared" si="32"/>
        <v>0</v>
      </c>
      <c r="BO79" s="741">
        <f t="shared" si="32"/>
        <v>0</v>
      </c>
      <c r="BP79" s="741">
        <f t="shared" si="33"/>
        <v>0</v>
      </c>
      <c r="BQ79" s="741">
        <f t="shared" si="33"/>
        <v>0</v>
      </c>
      <c r="BR79" s="732">
        <f t="shared" si="26"/>
        <v>0</v>
      </c>
    </row>
    <row r="80" spans="1:70" ht="15" hidden="1" outlineLevel="1">
      <c r="A80" s="742">
        <v>1</v>
      </c>
      <c r="B80" s="734">
        <f t="shared" si="27"/>
        <v>29</v>
      </c>
      <c r="C80" s="735">
        <v>0</v>
      </c>
      <c r="D80" s="737">
        <f t="shared" si="20"/>
        <v>0</v>
      </c>
      <c r="E80" s="738"/>
      <c r="F80" s="739"/>
      <c r="G80" s="739"/>
      <c r="H80" s="739"/>
      <c r="I80" s="740"/>
      <c r="J80" s="741">
        <f t="shared" si="30"/>
        <v>0</v>
      </c>
      <c r="K80" s="741">
        <f t="shared" si="30"/>
        <v>0</v>
      </c>
      <c r="L80" s="741">
        <f t="shared" si="30"/>
        <v>0</v>
      </c>
      <c r="M80" s="741">
        <f t="shared" si="30"/>
        <v>0</v>
      </c>
      <c r="N80" s="741">
        <f t="shared" si="30"/>
        <v>0</v>
      </c>
      <c r="O80" s="741">
        <f t="shared" si="30"/>
        <v>0</v>
      </c>
      <c r="P80" s="741">
        <f t="shared" si="30"/>
        <v>0</v>
      </c>
      <c r="Q80" s="741">
        <f t="shared" si="30"/>
        <v>0</v>
      </c>
      <c r="R80" s="741">
        <f t="shared" si="30"/>
        <v>0</v>
      </c>
      <c r="S80" s="741">
        <f t="shared" si="30"/>
        <v>0</v>
      </c>
      <c r="T80" s="741">
        <f t="shared" si="28"/>
        <v>0</v>
      </c>
      <c r="U80" s="741">
        <f t="shared" si="28"/>
        <v>0</v>
      </c>
      <c r="V80" s="741">
        <f t="shared" si="28"/>
        <v>0</v>
      </c>
      <c r="W80" s="741">
        <f t="shared" si="28"/>
        <v>0</v>
      </c>
      <c r="X80" s="741">
        <f t="shared" si="28"/>
        <v>0</v>
      </c>
      <c r="Y80" s="741">
        <f t="shared" si="28"/>
        <v>0</v>
      </c>
      <c r="Z80" s="741">
        <f t="shared" si="28"/>
        <v>0</v>
      </c>
      <c r="AA80" s="741">
        <f t="shared" si="28"/>
        <v>0</v>
      </c>
      <c r="AB80" s="741">
        <f t="shared" si="28"/>
        <v>0</v>
      </c>
      <c r="AC80" s="741">
        <f t="shared" si="28"/>
        <v>0</v>
      </c>
      <c r="AD80" s="741">
        <f t="shared" si="28"/>
        <v>0</v>
      </c>
      <c r="AE80" s="741">
        <f t="shared" si="28"/>
        <v>0</v>
      </c>
      <c r="AF80" s="741">
        <f t="shared" si="28"/>
        <v>0</v>
      </c>
      <c r="AG80" s="741">
        <f t="shared" si="28"/>
        <v>0</v>
      </c>
      <c r="AH80" s="741">
        <f t="shared" si="28"/>
        <v>0</v>
      </c>
      <c r="AI80" s="741">
        <f t="shared" si="28"/>
        <v>0</v>
      </c>
      <c r="AJ80" s="741">
        <f t="shared" si="31"/>
        <v>0</v>
      </c>
      <c r="AK80" s="741">
        <f t="shared" si="31"/>
        <v>0</v>
      </c>
      <c r="AL80" s="741">
        <f t="shared" si="31"/>
        <v>0</v>
      </c>
      <c r="AM80" s="741">
        <f t="shared" si="31"/>
        <v>0</v>
      </c>
      <c r="AN80" s="741">
        <f t="shared" si="31"/>
        <v>0</v>
      </c>
      <c r="AO80" s="741">
        <f t="shared" si="31"/>
        <v>0</v>
      </c>
      <c r="AP80" s="741">
        <f t="shared" si="31"/>
        <v>0</v>
      </c>
      <c r="AQ80" s="741">
        <f t="shared" si="31"/>
        <v>0</v>
      </c>
      <c r="AR80" s="741">
        <f t="shared" si="31"/>
        <v>0</v>
      </c>
      <c r="AS80" s="741">
        <f t="shared" si="31"/>
        <v>0</v>
      </c>
      <c r="AT80" s="741">
        <f t="shared" si="31"/>
        <v>0</v>
      </c>
      <c r="AU80" s="741">
        <f t="shared" si="31"/>
        <v>0</v>
      </c>
      <c r="AV80" s="741">
        <f t="shared" si="31"/>
        <v>0</v>
      </c>
      <c r="AW80" s="741">
        <f t="shared" si="31"/>
        <v>0</v>
      </c>
      <c r="AX80" s="741">
        <f t="shared" si="31"/>
        <v>0</v>
      </c>
      <c r="AY80" s="741">
        <f t="shared" si="31"/>
        <v>0</v>
      </c>
      <c r="AZ80" s="741">
        <f t="shared" si="32"/>
        <v>0</v>
      </c>
      <c r="BA80" s="741">
        <f t="shared" si="32"/>
        <v>0</v>
      </c>
      <c r="BB80" s="741">
        <f t="shared" si="32"/>
        <v>0</v>
      </c>
      <c r="BC80" s="741">
        <f t="shared" si="32"/>
        <v>0</v>
      </c>
      <c r="BD80" s="741">
        <f t="shared" si="32"/>
        <v>0</v>
      </c>
      <c r="BE80" s="741">
        <f t="shared" si="32"/>
        <v>0</v>
      </c>
      <c r="BF80" s="741">
        <f t="shared" si="32"/>
        <v>0</v>
      </c>
      <c r="BG80" s="741">
        <f t="shared" si="32"/>
        <v>0</v>
      </c>
      <c r="BH80" s="741">
        <f t="shared" si="32"/>
        <v>0</v>
      </c>
      <c r="BI80" s="741">
        <f t="shared" si="32"/>
        <v>0</v>
      </c>
      <c r="BJ80" s="741">
        <f t="shared" si="32"/>
        <v>0</v>
      </c>
      <c r="BK80" s="741">
        <f t="shared" si="32"/>
        <v>0</v>
      </c>
      <c r="BL80" s="741">
        <f t="shared" si="32"/>
        <v>0</v>
      </c>
      <c r="BM80" s="741">
        <f t="shared" si="32"/>
        <v>0</v>
      </c>
      <c r="BN80" s="741">
        <f t="shared" si="32"/>
        <v>0</v>
      </c>
      <c r="BO80" s="741">
        <f t="shared" si="32"/>
        <v>0</v>
      </c>
      <c r="BP80" s="741">
        <f t="shared" si="33"/>
        <v>0</v>
      </c>
      <c r="BQ80" s="741">
        <f t="shared" si="33"/>
        <v>0</v>
      </c>
      <c r="BR80" s="732">
        <f t="shared" si="26"/>
        <v>0</v>
      </c>
    </row>
    <row r="81" spans="1:70" ht="15" hidden="1" outlineLevel="1">
      <c r="A81" s="742">
        <v>0</v>
      </c>
      <c r="B81" s="734">
        <f t="shared" si="27"/>
        <v>30</v>
      </c>
      <c r="C81" s="735">
        <v>0</v>
      </c>
      <c r="D81" s="737">
        <f t="shared" si="20"/>
        <v>0</v>
      </c>
      <c r="E81" s="738"/>
      <c r="F81" s="739"/>
      <c r="G81" s="739"/>
      <c r="H81" s="739"/>
      <c r="I81" s="740"/>
      <c r="J81" s="741">
        <f t="shared" si="30"/>
        <v>0</v>
      </c>
      <c r="K81" s="741">
        <f t="shared" si="30"/>
        <v>0</v>
      </c>
      <c r="L81" s="741">
        <f t="shared" si="30"/>
        <v>0</v>
      </c>
      <c r="M81" s="741">
        <f t="shared" si="30"/>
        <v>0</v>
      </c>
      <c r="N81" s="741">
        <f t="shared" si="30"/>
        <v>0</v>
      </c>
      <c r="O81" s="741">
        <f t="shared" si="30"/>
        <v>0</v>
      </c>
      <c r="P81" s="741">
        <f t="shared" si="30"/>
        <v>0</v>
      </c>
      <c r="Q81" s="741">
        <f t="shared" si="30"/>
        <v>0</v>
      </c>
      <c r="R81" s="741">
        <f t="shared" si="30"/>
        <v>0</v>
      </c>
      <c r="S81" s="741">
        <f t="shared" si="30"/>
        <v>0</v>
      </c>
      <c r="T81" s="741">
        <f t="shared" si="28"/>
        <v>0</v>
      </c>
      <c r="U81" s="741">
        <f t="shared" si="28"/>
        <v>0</v>
      </c>
      <c r="V81" s="741">
        <f t="shared" si="28"/>
        <v>0</v>
      </c>
      <c r="W81" s="741">
        <f t="shared" si="28"/>
        <v>0</v>
      </c>
      <c r="X81" s="741">
        <f t="shared" si="28"/>
        <v>0</v>
      </c>
      <c r="Y81" s="741">
        <f t="shared" si="28"/>
        <v>0</v>
      </c>
      <c r="Z81" s="741">
        <f t="shared" si="28"/>
        <v>0</v>
      </c>
      <c r="AA81" s="741">
        <f t="shared" si="28"/>
        <v>0</v>
      </c>
      <c r="AB81" s="741">
        <f t="shared" si="28"/>
        <v>0</v>
      </c>
      <c r="AC81" s="741">
        <f t="shared" si="28"/>
        <v>0</v>
      </c>
      <c r="AD81" s="741">
        <f t="shared" si="28"/>
        <v>0</v>
      </c>
      <c r="AE81" s="741">
        <f t="shared" si="28"/>
        <v>0</v>
      </c>
      <c r="AF81" s="741">
        <f t="shared" si="28"/>
        <v>0</v>
      </c>
      <c r="AG81" s="741">
        <f t="shared" si="28"/>
        <v>0</v>
      </c>
      <c r="AH81" s="741">
        <f t="shared" si="28"/>
        <v>0</v>
      </c>
      <c r="AI81" s="741">
        <f t="shared" si="28"/>
        <v>0</v>
      </c>
      <c r="AJ81" s="741">
        <f t="shared" si="31"/>
        <v>0</v>
      </c>
      <c r="AK81" s="741">
        <f t="shared" si="31"/>
        <v>0</v>
      </c>
      <c r="AL81" s="741">
        <f t="shared" si="31"/>
        <v>0</v>
      </c>
      <c r="AM81" s="741">
        <f t="shared" si="31"/>
        <v>0</v>
      </c>
      <c r="AN81" s="741">
        <f t="shared" si="31"/>
        <v>0</v>
      </c>
      <c r="AO81" s="741">
        <f t="shared" si="31"/>
        <v>0</v>
      </c>
      <c r="AP81" s="741">
        <f t="shared" si="31"/>
        <v>0</v>
      </c>
      <c r="AQ81" s="741">
        <f t="shared" si="31"/>
        <v>0</v>
      </c>
      <c r="AR81" s="741">
        <f t="shared" si="31"/>
        <v>0</v>
      </c>
      <c r="AS81" s="741">
        <f t="shared" si="31"/>
        <v>0</v>
      </c>
      <c r="AT81" s="741">
        <f t="shared" si="31"/>
        <v>0</v>
      </c>
      <c r="AU81" s="741">
        <f t="shared" si="31"/>
        <v>0</v>
      </c>
      <c r="AV81" s="741">
        <f t="shared" si="31"/>
        <v>0</v>
      </c>
      <c r="AW81" s="741">
        <f t="shared" si="31"/>
        <v>0</v>
      </c>
      <c r="AX81" s="741">
        <f t="shared" si="31"/>
        <v>0</v>
      </c>
      <c r="AY81" s="741">
        <f t="shared" si="31"/>
        <v>0</v>
      </c>
      <c r="AZ81" s="741">
        <f t="shared" si="32"/>
        <v>0</v>
      </c>
      <c r="BA81" s="741">
        <f t="shared" si="32"/>
        <v>0</v>
      </c>
      <c r="BB81" s="741">
        <f t="shared" si="32"/>
        <v>0</v>
      </c>
      <c r="BC81" s="741">
        <f t="shared" si="32"/>
        <v>0</v>
      </c>
      <c r="BD81" s="741">
        <f t="shared" si="32"/>
        <v>0</v>
      </c>
      <c r="BE81" s="741">
        <f t="shared" si="32"/>
        <v>0</v>
      </c>
      <c r="BF81" s="741">
        <f t="shared" si="32"/>
        <v>0</v>
      </c>
      <c r="BG81" s="741">
        <f t="shared" si="32"/>
        <v>0</v>
      </c>
      <c r="BH81" s="741">
        <f t="shared" si="32"/>
        <v>0</v>
      </c>
      <c r="BI81" s="741">
        <f t="shared" si="32"/>
        <v>0</v>
      </c>
      <c r="BJ81" s="741">
        <f t="shared" si="32"/>
        <v>0</v>
      </c>
      <c r="BK81" s="741">
        <f t="shared" si="32"/>
        <v>0</v>
      </c>
      <c r="BL81" s="741">
        <f t="shared" si="32"/>
        <v>0</v>
      </c>
      <c r="BM81" s="741">
        <f t="shared" si="32"/>
        <v>0</v>
      </c>
      <c r="BN81" s="741">
        <f t="shared" si="32"/>
        <v>0</v>
      </c>
      <c r="BO81" s="741">
        <f t="shared" si="32"/>
        <v>0</v>
      </c>
      <c r="BP81" s="741">
        <f t="shared" si="33"/>
        <v>0</v>
      </c>
      <c r="BQ81" s="741">
        <f t="shared" si="33"/>
        <v>0</v>
      </c>
      <c r="BR81" s="732">
        <f t="shared" si="26"/>
        <v>0</v>
      </c>
    </row>
    <row r="82" spans="1:70" ht="15" hidden="1" outlineLevel="1">
      <c r="A82" s="742">
        <v>-1</v>
      </c>
      <c r="B82" s="734">
        <f t="shared" si="27"/>
        <v>31</v>
      </c>
      <c r="C82" s="735">
        <v>0</v>
      </c>
      <c r="D82" s="737">
        <f t="shared" si="20"/>
        <v>0</v>
      </c>
      <c r="E82" s="738"/>
      <c r="F82" s="739"/>
      <c r="G82" s="739"/>
      <c r="H82" s="739"/>
      <c r="I82" s="740"/>
      <c r="J82" s="741">
        <f t="shared" si="30"/>
        <v>0</v>
      </c>
      <c r="K82" s="741">
        <f t="shared" si="30"/>
        <v>0</v>
      </c>
      <c r="L82" s="741">
        <f t="shared" si="30"/>
        <v>0</v>
      </c>
      <c r="M82" s="741">
        <f t="shared" si="30"/>
        <v>0</v>
      </c>
      <c r="N82" s="741">
        <f t="shared" si="30"/>
        <v>0</v>
      </c>
      <c r="O82" s="741">
        <f t="shared" si="30"/>
        <v>0</v>
      </c>
      <c r="P82" s="741">
        <f t="shared" si="30"/>
        <v>0</v>
      </c>
      <c r="Q82" s="741">
        <f t="shared" si="30"/>
        <v>0</v>
      </c>
      <c r="R82" s="741">
        <f t="shared" si="30"/>
        <v>0</v>
      </c>
      <c r="S82" s="741">
        <f t="shared" si="30"/>
        <v>0</v>
      </c>
      <c r="T82" s="741">
        <f t="shared" si="28"/>
        <v>0</v>
      </c>
      <c r="U82" s="741">
        <f t="shared" si="28"/>
        <v>0</v>
      </c>
      <c r="V82" s="741">
        <f t="shared" si="28"/>
        <v>0</v>
      </c>
      <c r="W82" s="741">
        <f t="shared" si="28"/>
        <v>0</v>
      </c>
      <c r="X82" s="741">
        <f t="shared" si="28"/>
        <v>0</v>
      </c>
      <c r="Y82" s="741">
        <f t="shared" si="28"/>
        <v>0</v>
      </c>
      <c r="Z82" s="741">
        <f t="shared" si="28"/>
        <v>0</v>
      </c>
      <c r="AA82" s="741">
        <f t="shared" si="28"/>
        <v>0</v>
      </c>
      <c r="AB82" s="741">
        <f t="shared" si="28"/>
        <v>0</v>
      </c>
      <c r="AC82" s="741">
        <f t="shared" si="28"/>
        <v>0</v>
      </c>
      <c r="AD82" s="741">
        <f t="shared" si="28"/>
        <v>0</v>
      </c>
      <c r="AE82" s="741">
        <f t="shared" si="28"/>
        <v>0</v>
      </c>
      <c r="AF82" s="741">
        <f t="shared" si="28"/>
        <v>0</v>
      </c>
      <c r="AG82" s="741">
        <f t="shared" si="28"/>
        <v>0</v>
      </c>
      <c r="AH82" s="741">
        <f t="shared" si="28"/>
        <v>0</v>
      </c>
      <c r="AI82" s="741">
        <f t="shared" si="28"/>
        <v>0</v>
      </c>
      <c r="AJ82" s="741">
        <f t="shared" si="31"/>
        <v>0</v>
      </c>
      <c r="AK82" s="741">
        <f t="shared" si="31"/>
        <v>0</v>
      </c>
      <c r="AL82" s="741">
        <f t="shared" si="31"/>
        <v>0</v>
      </c>
      <c r="AM82" s="741">
        <f t="shared" si="31"/>
        <v>0</v>
      </c>
      <c r="AN82" s="741">
        <f t="shared" si="31"/>
        <v>0</v>
      </c>
      <c r="AO82" s="741">
        <f t="shared" si="31"/>
        <v>0</v>
      </c>
      <c r="AP82" s="741">
        <f t="shared" si="31"/>
        <v>0</v>
      </c>
      <c r="AQ82" s="741">
        <f t="shared" si="31"/>
        <v>0</v>
      </c>
      <c r="AR82" s="741">
        <f t="shared" si="31"/>
        <v>0</v>
      </c>
      <c r="AS82" s="741">
        <f t="shared" si="31"/>
        <v>0</v>
      </c>
      <c r="AT82" s="741">
        <f t="shared" si="31"/>
        <v>0</v>
      </c>
      <c r="AU82" s="741">
        <f t="shared" si="31"/>
        <v>0</v>
      </c>
      <c r="AV82" s="741">
        <f t="shared" si="31"/>
        <v>0</v>
      </c>
      <c r="AW82" s="741">
        <f t="shared" si="31"/>
        <v>0</v>
      </c>
      <c r="AX82" s="741">
        <f t="shared" si="31"/>
        <v>0</v>
      </c>
      <c r="AY82" s="741">
        <f t="shared" si="31"/>
        <v>0</v>
      </c>
      <c r="AZ82" s="741">
        <f t="shared" si="32"/>
        <v>0</v>
      </c>
      <c r="BA82" s="741">
        <f t="shared" si="32"/>
        <v>0</v>
      </c>
      <c r="BB82" s="741">
        <f t="shared" si="32"/>
        <v>0</v>
      </c>
      <c r="BC82" s="741">
        <f t="shared" si="32"/>
        <v>0</v>
      </c>
      <c r="BD82" s="741">
        <f t="shared" si="32"/>
        <v>0</v>
      </c>
      <c r="BE82" s="741">
        <f t="shared" si="32"/>
        <v>0</v>
      </c>
      <c r="BF82" s="741">
        <f t="shared" si="32"/>
        <v>0</v>
      </c>
      <c r="BG82" s="741">
        <f t="shared" si="32"/>
        <v>0</v>
      </c>
      <c r="BH82" s="741">
        <f t="shared" si="32"/>
        <v>0</v>
      </c>
      <c r="BI82" s="741">
        <f t="shared" si="32"/>
        <v>0</v>
      </c>
      <c r="BJ82" s="741">
        <f t="shared" si="32"/>
        <v>0</v>
      </c>
      <c r="BK82" s="741">
        <f t="shared" si="32"/>
        <v>0</v>
      </c>
      <c r="BL82" s="741">
        <f t="shared" si="32"/>
        <v>0</v>
      </c>
      <c r="BM82" s="741">
        <f t="shared" si="32"/>
        <v>0</v>
      </c>
      <c r="BN82" s="741">
        <f t="shared" si="32"/>
        <v>0</v>
      </c>
      <c r="BO82" s="741">
        <f t="shared" si="32"/>
        <v>0</v>
      </c>
      <c r="BP82" s="741">
        <f t="shared" si="33"/>
        <v>0</v>
      </c>
      <c r="BQ82" s="741">
        <f t="shared" si="33"/>
        <v>0</v>
      </c>
      <c r="BR82" s="732">
        <f t="shared" si="26"/>
        <v>0</v>
      </c>
    </row>
    <row r="83" spans="1:70" ht="15" hidden="1" outlineLevel="1">
      <c r="A83" s="742">
        <v>-2</v>
      </c>
      <c r="B83" s="734">
        <f t="shared" si="27"/>
        <v>32</v>
      </c>
      <c r="C83" s="735">
        <v>0</v>
      </c>
      <c r="D83" s="737">
        <f t="shared" si="20"/>
        <v>0</v>
      </c>
      <c r="E83" s="738"/>
      <c r="F83" s="739"/>
      <c r="G83" s="739"/>
      <c r="H83" s="739"/>
      <c r="I83" s="740"/>
      <c r="J83" s="741">
        <f t="shared" si="30"/>
        <v>0</v>
      </c>
      <c r="K83" s="741">
        <f t="shared" si="30"/>
        <v>0</v>
      </c>
      <c r="L83" s="741">
        <f t="shared" si="30"/>
        <v>0</v>
      </c>
      <c r="M83" s="741">
        <f t="shared" si="30"/>
        <v>0</v>
      </c>
      <c r="N83" s="741">
        <f t="shared" si="30"/>
        <v>0</v>
      </c>
      <c r="O83" s="741">
        <f t="shared" si="30"/>
        <v>0</v>
      </c>
      <c r="P83" s="741">
        <f t="shared" si="30"/>
        <v>0</v>
      </c>
      <c r="Q83" s="741">
        <f t="shared" si="30"/>
        <v>0</v>
      </c>
      <c r="R83" s="741">
        <f t="shared" si="30"/>
        <v>0</v>
      </c>
      <c r="S83" s="741">
        <f t="shared" si="30"/>
        <v>0</v>
      </c>
      <c r="T83" s="741">
        <f t="shared" si="30"/>
        <v>0</v>
      </c>
      <c r="U83" s="741">
        <f t="shared" si="30"/>
        <v>0</v>
      </c>
      <c r="V83" s="741">
        <f t="shared" si="30"/>
        <v>0</v>
      </c>
      <c r="W83" s="741">
        <f t="shared" si="30"/>
        <v>0</v>
      </c>
      <c r="X83" s="741">
        <f t="shared" si="30"/>
        <v>0</v>
      </c>
      <c r="Y83" s="741">
        <f t="shared" si="30"/>
        <v>0</v>
      </c>
      <c r="Z83" s="741">
        <f t="shared" ref="Z83:AO98" si="34">IF(OR(Z$1=0,$A83=0,Z$3=$B83,Z$3&gt;$F$2,Z$3&lt;$A$51),0,IF(Z$3&lt;$B83,0,$C83/$A83))</f>
        <v>0</v>
      </c>
      <c r="AA83" s="741">
        <f t="shared" si="34"/>
        <v>0</v>
      </c>
      <c r="AB83" s="741">
        <f t="shared" si="34"/>
        <v>0</v>
      </c>
      <c r="AC83" s="741">
        <f t="shared" si="34"/>
        <v>0</v>
      </c>
      <c r="AD83" s="741">
        <f t="shared" si="34"/>
        <v>0</v>
      </c>
      <c r="AE83" s="741">
        <f t="shared" si="34"/>
        <v>0</v>
      </c>
      <c r="AF83" s="741">
        <f t="shared" si="34"/>
        <v>0</v>
      </c>
      <c r="AG83" s="741">
        <f t="shared" si="34"/>
        <v>0</v>
      </c>
      <c r="AH83" s="741">
        <f t="shared" si="34"/>
        <v>0</v>
      </c>
      <c r="AI83" s="741">
        <f t="shared" si="34"/>
        <v>0</v>
      </c>
      <c r="AJ83" s="741">
        <f t="shared" si="34"/>
        <v>0</v>
      </c>
      <c r="AK83" s="741">
        <f t="shared" si="34"/>
        <v>0</v>
      </c>
      <c r="AL83" s="741">
        <f t="shared" si="34"/>
        <v>0</v>
      </c>
      <c r="AM83" s="741">
        <f t="shared" si="34"/>
        <v>0</v>
      </c>
      <c r="AN83" s="741">
        <f t="shared" si="31"/>
        <v>0</v>
      </c>
      <c r="AO83" s="741">
        <f t="shared" si="31"/>
        <v>0</v>
      </c>
      <c r="AP83" s="741">
        <f t="shared" si="31"/>
        <v>0</v>
      </c>
      <c r="AQ83" s="741">
        <f t="shared" si="31"/>
        <v>0</v>
      </c>
      <c r="AR83" s="741">
        <f t="shared" si="31"/>
        <v>0</v>
      </c>
      <c r="AS83" s="741">
        <f t="shared" si="31"/>
        <v>0</v>
      </c>
      <c r="AT83" s="741">
        <f t="shared" si="31"/>
        <v>0</v>
      </c>
      <c r="AU83" s="741">
        <f t="shared" si="31"/>
        <v>0</v>
      </c>
      <c r="AV83" s="741">
        <f t="shared" si="31"/>
        <v>0</v>
      </c>
      <c r="AW83" s="741">
        <f t="shared" si="31"/>
        <v>0</v>
      </c>
      <c r="AX83" s="741">
        <f t="shared" si="31"/>
        <v>0</v>
      </c>
      <c r="AY83" s="741">
        <f t="shared" si="31"/>
        <v>0</v>
      </c>
      <c r="AZ83" s="741">
        <f t="shared" si="32"/>
        <v>0</v>
      </c>
      <c r="BA83" s="741">
        <f t="shared" si="32"/>
        <v>0</v>
      </c>
      <c r="BB83" s="741">
        <f t="shared" si="32"/>
        <v>0</v>
      </c>
      <c r="BC83" s="741">
        <f t="shared" si="32"/>
        <v>0</v>
      </c>
      <c r="BD83" s="741">
        <f t="shared" si="32"/>
        <v>0</v>
      </c>
      <c r="BE83" s="741">
        <f t="shared" si="32"/>
        <v>0</v>
      </c>
      <c r="BF83" s="741">
        <f t="shared" si="32"/>
        <v>0</v>
      </c>
      <c r="BG83" s="741">
        <f t="shared" si="32"/>
        <v>0</v>
      </c>
      <c r="BH83" s="741">
        <f t="shared" si="32"/>
        <v>0</v>
      </c>
      <c r="BI83" s="741">
        <f t="shared" si="32"/>
        <v>0</v>
      </c>
      <c r="BJ83" s="741">
        <f t="shared" si="32"/>
        <v>0</v>
      </c>
      <c r="BK83" s="741">
        <f t="shared" si="32"/>
        <v>0</v>
      </c>
      <c r="BL83" s="741">
        <f t="shared" si="32"/>
        <v>0</v>
      </c>
      <c r="BM83" s="741">
        <f t="shared" si="32"/>
        <v>0</v>
      </c>
      <c r="BN83" s="741">
        <f t="shared" si="32"/>
        <v>0</v>
      </c>
      <c r="BO83" s="741">
        <f t="shared" ref="BO83:BQ83" si="35">IF(OR(BO$1=0,$A83=0,BO$3=$B83,BO$3&gt;$F$2,BO$3&lt;$A$51),0,IF(BO$3&lt;$B83,0,$C83/$A83))</f>
        <v>0</v>
      </c>
      <c r="BP83" s="741">
        <f t="shared" si="35"/>
        <v>0</v>
      </c>
      <c r="BQ83" s="741">
        <f t="shared" si="35"/>
        <v>0</v>
      </c>
      <c r="BR83" s="732">
        <f t="shared" si="26"/>
        <v>0</v>
      </c>
    </row>
    <row r="84" spans="1:70" ht="15" hidden="1" outlineLevel="1">
      <c r="A84" s="742">
        <v>-3</v>
      </c>
      <c r="B84" s="734">
        <f t="shared" si="27"/>
        <v>33</v>
      </c>
      <c r="C84" s="735">
        <v>0</v>
      </c>
      <c r="D84" s="737">
        <f t="shared" si="20"/>
        <v>0</v>
      </c>
      <c r="E84" s="738"/>
      <c r="F84" s="739"/>
      <c r="G84" s="739"/>
      <c r="H84" s="739"/>
      <c r="I84" s="740"/>
      <c r="J84" s="741">
        <f t="shared" ref="J84:Y99" si="36">IF(OR(J$1=0,$A84=0,J$3=$B84,J$3&gt;$F$2,J$3&lt;$A$51),0,IF(J$3&lt;$B84,0,$C84/$A84))</f>
        <v>0</v>
      </c>
      <c r="K84" s="741">
        <f t="shared" si="36"/>
        <v>0</v>
      </c>
      <c r="L84" s="741">
        <f t="shared" si="36"/>
        <v>0</v>
      </c>
      <c r="M84" s="741">
        <f t="shared" si="36"/>
        <v>0</v>
      </c>
      <c r="N84" s="741">
        <f t="shared" si="36"/>
        <v>0</v>
      </c>
      <c r="O84" s="741">
        <f t="shared" si="36"/>
        <v>0</v>
      </c>
      <c r="P84" s="741">
        <f t="shared" si="36"/>
        <v>0</v>
      </c>
      <c r="Q84" s="741">
        <f t="shared" si="36"/>
        <v>0</v>
      </c>
      <c r="R84" s="741">
        <f t="shared" si="36"/>
        <v>0</v>
      </c>
      <c r="S84" s="741">
        <f t="shared" si="36"/>
        <v>0</v>
      </c>
      <c r="T84" s="741">
        <f t="shared" si="36"/>
        <v>0</v>
      </c>
      <c r="U84" s="741">
        <f t="shared" si="36"/>
        <v>0</v>
      </c>
      <c r="V84" s="741">
        <f t="shared" si="36"/>
        <v>0</v>
      </c>
      <c r="W84" s="741">
        <f t="shared" si="36"/>
        <v>0</v>
      </c>
      <c r="X84" s="741">
        <f t="shared" si="36"/>
        <v>0</v>
      </c>
      <c r="Y84" s="741">
        <f t="shared" si="36"/>
        <v>0</v>
      </c>
      <c r="Z84" s="741">
        <f t="shared" si="34"/>
        <v>0</v>
      </c>
      <c r="AA84" s="741">
        <f t="shared" si="34"/>
        <v>0</v>
      </c>
      <c r="AB84" s="741">
        <f t="shared" si="34"/>
        <v>0</v>
      </c>
      <c r="AC84" s="741">
        <f t="shared" si="34"/>
        <v>0</v>
      </c>
      <c r="AD84" s="741">
        <f t="shared" si="34"/>
        <v>0</v>
      </c>
      <c r="AE84" s="741">
        <f t="shared" si="34"/>
        <v>0</v>
      </c>
      <c r="AF84" s="741">
        <f t="shared" si="34"/>
        <v>0</v>
      </c>
      <c r="AG84" s="741">
        <f t="shared" si="34"/>
        <v>0</v>
      </c>
      <c r="AH84" s="741">
        <f t="shared" si="34"/>
        <v>0</v>
      </c>
      <c r="AI84" s="741">
        <f t="shared" si="34"/>
        <v>0</v>
      </c>
      <c r="AJ84" s="741">
        <f t="shared" si="34"/>
        <v>0</v>
      </c>
      <c r="AK84" s="741">
        <f t="shared" si="34"/>
        <v>0</v>
      </c>
      <c r="AL84" s="741">
        <f t="shared" si="34"/>
        <v>0</v>
      </c>
      <c r="AM84" s="741">
        <f t="shared" si="34"/>
        <v>0</v>
      </c>
      <c r="AN84" s="741">
        <f t="shared" si="34"/>
        <v>0</v>
      </c>
      <c r="AO84" s="741">
        <f t="shared" si="34"/>
        <v>0</v>
      </c>
      <c r="AP84" s="741">
        <f t="shared" ref="AP84:BE99" si="37">IF(OR(AP$1=0,$A84=0,AP$3=$B84,AP$3&gt;$F$2,AP$3&lt;$A$51),0,IF(AP$3&lt;$B84,0,$C84/$A84))</f>
        <v>0</v>
      </c>
      <c r="AQ84" s="741">
        <f t="shared" si="37"/>
        <v>0</v>
      </c>
      <c r="AR84" s="741">
        <f t="shared" si="37"/>
        <v>0</v>
      </c>
      <c r="AS84" s="741">
        <f t="shared" si="37"/>
        <v>0</v>
      </c>
      <c r="AT84" s="741">
        <f t="shared" si="37"/>
        <v>0</v>
      </c>
      <c r="AU84" s="741">
        <f t="shared" si="37"/>
        <v>0</v>
      </c>
      <c r="AV84" s="741">
        <f t="shared" si="37"/>
        <v>0</v>
      </c>
      <c r="AW84" s="741">
        <f t="shared" si="37"/>
        <v>0</v>
      </c>
      <c r="AX84" s="741">
        <f t="shared" si="37"/>
        <v>0</v>
      </c>
      <c r="AY84" s="741">
        <f t="shared" si="37"/>
        <v>0</v>
      </c>
      <c r="AZ84" s="741">
        <f t="shared" si="37"/>
        <v>0</v>
      </c>
      <c r="BA84" s="741">
        <f t="shared" si="37"/>
        <v>0</v>
      </c>
      <c r="BB84" s="741">
        <f t="shared" si="37"/>
        <v>0</v>
      </c>
      <c r="BC84" s="741">
        <f t="shared" si="37"/>
        <v>0</v>
      </c>
      <c r="BD84" s="741">
        <f t="shared" si="37"/>
        <v>0</v>
      </c>
      <c r="BE84" s="741">
        <f t="shared" si="37"/>
        <v>0</v>
      </c>
      <c r="BF84" s="741">
        <f t="shared" ref="BF84:BQ99" si="38">IF(OR(BF$1=0,$A84=0,BF$3=$B84,BF$3&gt;$F$2,BF$3&lt;$A$51),0,IF(BF$3&lt;$B84,0,$C84/$A84))</f>
        <v>0</v>
      </c>
      <c r="BG84" s="741">
        <f t="shared" si="38"/>
        <v>0</v>
      </c>
      <c r="BH84" s="741">
        <f t="shared" si="38"/>
        <v>0</v>
      </c>
      <c r="BI84" s="741">
        <f t="shared" si="38"/>
        <v>0</v>
      </c>
      <c r="BJ84" s="741">
        <f t="shared" si="38"/>
        <v>0</v>
      </c>
      <c r="BK84" s="741">
        <f t="shared" si="38"/>
        <v>0</v>
      </c>
      <c r="BL84" s="741">
        <f t="shared" si="38"/>
        <v>0</v>
      </c>
      <c r="BM84" s="741">
        <f t="shared" si="38"/>
        <v>0</v>
      </c>
      <c r="BN84" s="741">
        <f t="shared" si="38"/>
        <v>0</v>
      </c>
      <c r="BO84" s="741">
        <f t="shared" si="38"/>
        <v>0</v>
      </c>
      <c r="BP84" s="741">
        <f t="shared" si="38"/>
        <v>0</v>
      </c>
      <c r="BQ84" s="741">
        <f t="shared" si="38"/>
        <v>0</v>
      </c>
      <c r="BR84" s="732">
        <f t="shared" ref="BR84:BR111" si="39">SUM(J84:BQ84)</f>
        <v>0</v>
      </c>
    </row>
    <row r="85" spans="1:70" ht="15" hidden="1" outlineLevel="1">
      <c r="A85" s="742">
        <v>-4</v>
      </c>
      <c r="B85" s="734">
        <f t="shared" si="27"/>
        <v>34</v>
      </c>
      <c r="C85" s="735">
        <v>0</v>
      </c>
      <c r="D85" s="737">
        <f t="shared" si="20"/>
        <v>0</v>
      </c>
      <c r="E85" s="738"/>
      <c r="F85" s="739"/>
      <c r="G85" s="739"/>
      <c r="H85" s="739"/>
      <c r="I85" s="740"/>
      <c r="J85" s="741">
        <f t="shared" si="36"/>
        <v>0</v>
      </c>
      <c r="K85" s="741">
        <f t="shared" si="36"/>
        <v>0</v>
      </c>
      <c r="L85" s="741">
        <f t="shared" si="36"/>
        <v>0</v>
      </c>
      <c r="M85" s="741">
        <f t="shared" si="36"/>
        <v>0</v>
      </c>
      <c r="N85" s="741">
        <f t="shared" si="36"/>
        <v>0</v>
      </c>
      <c r="O85" s="741">
        <f t="shared" si="36"/>
        <v>0</v>
      </c>
      <c r="P85" s="741">
        <f t="shared" si="36"/>
        <v>0</v>
      </c>
      <c r="Q85" s="741">
        <f t="shared" si="36"/>
        <v>0</v>
      </c>
      <c r="R85" s="741">
        <f t="shared" si="36"/>
        <v>0</v>
      </c>
      <c r="S85" s="741">
        <f t="shared" si="36"/>
        <v>0</v>
      </c>
      <c r="T85" s="741">
        <f t="shared" si="36"/>
        <v>0</v>
      </c>
      <c r="U85" s="741">
        <f t="shared" si="36"/>
        <v>0</v>
      </c>
      <c r="V85" s="741">
        <f t="shared" si="36"/>
        <v>0</v>
      </c>
      <c r="W85" s="741">
        <f t="shared" si="36"/>
        <v>0</v>
      </c>
      <c r="X85" s="741">
        <f t="shared" si="36"/>
        <v>0</v>
      </c>
      <c r="Y85" s="741">
        <f t="shared" si="36"/>
        <v>0</v>
      </c>
      <c r="Z85" s="741">
        <f t="shared" si="34"/>
        <v>0</v>
      </c>
      <c r="AA85" s="741">
        <f t="shared" si="34"/>
        <v>0</v>
      </c>
      <c r="AB85" s="741">
        <f t="shared" si="34"/>
        <v>0</v>
      </c>
      <c r="AC85" s="741">
        <f t="shared" si="34"/>
        <v>0</v>
      </c>
      <c r="AD85" s="741">
        <f t="shared" si="34"/>
        <v>0</v>
      </c>
      <c r="AE85" s="741">
        <f t="shared" si="34"/>
        <v>0</v>
      </c>
      <c r="AF85" s="741">
        <f t="shared" si="34"/>
        <v>0</v>
      </c>
      <c r="AG85" s="741">
        <f t="shared" si="34"/>
        <v>0</v>
      </c>
      <c r="AH85" s="741">
        <f t="shared" si="34"/>
        <v>0</v>
      </c>
      <c r="AI85" s="741">
        <f t="shared" si="34"/>
        <v>0</v>
      </c>
      <c r="AJ85" s="741">
        <f t="shared" si="34"/>
        <v>0</v>
      </c>
      <c r="AK85" s="741">
        <f t="shared" si="34"/>
        <v>0</v>
      </c>
      <c r="AL85" s="741">
        <f t="shared" si="34"/>
        <v>0</v>
      </c>
      <c r="AM85" s="741">
        <f t="shared" si="34"/>
        <v>0</v>
      </c>
      <c r="AN85" s="741">
        <f t="shared" si="34"/>
        <v>0</v>
      </c>
      <c r="AO85" s="741">
        <f t="shared" si="34"/>
        <v>0</v>
      </c>
      <c r="AP85" s="741">
        <f t="shared" si="37"/>
        <v>0</v>
      </c>
      <c r="AQ85" s="741">
        <f t="shared" si="37"/>
        <v>0</v>
      </c>
      <c r="AR85" s="741">
        <f t="shared" si="37"/>
        <v>0</v>
      </c>
      <c r="AS85" s="741">
        <f t="shared" si="37"/>
        <v>0</v>
      </c>
      <c r="AT85" s="741">
        <f t="shared" si="37"/>
        <v>0</v>
      </c>
      <c r="AU85" s="741">
        <f t="shared" si="37"/>
        <v>0</v>
      </c>
      <c r="AV85" s="741">
        <f t="shared" si="37"/>
        <v>0</v>
      </c>
      <c r="AW85" s="741">
        <f t="shared" si="37"/>
        <v>0</v>
      </c>
      <c r="AX85" s="741">
        <f t="shared" si="37"/>
        <v>0</v>
      </c>
      <c r="AY85" s="741">
        <f t="shared" si="37"/>
        <v>0</v>
      </c>
      <c r="AZ85" s="741">
        <f t="shared" si="37"/>
        <v>0</v>
      </c>
      <c r="BA85" s="741">
        <f t="shared" si="37"/>
        <v>0</v>
      </c>
      <c r="BB85" s="741">
        <f t="shared" si="37"/>
        <v>0</v>
      </c>
      <c r="BC85" s="741">
        <f t="shared" si="37"/>
        <v>0</v>
      </c>
      <c r="BD85" s="741">
        <f t="shared" si="37"/>
        <v>0</v>
      </c>
      <c r="BE85" s="741">
        <f t="shared" si="37"/>
        <v>0</v>
      </c>
      <c r="BF85" s="741">
        <f t="shared" si="38"/>
        <v>0</v>
      </c>
      <c r="BG85" s="741">
        <f t="shared" si="38"/>
        <v>0</v>
      </c>
      <c r="BH85" s="741">
        <f t="shared" si="38"/>
        <v>0</v>
      </c>
      <c r="BI85" s="741">
        <f t="shared" si="38"/>
        <v>0</v>
      </c>
      <c r="BJ85" s="741">
        <f t="shared" si="38"/>
        <v>0</v>
      </c>
      <c r="BK85" s="741">
        <f t="shared" si="38"/>
        <v>0</v>
      </c>
      <c r="BL85" s="741">
        <f t="shared" si="38"/>
        <v>0</v>
      </c>
      <c r="BM85" s="741">
        <f t="shared" si="38"/>
        <v>0</v>
      </c>
      <c r="BN85" s="741">
        <f t="shared" si="38"/>
        <v>0</v>
      </c>
      <c r="BO85" s="741">
        <f t="shared" si="38"/>
        <v>0</v>
      </c>
      <c r="BP85" s="741">
        <f t="shared" si="38"/>
        <v>0</v>
      </c>
      <c r="BQ85" s="741">
        <f t="shared" si="38"/>
        <v>0</v>
      </c>
      <c r="BR85" s="732">
        <f t="shared" si="39"/>
        <v>0</v>
      </c>
    </row>
    <row r="86" spans="1:70" ht="15" hidden="1" outlineLevel="1">
      <c r="A86" s="742">
        <v>-5</v>
      </c>
      <c r="B86" s="734">
        <f t="shared" si="27"/>
        <v>35</v>
      </c>
      <c r="C86" s="735">
        <v>0</v>
      </c>
      <c r="D86" s="737">
        <f t="shared" si="20"/>
        <v>0</v>
      </c>
      <c r="E86" s="738"/>
      <c r="F86" s="739"/>
      <c r="G86" s="739"/>
      <c r="H86" s="739"/>
      <c r="I86" s="740"/>
      <c r="J86" s="741">
        <f t="shared" si="36"/>
        <v>0</v>
      </c>
      <c r="K86" s="741">
        <f t="shared" si="36"/>
        <v>0</v>
      </c>
      <c r="L86" s="741">
        <f t="shared" si="36"/>
        <v>0</v>
      </c>
      <c r="M86" s="741">
        <f t="shared" si="36"/>
        <v>0</v>
      </c>
      <c r="N86" s="741">
        <f t="shared" si="36"/>
        <v>0</v>
      </c>
      <c r="O86" s="741">
        <f t="shared" si="36"/>
        <v>0</v>
      </c>
      <c r="P86" s="741">
        <f t="shared" si="36"/>
        <v>0</v>
      </c>
      <c r="Q86" s="741">
        <f t="shared" si="36"/>
        <v>0</v>
      </c>
      <c r="R86" s="741">
        <f t="shared" si="36"/>
        <v>0</v>
      </c>
      <c r="S86" s="741">
        <f t="shared" si="36"/>
        <v>0</v>
      </c>
      <c r="T86" s="741">
        <f t="shared" si="36"/>
        <v>0</v>
      </c>
      <c r="U86" s="741">
        <f t="shared" si="36"/>
        <v>0</v>
      </c>
      <c r="V86" s="741">
        <f t="shared" si="36"/>
        <v>0</v>
      </c>
      <c r="W86" s="741">
        <f t="shared" si="36"/>
        <v>0</v>
      </c>
      <c r="X86" s="741">
        <f t="shared" si="36"/>
        <v>0</v>
      </c>
      <c r="Y86" s="741">
        <f t="shared" si="36"/>
        <v>0</v>
      </c>
      <c r="Z86" s="741">
        <f t="shared" si="34"/>
        <v>0</v>
      </c>
      <c r="AA86" s="741">
        <f t="shared" si="34"/>
        <v>0</v>
      </c>
      <c r="AB86" s="741">
        <f t="shared" si="34"/>
        <v>0</v>
      </c>
      <c r="AC86" s="741">
        <f t="shared" si="34"/>
        <v>0</v>
      </c>
      <c r="AD86" s="741">
        <f t="shared" si="34"/>
        <v>0</v>
      </c>
      <c r="AE86" s="741">
        <f t="shared" si="34"/>
        <v>0</v>
      </c>
      <c r="AF86" s="741">
        <f t="shared" si="34"/>
        <v>0</v>
      </c>
      <c r="AG86" s="741">
        <f t="shared" si="34"/>
        <v>0</v>
      </c>
      <c r="AH86" s="741">
        <f t="shared" si="34"/>
        <v>0</v>
      </c>
      <c r="AI86" s="741">
        <f t="shared" si="34"/>
        <v>0</v>
      </c>
      <c r="AJ86" s="741">
        <f t="shared" si="34"/>
        <v>0</v>
      </c>
      <c r="AK86" s="741">
        <f t="shared" si="34"/>
        <v>0</v>
      </c>
      <c r="AL86" s="741">
        <f t="shared" si="34"/>
        <v>0</v>
      </c>
      <c r="AM86" s="741">
        <f t="shared" si="34"/>
        <v>0</v>
      </c>
      <c r="AN86" s="741">
        <f t="shared" si="34"/>
        <v>0</v>
      </c>
      <c r="AO86" s="741">
        <f t="shared" si="34"/>
        <v>0</v>
      </c>
      <c r="AP86" s="741">
        <f t="shared" si="37"/>
        <v>0</v>
      </c>
      <c r="AQ86" s="741">
        <f t="shared" si="37"/>
        <v>0</v>
      </c>
      <c r="AR86" s="741">
        <f t="shared" si="37"/>
        <v>0</v>
      </c>
      <c r="AS86" s="741">
        <f t="shared" si="37"/>
        <v>0</v>
      </c>
      <c r="AT86" s="741">
        <f t="shared" si="37"/>
        <v>0</v>
      </c>
      <c r="AU86" s="741">
        <f t="shared" si="37"/>
        <v>0</v>
      </c>
      <c r="AV86" s="741">
        <f t="shared" si="37"/>
        <v>0</v>
      </c>
      <c r="AW86" s="741">
        <f t="shared" si="37"/>
        <v>0</v>
      </c>
      <c r="AX86" s="741">
        <f t="shared" si="37"/>
        <v>0</v>
      </c>
      <c r="AY86" s="741">
        <f t="shared" si="37"/>
        <v>0</v>
      </c>
      <c r="AZ86" s="741">
        <f t="shared" si="37"/>
        <v>0</v>
      </c>
      <c r="BA86" s="741">
        <f t="shared" si="37"/>
        <v>0</v>
      </c>
      <c r="BB86" s="741">
        <f t="shared" si="37"/>
        <v>0</v>
      </c>
      <c r="BC86" s="741">
        <f t="shared" si="37"/>
        <v>0</v>
      </c>
      <c r="BD86" s="741">
        <f t="shared" si="37"/>
        <v>0</v>
      </c>
      <c r="BE86" s="741">
        <f t="shared" si="37"/>
        <v>0</v>
      </c>
      <c r="BF86" s="741">
        <f t="shared" si="38"/>
        <v>0</v>
      </c>
      <c r="BG86" s="741">
        <f t="shared" si="38"/>
        <v>0</v>
      </c>
      <c r="BH86" s="741">
        <f t="shared" si="38"/>
        <v>0</v>
      </c>
      <c r="BI86" s="741">
        <f t="shared" si="38"/>
        <v>0</v>
      </c>
      <c r="BJ86" s="741">
        <f t="shared" si="38"/>
        <v>0</v>
      </c>
      <c r="BK86" s="741">
        <f t="shared" si="38"/>
        <v>0</v>
      </c>
      <c r="BL86" s="741">
        <f t="shared" si="38"/>
        <v>0</v>
      </c>
      <c r="BM86" s="741">
        <f t="shared" si="38"/>
        <v>0</v>
      </c>
      <c r="BN86" s="741">
        <f t="shared" si="38"/>
        <v>0</v>
      </c>
      <c r="BO86" s="741">
        <f t="shared" si="38"/>
        <v>0</v>
      </c>
      <c r="BP86" s="741">
        <f t="shared" si="38"/>
        <v>0</v>
      </c>
      <c r="BQ86" s="741">
        <f t="shared" si="38"/>
        <v>0</v>
      </c>
      <c r="BR86" s="732">
        <f t="shared" si="39"/>
        <v>0</v>
      </c>
    </row>
    <row r="87" spans="1:70" ht="15" hidden="1" outlineLevel="1">
      <c r="A87" s="742">
        <v>-6</v>
      </c>
      <c r="B87" s="734">
        <f t="shared" si="27"/>
        <v>36</v>
      </c>
      <c r="C87" s="735">
        <v>0</v>
      </c>
      <c r="D87" s="737">
        <f t="shared" si="20"/>
        <v>0</v>
      </c>
      <c r="E87" s="738"/>
      <c r="F87" s="739"/>
      <c r="G87" s="739"/>
      <c r="H87" s="739"/>
      <c r="I87" s="740"/>
      <c r="J87" s="741">
        <f t="shared" si="36"/>
        <v>0</v>
      </c>
      <c r="K87" s="741">
        <f t="shared" si="36"/>
        <v>0</v>
      </c>
      <c r="L87" s="741">
        <f t="shared" si="36"/>
        <v>0</v>
      </c>
      <c r="M87" s="741">
        <f t="shared" si="36"/>
        <v>0</v>
      </c>
      <c r="N87" s="741">
        <f t="shared" si="36"/>
        <v>0</v>
      </c>
      <c r="O87" s="741">
        <f t="shared" si="36"/>
        <v>0</v>
      </c>
      <c r="P87" s="741">
        <f t="shared" si="36"/>
        <v>0</v>
      </c>
      <c r="Q87" s="741">
        <f t="shared" si="36"/>
        <v>0</v>
      </c>
      <c r="R87" s="741">
        <f t="shared" si="36"/>
        <v>0</v>
      </c>
      <c r="S87" s="741">
        <f t="shared" si="36"/>
        <v>0</v>
      </c>
      <c r="T87" s="741">
        <f t="shared" si="36"/>
        <v>0</v>
      </c>
      <c r="U87" s="741">
        <f t="shared" si="36"/>
        <v>0</v>
      </c>
      <c r="V87" s="741">
        <f t="shared" si="36"/>
        <v>0</v>
      </c>
      <c r="W87" s="741">
        <f t="shared" si="36"/>
        <v>0</v>
      </c>
      <c r="X87" s="741">
        <f t="shared" si="36"/>
        <v>0</v>
      </c>
      <c r="Y87" s="741">
        <f t="shared" si="36"/>
        <v>0</v>
      </c>
      <c r="Z87" s="741">
        <f t="shared" si="34"/>
        <v>0</v>
      </c>
      <c r="AA87" s="741">
        <f t="shared" si="34"/>
        <v>0</v>
      </c>
      <c r="AB87" s="741">
        <f t="shared" si="34"/>
        <v>0</v>
      </c>
      <c r="AC87" s="741">
        <f t="shared" si="34"/>
        <v>0</v>
      </c>
      <c r="AD87" s="741">
        <f t="shared" si="34"/>
        <v>0</v>
      </c>
      <c r="AE87" s="741">
        <f t="shared" si="34"/>
        <v>0</v>
      </c>
      <c r="AF87" s="741">
        <f t="shared" si="34"/>
        <v>0</v>
      </c>
      <c r="AG87" s="741">
        <f t="shared" si="34"/>
        <v>0</v>
      </c>
      <c r="AH87" s="741">
        <f t="shared" si="34"/>
        <v>0</v>
      </c>
      <c r="AI87" s="741">
        <f t="shared" si="34"/>
        <v>0</v>
      </c>
      <c r="AJ87" s="741">
        <f t="shared" si="34"/>
        <v>0</v>
      </c>
      <c r="AK87" s="741">
        <f t="shared" si="34"/>
        <v>0</v>
      </c>
      <c r="AL87" s="741">
        <f t="shared" si="34"/>
        <v>0</v>
      </c>
      <c r="AM87" s="741">
        <f t="shared" si="34"/>
        <v>0</v>
      </c>
      <c r="AN87" s="741">
        <f t="shared" si="34"/>
        <v>0</v>
      </c>
      <c r="AO87" s="741">
        <f t="shared" si="34"/>
        <v>0</v>
      </c>
      <c r="AP87" s="741">
        <f t="shared" si="37"/>
        <v>0</v>
      </c>
      <c r="AQ87" s="741">
        <f t="shared" si="37"/>
        <v>0</v>
      </c>
      <c r="AR87" s="741">
        <f t="shared" si="37"/>
        <v>0</v>
      </c>
      <c r="AS87" s="741">
        <f t="shared" si="37"/>
        <v>0</v>
      </c>
      <c r="AT87" s="741">
        <f t="shared" si="37"/>
        <v>0</v>
      </c>
      <c r="AU87" s="741">
        <f t="shared" si="37"/>
        <v>0</v>
      </c>
      <c r="AV87" s="741">
        <f t="shared" si="37"/>
        <v>0</v>
      </c>
      <c r="AW87" s="741">
        <f t="shared" si="37"/>
        <v>0</v>
      </c>
      <c r="AX87" s="741">
        <f t="shared" si="37"/>
        <v>0</v>
      </c>
      <c r="AY87" s="741">
        <f t="shared" si="37"/>
        <v>0</v>
      </c>
      <c r="AZ87" s="741">
        <f t="shared" si="37"/>
        <v>0</v>
      </c>
      <c r="BA87" s="741">
        <f t="shared" si="37"/>
        <v>0</v>
      </c>
      <c r="BB87" s="741">
        <f t="shared" si="37"/>
        <v>0</v>
      </c>
      <c r="BC87" s="741">
        <f t="shared" si="37"/>
        <v>0</v>
      </c>
      <c r="BD87" s="741">
        <f t="shared" si="37"/>
        <v>0</v>
      </c>
      <c r="BE87" s="741">
        <f t="shared" si="37"/>
        <v>0</v>
      </c>
      <c r="BF87" s="741">
        <f t="shared" si="38"/>
        <v>0</v>
      </c>
      <c r="BG87" s="741">
        <f t="shared" si="38"/>
        <v>0</v>
      </c>
      <c r="BH87" s="741">
        <f t="shared" si="38"/>
        <v>0</v>
      </c>
      <c r="BI87" s="741">
        <f t="shared" si="38"/>
        <v>0</v>
      </c>
      <c r="BJ87" s="741">
        <f t="shared" si="38"/>
        <v>0</v>
      </c>
      <c r="BK87" s="741">
        <f t="shared" si="38"/>
        <v>0</v>
      </c>
      <c r="BL87" s="741">
        <f t="shared" si="38"/>
        <v>0</v>
      </c>
      <c r="BM87" s="741">
        <f t="shared" si="38"/>
        <v>0</v>
      </c>
      <c r="BN87" s="741">
        <f t="shared" si="38"/>
        <v>0</v>
      </c>
      <c r="BO87" s="741">
        <f t="shared" si="38"/>
        <v>0</v>
      </c>
      <c r="BP87" s="741">
        <f t="shared" si="38"/>
        <v>0</v>
      </c>
      <c r="BQ87" s="741">
        <f t="shared" si="38"/>
        <v>0</v>
      </c>
      <c r="BR87" s="732">
        <f t="shared" si="39"/>
        <v>0</v>
      </c>
    </row>
    <row r="88" spans="1:70" ht="15" hidden="1" outlineLevel="1">
      <c r="A88" s="742">
        <v>-7</v>
      </c>
      <c r="B88" s="734">
        <f t="shared" si="27"/>
        <v>37</v>
      </c>
      <c r="C88" s="735">
        <v>0</v>
      </c>
      <c r="D88" s="737">
        <f t="shared" si="20"/>
        <v>0</v>
      </c>
      <c r="E88" s="738"/>
      <c r="F88" s="739"/>
      <c r="G88" s="739"/>
      <c r="H88" s="739"/>
      <c r="I88" s="740"/>
      <c r="J88" s="741">
        <f t="shared" si="36"/>
        <v>0</v>
      </c>
      <c r="K88" s="741">
        <f t="shared" si="36"/>
        <v>0</v>
      </c>
      <c r="L88" s="741">
        <f t="shared" si="36"/>
        <v>0</v>
      </c>
      <c r="M88" s="741">
        <f t="shared" si="36"/>
        <v>0</v>
      </c>
      <c r="N88" s="741">
        <f t="shared" si="36"/>
        <v>0</v>
      </c>
      <c r="O88" s="741">
        <f t="shared" si="36"/>
        <v>0</v>
      </c>
      <c r="P88" s="741">
        <f t="shared" si="36"/>
        <v>0</v>
      </c>
      <c r="Q88" s="741">
        <f t="shared" si="36"/>
        <v>0</v>
      </c>
      <c r="R88" s="741">
        <f t="shared" si="36"/>
        <v>0</v>
      </c>
      <c r="S88" s="741">
        <f t="shared" si="36"/>
        <v>0</v>
      </c>
      <c r="T88" s="741">
        <f t="shared" si="36"/>
        <v>0</v>
      </c>
      <c r="U88" s="741">
        <f t="shared" si="36"/>
        <v>0</v>
      </c>
      <c r="V88" s="741">
        <f t="shared" si="36"/>
        <v>0</v>
      </c>
      <c r="W88" s="741">
        <f t="shared" si="36"/>
        <v>0</v>
      </c>
      <c r="X88" s="741">
        <f t="shared" si="36"/>
        <v>0</v>
      </c>
      <c r="Y88" s="741">
        <f t="shared" si="36"/>
        <v>0</v>
      </c>
      <c r="Z88" s="741">
        <f t="shared" si="34"/>
        <v>0</v>
      </c>
      <c r="AA88" s="741">
        <f t="shared" si="34"/>
        <v>0</v>
      </c>
      <c r="AB88" s="741">
        <f t="shared" si="34"/>
        <v>0</v>
      </c>
      <c r="AC88" s="741">
        <f t="shared" si="34"/>
        <v>0</v>
      </c>
      <c r="AD88" s="741">
        <f t="shared" si="34"/>
        <v>0</v>
      </c>
      <c r="AE88" s="741">
        <f t="shared" si="34"/>
        <v>0</v>
      </c>
      <c r="AF88" s="741">
        <f t="shared" si="34"/>
        <v>0</v>
      </c>
      <c r="AG88" s="741">
        <f t="shared" si="34"/>
        <v>0</v>
      </c>
      <c r="AH88" s="741">
        <f t="shared" si="34"/>
        <v>0</v>
      </c>
      <c r="AI88" s="741">
        <f t="shared" si="34"/>
        <v>0</v>
      </c>
      <c r="AJ88" s="741">
        <f t="shared" si="34"/>
        <v>0</v>
      </c>
      <c r="AK88" s="741">
        <f t="shared" si="34"/>
        <v>0</v>
      </c>
      <c r="AL88" s="741">
        <f t="shared" si="34"/>
        <v>0</v>
      </c>
      <c r="AM88" s="741">
        <f t="shared" si="34"/>
        <v>0</v>
      </c>
      <c r="AN88" s="741">
        <f t="shared" si="34"/>
        <v>0</v>
      </c>
      <c r="AO88" s="741">
        <f t="shared" si="34"/>
        <v>0</v>
      </c>
      <c r="AP88" s="741">
        <f t="shared" si="37"/>
        <v>0</v>
      </c>
      <c r="AQ88" s="741">
        <f t="shared" si="37"/>
        <v>0</v>
      </c>
      <c r="AR88" s="741">
        <f t="shared" si="37"/>
        <v>0</v>
      </c>
      <c r="AS88" s="741">
        <f t="shared" si="37"/>
        <v>0</v>
      </c>
      <c r="AT88" s="741">
        <f t="shared" si="37"/>
        <v>0</v>
      </c>
      <c r="AU88" s="741">
        <f t="shared" si="37"/>
        <v>0</v>
      </c>
      <c r="AV88" s="741">
        <f t="shared" si="37"/>
        <v>0</v>
      </c>
      <c r="AW88" s="741">
        <f t="shared" si="37"/>
        <v>0</v>
      </c>
      <c r="AX88" s="741">
        <f t="shared" si="37"/>
        <v>0</v>
      </c>
      <c r="AY88" s="741">
        <f t="shared" si="37"/>
        <v>0</v>
      </c>
      <c r="AZ88" s="741">
        <f t="shared" si="37"/>
        <v>0</v>
      </c>
      <c r="BA88" s="741">
        <f t="shared" si="37"/>
        <v>0</v>
      </c>
      <c r="BB88" s="741">
        <f t="shared" si="37"/>
        <v>0</v>
      </c>
      <c r="BC88" s="741">
        <f t="shared" si="37"/>
        <v>0</v>
      </c>
      <c r="BD88" s="741">
        <f t="shared" si="37"/>
        <v>0</v>
      </c>
      <c r="BE88" s="741">
        <f t="shared" si="37"/>
        <v>0</v>
      </c>
      <c r="BF88" s="741">
        <f t="shared" si="38"/>
        <v>0</v>
      </c>
      <c r="BG88" s="741">
        <f t="shared" si="38"/>
        <v>0</v>
      </c>
      <c r="BH88" s="741">
        <f t="shared" si="38"/>
        <v>0</v>
      </c>
      <c r="BI88" s="741">
        <f t="shared" si="38"/>
        <v>0</v>
      </c>
      <c r="BJ88" s="741">
        <f t="shared" si="38"/>
        <v>0</v>
      </c>
      <c r="BK88" s="741">
        <f t="shared" si="38"/>
        <v>0</v>
      </c>
      <c r="BL88" s="741">
        <f t="shared" si="38"/>
        <v>0</v>
      </c>
      <c r="BM88" s="741">
        <f t="shared" si="38"/>
        <v>0</v>
      </c>
      <c r="BN88" s="741">
        <f t="shared" si="38"/>
        <v>0</v>
      </c>
      <c r="BO88" s="741">
        <f t="shared" si="38"/>
        <v>0</v>
      </c>
      <c r="BP88" s="741">
        <f t="shared" si="38"/>
        <v>0</v>
      </c>
      <c r="BQ88" s="741">
        <f t="shared" si="38"/>
        <v>0</v>
      </c>
      <c r="BR88" s="732">
        <f t="shared" si="39"/>
        <v>0</v>
      </c>
    </row>
    <row r="89" spans="1:70" ht="15" hidden="1" outlineLevel="1">
      <c r="A89" s="742">
        <v>-8</v>
      </c>
      <c r="B89" s="734">
        <f t="shared" si="27"/>
        <v>38</v>
      </c>
      <c r="C89" s="735">
        <v>0</v>
      </c>
      <c r="D89" s="737">
        <f t="shared" si="20"/>
        <v>0</v>
      </c>
      <c r="E89" s="738"/>
      <c r="F89" s="739"/>
      <c r="G89" s="739"/>
      <c r="H89" s="739"/>
      <c r="I89" s="740"/>
      <c r="J89" s="741">
        <f t="shared" si="36"/>
        <v>0</v>
      </c>
      <c r="K89" s="741">
        <f t="shared" si="36"/>
        <v>0</v>
      </c>
      <c r="L89" s="741">
        <f t="shared" si="36"/>
        <v>0</v>
      </c>
      <c r="M89" s="741">
        <f t="shared" si="36"/>
        <v>0</v>
      </c>
      <c r="N89" s="741">
        <f t="shared" si="36"/>
        <v>0</v>
      </c>
      <c r="O89" s="741">
        <f t="shared" si="36"/>
        <v>0</v>
      </c>
      <c r="P89" s="741">
        <f t="shared" si="36"/>
        <v>0</v>
      </c>
      <c r="Q89" s="741">
        <f t="shared" si="36"/>
        <v>0</v>
      </c>
      <c r="R89" s="741">
        <f t="shared" si="36"/>
        <v>0</v>
      </c>
      <c r="S89" s="741">
        <f t="shared" si="36"/>
        <v>0</v>
      </c>
      <c r="T89" s="741">
        <f t="shared" si="36"/>
        <v>0</v>
      </c>
      <c r="U89" s="741">
        <f t="shared" si="36"/>
        <v>0</v>
      </c>
      <c r="V89" s="741">
        <f t="shared" si="36"/>
        <v>0</v>
      </c>
      <c r="W89" s="741">
        <f t="shared" si="36"/>
        <v>0</v>
      </c>
      <c r="X89" s="741">
        <f t="shared" si="36"/>
        <v>0</v>
      </c>
      <c r="Y89" s="741">
        <f t="shared" si="36"/>
        <v>0</v>
      </c>
      <c r="Z89" s="741">
        <f t="shared" si="34"/>
        <v>0</v>
      </c>
      <c r="AA89" s="741">
        <f t="shared" si="34"/>
        <v>0</v>
      </c>
      <c r="AB89" s="741">
        <f t="shared" si="34"/>
        <v>0</v>
      </c>
      <c r="AC89" s="741">
        <f t="shared" si="34"/>
        <v>0</v>
      </c>
      <c r="AD89" s="741">
        <f t="shared" si="34"/>
        <v>0</v>
      </c>
      <c r="AE89" s="741">
        <f t="shared" si="34"/>
        <v>0</v>
      </c>
      <c r="AF89" s="741">
        <f t="shared" si="34"/>
        <v>0</v>
      </c>
      <c r="AG89" s="741">
        <f t="shared" si="34"/>
        <v>0</v>
      </c>
      <c r="AH89" s="741">
        <f t="shared" si="34"/>
        <v>0</v>
      </c>
      <c r="AI89" s="741">
        <f t="shared" si="34"/>
        <v>0</v>
      </c>
      <c r="AJ89" s="741">
        <f t="shared" si="34"/>
        <v>0</v>
      </c>
      <c r="AK89" s="741">
        <f t="shared" si="34"/>
        <v>0</v>
      </c>
      <c r="AL89" s="741">
        <f t="shared" si="34"/>
        <v>0</v>
      </c>
      <c r="AM89" s="741">
        <f t="shared" si="34"/>
        <v>0</v>
      </c>
      <c r="AN89" s="741">
        <f t="shared" si="34"/>
        <v>0</v>
      </c>
      <c r="AO89" s="741">
        <f t="shared" si="34"/>
        <v>0</v>
      </c>
      <c r="AP89" s="741">
        <f t="shared" si="37"/>
        <v>0</v>
      </c>
      <c r="AQ89" s="741">
        <f t="shared" si="37"/>
        <v>0</v>
      </c>
      <c r="AR89" s="741">
        <f t="shared" si="37"/>
        <v>0</v>
      </c>
      <c r="AS89" s="741">
        <f t="shared" si="37"/>
        <v>0</v>
      </c>
      <c r="AT89" s="741">
        <f t="shared" si="37"/>
        <v>0</v>
      </c>
      <c r="AU89" s="741">
        <f t="shared" si="37"/>
        <v>0</v>
      </c>
      <c r="AV89" s="741">
        <f t="shared" si="37"/>
        <v>0</v>
      </c>
      <c r="AW89" s="741">
        <f t="shared" si="37"/>
        <v>0</v>
      </c>
      <c r="AX89" s="741">
        <f t="shared" si="37"/>
        <v>0</v>
      </c>
      <c r="AY89" s="741">
        <f t="shared" si="37"/>
        <v>0</v>
      </c>
      <c r="AZ89" s="741">
        <f t="shared" si="37"/>
        <v>0</v>
      </c>
      <c r="BA89" s="741">
        <f t="shared" si="37"/>
        <v>0</v>
      </c>
      <c r="BB89" s="741">
        <f t="shared" si="37"/>
        <v>0</v>
      </c>
      <c r="BC89" s="741">
        <f t="shared" si="37"/>
        <v>0</v>
      </c>
      <c r="BD89" s="741">
        <f t="shared" si="37"/>
        <v>0</v>
      </c>
      <c r="BE89" s="741">
        <f t="shared" si="37"/>
        <v>0</v>
      </c>
      <c r="BF89" s="741">
        <f t="shared" si="38"/>
        <v>0</v>
      </c>
      <c r="BG89" s="741">
        <f t="shared" si="38"/>
        <v>0</v>
      </c>
      <c r="BH89" s="741">
        <f t="shared" si="38"/>
        <v>0</v>
      </c>
      <c r="BI89" s="741">
        <f t="shared" si="38"/>
        <v>0</v>
      </c>
      <c r="BJ89" s="741">
        <f t="shared" si="38"/>
        <v>0</v>
      </c>
      <c r="BK89" s="741">
        <f t="shared" si="38"/>
        <v>0</v>
      </c>
      <c r="BL89" s="741">
        <f t="shared" si="38"/>
        <v>0</v>
      </c>
      <c r="BM89" s="741">
        <f t="shared" si="38"/>
        <v>0</v>
      </c>
      <c r="BN89" s="741">
        <f t="shared" si="38"/>
        <v>0</v>
      </c>
      <c r="BO89" s="741">
        <f t="shared" si="38"/>
        <v>0</v>
      </c>
      <c r="BP89" s="741">
        <f t="shared" si="38"/>
        <v>0</v>
      </c>
      <c r="BQ89" s="741">
        <f t="shared" si="38"/>
        <v>0</v>
      </c>
      <c r="BR89" s="732">
        <f t="shared" si="39"/>
        <v>0</v>
      </c>
    </row>
    <row r="90" spans="1:70" ht="15" hidden="1" outlineLevel="1">
      <c r="A90" s="742">
        <v>-9</v>
      </c>
      <c r="B90" s="734">
        <f t="shared" si="27"/>
        <v>39</v>
      </c>
      <c r="C90" s="735">
        <v>0</v>
      </c>
      <c r="D90" s="737">
        <f t="shared" si="20"/>
        <v>0</v>
      </c>
      <c r="E90" s="738"/>
      <c r="F90" s="739"/>
      <c r="G90" s="739"/>
      <c r="H90" s="739"/>
      <c r="I90" s="740"/>
      <c r="J90" s="741">
        <f t="shared" si="36"/>
        <v>0</v>
      </c>
      <c r="K90" s="741">
        <f t="shared" si="36"/>
        <v>0</v>
      </c>
      <c r="L90" s="741">
        <f t="shared" si="36"/>
        <v>0</v>
      </c>
      <c r="M90" s="741">
        <f t="shared" si="36"/>
        <v>0</v>
      </c>
      <c r="N90" s="741">
        <f t="shared" si="36"/>
        <v>0</v>
      </c>
      <c r="O90" s="741">
        <f t="shared" si="36"/>
        <v>0</v>
      </c>
      <c r="P90" s="741">
        <f t="shared" si="36"/>
        <v>0</v>
      </c>
      <c r="Q90" s="741">
        <f t="shared" si="36"/>
        <v>0</v>
      </c>
      <c r="R90" s="741">
        <f t="shared" si="36"/>
        <v>0</v>
      </c>
      <c r="S90" s="741">
        <f t="shared" si="36"/>
        <v>0</v>
      </c>
      <c r="T90" s="741">
        <f t="shared" si="36"/>
        <v>0</v>
      </c>
      <c r="U90" s="741">
        <f t="shared" si="36"/>
        <v>0</v>
      </c>
      <c r="V90" s="741">
        <f t="shared" si="36"/>
        <v>0</v>
      </c>
      <c r="W90" s="741">
        <f t="shared" si="36"/>
        <v>0</v>
      </c>
      <c r="X90" s="741">
        <f t="shared" si="36"/>
        <v>0</v>
      </c>
      <c r="Y90" s="741">
        <f t="shared" si="36"/>
        <v>0</v>
      </c>
      <c r="Z90" s="741">
        <f t="shared" si="34"/>
        <v>0</v>
      </c>
      <c r="AA90" s="741">
        <f t="shared" si="34"/>
        <v>0</v>
      </c>
      <c r="AB90" s="741">
        <f t="shared" si="34"/>
        <v>0</v>
      </c>
      <c r="AC90" s="741">
        <f t="shared" si="34"/>
        <v>0</v>
      </c>
      <c r="AD90" s="741">
        <f t="shared" si="34"/>
        <v>0</v>
      </c>
      <c r="AE90" s="741">
        <f t="shared" si="34"/>
        <v>0</v>
      </c>
      <c r="AF90" s="741">
        <f t="shared" si="34"/>
        <v>0</v>
      </c>
      <c r="AG90" s="741">
        <f t="shared" si="34"/>
        <v>0</v>
      </c>
      <c r="AH90" s="741">
        <f t="shared" si="34"/>
        <v>0</v>
      </c>
      <c r="AI90" s="741">
        <f t="shared" si="34"/>
        <v>0</v>
      </c>
      <c r="AJ90" s="741">
        <f t="shared" si="34"/>
        <v>0</v>
      </c>
      <c r="AK90" s="741">
        <f t="shared" si="34"/>
        <v>0</v>
      </c>
      <c r="AL90" s="741">
        <f t="shared" si="34"/>
        <v>0</v>
      </c>
      <c r="AM90" s="741">
        <f t="shared" si="34"/>
        <v>0</v>
      </c>
      <c r="AN90" s="741">
        <f t="shared" si="34"/>
        <v>0</v>
      </c>
      <c r="AO90" s="741">
        <f t="shared" si="34"/>
        <v>0</v>
      </c>
      <c r="AP90" s="741">
        <f t="shared" si="37"/>
        <v>0</v>
      </c>
      <c r="AQ90" s="741">
        <f t="shared" si="37"/>
        <v>0</v>
      </c>
      <c r="AR90" s="741">
        <f t="shared" si="37"/>
        <v>0</v>
      </c>
      <c r="AS90" s="741">
        <f t="shared" si="37"/>
        <v>0</v>
      </c>
      <c r="AT90" s="741">
        <f t="shared" si="37"/>
        <v>0</v>
      </c>
      <c r="AU90" s="741">
        <f t="shared" si="37"/>
        <v>0</v>
      </c>
      <c r="AV90" s="741">
        <f t="shared" si="37"/>
        <v>0</v>
      </c>
      <c r="AW90" s="741">
        <f t="shared" si="37"/>
        <v>0</v>
      </c>
      <c r="AX90" s="741">
        <f t="shared" si="37"/>
        <v>0</v>
      </c>
      <c r="AY90" s="741">
        <f t="shared" si="37"/>
        <v>0</v>
      </c>
      <c r="AZ90" s="741">
        <f t="shared" si="37"/>
        <v>0</v>
      </c>
      <c r="BA90" s="741">
        <f t="shared" si="37"/>
        <v>0</v>
      </c>
      <c r="BB90" s="741">
        <f t="shared" si="37"/>
        <v>0</v>
      </c>
      <c r="BC90" s="741">
        <f t="shared" si="37"/>
        <v>0</v>
      </c>
      <c r="BD90" s="741">
        <f t="shared" si="37"/>
        <v>0</v>
      </c>
      <c r="BE90" s="741">
        <f t="shared" si="37"/>
        <v>0</v>
      </c>
      <c r="BF90" s="741">
        <f t="shared" si="38"/>
        <v>0</v>
      </c>
      <c r="BG90" s="741">
        <f t="shared" si="38"/>
        <v>0</v>
      </c>
      <c r="BH90" s="741">
        <f t="shared" si="38"/>
        <v>0</v>
      </c>
      <c r="BI90" s="741">
        <f t="shared" si="38"/>
        <v>0</v>
      </c>
      <c r="BJ90" s="741">
        <f t="shared" si="38"/>
        <v>0</v>
      </c>
      <c r="BK90" s="741">
        <f t="shared" si="38"/>
        <v>0</v>
      </c>
      <c r="BL90" s="741">
        <f t="shared" si="38"/>
        <v>0</v>
      </c>
      <c r="BM90" s="741">
        <f t="shared" si="38"/>
        <v>0</v>
      </c>
      <c r="BN90" s="741">
        <f t="shared" si="38"/>
        <v>0</v>
      </c>
      <c r="BO90" s="741">
        <f t="shared" si="38"/>
        <v>0</v>
      </c>
      <c r="BP90" s="741">
        <f t="shared" si="38"/>
        <v>0</v>
      </c>
      <c r="BQ90" s="741">
        <f t="shared" si="38"/>
        <v>0</v>
      </c>
      <c r="BR90" s="732">
        <f t="shared" si="39"/>
        <v>0</v>
      </c>
    </row>
    <row r="91" spans="1:70" ht="15" hidden="1" outlineLevel="1">
      <c r="A91" s="742">
        <v>-10</v>
      </c>
      <c r="B91" s="734">
        <f t="shared" si="27"/>
        <v>40</v>
      </c>
      <c r="C91" s="735">
        <v>0</v>
      </c>
      <c r="D91" s="737">
        <f t="shared" si="20"/>
        <v>0</v>
      </c>
      <c r="E91" s="738"/>
      <c r="F91" s="739"/>
      <c r="G91" s="739"/>
      <c r="H91" s="739"/>
      <c r="I91" s="740"/>
      <c r="J91" s="741">
        <f t="shared" si="36"/>
        <v>0</v>
      </c>
      <c r="K91" s="741">
        <f t="shared" si="36"/>
        <v>0</v>
      </c>
      <c r="L91" s="741">
        <f t="shared" si="36"/>
        <v>0</v>
      </c>
      <c r="M91" s="741">
        <f t="shared" si="36"/>
        <v>0</v>
      </c>
      <c r="N91" s="741">
        <f t="shared" si="36"/>
        <v>0</v>
      </c>
      <c r="O91" s="741">
        <f t="shared" si="36"/>
        <v>0</v>
      </c>
      <c r="P91" s="741">
        <f t="shared" si="36"/>
        <v>0</v>
      </c>
      <c r="Q91" s="741">
        <f t="shared" si="36"/>
        <v>0</v>
      </c>
      <c r="R91" s="741">
        <f t="shared" si="36"/>
        <v>0</v>
      </c>
      <c r="S91" s="741">
        <f t="shared" si="36"/>
        <v>0</v>
      </c>
      <c r="T91" s="741">
        <f t="shared" si="36"/>
        <v>0</v>
      </c>
      <c r="U91" s="741">
        <f t="shared" si="36"/>
        <v>0</v>
      </c>
      <c r="V91" s="741">
        <f t="shared" si="36"/>
        <v>0</v>
      </c>
      <c r="W91" s="741">
        <f t="shared" si="36"/>
        <v>0</v>
      </c>
      <c r="X91" s="741">
        <f t="shared" si="36"/>
        <v>0</v>
      </c>
      <c r="Y91" s="741">
        <f t="shared" si="36"/>
        <v>0</v>
      </c>
      <c r="Z91" s="741">
        <f t="shared" si="34"/>
        <v>0</v>
      </c>
      <c r="AA91" s="741">
        <f t="shared" si="34"/>
        <v>0</v>
      </c>
      <c r="AB91" s="741">
        <f t="shared" si="34"/>
        <v>0</v>
      </c>
      <c r="AC91" s="741">
        <f t="shared" si="34"/>
        <v>0</v>
      </c>
      <c r="AD91" s="741">
        <f t="shared" si="34"/>
        <v>0</v>
      </c>
      <c r="AE91" s="741">
        <f t="shared" si="34"/>
        <v>0</v>
      </c>
      <c r="AF91" s="741">
        <f t="shared" si="34"/>
        <v>0</v>
      </c>
      <c r="AG91" s="741">
        <f t="shared" si="34"/>
        <v>0</v>
      </c>
      <c r="AH91" s="741">
        <f t="shared" si="34"/>
        <v>0</v>
      </c>
      <c r="AI91" s="741">
        <f t="shared" si="34"/>
        <v>0</v>
      </c>
      <c r="AJ91" s="741">
        <f t="shared" si="34"/>
        <v>0</v>
      </c>
      <c r="AK91" s="741">
        <f t="shared" si="34"/>
        <v>0</v>
      </c>
      <c r="AL91" s="741">
        <f t="shared" si="34"/>
        <v>0</v>
      </c>
      <c r="AM91" s="741">
        <f t="shared" si="34"/>
        <v>0</v>
      </c>
      <c r="AN91" s="741">
        <f t="shared" si="34"/>
        <v>0</v>
      </c>
      <c r="AO91" s="741">
        <f t="shared" si="34"/>
        <v>0</v>
      </c>
      <c r="AP91" s="741">
        <f t="shared" si="37"/>
        <v>0</v>
      </c>
      <c r="AQ91" s="741">
        <f t="shared" si="37"/>
        <v>0</v>
      </c>
      <c r="AR91" s="741">
        <f t="shared" si="37"/>
        <v>0</v>
      </c>
      <c r="AS91" s="741">
        <f t="shared" si="37"/>
        <v>0</v>
      </c>
      <c r="AT91" s="741">
        <f t="shared" si="37"/>
        <v>0</v>
      </c>
      <c r="AU91" s="741">
        <f t="shared" si="37"/>
        <v>0</v>
      </c>
      <c r="AV91" s="741">
        <f t="shared" si="37"/>
        <v>0</v>
      </c>
      <c r="AW91" s="741">
        <f t="shared" si="37"/>
        <v>0</v>
      </c>
      <c r="AX91" s="741">
        <f t="shared" si="37"/>
        <v>0</v>
      </c>
      <c r="AY91" s="741">
        <f t="shared" si="37"/>
        <v>0</v>
      </c>
      <c r="AZ91" s="741">
        <f t="shared" si="37"/>
        <v>0</v>
      </c>
      <c r="BA91" s="741">
        <f t="shared" si="37"/>
        <v>0</v>
      </c>
      <c r="BB91" s="741">
        <f t="shared" si="37"/>
        <v>0</v>
      </c>
      <c r="BC91" s="741">
        <f t="shared" si="37"/>
        <v>0</v>
      </c>
      <c r="BD91" s="741">
        <f t="shared" si="37"/>
        <v>0</v>
      </c>
      <c r="BE91" s="741">
        <f t="shared" si="37"/>
        <v>0</v>
      </c>
      <c r="BF91" s="741">
        <f t="shared" si="38"/>
        <v>0</v>
      </c>
      <c r="BG91" s="741">
        <f t="shared" si="38"/>
        <v>0</v>
      </c>
      <c r="BH91" s="741">
        <f t="shared" si="38"/>
        <v>0</v>
      </c>
      <c r="BI91" s="741">
        <f t="shared" si="38"/>
        <v>0</v>
      </c>
      <c r="BJ91" s="741">
        <f t="shared" si="38"/>
        <v>0</v>
      </c>
      <c r="BK91" s="741">
        <f t="shared" si="38"/>
        <v>0</v>
      </c>
      <c r="BL91" s="741">
        <f t="shared" si="38"/>
        <v>0</v>
      </c>
      <c r="BM91" s="741">
        <f t="shared" si="38"/>
        <v>0</v>
      </c>
      <c r="BN91" s="741">
        <f t="shared" si="38"/>
        <v>0</v>
      </c>
      <c r="BO91" s="741">
        <f t="shared" si="38"/>
        <v>0</v>
      </c>
      <c r="BP91" s="741">
        <f t="shared" si="38"/>
        <v>0</v>
      </c>
      <c r="BQ91" s="741">
        <f t="shared" si="38"/>
        <v>0</v>
      </c>
      <c r="BR91" s="732">
        <f t="shared" si="39"/>
        <v>0</v>
      </c>
    </row>
    <row r="92" spans="1:70" ht="15" hidden="1" outlineLevel="1">
      <c r="A92" s="742">
        <v>-11</v>
      </c>
      <c r="B92" s="734">
        <f t="shared" si="27"/>
        <v>41</v>
      </c>
      <c r="C92" s="735">
        <v>0</v>
      </c>
      <c r="D92" s="737">
        <f t="shared" si="20"/>
        <v>0</v>
      </c>
      <c r="E92" s="738"/>
      <c r="F92" s="739"/>
      <c r="G92" s="739"/>
      <c r="H92" s="739"/>
      <c r="I92" s="740"/>
      <c r="J92" s="741">
        <f t="shared" si="36"/>
        <v>0</v>
      </c>
      <c r="K92" s="741">
        <f t="shared" si="36"/>
        <v>0</v>
      </c>
      <c r="L92" s="741">
        <f t="shared" si="36"/>
        <v>0</v>
      </c>
      <c r="M92" s="741">
        <f t="shared" si="36"/>
        <v>0</v>
      </c>
      <c r="N92" s="741">
        <f t="shared" si="36"/>
        <v>0</v>
      </c>
      <c r="O92" s="741">
        <f t="shared" si="36"/>
        <v>0</v>
      </c>
      <c r="P92" s="741">
        <f t="shared" si="36"/>
        <v>0</v>
      </c>
      <c r="Q92" s="741">
        <f t="shared" si="36"/>
        <v>0</v>
      </c>
      <c r="R92" s="741">
        <f t="shared" si="36"/>
        <v>0</v>
      </c>
      <c r="S92" s="741">
        <f t="shared" si="36"/>
        <v>0</v>
      </c>
      <c r="T92" s="741">
        <f t="shared" si="36"/>
        <v>0</v>
      </c>
      <c r="U92" s="741">
        <f t="shared" si="36"/>
        <v>0</v>
      </c>
      <c r="V92" s="741">
        <f t="shared" si="36"/>
        <v>0</v>
      </c>
      <c r="W92" s="741">
        <f t="shared" si="36"/>
        <v>0</v>
      </c>
      <c r="X92" s="741">
        <f t="shared" si="36"/>
        <v>0</v>
      </c>
      <c r="Y92" s="741">
        <f t="shared" si="36"/>
        <v>0</v>
      </c>
      <c r="Z92" s="741">
        <f t="shared" si="34"/>
        <v>0</v>
      </c>
      <c r="AA92" s="741">
        <f t="shared" si="34"/>
        <v>0</v>
      </c>
      <c r="AB92" s="741">
        <f t="shared" si="34"/>
        <v>0</v>
      </c>
      <c r="AC92" s="741">
        <f t="shared" si="34"/>
        <v>0</v>
      </c>
      <c r="AD92" s="741">
        <f t="shared" si="34"/>
        <v>0</v>
      </c>
      <c r="AE92" s="741">
        <f t="shared" si="34"/>
        <v>0</v>
      </c>
      <c r="AF92" s="741">
        <f t="shared" si="34"/>
        <v>0</v>
      </c>
      <c r="AG92" s="741">
        <f t="shared" si="34"/>
        <v>0</v>
      </c>
      <c r="AH92" s="741">
        <f t="shared" si="34"/>
        <v>0</v>
      </c>
      <c r="AI92" s="741">
        <f t="shared" si="34"/>
        <v>0</v>
      </c>
      <c r="AJ92" s="741">
        <f t="shared" si="34"/>
        <v>0</v>
      </c>
      <c r="AK92" s="741">
        <f t="shared" si="34"/>
        <v>0</v>
      </c>
      <c r="AL92" s="741">
        <f t="shared" si="34"/>
        <v>0</v>
      </c>
      <c r="AM92" s="741">
        <f t="shared" si="34"/>
        <v>0</v>
      </c>
      <c r="AN92" s="741">
        <f t="shared" si="34"/>
        <v>0</v>
      </c>
      <c r="AO92" s="741">
        <f t="shared" si="34"/>
        <v>0</v>
      </c>
      <c r="AP92" s="741">
        <f t="shared" si="37"/>
        <v>0</v>
      </c>
      <c r="AQ92" s="741">
        <f t="shared" si="37"/>
        <v>0</v>
      </c>
      <c r="AR92" s="741">
        <f t="shared" si="37"/>
        <v>0</v>
      </c>
      <c r="AS92" s="741">
        <f t="shared" si="37"/>
        <v>0</v>
      </c>
      <c r="AT92" s="741">
        <f t="shared" si="37"/>
        <v>0</v>
      </c>
      <c r="AU92" s="741">
        <f t="shared" si="37"/>
        <v>0</v>
      </c>
      <c r="AV92" s="741">
        <f t="shared" si="37"/>
        <v>0</v>
      </c>
      <c r="AW92" s="741">
        <f t="shared" si="37"/>
        <v>0</v>
      </c>
      <c r="AX92" s="741">
        <f t="shared" si="37"/>
        <v>0</v>
      </c>
      <c r="AY92" s="741">
        <f t="shared" si="37"/>
        <v>0</v>
      </c>
      <c r="AZ92" s="741">
        <f t="shared" si="37"/>
        <v>0</v>
      </c>
      <c r="BA92" s="741">
        <f t="shared" si="37"/>
        <v>0</v>
      </c>
      <c r="BB92" s="741">
        <f t="shared" si="37"/>
        <v>0</v>
      </c>
      <c r="BC92" s="741">
        <f t="shared" si="37"/>
        <v>0</v>
      </c>
      <c r="BD92" s="741">
        <f t="shared" si="37"/>
        <v>0</v>
      </c>
      <c r="BE92" s="741">
        <f t="shared" si="37"/>
        <v>0</v>
      </c>
      <c r="BF92" s="741">
        <f t="shared" si="38"/>
        <v>0</v>
      </c>
      <c r="BG92" s="741">
        <f t="shared" si="38"/>
        <v>0</v>
      </c>
      <c r="BH92" s="741">
        <f t="shared" si="38"/>
        <v>0</v>
      </c>
      <c r="BI92" s="741">
        <f t="shared" si="38"/>
        <v>0</v>
      </c>
      <c r="BJ92" s="741">
        <f t="shared" si="38"/>
        <v>0</v>
      </c>
      <c r="BK92" s="741">
        <f t="shared" si="38"/>
        <v>0</v>
      </c>
      <c r="BL92" s="741">
        <f t="shared" si="38"/>
        <v>0</v>
      </c>
      <c r="BM92" s="741">
        <f t="shared" si="38"/>
        <v>0</v>
      </c>
      <c r="BN92" s="741">
        <f t="shared" si="38"/>
        <v>0</v>
      </c>
      <c r="BO92" s="741">
        <f t="shared" si="38"/>
        <v>0</v>
      </c>
      <c r="BP92" s="741">
        <f t="shared" si="38"/>
        <v>0</v>
      </c>
      <c r="BQ92" s="741">
        <f t="shared" si="38"/>
        <v>0</v>
      </c>
      <c r="BR92" s="732">
        <f t="shared" si="39"/>
        <v>0</v>
      </c>
    </row>
    <row r="93" spans="1:70" ht="15" hidden="1" outlineLevel="1">
      <c r="A93" s="742">
        <v>-12</v>
      </c>
      <c r="B93" s="734">
        <f t="shared" si="27"/>
        <v>42</v>
      </c>
      <c r="C93" s="735">
        <v>0</v>
      </c>
      <c r="D93" s="737">
        <f t="shared" si="20"/>
        <v>0</v>
      </c>
      <c r="E93" s="738"/>
      <c r="F93" s="739"/>
      <c r="G93" s="739"/>
      <c r="H93" s="739"/>
      <c r="I93" s="740"/>
      <c r="J93" s="741">
        <f t="shared" si="36"/>
        <v>0</v>
      </c>
      <c r="K93" s="741">
        <f t="shared" si="36"/>
        <v>0</v>
      </c>
      <c r="L93" s="741">
        <f t="shared" si="36"/>
        <v>0</v>
      </c>
      <c r="M93" s="741">
        <f t="shared" si="36"/>
        <v>0</v>
      </c>
      <c r="N93" s="741">
        <f t="shared" si="36"/>
        <v>0</v>
      </c>
      <c r="O93" s="741">
        <f t="shared" si="36"/>
        <v>0</v>
      </c>
      <c r="P93" s="741">
        <f t="shared" si="36"/>
        <v>0</v>
      </c>
      <c r="Q93" s="741">
        <f t="shared" si="36"/>
        <v>0</v>
      </c>
      <c r="R93" s="741">
        <f t="shared" si="36"/>
        <v>0</v>
      </c>
      <c r="S93" s="741">
        <f t="shared" si="36"/>
        <v>0</v>
      </c>
      <c r="T93" s="741">
        <f t="shared" si="36"/>
        <v>0</v>
      </c>
      <c r="U93" s="741">
        <f t="shared" si="36"/>
        <v>0</v>
      </c>
      <c r="V93" s="741">
        <f t="shared" si="36"/>
        <v>0</v>
      </c>
      <c r="W93" s="741">
        <f t="shared" si="36"/>
        <v>0</v>
      </c>
      <c r="X93" s="741">
        <f t="shared" si="36"/>
        <v>0</v>
      </c>
      <c r="Y93" s="741">
        <f t="shared" si="36"/>
        <v>0</v>
      </c>
      <c r="Z93" s="741">
        <f t="shared" si="34"/>
        <v>0</v>
      </c>
      <c r="AA93" s="741">
        <f t="shared" si="34"/>
        <v>0</v>
      </c>
      <c r="AB93" s="741">
        <f t="shared" si="34"/>
        <v>0</v>
      </c>
      <c r="AC93" s="741">
        <f t="shared" si="34"/>
        <v>0</v>
      </c>
      <c r="AD93" s="741">
        <f t="shared" si="34"/>
        <v>0</v>
      </c>
      <c r="AE93" s="741">
        <f t="shared" si="34"/>
        <v>0</v>
      </c>
      <c r="AF93" s="741">
        <f t="shared" si="34"/>
        <v>0</v>
      </c>
      <c r="AG93" s="741">
        <f t="shared" si="34"/>
        <v>0</v>
      </c>
      <c r="AH93" s="741">
        <f t="shared" si="34"/>
        <v>0</v>
      </c>
      <c r="AI93" s="741">
        <f t="shared" si="34"/>
        <v>0</v>
      </c>
      <c r="AJ93" s="741">
        <f t="shared" si="34"/>
        <v>0</v>
      </c>
      <c r="AK93" s="741">
        <f t="shared" si="34"/>
        <v>0</v>
      </c>
      <c r="AL93" s="741">
        <f t="shared" si="34"/>
        <v>0</v>
      </c>
      <c r="AM93" s="741">
        <f t="shared" si="34"/>
        <v>0</v>
      </c>
      <c r="AN93" s="741">
        <f t="shared" si="34"/>
        <v>0</v>
      </c>
      <c r="AO93" s="741">
        <f t="shared" si="34"/>
        <v>0</v>
      </c>
      <c r="AP93" s="741">
        <f t="shared" si="37"/>
        <v>0</v>
      </c>
      <c r="AQ93" s="741">
        <f t="shared" si="37"/>
        <v>0</v>
      </c>
      <c r="AR93" s="741">
        <f t="shared" si="37"/>
        <v>0</v>
      </c>
      <c r="AS93" s="741">
        <f t="shared" si="37"/>
        <v>0</v>
      </c>
      <c r="AT93" s="741">
        <f t="shared" si="37"/>
        <v>0</v>
      </c>
      <c r="AU93" s="741">
        <f t="shared" si="37"/>
        <v>0</v>
      </c>
      <c r="AV93" s="741">
        <f t="shared" si="37"/>
        <v>0</v>
      </c>
      <c r="AW93" s="741">
        <f t="shared" si="37"/>
        <v>0</v>
      </c>
      <c r="AX93" s="741">
        <f t="shared" si="37"/>
        <v>0</v>
      </c>
      <c r="AY93" s="741">
        <f t="shared" si="37"/>
        <v>0</v>
      </c>
      <c r="AZ93" s="741">
        <f t="shared" si="37"/>
        <v>0</v>
      </c>
      <c r="BA93" s="741">
        <f t="shared" si="37"/>
        <v>0</v>
      </c>
      <c r="BB93" s="741">
        <f t="shared" si="37"/>
        <v>0</v>
      </c>
      <c r="BC93" s="741">
        <f t="shared" si="37"/>
        <v>0</v>
      </c>
      <c r="BD93" s="741">
        <f t="shared" si="37"/>
        <v>0</v>
      </c>
      <c r="BE93" s="741">
        <f t="shared" si="37"/>
        <v>0</v>
      </c>
      <c r="BF93" s="741">
        <f t="shared" si="38"/>
        <v>0</v>
      </c>
      <c r="BG93" s="741">
        <f t="shared" si="38"/>
        <v>0</v>
      </c>
      <c r="BH93" s="741">
        <f t="shared" si="38"/>
        <v>0</v>
      </c>
      <c r="BI93" s="741">
        <f t="shared" si="38"/>
        <v>0</v>
      </c>
      <c r="BJ93" s="741">
        <f t="shared" si="38"/>
        <v>0</v>
      </c>
      <c r="BK93" s="741">
        <f t="shared" si="38"/>
        <v>0</v>
      </c>
      <c r="BL93" s="741">
        <f t="shared" si="38"/>
        <v>0</v>
      </c>
      <c r="BM93" s="741">
        <f t="shared" si="38"/>
        <v>0</v>
      </c>
      <c r="BN93" s="741">
        <f t="shared" si="38"/>
        <v>0</v>
      </c>
      <c r="BO93" s="741">
        <f t="shared" si="38"/>
        <v>0</v>
      </c>
      <c r="BP93" s="741">
        <f t="shared" si="38"/>
        <v>0</v>
      </c>
      <c r="BQ93" s="741">
        <f t="shared" si="38"/>
        <v>0</v>
      </c>
      <c r="BR93" s="732">
        <f t="shared" si="39"/>
        <v>0</v>
      </c>
    </row>
    <row r="94" spans="1:70" ht="15" hidden="1" outlineLevel="1">
      <c r="A94" s="742">
        <v>-13</v>
      </c>
      <c r="B94" s="734">
        <f t="shared" si="27"/>
        <v>43</v>
      </c>
      <c r="C94" s="735">
        <v>0</v>
      </c>
      <c r="D94" s="737">
        <f t="shared" si="20"/>
        <v>0</v>
      </c>
      <c r="E94" s="738"/>
      <c r="F94" s="739"/>
      <c r="G94" s="739"/>
      <c r="H94" s="739"/>
      <c r="I94" s="740"/>
      <c r="J94" s="741">
        <f t="shared" si="36"/>
        <v>0</v>
      </c>
      <c r="K94" s="741">
        <f t="shared" si="36"/>
        <v>0</v>
      </c>
      <c r="L94" s="741">
        <f t="shared" si="36"/>
        <v>0</v>
      </c>
      <c r="M94" s="741">
        <f t="shared" si="36"/>
        <v>0</v>
      </c>
      <c r="N94" s="741">
        <f t="shared" si="36"/>
        <v>0</v>
      </c>
      <c r="O94" s="741">
        <f t="shared" si="36"/>
        <v>0</v>
      </c>
      <c r="P94" s="741">
        <f t="shared" si="36"/>
        <v>0</v>
      </c>
      <c r="Q94" s="741">
        <f t="shared" si="36"/>
        <v>0</v>
      </c>
      <c r="R94" s="741">
        <f t="shared" si="36"/>
        <v>0</v>
      </c>
      <c r="S94" s="741">
        <f t="shared" si="36"/>
        <v>0</v>
      </c>
      <c r="T94" s="741">
        <f t="shared" si="36"/>
        <v>0</v>
      </c>
      <c r="U94" s="741">
        <f t="shared" si="36"/>
        <v>0</v>
      </c>
      <c r="V94" s="741">
        <f t="shared" si="36"/>
        <v>0</v>
      </c>
      <c r="W94" s="741">
        <f t="shared" si="36"/>
        <v>0</v>
      </c>
      <c r="X94" s="741">
        <f t="shared" si="36"/>
        <v>0</v>
      </c>
      <c r="Y94" s="741">
        <f t="shared" si="36"/>
        <v>0</v>
      </c>
      <c r="Z94" s="741">
        <f t="shared" si="34"/>
        <v>0</v>
      </c>
      <c r="AA94" s="741">
        <f t="shared" si="34"/>
        <v>0</v>
      </c>
      <c r="AB94" s="741">
        <f t="shared" si="34"/>
        <v>0</v>
      </c>
      <c r="AC94" s="741">
        <f t="shared" si="34"/>
        <v>0</v>
      </c>
      <c r="AD94" s="741">
        <f t="shared" si="34"/>
        <v>0</v>
      </c>
      <c r="AE94" s="741">
        <f t="shared" si="34"/>
        <v>0</v>
      </c>
      <c r="AF94" s="741">
        <f t="shared" si="34"/>
        <v>0</v>
      </c>
      <c r="AG94" s="741">
        <f t="shared" si="34"/>
        <v>0</v>
      </c>
      <c r="AH94" s="741">
        <f t="shared" si="34"/>
        <v>0</v>
      </c>
      <c r="AI94" s="741">
        <f t="shared" si="34"/>
        <v>0</v>
      </c>
      <c r="AJ94" s="741">
        <f t="shared" si="34"/>
        <v>0</v>
      </c>
      <c r="AK94" s="741">
        <f t="shared" si="34"/>
        <v>0</v>
      </c>
      <c r="AL94" s="741">
        <f t="shared" si="34"/>
        <v>0</v>
      </c>
      <c r="AM94" s="741">
        <f t="shared" si="34"/>
        <v>0</v>
      </c>
      <c r="AN94" s="741">
        <f t="shared" si="34"/>
        <v>0</v>
      </c>
      <c r="AO94" s="741">
        <f t="shared" si="34"/>
        <v>0</v>
      </c>
      <c r="AP94" s="741">
        <f t="shared" si="37"/>
        <v>0</v>
      </c>
      <c r="AQ94" s="741">
        <f t="shared" si="37"/>
        <v>0</v>
      </c>
      <c r="AR94" s="741">
        <f t="shared" si="37"/>
        <v>0</v>
      </c>
      <c r="AS94" s="741">
        <f t="shared" si="37"/>
        <v>0</v>
      </c>
      <c r="AT94" s="741">
        <f t="shared" si="37"/>
        <v>0</v>
      </c>
      <c r="AU94" s="741">
        <f t="shared" si="37"/>
        <v>0</v>
      </c>
      <c r="AV94" s="741">
        <f t="shared" si="37"/>
        <v>0</v>
      </c>
      <c r="AW94" s="741">
        <f t="shared" si="37"/>
        <v>0</v>
      </c>
      <c r="AX94" s="741">
        <f t="shared" si="37"/>
        <v>0</v>
      </c>
      <c r="AY94" s="741">
        <f t="shared" si="37"/>
        <v>0</v>
      </c>
      <c r="AZ94" s="741">
        <f t="shared" si="37"/>
        <v>0</v>
      </c>
      <c r="BA94" s="741">
        <f t="shared" si="37"/>
        <v>0</v>
      </c>
      <c r="BB94" s="741">
        <f t="shared" si="37"/>
        <v>0</v>
      </c>
      <c r="BC94" s="741">
        <f t="shared" si="37"/>
        <v>0</v>
      </c>
      <c r="BD94" s="741">
        <f t="shared" si="37"/>
        <v>0</v>
      </c>
      <c r="BE94" s="741">
        <f t="shared" si="37"/>
        <v>0</v>
      </c>
      <c r="BF94" s="741">
        <f t="shared" si="38"/>
        <v>0</v>
      </c>
      <c r="BG94" s="741">
        <f t="shared" si="38"/>
        <v>0</v>
      </c>
      <c r="BH94" s="741">
        <f t="shared" si="38"/>
        <v>0</v>
      </c>
      <c r="BI94" s="741">
        <f t="shared" si="38"/>
        <v>0</v>
      </c>
      <c r="BJ94" s="741">
        <f t="shared" si="38"/>
        <v>0</v>
      </c>
      <c r="BK94" s="741">
        <f t="shared" si="38"/>
        <v>0</v>
      </c>
      <c r="BL94" s="741">
        <f t="shared" si="38"/>
        <v>0</v>
      </c>
      <c r="BM94" s="741">
        <f t="shared" si="38"/>
        <v>0</v>
      </c>
      <c r="BN94" s="741">
        <f t="shared" si="38"/>
        <v>0</v>
      </c>
      <c r="BO94" s="741">
        <f t="shared" si="38"/>
        <v>0</v>
      </c>
      <c r="BP94" s="741">
        <f t="shared" si="38"/>
        <v>0</v>
      </c>
      <c r="BQ94" s="741">
        <f t="shared" si="38"/>
        <v>0</v>
      </c>
      <c r="BR94" s="732">
        <f t="shared" si="39"/>
        <v>0</v>
      </c>
    </row>
    <row r="95" spans="1:70" ht="15" hidden="1" outlineLevel="1">
      <c r="A95" s="742">
        <v>-14</v>
      </c>
      <c r="B95" s="734">
        <f t="shared" si="27"/>
        <v>44</v>
      </c>
      <c r="C95" s="735">
        <v>0</v>
      </c>
      <c r="D95" s="737">
        <f t="shared" si="20"/>
        <v>0</v>
      </c>
      <c r="E95" s="738"/>
      <c r="F95" s="739"/>
      <c r="G95" s="739"/>
      <c r="H95" s="739"/>
      <c r="I95" s="740"/>
      <c r="J95" s="741">
        <f t="shared" si="36"/>
        <v>0</v>
      </c>
      <c r="K95" s="741">
        <f t="shared" si="36"/>
        <v>0</v>
      </c>
      <c r="L95" s="741">
        <f t="shared" si="36"/>
        <v>0</v>
      </c>
      <c r="M95" s="741">
        <f t="shared" si="36"/>
        <v>0</v>
      </c>
      <c r="N95" s="741">
        <f t="shared" si="36"/>
        <v>0</v>
      </c>
      <c r="O95" s="741">
        <f t="shared" si="36"/>
        <v>0</v>
      </c>
      <c r="P95" s="741">
        <f t="shared" si="36"/>
        <v>0</v>
      </c>
      <c r="Q95" s="741">
        <f t="shared" si="36"/>
        <v>0</v>
      </c>
      <c r="R95" s="741">
        <f t="shared" si="36"/>
        <v>0</v>
      </c>
      <c r="S95" s="741">
        <f t="shared" si="36"/>
        <v>0</v>
      </c>
      <c r="T95" s="741">
        <f t="shared" si="36"/>
        <v>0</v>
      </c>
      <c r="U95" s="741">
        <f t="shared" si="36"/>
        <v>0</v>
      </c>
      <c r="V95" s="741">
        <f t="shared" si="36"/>
        <v>0</v>
      </c>
      <c r="W95" s="741">
        <f t="shared" si="36"/>
        <v>0</v>
      </c>
      <c r="X95" s="741">
        <f t="shared" si="36"/>
        <v>0</v>
      </c>
      <c r="Y95" s="741">
        <f t="shared" si="36"/>
        <v>0</v>
      </c>
      <c r="Z95" s="741">
        <f t="shared" si="34"/>
        <v>0</v>
      </c>
      <c r="AA95" s="741">
        <f t="shared" si="34"/>
        <v>0</v>
      </c>
      <c r="AB95" s="741">
        <f t="shared" si="34"/>
        <v>0</v>
      </c>
      <c r="AC95" s="741">
        <f t="shared" si="34"/>
        <v>0</v>
      </c>
      <c r="AD95" s="741">
        <f t="shared" si="34"/>
        <v>0</v>
      </c>
      <c r="AE95" s="741">
        <f t="shared" si="34"/>
        <v>0</v>
      </c>
      <c r="AF95" s="741">
        <f t="shared" si="34"/>
        <v>0</v>
      </c>
      <c r="AG95" s="741">
        <f t="shared" si="34"/>
        <v>0</v>
      </c>
      <c r="AH95" s="741">
        <f t="shared" si="34"/>
        <v>0</v>
      </c>
      <c r="AI95" s="741">
        <f t="shared" si="34"/>
        <v>0</v>
      </c>
      <c r="AJ95" s="741">
        <f t="shared" si="34"/>
        <v>0</v>
      </c>
      <c r="AK95" s="741">
        <f t="shared" si="34"/>
        <v>0</v>
      </c>
      <c r="AL95" s="741">
        <f t="shared" si="34"/>
        <v>0</v>
      </c>
      <c r="AM95" s="741">
        <f t="shared" si="34"/>
        <v>0</v>
      </c>
      <c r="AN95" s="741">
        <f t="shared" si="34"/>
        <v>0</v>
      </c>
      <c r="AO95" s="741">
        <f t="shared" si="34"/>
        <v>0</v>
      </c>
      <c r="AP95" s="741">
        <f t="shared" si="37"/>
        <v>0</v>
      </c>
      <c r="AQ95" s="741">
        <f t="shared" si="37"/>
        <v>0</v>
      </c>
      <c r="AR95" s="741">
        <f t="shared" si="37"/>
        <v>0</v>
      </c>
      <c r="AS95" s="741">
        <f t="shared" si="37"/>
        <v>0</v>
      </c>
      <c r="AT95" s="741">
        <f t="shared" si="37"/>
        <v>0</v>
      </c>
      <c r="AU95" s="741">
        <f t="shared" si="37"/>
        <v>0</v>
      </c>
      <c r="AV95" s="741">
        <f t="shared" si="37"/>
        <v>0</v>
      </c>
      <c r="AW95" s="741">
        <f t="shared" si="37"/>
        <v>0</v>
      </c>
      <c r="AX95" s="741">
        <f t="shared" si="37"/>
        <v>0</v>
      </c>
      <c r="AY95" s="741">
        <f t="shared" si="37"/>
        <v>0</v>
      </c>
      <c r="AZ95" s="741">
        <f t="shared" si="37"/>
        <v>0</v>
      </c>
      <c r="BA95" s="741">
        <f t="shared" si="37"/>
        <v>0</v>
      </c>
      <c r="BB95" s="741">
        <f t="shared" si="37"/>
        <v>0</v>
      </c>
      <c r="BC95" s="741">
        <f t="shared" si="37"/>
        <v>0</v>
      </c>
      <c r="BD95" s="741">
        <f t="shared" si="37"/>
        <v>0</v>
      </c>
      <c r="BE95" s="741">
        <f t="shared" si="37"/>
        <v>0</v>
      </c>
      <c r="BF95" s="741">
        <f t="shared" si="38"/>
        <v>0</v>
      </c>
      <c r="BG95" s="741">
        <f t="shared" si="38"/>
        <v>0</v>
      </c>
      <c r="BH95" s="741">
        <f t="shared" si="38"/>
        <v>0</v>
      </c>
      <c r="BI95" s="741">
        <f t="shared" si="38"/>
        <v>0</v>
      </c>
      <c r="BJ95" s="741">
        <f t="shared" si="38"/>
        <v>0</v>
      </c>
      <c r="BK95" s="741">
        <f t="shared" si="38"/>
        <v>0</v>
      </c>
      <c r="BL95" s="741">
        <f t="shared" si="38"/>
        <v>0</v>
      </c>
      <c r="BM95" s="741">
        <f t="shared" si="38"/>
        <v>0</v>
      </c>
      <c r="BN95" s="741">
        <f t="shared" si="38"/>
        <v>0</v>
      </c>
      <c r="BO95" s="741">
        <f t="shared" si="38"/>
        <v>0</v>
      </c>
      <c r="BP95" s="741">
        <f t="shared" si="38"/>
        <v>0</v>
      </c>
      <c r="BQ95" s="741">
        <f t="shared" si="38"/>
        <v>0</v>
      </c>
      <c r="BR95" s="732">
        <f t="shared" si="39"/>
        <v>0</v>
      </c>
    </row>
    <row r="96" spans="1:70" ht="15" hidden="1" outlineLevel="1">
      <c r="A96" s="742">
        <v>-15</v>
      </c>
      <c r="B96" s="734">
        <f t="shared" si="27"/>
        <v>45</v>
      </c>
      <c r="C96" s="735">
        <v>0</v>
      </c>
      <c r="D96" s="737">
        <f t="shared" si="20"/>
        <v>0</v>
      </c>
      <c r="E96" s="738"/>
      <c r="F96" s="739"/>
      <c r="G96" s="739"/>
      <c r="H96" s="739"/>
      <c r="I96" s="740"/>
      <c r="J96" s="741">
        <f t="shared" si="36"/>
        <v>0</v>
      </c>
      <c r="K96" s="741">
        <f t="shared" si="36"/>
        <v>0</v>
      </c>
      <c r="L96" s="741">
        <f t="shared" si="36"/>
        <v>0</v>
      </c>
      <c r="M96" s="741">
        <f t="shared" si="36"/>
        <v>0</v>
      </c>
      <c r="N96" s="741">
        <f t="shared" si="36"/>
        <v>0</v>
      </c>
      <c r="O96" s="741">
        <f t="shared" si="36"/>
        <v>0</v>
      </c>
      <c r="P96" s="741">
        <f t="shared" si="36"/>
        <v>0</v>
      </c>
      <c r="Q96" s="741">
        <f t="shared" si="36"/>
        <v>0</v>
      </c>
      <c r="R96" s="741">
        <f t="shared" si="36"/>
        <v>0</v>
      </c>
      <c r="S96" s="741">
        <f t="shared" si="36"/>
        <v>0</v>
      </c>
      <c r="T96" s="741">
        <f t="shared" si="36"/>
        <v>0</v>
      </c>
      <c r="U96" s="741">
        <f t="shared" si="36"/>
        <v>0</v>
      </c>
      <c r="V96" s="741">
        <f t="shared" si="36"/>
        <v>0</v>
      </c>
      <c r="W96" s="741">
        <f t="shared" si="36"/>
        <v>0</v>
      </c>
      <c r="X96" s="741">
        <f t="shared" si="36"/>
        <v>0</v>
      </c>
      <c r="Y96" s="741">
        <f t="shared" si="36"/>
        <v>0</v>
      </c>
      <c r="Z96" s="741">
        <f t="shared" si="34"/>
        <v>0</v>
      </c>
      <c r="AA96" s="741">
        <f t="shared" si="34"/>
        <v>0</v>
      </c>
      <c r="AB96" s="741">
        <f t="shared" si="34"/>
        <v>0</v>
      </c>
      <c r="AC96" s="741">
        <f t="shared" si="34"/>
        <v>0</v>
      </c>
      <c r="AD96" s="741">
        <f t="shared" si="34"/>
        <v>0</v>
      </c>
      <c r="AE96" s="741">
        <f t="shared" si="34"/>
        <v>0</v>
      </c>
      <c r="AF96" s="741">
        <f t="shared" si="34"/>
        <v>0</v>
      </c>
      <c r="AG96" s="741">
        <f t="shared" si="34"/>
        <v>0</v>
      </c>
      <c r="AH96" s="741">
        <f t="shared" si="34"/>
        <v>0</v>
      </c>
      <c r="AI96" s="741">
        <f t="shared" si="34"/>
        <v>0</v>
      </c>
      <c r="AJ96" s="741">
        <f t="shared" si="34"/>
        <v>0</v>
      </c>
      <c r="AK96" s="741">
        <f t="shared" si="34"/>
        <v>0</v>
      </c>
      <c r="AL96" s="741">
        <f t="shared" si="34"/>
        <v>0</v>
      </c>
      <c r="AM96" s="741">
        <f t="shared" si="34"/>
        <v>0</v>
      </c>
      <c r="AN96" s="741">
        <f t="shared" si="34"/>
        <v>0</v>
      </c>
      <c r="AO96" s="741">
        <f t="shared" si="34"/>
        <v>0</v>
      </c>
      <c r="AP96" s="741">
        <f t="shared" si="37"/>
        <v>0</v>
      </c>
      <c r="AQ96" s="741">
        <f t="shared" si="37"/>
        <v>0</v>
      </c>
      <c r="AR96" s="741">
        <f t="shared" si="37"/>
        <v>0</v>
      </c>
      <c r="AS96" s="741">
        <f t="shared" si="37"/>
        <v>0</v>
      </c>
      <c r="AT96" s="741">
        <f t="shared" si="37"/>
        <v>0</v>
      </c>
      <c r="AU96" s="741">
        <f t="shared" si="37"/>
        <v>0</v>
      </c>
      <c r="AV96" s="741">
        <f t="shared" si="37"/>
        <v>0</v>
      </c>
      <c r="AW96" s="741">
        <f t="shared" si="37"/>
        <v>0</v>
      </c>
      <c r="AX96" s="741">
        <f t="shared" si="37"/>
        <v>0</v>
      </c>
      <c r="AY96" s="741">
        <f t="shared" si="37"/>
        <v>0</v>
      </c>
      <c r="AZ96" s="741">
        <f t="shared" si="37"/>
        <v>0</v>
      </c>
      <c r="BA96" s="741">
        <f t="shared" si="37"/>
        <v>0</v>
      </c>
      <c r="BB96" s="741">
        <f t="shared" si="37"/>
        <v>0</v>
      </c>
      <c r="BC96" s="741">
        <f t="shared" si="37"/>
        <v>0</v>
      </c>
      <c r="BD96" s="741">
        <f t="shared" si="37"/>
        <v>0</v>
      </c>
      <c r="BE96" s="741">
        <f t="shared" si="37"/>
        <v>0</v>
      </c>
      <c r="BF96" s="741">
        <f t="shared" si="38"/>
        <v>0</v>
      </c>
      <c r="BG96" s="741">
        <f t="shared" si="38"/>
        <v>0</v>
      </c>
      <c r="BH96" s="741">
        <f t="shared" si="38"/>
        <v>0</v>
      </c>
      <c r="BI96" s="741">
        <f t="shared" si="38"/>
        <v>0</v>
      </c>
      <c r="BJ96" s="741">
        <f t="shared" si="38"/>
        <v>0</v>
      </c>
      <c r="BK96" s="741">
        <f t="shared" si="38"/>
        <v>0</v>
      </c>
      <c r="BL96" s="741">
        <f t="shared" si="38"/>
        <v>0</v>
      </c>
      <c r="BM96" s="741">
        <f t="shared" si="38"/>
        <v>0</v>
      </c>
      <c r="BN96" s="741">
        <f t="shared" si="38"/>
        <v>0</v>
      </c>
      <c r="BO96" s="741">
        <f t="shared" si="38"/>
        <v>0</v>
      </c>
      <c r="BP96" s="741">
        <f t="shared" si="38"/>
        <v>0</v>
      </c>
      <c r="BQ96" s="741">
        <f t="shared" si="38"/>
        <v>0</v>
      </c>
      <c r="BR96" s="732">
        <f t="shared" si="39"/>
        <v>0</v>
      </c>
    </row>
    <row r="97" spans="1:70" ht="15" hidden="1" outlineLevel="1">
      <c r="A97" s="742">
        <v>-16</v>
      </c>
      <c r="B97" s="734">
        <f t="shared" si="27"/>
        <v>46</v>
      </c>
      <c r="C97" s="735">
        <v>0</v>
      </c>
      <c r="D97" s="737">
        <f t="shared" si="20"/>
        <v>0</v>
      </c>
      <c r="E97" s="738"/>
      <c r="F97" s="739"/>
      <c r="G97" s="739"/>
      <c r="H97" s="739"/>
      <c r="I97" s="740"/>
      <c r="J97" s="741">
        <f t="shared" si="36"/>
        <v>0</v>
      </c>
      <c r="K97" s="741">
        <f t="shared" si="36"/>
        <v>0</v>
      </c>
      <c r="L97" s="741">
        <f t="shared" si="36"/>
        <v>0</v>
      </c>
      <c r="M97" s="741">
        <f t="shared" si="36"/>
        <v>0</v>
      </c>
      <c r="N97" s="741">
        <f t="shared" si="36"/>
        <v>0</v>
      </c>
      <c r="O97" s="741">
        <f t="shared" si="36"/>
        <v>0</v>
      </c>
      <c r="P97" s="741">
        <f t="shared" si="36"/>
        <v>0</v>
      </c>
      <c r="Q97" s="741">
        <f t="shared" si="36"/>
        <v>0</v>
      </c>
      <c r="R97" s="741">
        <f t="shared" si="36"/>
        <v>0</v>
      </c>
      <c r="S97" s="741">
        <f t="shared" si="36"/>
        <v>0</v>
      </c>
      <c r="T97" s="741">
        <f t="shared" si="36"/>
        <v>0</v>
      </c>
      <c r="U97" s="741">
        <f t="shared" si="36"/>
        <v>0</v>
      </c>
      <c r="V97" s="741">
        <f t="shared" si="36"/>
        <v>0</v>
      </c>
      <c r="W97" s="741">
        <f t="shared" si="36"/>
        <v>0</v>
      </c>
      <c r="X97" s="741">
        <f t="shared" si="36"/>
        <v>0</v>
      </c>
      <c r="Y97" s="741">
        <f t="shared" si="36"/>
        <v>0</v>
      </c>
      <c r="Z97" s="741">
        <f t="shared" si="34"/>
        <v>0</v>
      </c>
      <c r="AA97" s="741">
        <f t="shared" si="34"/>
        <v>0</v>
      </c>
      <c r="AB97" s="741">
        <f t="shared" si="34"/>
        <v>0</v>
      </c>
      <c r="AC97" s="741">
        <f t="shared" si="34"/>
        <v>0</v>
      </c>
      <c r="AD97" s="741">
        <f t="shared" si="34"/>
        <v>0</v>
      </c>
      <c r="AE97" s="741">
        <f t="shared" si="34"/>
        <v>0</v>
      </c>
      <c r="AF97" s="741">
        <f t="shared" si="34"/>
        <v>0</v>
      </c>
      <c r="AG97" s="741">
        <f t="shared" si="34"/>
        <v>0</v>
      </c>
      <c r="AH97" s="741">
        <f t="shared" si="34"/>
        <v>0</v>
      </c>
      <c r="AI97" s="741">
        <f t="shared" si="34"/>
        <v>0</v>
      </c>
      <c r="AJ97" s="741">
        <f t="shared" si="34"/>
        <v>0</v>
      </c>
      <c r="AK97" s="741">
        <f t="shared" si="34"/>
        <v>0</v>
      </c>
      <c r="AL97" s="741">
        <f t="shared" si="34"/>
        <v>0</v>
      </c>
      <c r="AM97" s="741">
        <f t="shared" si="34"/>
        <v>0</v>
      </c>
      <c r="AN97" s="741">
        <f t="shared" si="34"/>
        <v>0</v>
      </c>
      <c r="AO97" s="741">
        <f t="shared" si="34"/>
        <v>0</v>
      </c>
      <c r="AP97" s="741">
        <f t="shared" si="37"/>
        <v>0</v>
      </c>
      <c r="AQ97" s="741">
        <f t="shared" si="37"/>
        <v>0</v>
      </c>
      <c r="AR97" s="741">
        <f t="shared" si="37"/>
        <v>0</v>
      </c>
      <c r="AS97" s="741">
        <f t="shared" si="37"/>
        <v>0</v>
      </c>
      <c r="AT97" s="741">
        <f t="shared" si="37"/>
        <v>0</v>
      </c>
      <c r="AU97" s="741">
        <f t="shared" si="37"/>
        <v>0</v>
      </c>
      <c r="AV97" s="741">
        <f t="shared" si="37"/>
        <v>0</v>
      </c>
      <c r="AW97" s="741">
        <f t="shared" si="37"/>
        <v>0</v>
      </c>
      <c r="AX97" s="741">
        <f t="shared" si="37"/>
        <v>0</v>
      </c>
      <c r="AY97" s="741">
        <f t="shared" si="37"/>
        <v>0</v>
      </c>
      <c r="AZ97" s="741">
        <f t="shared" si="37"/>
        <v>0</v>
      </c>
      <c r="BA97" s="741">
        <f t="shared" si="37"/>
        <v>0</v>
      </c>
      <c r="BB97" s="741">
        <f t="shared" si="37"/>
        <v>0</v>
      </c>
      <c r="BC97" s="741">
        <f t="shared" si="37"/>
        <v>0</v>
      </c>
      <c r="BD97" s="741">
        <f t="shared" si="37"/>
        <v>0</v>
      </c>
      <c r="BE97" s="741">
        <f t="shared" si="37"/>
        <v>0</v>
      </c>
      <c r="BF97" s="741">
        <f t="shared" si="38"/>
        <v>0</v>
      </c>
      <c r="BG97" s="741">
        <f t="shared" si="38"/>
        <v>0</v>
      </c>
      <c r="BH97" s="741">
        <f t="shared" si="38"/>
        <v>0</v>
      </c>
      <c r="BI97" s="741">
        <f t="shared" si="38"/>
        <v>0</v>
      </c>
      <c r="BJ97" s="741">
        <f t="shared" si="38"/>
        <v>0</v>
      </c>
      <c r="BK97" s="741">
        <f t="shared" si="38"/>
        <v>0</v>
      </c>
      <c r="BL97" s="741">
        <f t="shared" si="38"/>
        <v>0</v>
      </c>
      <c r="BM97" s="741">
        <f t="shared" si="38"/>
        <v>0</v>
      </c>
      <c r="BN97" s="741">
        <f t="shared" si="38"/>
        <v>0</v>
      </c>
      <c r="BO97" s="741">
        <f t="shared" si="38"/>
        <v>0</v>
      </c>
      <c r="BP97" s="741">
        <f t="shared" si="38"/>
        <v>0</v>
      </c>
      <c r="BQ97" s="741">
        <f t="shared" si="38"/>
        <v>0</v>
      </c>
      <c r="BR97" s="732">
        <f t="shared" si="39"/>
        <v>0</v>
      </c>
    </row>
    <row r="98" spans="1:70" ht="15" hidden="1" outlineLevel="1">
      <c r="A98" s="742">
        <v>-17</v>
      </c>
      <c r="B98" s="734">
        <f t="shared" si="27"/>
        <v>47</v>
      </c>
      <c r="C98" s="735">
        <v>0</v>
      </c>
      <c r="D98" s="737">
        <f t="shared" si="20"/>
        <v>0</v>
      </c>
      <c r="E98" s="738"/>
      <c r="F98" s="739"/>
      <c r="G98" s="739"/>
      <c r="H98" s="739"/>
      <c r="I98" s="740"/>
      <c r="J98" s="741">
        <f t="shared" si="36"/>
        <v>0</v>
      </c>
      <c r="K98" s="741">
        <f t="shared" si="36"/>
        <v>0</v>
      </c>
      <c r="L98" s="741">
        <f t="shared" si="36"/>
        <v>0</v>
      </c>
      <c r="M98" s="741">
        <f t="shared" si="36"/>
        <v>0</v>
      </c>
      <c r="N98" s="741">
        <f t="shared" si="36"/>
        <v>0</v>
      </c>
      <c r="O98" s="741">
        <f t="shared" si="36"/>
        <v>0</v>
      </c>
      <c r="P98" s="741">
        <f t="shared" si="36"/>
        <v>0</v>
      </c>
      <c r="Q98" s="741">
        <f t="shared" si="36"/>
        <v>0</v>
      </c>
      <c r="R98" s="741">
        <f t="shared" si="36"/>
        <v>0</v>
      </c>
      <c r="S98" s="741">
        <f t="shared" si="36"/>
        <v>0</v>
      </c>
      <c r="T98" s="741">
        <f t="shared" si="36"/>
        <v>0</v>
      </c>
      <c r="U98" s="741">
        <f t="shared" si="36"/>
        <v>0</v>
      </c>
      <c r="V98" s="741">
        <f t="shared" si="36"/>
        <v>0</v>
      </c>
      <c r="W98" s="741">
        <f t="shared" si="36"/>
        <v>0</v>
      </c>
      <c r="X98" s="741">
        <f t="shared" si="36"/>
        <v>0</v>
      </c>
      <c r="Y98" s="741">
        <f t="shared" si="36"/>
        <v>0</v>
      </c>
      <c r="Z98" s="741">
        <f t="shared" si="34"/>
        <v>0</v>
      </c>
      <c r="AA98" s="741">
        <f t="shared" si="34"/>
        <v>0</v>
      </c>
      <c r="AB98" s="741">
        <f t="shared" si="34"/>
        <v>0</v>
      </c>
      <c r="AC98" s="741">
        <f t="shared" si="34"/>
        <v>0</v>
      </c>
      <c r="AD98" s="741">
        <f t="shared" si="34"/>
        <v>0</v>
      </c>
      <c r="AE98" s="741">
        <f t="shared" si="34"/>
        <v>0</v>
      </c>
      <c r="AF98" s="741">
        <f t="shared" si="34"/>
        <v>0</v>
      </c>
      <c r="AG98" s="741">
        <f t="shared" si="34"/>
        <v>0</v>
      </c>
      <c r="AH98" s="741">
        <f t="shared" si="34"/>
        <v>0</v>
      </c>
      <c r="AI98" s="741">
        <f t="shared" si="34"/>
        <v>0</v>
      </c>
      <c r="AJ98" s="741">
        <f t="shared" si="34"/>
        <v>0</v>
      </c>
      <c r="AK98" s="741">
        <f t="shared" si="34"/>
        <v>0</v>
      </c>
      <c r="AL98" s="741">
        <f t="shared" si="34"/>
        <v>0</v>
      </c>
      <c r="AM98" s="741">
        <f t="shared" si="34"/>
        <v>0</v>
      </c>
      <c r="AN98" s="741">
        <f t="shared" si="34"/>
        <v>0</v>
      </c>
      <c r="AO98" s="741">
        <f t="shared" si="34"/>
        <v>0</v>
      </c>
      <c r="AP98" s="741">
        <f t="shared" si="37"/>
        <v>0</v>
      </c>
      <c r="AQ98" s="741">
        <f t="shared" si="37"/>
        <v>0</v>
      </c>
      <c r="AR98" s="741">
        <f t="shared" si="37"/>
        <v>0</v>
      </c>
      <c r="AS98" s="741">
        <f t="shared" si="37"/>
        <v>0</v>
      </c>
      <c r="AT98" s="741">
        <f t="shared" si="37"/>
        <v>0</v>
      </c>
      <c r="AU98" s="741">
        <f t="shared" si="37"/>
        <v>0</v>
      </c>
      <c r="AV98" s="741">
        <f t="shared" si="37"/>
        <v>0</v>
      </c>
      <c r="AW98" s="741">
        <f t="shared" si="37"/>
        <v>0</v>
      </c>
      <c r="AX98" s="741">
        <f t="shared" si="37"/>
        <v>0</v>
      </c>
      <c r="AY98" s="741">
        <f t="shared" si="37"/>
        <v>0</v>
      </c>
      <c r="AZ98" s="741">
        <f t="shared" si="37"/>
        <v>0</v>
      </c>
      <c r="BA98" s="741">
        <f t="shared" si="37"/>
        <v>0</v>
      </c>
      <c r="BB98" s="741">
        <f t="shared" si="37"/>
        <v>0</v>
      </c>
      <c r="BC98" s="741">
        <f t="shared" si="37"/>
        <v>0</v>
      </c>
      <c r="BD98" s="741">
        <f t="shared" si="37"/>
        <v>0</v>
      </c>
      <c r="BE98" s="741">
        <f t="shared" si="37"/>
        <v>0</v>
      </c>
      <c r="BF98" s="741">
        <f t="shared" si="38"/>
        <v>0</v>
      </c>
      <c r="BG98" s="741">
        <f t="shared" si="38"/>
        <v>0</v>
      </c>
      <c r="BH98" s="741">
        <f t="shared" si="38"/>
        <v>0</v>
      </c>
      <c r="BI98" s="741">
        <f t="shared" si="38"/>
        <v>0</v>
      </c>
      <c r="BJ98" s="741">
        <f t="shared" si="38"/>
        <v>0</v>
      </c>
      <c r="BK98" s="741">
        <f t="shared" si="38"/>
        <v>0</v>
      </c>
      <c r="BL98" s="741">
        <f t="shared" si="38"/>
        <v>0</v>
      </c>
      <c r="BM98" s="741">
        <f t="shared" si="38"/>
        <v>0</v>
      </c>
      <c r="BN98" s="741">
        <f t="shared" si="38"/>
        <v>0</v>
      </c>
      <c r="BO98" s="741">
        <f t="shared" si="38"/>
        <v>0</v>
      </c>
      <c r="BP98" s="741">
        <f t="shared" si="38"/>
        <v>0</v>
      </c>
      <c r="BQ98" s="741">
        <f t="shared" si="38"/>
        <v>0</v>
      </c>
      <c r="BR98" s="732">
        <f t="shared" si="39"/>
        <v>0</v>
      </c>
    </row>
    <row r="99" spans="1:70" ht="15" hidden="1" outlineLevel="1">
      <c r="A99" s="742">
        <v>-18</v>
      </c>
      <c r="B99" s="734">
        <f t="shared" si="27"/>
        <v>48</v>
      </c>
      <c r="C99" s="735">
        <v>0</v>
      </c>
      <c r="D99" s="737">
        <f t="shared" si="20"/>
        <v>0</v>
      </c>
      <c r="E99" s="738"/>
      <c r="F99" s="739"/>
      <c r="G99" s="739"/>
      <c r="H99" s="739"/>
      <c r="I99" s="740"/>
      <c r="J99" s="741">
        <f t="shared" si="36"/>
        <v>0</v>
      </c>
      <c r="K99" s="741">
        <f t="shared" si="36"/>
        <v>0</v>
      </c>
      <c r="L99" s="741">
        <f t="shared" si="36"/>
        <v>0</v>
      </c>
      <c r="M99" s="741">
        <f t="shared" si="36"/>
        <v>0</v>
      </c>
      <c r="N99" s="741">
        <f t="shared" si="36"/>
        <v>0</v>
      </c>
      <c r="O99" s="741">
        <f t="shared" si="36"/>
        <v>0</v>
      </c>
      <c r="P99" s="741">
        <f t="shared" si="36"/>
        <v>0</v>
      </c>
      <c r="Q99" s="741">
        <f t="shared" si="36"/>
        <v>0</v>
      </c>
      <c r="R99" s="741">
        <f t="shared" si="36"/>
        <v>0</v>
      </c>
      <c r="S99" s="741">
        <f t="shared" si="36"/>
        <v>0</v>
      </c>
      <c r="T99" s="741">
        <f t="shared" si="36"/>
        <v>0</v>
      </c>
      <c r="U99" s="741">
        <f t="shared" si="36"/>
        <v>0</v>
      </c>
      <c r="V99" s="741">
        <f t="shared" si="36"/>
        <v>0</v>
      </c>
      <c r="W99" s="741">
        <f t="shared" si="36"/>
        <v>0</v>
      </c>
      <c r="X99" s="741">
        <f t="shared" si="36"/>
        <v>0</v>
      </c>
      <c r="Y99" s="741">
        <f t="shared" ref="Y99:AN111" si="40">IF(OR(Y$1=0,$A99=0,Y$3=$B99,Y$3&gt;$F$2,Y$3&lt;$A$51),0,IF(Y$3&lt;$B99,0,$C99/$A99))</f>
        <v>0</v>
      </c>
      <c r="Z99" s="741">
        <f t="shared" si="40"/>
        <v>0</v>
      </c>
      <c r="AA99" s="741">
        <f t="shared" si="40"/>
        <v>0</v>
      </c>
      <c r="AB99" s="741">
        <f t="shared" si="40"/>
        <v>0</v>
      </c>
      <c r="AC99" s="741">
        <f t="shared" si="40"/>
        <v>0</v>
      </c>
      <c r="AD99" s="741">
        <f t="shared" si="40"/>
        <v>0</v>
      </c>
      <c r="AE99" s="741">
        <f t="shared" si="40"/>
        <v>0</v>
      </c>
      <c r="AF99" s="741">
        <f t="shared" si="40"/>
        <v>0</v>
      </c>
      <c r="AG99" s="741">
        <f t="shared" si="40"/>
        <v>0</v>
      </c>
      <c r="AH99" s="741">
        <f t="shared" si="40"/>
        <v>0</v>
      </c>
      <c r="AI99" s="741">
        <f t="shared" si="40"/>
        <v>0</v>
      </c>
      <c r="AJ99" s="741">
        <f t="shared" si="40"/>
        <v>0</v>
      </c>
      <c r="AK99" s="741">
        <f t="shared" si="40"/>
        <v>0</v>
      </c>
      <c r="AL99" s="741">
        <f t="shared" si="40"/>
        <v>0</v>
      </c>
      <c r="AM99" s="741">
        <f t="shared" si="40"/>
        <v>0</v>
      </c>
      <c r="AN99" s="741">
        <f t="shared" si="40"/>
        <v>0</v>
      </c>
      <c r="AO99" s="741">
        <f t="shared" ref="AN99:BC111" si="41">IF(OR(AO$1=0,$A99=0,AO$3=$B99,AO$3&gt;$F$2,AO$3&lt;$A$51),0,IF(AO$3&lt;$B99,0,$C99/$A99))</f>
        <v>0</v>
      </c>
      <c r="AP99" s="741">
        <f t="shared" si="41"/>
        <v>0</v>
      </c>
      <c r="AQ99" s="741">
        <f t="shared" si="41"/>
        <v>0</v>
      </c>
      <c r="AR99" s="741">
        <f t="shared" si="41"/>
        <v>0</v>
      </c>
      <c r="AS99" s="741">
        <f t="shared" si="41"/>
        <v>0</v>
      </c>
      <c r="AT99" s="741">
        <f t="shared" si="41"/>
        <v>0</v>
      </c>
      <c r="AU99" s="741">
        <f t="shared" si="41"/>
        <v>0</v>
      </c>
      <c r="AV99" s="741">
        <f t="shared" si="41"/>
        <v>0</v>
      </c>
      <c r="AW99" s="741">
        <f t="shared" si="41"/>
        <v>0</v>
      </c>
      <c r="AX99" s="741">
        <f t="shared" si="37"/>
        <v>0</v>
      </c>
      <c r="AY99" s="741">
        <f t="shared" si="37"/>
        <v>0</v>
      </c>
      <c r="AZ99" s="741">
        <f t="shared" si="37"/>
        <v>0</v>
      </c>
      <c r="BA99" s="741">
        <f t="shared" si="37"/>
        <v>0</v>
      </c>
      <c r="BB99" s="741">
        <f t="shared" si="37"/>
        <v>0</v>
      </c>
      <c r="BC99" s="741">
        <f t="shared" si="37"/>
        <v>0</v>
      </c>
      <c r="BD99" s="741">
        <f t="shared" si="37"/>
        <v>0</v>
      </c>
      <c r="BE99" s="741">
        <f t="shared" si="37"/>
        <v>0</v>
      </c>
      <c r="BF99" s="741">
        <f t="shared" si="38"/>
        <v>0</v>
      </c>
      <c r="BG99" s="741">
        <f t="shared" si="38"/>
        <v>0</v>
      </c>
      <c r="BH99" s="741">
        <f t="shared" si="38"/>
        <v>0</v>
      </c>
      <c r="BI99" s="741">
        <f t="shared" si="38"/>
        <v>0</v>
      </c>
      <c r="BJ99" s="741">
        <f t="shared" si="38"/>
        <v>0</v>
      </c>
      <c r="BK99" s="741">
        <f t="shared" si="38"/>
        <v>0</v>
      </c>
      <c r="BL99" s="741">
        <f t="shared" si="38"/>
        <v>0</v>
      </c>
      <c r="BM99" s="741">
        <f t="shared" si="38"/>
        <v>0</v>
      </c>
      <c r="BN99" s="741">
        <f t="shared" si="38"/>
        <v>0</v>
      </c>
      <c r="BO99" s="741">
        <f t="shared" si="38"/>
        <v>0</v>
      </c>
      <c r="BP99" s="741">
        <f t="shared" si="38"/>
        <v>0</v>
      </c>
      <c r="BQ99" s="741">
        <f t="shared" si="38"/>
        <v>0</v>
      </c>
      <c r="BR99" s="732">
        <f t="shared" si="39"/>
        <v>0</v>
      </c>
    </row>
    <row r="100" spans="1:70" ht="15" hidden="1" outlineLevel="1">
      <c r="A100" s="742">
        <v>-19</v>
      </c>
      <c r="B100" s="734">
        <f t="shared" si="27"/>
        <v>49</v>
      </c>
      <c r="C100" s="735">
        <v>0</v>
      </c>
      <c r="D100" s="737">
        <f t="shared" si="20"/>
        <v>0</v>
      </c>
      <c r="E100" s="738"/>
      <c r="F100" s="739"/>
      <c r="G100" s="739"/>
      <c r="H100" s="739"/>
      <c r="I100" s="740"/>
      <c r="J100" s="741">
        <f t="shared" ref="J100:Y111" si="42">IF(OR(J$1=0,$A100=0,J$3=$B100,J$3&gt;$F$2,J$3&lt;$A$51),0,IF(J$3&lt;$B100,0,$C100/$A100))</f>
        <v>0</v>
      </c>
      <c r="K100" s="741">
        <f t="shared" si="42"/>
        <v>0</v>
      </c>
      <c r="L100" s="741">
        <f t="shared" si="42"/>
        <v>0</v>
      </c>
      <c r="M100" s="741">
        <f t="shared" si="42"/>
        <v>0</v>
      </c>
      <c r="N100" s="741">
        <f t="shared" si="42"/>
        <v>0</v>
      </c>
      <c r="O100" s="741">
        <f t="shared" si="42"/>
        <v>0</v>
      </c>
      <c r="P100" s="741">
        <f t="shared" si="42"/>
        <v>0</v>
      </c>
      <c r="Q100" s="741">
        <f t="shared" si="42"/>
        <v>0</v>
      </c>
      <c r="R100" s="741">
        <f t="shared" si="42"/>
        <v>0</v>
      </c>
      <c r="S100" s="741">
        <f t="shared" si="42"/>
        <v>0</v>
      </c>
      <c r="T100" s="741">
        <f t="shared" si="42"/>
        <v>0</v>
      </c>
      <c r="U100" s="741">
        <f t="shared" si="42"/>
        <v>0</v>
      </c>
      <c r="V100" s="741">
        <f t="shared" si="42"/>
        <v>0</v>
      </c>
      <c r="W100" s="741">
        <f t="shared" si="42"/>
        <v>0</v>
      </c>
      <c r="X100" s="741">
        <f t="shared" si="42"/>
        <v>0</v>
      </c>
      <c r="Y100" s="741">
        <f t="shared" si="42"/>
        <v>0</v>
      </c>
      <c r="Z100" s="741">
        <f t="shared" si="40"/>
        <v>0</v>
      </c>
      <c r="AA100" s="741">
        <f t="shared" si="40"/>
        <v>0</v>
      </c>
      <c r="AB100" s="741">
        <f t="shared" si="40"/>
        <v>0</v>
      </c>
      <c r="AC100" s="741">
        <f t="shared" si="40"/>
        <v>0</v>
      </c>
      <c r="AD100" s="741">
        <f t="shared" si="40"/>
        <v>0</v>
      </c>
      <c r="AE100" s="741">
        <f t="shared" si="40"/>
        <v>0</v>
      </c>
      <c r="AF100" s="741">
        <f t="shared" si="40"/>
        <v>0</v>
      </c>
      <c r="AG100" s="741">
        <f t="shared" si="40"/>
        <v>0</v>
      </c>
      <c r="AH100" s="741">
        <f t="shared" si="40"/>
        <v>0</v>
      </c>
      <c r="AI100" s="741">
        <f t="shared" si="40"/>
        <v>0</v>
      </c>
      <c r="AJ100" s="741">
        <f t="shared" si="40"/>
        <v>0</v>
      </c>
      <c r="AK100" s="741">
        <f t="shared" si="40"/>
        <v>0</v>
      </c>
      <c r="AL100" s="741">
        <f t="shared" si="40"/>
        <v>0</v>
      </c>
      <c r="AM100" s="741">
        <f t="shared" si="40"/>
        <v>0</v>
      </c>
      <c r="AN100" s="741">
        <f t="shared" si="41"/>
        <v>0</v>
      </c>
      <c r="AO100" s="741">
        <f t="shared" si="41"/>
        <v>0</v>
      </c>
      <c r="AP100" s="741">
        <f t="shared" si="41"/>
        <v>0</v>
      </c>
      <c r="AQ100" s="741">
        <f t="shared" si="41"/>
        <v>0</v>
      </c>
      <c r="AR100" s="741">
        <f t="shared" si="41"/>
        <v>0</v>
      </c>
      <c r="AS100" s="741">
        <f t="shared" si="41"/>
        <v>0</v>
      </c>
      <c r="AT100" s="741">
        <f t="shared" si="41"/>
        <v>0</v>
      </c>
      <c r="AU100" s="741">
        <f t="shared" si="41"/>
        <v>0</v>
      </c>
      <c r="AV100" s="741">
        <f t="shared" si="41"/>
        <v>0</v>
      </c>
      <c r="AW100" s="741">
        <f t="shared" si="41"/>
        <v>0</v>
      </c>
      <c r="AX100" s="741">
        <f t="shared" si="41"/>
        <v>0</v>
      </c>
      <c r="AY100" s="741">
        <f t="shared" si="41"/>
        <v>0</v>
      </c>
      <c r="AZ100" s="741">
        <f t="shared" si="41"/>
        <v>0</v>
      </c>
      <c r="BA100" s="741">
        <f t="shared" si="41"/>
        <v>0</v>
      </c>
      <c r="BB100" s="741">
        <f t="shared" si="41"/>
        <v>0</v>
      </c>
      <c r="BC100" s="741">
        <f t="shared" si="41"/>
        <v>0</v>
      </c>
      <c r="BD100" s="741">
        <f t="shared" ref="BD100:BQ111" si="43">IF(OR(BD$1=0,$A100=0,BD$3=$B100,BD$3&gt;$F$2,BD$3&lt;$A$51),0,IF(BD$3&lt;$B100,0,$C100/$A100))</f>
        <v>0</v>
      </c>
      <c r="BE100" s="741">
        <f t="shared" si="43"/>
        <v>0</v>
      </c>
      <c r="BF100" s="741">
        <f t="shared" si="43"/>
        <v>0</v>
      </c>
      <c r="BG100" s="741">
        <f t="shared" si="43"/>
        <v>0</v>
      </c>
      <c r="BH100" s="741">
        <f t="shared" si="43"/>
        <v>0</v>
      </c>
      <c r="BI100" s="741">
        <f t="shared" si="43"/>
        <v>0</v>
      </c>
      <c r="BJ100" s="741">
        <f t="shared" si="43"/>
        <v>0</v>
      </c>
      <c r="BK100" s="741">
        <f t="shared" si="43"/>
        <v>0</v>
      </c>
      <c r="BL100" s="741">
        <f t="shared" si="43"/>
        <v>0</v>
      </c>
      <c r="BM100" s="741">
        <f t="shared" si="43"/>
        <v>0</v>
      </c>
      <c r="BN100" s="741">
        <f t="shared" si="43"/>
        <v>0</v>
      </c>
      <c r="BO100" s="741">
        <f t="shared" si="43"/>
        <v>0</v>
      </c>
      <c r="BP100" s="741">
        <f t="shared" si="43"/>
        <v>0</v>
      </c>
      <c r="BQ100" s="741">
        <f t="shared" si="43"/>
        <v>0</v>
      </c>
      <c r="BR100" s="732">
        <f t="shared" si="39"/>
        <v>0</v>
      </c>
    </row>
    <row r="101" spans="1:70" ht="15" hidden="1" outlineLevel="1">
      <c r="A101" s="742">
        <v>-20</v>
      </c>
      <c r="B101" s="734">
        <f t="shared" si="27"/>
        <v>50</v>
      </c>
      <c r="C101" s="735">
        <v>0</v>
      </c>
      <c r="D101" s="737">
        <f t="shared" si="20"/>
        <v>0</v>
      </c>
      <c r="E101" s="738"/>
      <c r="F101" s="739"/>
      <c r="G101" s="739"/>
      <c r="H101" s="739"/>
      <c r="I101" s="740"/>
      <c r="J101" s="741">
        <f t="shared" si="42"/>
        <v>0</v>
      </c>
      <c r="K101" s="741">
        <f t="shared" si="42"/>
        <v>0</v>
      </c>
      <c r="L101" s="741">
        <f t="shared" si="42"/>
        <v>0</v>
      </c>
      <c r="M101" s="741">
        <f t="shared" si="42"/>
        <v>0</v>
      </c>
      <c r="N101" s="741">
        <f t="shared" si="42"/>
        <v>0</v>
      </c>
      <c r="O101" s="741">
        <f t="shared" si="42"/>
        <v>0</v>
      </c>
      <c r="P101" s="741">
        <f t="shared" si="42"/>
        <v>0</v>
      </c>
      <c r="Q101" s="741">
        <f t="shared" si="42"/>
        <v>0</v>
      </c>
      <c r="R101" s="741">
        <f t="shared" si="42"/>
        <v>0</v>
      </c>
      <c r="S101" s="741">
        <f t="shared" si="42"/>
        <v>0</v>
      </c>
      <c r="T101" s="741">
        <f t="shared" si="42"/>
        <v>0</v>
      </c>
      <c r="U101" s="741">
        <f t="shared" si="42"/>
        <v>0</v>
      </c>
      <c r="V101" s="741">
        <f t="shared" si="42"/>
        <v>0</v>
      </c>
      <c r="W101" s="741">
        <f t="shared" si="42"/>
        <v>0</v>
      </c>
      <c r="X101" s="741">
        <f t="shared" si="42"/>
        <v>0</v>
      </c>
      <c r="Y101" s="741">
        <f t="shared" si="42"/>
        <v>0</v>
      </c>
      <c r="Z101" s="741">
        <f t="shared" si="40"/>
        <v>0</v>
      </c>
      <c r="AA101" s="741">
        <f t="shared" si="40"/>
        <v>0</v>
      </c>
      <c r="AB101" s="741">
        <f t="shared" si="40"/>
        <v>0</v>
      </c>
      <c r="AC101" s="741">
        <f t="shared" si="40"/>
        <v>0</v>
      </c>
      <c r="AD101" s="741">
        <f t="shared" si="40"/>
        <v>0</v>
      </c>
      <c r="AE101" s="741">
        <f t="shared" si="40"/>
        <v>0</v>
      </c>
      <c r="AF101" s="741">
        <f t="shared" si="40"/>
        <v>0</v>
      </c>
      <c r="AG101" s="741">
        <f t="shared" si="40"/>
        <v>0</v>
      </c>
      <c r="AH101" s="741">
        <f t="shared" si="40"/>
        <v>0</v>
      </c>
      <c r="AI101" s="741">
        <f t="shared" si="40"/>
        <v>0</v>
      </c>
      <c r="AJ101" s="741">
        <f t="shared" si="40"/>
        <v>0</v>
      </c>
      <c r="AK101" s="741">
        <f t="shared" si="40"/>
        <v>0</v>
      </c>
      <c r="AL101" s="741">
        <f t="shared" si="40"/>
        <v>0</v>
      </c>
      <c r="AM101" s="741">
        <f t="shared" si="40"/>
        <v>0</v>
      </c>
      <c r="AN101" s="741">
        <f t="shared" si="41"/>
        <v>0</v>
      </c>
      <c r="AO101" s="741">
        <f t="shared" si="41"/>
        <v>0</v>
      </c>
      <c r="AP101" s="741">
        <f t="shared" si="41"/>
        <v>0</v>
      </c>
      <c r="AQ101" s="741">
        <f t="shared" si="41"/>
        <v>0</v>
      </c>
      <c r="AR101" s="741">
        <f t="shared" si="41"/>
        <v>0</v>
      </c>
      <c r="AS101" s="741">
        <f t="shared" si="41"/>
        <v>0</v>
      </c>
      <c r="AT101" s="741">
        <f t="shared" si="41"/>
        <v>0</v>
      </c>
      <c r="AU101" s="741">
        <f t="shared" si="41"/>
        <v>0</v>
      </c>
      <c r="AV101" s="741">
        <f t="shared" si="41"/>
        <v>0</v>
      </c>
      <c r="AW101" s="741">
        <f t="shared" si="41"/>
        <v>0</v>
      </c>
      <c r="AX101" s="741">
        <f t="shared" si="41"/>
        <v>0</v>
      </c>
      <c r="AY101" s="741">
        <f t="shared" si="41"/>
        <v>0</v>
      </c>
      <c r="AZ101" s="741">
        <f t="shared" si="41"/>
        <v>0</v>
      </c>
      <c r="BA101" s="741">
        <f t="shared" si="41"/>
        <v>0</v>
      </c>
      <c r="BB101" s="741">
        <f t="shared" si="41"/>
        <v>0</v>
      </c>
      <c r="BC101" s="741">
        <f t="shared" si="41"/>
        <v>0</v>
      </c>
      <c r="BD101" s="741">
        <f t="shared" si="43"/>
        <v>0</v>
      </c>
      <c r="BE101" s="741">
        <f t="shared" si="43"/>
        <v>0</v>
      </c>
      <c r="BF101" s="741">
        <f t="shared" si="43"/>
        <v>0</v>
      </c>
      <c r="BG101" s="741">
        <f t="shared" si="43"/>
        <v>0</v>
      </c>
      <c r="BH101" s="741">
        <f t="shared" si="43"/>
        <v>0</v>
      </c>
      <c r="BI101" s="741">
        <f t="shared" si="43"/>
        <v>0</v>
      </c>
      <c r="BJ101" s="741">
        <f t="shared" si="43"/>
        <v>0</v>
      </c>
      <c r="BK101" s="741">
        <f t="shared" si="43"/>
        <v>0</v>
      </c>
      <c r="BL101" s="741">
        <f t="shared" si="43"/>
        <v>0</v>
      </c>
      <c r="BM101" s="741">
        <f t="shared" si="43"/>
        <v>0</v>
      </c>
      <c r="BN101" s="741">
        <f t="shared" si="43"/>
        <v>0</v>
      </c>
      <c r="BO101" s="741">
        <f t="shared" si="43"/>
        <v>0</v>
      </c>
      <c r="BP101" s="741">
        <f t="shared" si="43"/>
        <v>0</v>
      </c>
      <c r="BQ101" s="741">
        <f t="shared" si="43"/>
        <v>0</v>
      </c>
      <c r="BR101" s="732">
        <f t="shared" si="39"/>
        <v>0</v>
      </c>
    </row>
    <row r="102" spans="1:70" ht="15" hidden="1" outlineLevel="1">
      <c r="A102" s="742">
        <v>-21</v>
      </c>
      <c r="B102" s="734">
        <f t="shared" si="27"/>
        <v>51</v>
      </c>
      <c r="C102" s="735">
        <v>0</v>
      </c>
      <c r="D102" s="737">
        <f t="shared" si="20"/>
        <v>0</v>
      </c>
      <c r="E102" s="738"/>
      <c r="F102" s="739"/>
      <c r="G102" s="739"/>
      <c r="H102" s="739"/>
      <c r="I102" s="740"/>
      <c r="J102" s="741">
        <f t="shared" si="42"/>
        <v>0</v>
      </c>
      <c r="K102" s="741">
        <f t="shared" si="42"/>
        <v>0</v>
      </c>
      <c r="L102" s="741">
        <f t="shared" si="42"/>
        <v>0</v>
      </c>
      <c r="M102" s="741">
        <f t="shared" si="42"/>
        <v>0</v>
      </c>
      <c r="N102" s="741">
        <f t="shared" si="42"/>
        <v>0</v>
      </c>
      <c r="O102" s="741">
        <f t="shared" si="42"/>
        <v>0</v>
      </c>
      <c r="P102" s="741">
        <f t="shared" si="42"/>
        <v>0</v>
      </c>
      <c r="Q102" s="741">
        <f t="shared" si="42"/>
        <v>0</v>
      </c>
      <c r="R102" s="741">
        <f t="shared" si="42"/>
        <v>0</v>
      </c>
      <c r="S102" s="741">
        <f t="shared" si="42"/>
        <v>0</v>
      </c>
      <c r="T102" s="741">
        <f t="shared" si="42"/>
        <v>0</v>
      </c>
      <c r="U102" s="741">
        <f t="shared" si="42"/>
        <v>0</v>
      </c>
      <c r="V102" s="741">
        <f t="shared" si="42"/>
        <v>0</v>
      </c>
      <c r="W102" s="741">
        <f t="shared" si="42"/>
        <v>0</v>
      </c>
      <c r="X102" s="741">
        <f t="shared" si="42"/>
        <v>0</v>
      </c>
      <c r="Y102" s="741">
        <f t="shared" si="42"/>
        <v>0</v>
      </c>
      <c r="Z102" s="741">
        <f t="shared" si="40"/>
        <v>0</v>
      </c>
      <c r="AA102" s="741">
        <f t="shared" si="40"/>
        <v>0</v>
      </c>
      <c r="AB102" s="741">
        <f t="shared" si="40"/>
        <v>0</v>
      </c>
      <c r="AC102" s="741">
        <f t="shared" si="40"/>
        <v>0</v>
      </c>
      <c r="AD102" s="741">
        <f t="shared" si="40"/>
        <v>0</v>
      </c>
      <c r="AE102" s="741">
        <f t="shared" si="40"/>
        <v>0</v>
      </c>
      <c r="AF102" s="741">
        <f t="shared" si="40"/>
        <v>0</v>
      </c>
      <c r="AG102" s="741">
        <f t="shared" si="40"/>
        <v>0</v>
      </c>
      <c r="AH102" s="741">
        <f t="shared" si="40"/>
        <v>0</v>
      </c>
      <c r="AI102" s="741">
        <f t="shared" si="40"/>
        <v>0</v>
      </c>
      <c r="AJ102" s="741">
        <f t="shared" si="40"/>
        <v>0</v>
      </c>
      <c r="AK102" s="741">
        <f t="shared" si="40"/>
        <v>0</v>
      </c>
      <c r="AL102" s="741">
        <f t="shared" si="40"/>
        <v>0</v>
      </c>
      <c r="AM102" s="741">
        <f t="shared" si="40"/>
        <v>0</v>
      </c>
      <c r="AN102" s="741">
        <f t="shared" si="41"/>
        <v>0</v>
      </c>
      <c r="AO102" s="741">
        <f t="shared" si="41"/>
        <v>0</v>
      </c>
      <c r="AP102" s="741">
        <f t="shared" si="41"/>
        <v>0</v>
      </c>
      <c r="AQ102" s="741">
        <f t="shared" si="41"/>
        <v>0</v>
      </c>
      <c r="AR102" s="741">
        <f t="shared" si="41"/>
        <v>0</v>
      </c>
      <c r="AS102" s="741">
        <f t="shared" si="41"/>
        <v>0</v>
      </c>
      <c r="AT102" s="741">
        <f t="shared" si="41"/>
        <v>0</v>
      </c>
      <c r="AU102" s="741">
        <f t="shared" si="41"/>
        <v>0</v>
      </c>
      <c r="AV102" s="741">
        <f t="shared" si="41"/>
        <v>0</v>
      </c>
      <c r="AW102" s="741">
        <f t="shared" si="41"/>
        <v>0</v>
      </c>
      <c r="AX102" s="741">
        <f t="shared" si="41"/>
        <v>0</v>
      </c>
      <c r="AY102" s="741">
        <f t="shared" si="41"/>
        <v>0</v>
      </c>
      <c r="AZ102" s="741">
        <f t="shared" si="41"/>
        <v>0</v>
      </c>
      <c r="BA102" s="741">
        <f t="shared" si="41"/>
        <v>0</v>
      </c>
      <c r="BB102" s="741">
        <f t="shared" si="41"/>
        <v>0</v>
      </c>
      <c r="BC102" s="741">
        <f t="shared" si="41"/>
        <v>0</v>
      </c>
      <c r="BD102" s="741">
        <f t="shared" si="43"/>
        <v>0</v>
      </c>
      <c r="BE102" s="741">
        <f t="shared" si="43"/>
        <v>0</v>
      </c>
      <c r="BF102" s="741">
        <f t="shared" si="43"/>
        <v>0</v>
      </c>
      <c r="BG102" s="741">
        <f t="shared" si="43"/>
        <v>0</v>
      </c>
      <c r="BH102" s="741">
        <f t="shared" si="43"/>
        <v>0</v>
      </c>
      <c r="BI102" s="741">
        <f t="shared" si="43"/>
        <v>0</v>
      </c>
      <c r="BJ102" s="741">
        <f t="shared" si="43"/>
        <v>0</v>
      </c>
      <c r="BK102" s="741">
        <f t="shared" si="43"/>
        <v>0</v>
      </c>
      <c r="BL102" s="741">
        <f t="shared" si="43"/>
        <v>0</v>
      </c>
      <c r="BM102" s="741">
        <f t="shared" si="43"/>
        <v>0</v>
      </c>
      <c r="BN102" s="741">
        <f t="shared" si="43"/>
        <v>0</v>
      </c>
      <c r="BO102" s="741">
        <f t="shared" si="43"/>
        <v>0</v>
      </c>
      <c r="BP102" s="741">
        <f t="shared" si="43"/>
        <v>0</v>
      </c>
      <c r="BQ102" s="741">
        <f t="shared" si="43"/>
        <v>0</v>
      </c>
      <c r="BR102" s="732">
        <f t="shared" si="39"/>
        <v>0</v>
      </c>
    </row>
    <row r="103" spans="1:70" ht="15" hidden="1" outlineLevel="1">
      <c r="A103" s="742">
        <v>-22</v>
      </c>
      <c r="B103" s="734">
        <f t="shared" si="27"/>
        <v>52</v>
      </c>
      <c r="C103" s="735">
        <v>0</v>
      </c>
      <c r="D103" s="737">
        <f t="shared" si="20"/>
        <v>0</v>
      </c>
      <c r="E103" s="738"/>
      <c r="F103" s="739"/>
      <c r="G103" s="739"/>
      <c r="H103" s="739"/>
      <c r="I103" s="740"/>
      <c r="J103" s="741">
        <f t="shared" si="42"/>
        <v>0</v>
      </c>
      <c r="K103" s="741">
        <f t="shared" si="42"/>
        <v>0</v>
      </c>
      <c r="L103" s="741">
        <f t="shared" si="42"/>
        <v>0</v>
      </c>
      <c r="M103" s="741">
        <f t="shared" si="42"/>
        <v>0</v>
      </c>
      <c r="N103" s="741">
        <f t="shared" si="42"/>
        <v>0</v>
      </c>
      <c r="O103" s="741">
        <f t="shared" si="42"/>
        <v>0</v>
      </c>
      <c r="P103" s="741">
        <f t="shared" si="42"/>
        <v>0</v>
      </c>
      <c r="Q103" s="741">
        <f t="shared" si="42"/>
        <v>0</v>
      </c>
      <c r="R103" s="741">
        <f t="shared" si="42"/>
        <v>0</v>
      </c>
      <c r="S103" s="741">
        <f t="shared" si="42"/>
        <v>0</v>
      </c>
      <c r="T103" s="741">
        <f t="shared" si="42"/>
        <v>0</v>
      </c>
      <c r="U103" s="741">
        <f t="shared" si="42"/>
        <v>0</v>
      </c>
      <c r="V103" s="741">
        <f t="shared" si="42"/>
        <v>0</v>
      </c>
      <c r="W103" s="741">
        <f t="shared" si="42"/>
        <v>0</v>
      </c>
      <c r="X103" s="741">
        <f t="shared" si="42"/>
        <v>0</v>
      </c>
      <c r="Y103" s="741">
        <f t="shared" si="42"/>
        <v>0</v>
      </c>
      <c r="Z103" s="741">
        <f t="shared" si="40"/>
        <v>0</v>
      </c>
      <c r="AA103" s="741">
        <f t="shared" si="40"/>
        <v>0</v>
      </c>
      <c r="AB103" s="741">
        <f t="shared" si="40"/>
        <v>0</v>
      </c>
      <c r="AC103" s="741">
        <f t="shared" si="40"/>
        <v>0</v>
      </c>
      <c r="AD103" s="741">
        <f t="shared" si="40"/>
        <v>0</v>
      </c>
      <c r="AE103" s="741">
        <f t="shared" si="40"/>
        <v>0</v>
      </c>
      <c r="AF103" s="741">
        <f t="shared" si="40"/>
        <v>0</v>
      </c>
      <c r="AG103" s="741">
        <f t="shared" si="40"/>
        <v>0</v>
      </c>
      <c r="AH103" s="741">
        <f t="shared" si="40"/>
        <v>0</v>
      </c>
      <c r="AI103" s="741">
        <f t="shared" si="40"/>
        <v>0</v>
      </c>
      <c r="AJ103" s="741">
        <f t="shared" si="40"/>
        <v>0</v>
      </c>
      <c r="AK103" s="741">
        <f t="shared" si="40"/>
        <v>0</v>
      </c>
      <c r="AL103" s="741">
        <f t="shared" si="40"/>
        <v>0</v>
      </c>
      <c r="AM103" s="741">
        <f t="shared" si="40"/>
        <v>0</v>
      </c>
      <c r="AN103" s="741">
        <f t="shared" si="41"/>
        <v>0</v>
      </c>
      <c r="AO103" s="741">
        <f t="shared" si="41"/>
        <v>0</v>
      </c>
      <c r="AP103" s="741">
        <f t="shared" si="41"/>
        <v>0</v>
      </c>
      <c r="AQ103" s="741">
        <f t="shared" si="41"/>
        <v>0</v>
      </c>
      <c r="AR103" s="741">
        <f t="shared" si="41"/>
        <v>0</v>
      </c>
      <c r="AS103" s="741">
        <f t="shared" si="41"/>
        <v>0</v>
      </c>
      <c r="AT103" s="741">
        <f t="shared" si="41"/>
        <v>0</v>
      </c>
      <c r="AU103" s="741">
        <f t="shared" si="41"/>
        <v>0</v>
      </c>
      <c r="AV103" s="741">
        <f t="shared" si="41"/>
        <v>0</v>
      </c>
      <c r="AW103" s="741">
        <f t="shared" si="41"/>
        <v>0</v>
      </c>
      <c r="AX103" s="741">
        <f t="shared" si="41"/>
        <v>0</v>
      </c>
      <c r="AY103" s="741">
        <f t="shared" si="41"/>
        <v>0</v>
      </c>
      <c r="AZ103" s="741">
        <f t="shared" si="41"/>
        <v>0</v>
      </c>
      <c r="BA103" s="741">
        <f t="shared" si="41"/>
        <v>0</v>
      </c>
      <c r="BB103" s="741">
        <f t="shared" si="41"/>
        <v>0</v>
      </c>
      <c r="BC103" s="741">
        <f t="shared" si="41"/>
        <v>0</v>
      </c>
      <c r="BD103" s="741">
        <f t="shared" si="43"/>
        <v>0</v>
      </c>
      <c r="BE103" s="741">
        <f t="shared" si="43"/>
        <v>0</v>
      </c>
      <c r="BF103" s="741">
        <f t="shared" si="43"/>
        <v>0</v>
      </c>
      <c r="BG103" s="741">
        <f t="shared" si="43"/>
        <v>0</v>
      </c>
      <c r="BH103" s="741">
        <f t="shared" si="43"/>
        <v>0</v>
      </c>
      <c r="BI103" s="741">
        <f t="shared" si="43"/>
        <v>0</v>
      </c>
      <c r="BJ103" s="741">
        <f t="shared" si="43"/>
        <v>0</v>
      </c>
      <c r="BK103" s="741">
        <f t="shared" si="43"/>
        <v>0</v>
      </c>
      <c r="BL103" s="741">
        <f t="shared" si="43"/>
        <v>0</v>
      </c>
      <c r="BM103" s="741">
        <f t="shared" si="43"/>
        <v>0</v>
      </c>
      <c r="BN103" s="741">
        <f t="shared" si="43"/>
        <v>0</v>
      </c>
      <c r="BO103" s="741">
        <f t="shared" si="43"/>
        <v>0</v>
      </c>
      <c r="BP103" s="741">
        <f t="shared" si="43"/>
        <v>0</v>
      </c>
      <c r="BQ103" s="741">
        <f t="shared" si="43"/>
        <v>0</v>
      </c>
      <c r="BR103" s="732">
        <f t="shared" si="39"/>
        <v>0</v>
      </c>
    </row>
    <row r="104" spans="1:70" ht="15" hidden="1" outlineLevel="1">
      <c r="A104" s="742">
        <v>-23</v>
      </c>
      <c r="B104" s="734">
        <f t="shared" si="27"/>
        <v>53</v>
      </c>
      <c r="C104" s="735">
        <v>0</v>
      </c>
      <c r="D104" s="737">
        <f t="shared" si="20"/>
        <v>0</v>
      </c>
      <c r="E104" s="738"/>
      <c r="F104" s="739"/>
      <c r="G104" s="739"/>
      <c r="H104" s="739"/>
      <c r="I104" s="740"/>
      <c r="J104" s="741">
        <f t="shared" si="42"/>
        <v>0</v>
      </c>
      <c r="K104" s="741">
        <f t="shared" si="42"/>
        <v>0</v>
      </c>
      <c r="L104" s="741">
        <f t="shared" si="42"/>
        <v>0</v>
      </c>
      <c r="M104" s="741">
        <f t="shared" si="42"/>
        <v>0</v>
      </c>
      <c r="N104" s="741">
        <f t="shared" si="42"/>
        <v>0</v>
      </c>
      <c r="O104" s="741">
        <f t="shared" si="42"/>
        <v>0</v>
      </c>
      <c r="P104" s="741">
        <f t="shared" si="42"/>
        <v>0</v>
      </c>
      <c r="Q104" s="741">
        <f t="shared" si="42"/>
        <v>0</v>
      </c>
      <c r="R104" s="741">
        <f t="shared" si="42"/>
        <v>0</v>
      </c>
      <c r="S104" s="741">
        <f t="shared" si="42"/>
        <v>0</v>
      </c>
      <c r="T104" s="741">
        <f t="shared" si="42"/>
        <v>0</v>
      </c>
      <c r="U104" s="741">
        <f t="shared" si="42"/>
        <v>0</v>
      </c>
      <c r="V104" s="741">
        <f t="shared" si="42"/>
        <v>0</v>
      </c>
      <c r="W104" s="741">
        <f t="shared" si="42"/>
        <v>0</v>
      </c>
      <c r="X104" s="741">
        <f t="shared" si="42"/>
        <v>0</v>
      </c>
      <c r="Y104" s="741">
        <f t="shared" si="42"/>
        <v>0</v>
      </c>
      <c r="Z104" s="741">
        <f t="shared" si="40"/>
        <v>0</v>
      </c>
      <c r="AA104" s="741">
        <f t="shared" si="40"/>
        <v>0</v>
      </c>
      <c r="AB104" s="741">
        <f t="shared" si="40"/>
        <v>0</v>
      </c>
      <c r="AC104" s="741">
        <f t="shared" si="40"/>
        <v>0</v>
      </c>
      <c r="AD104" s="741">
        <f t="shared" si="40"/>
        <v>0</v>
      </c>
      <c r="AE104" s="741">
        <f t="shared" si="40"/>
        <v>0</v>
      </c>
      <c r="AF104" s="741">
        <f t="shared" si="40"/>
        <v>0</v>
      </c>
      <c r="AG104" s="741">
        <f t="shared" si="40"/>
        <v>0</v>
      </c>
      <c r="AH104" s="741">
        <f t="shared" si="40"/>
        <v>0</v>
      </c>
      <c r="AI104" s="741">
        <f t="shared" si="40"/>
        <v>0</v>
      </c>
      <c r="AJ104" s="741">
        <f t="shared" si="40"/>
        <v>0</v>
      </c>
      <c r="AK104" s="741">
        <f t="shared" si="40"/>
        <v>0</v>
      </c>
      <c r="AL104" s="741">
        <f t="shared" si="40"/>
        <v>0</v>
      </c>
      <c r="AM104" s="741">
        <f t="shared" si="40"/>
        <v>0</v>
      </c>
      <c r="AN104" s="741">
        <f t="shared" si="41"/>
        <v>0</v>
      </c>
      <c r="AO104" s="741">
        <f t="shared" si="41"/>
        <v>0</v>
      </c>
      <c r="AP104" s="741">
        <f t="shared" si="41"/>
        <v>0</v>
      </c>
      <c r="AQ104" s="741">
        <f t="shared" si="41"/>
        <v>0</v>
      </c>
      <c r="AR104" s="741">
        <f t="shared" si="41"/>
        <v>0</v>
      </c>
      <c r="AS104" s="741">
        <f t="shared" si="41"/>
        <v>0</v>
      </c>
      <c r="AT104" s="741">
        <f t="shared" si="41"/>
        <v>0</v>
      </c>
      <c r="AU104" s="741">
        <f t="shared" si="41"/>
        <v>0</v>
      </c>
      <c r="AV104" s="741">
        <f t="shared" si="41"/>
        <v>0</v>
      </c>
      <c r="AW104" s="741">
        <f t="shared" si="41"/>
        <v>0</v>
      </c>
      <c r="AX104" s="741">
        <f t="shared" si="41"/>
        <v>0</v>
      </c>
      <c r="AY104" s="741">
        <f t="shared" si="41"/>
        <v>0</v>
      </c>
      <c r="AZ104" s="741">
        <f t="shared" si="41"/>
        <v>0</v>
      </c>
      <c r="BA104" s="741">
        <f t="shared" si="41"/>
        <v>0</v>
      </c>
      <c r="BB104" s="741">
        <f t="shared" si="41"/>
        <v>0</v>
      </c>
      <c r="BC104" s="741">
        <f t="shared" si="41"/>
        <v>0</v>
      </c>
      <c r="BD104" s="741">
        <f t="shared" si="43"/>
        <v>0</v>
      </c>
      <c r="BE104" s="741">
        <f t="shared" si="43"/>
        <v>0</v>
      </c>
      <c r="BF104" s="741">
        <f t="shared" si="43"/>
        <v>0</v>
      </c>
      <c r="BG104" s="741">
        <f t="shared" si="43"/>
        <v>0</v>
      </c>
      <c r="BH104" s="741">
        <f t="shared" si="43"/>
        <v>0</v>
      </c>
      <c r="BI104" s="741">
        <f t="shared" si="43"/>
        <v>0</v>
      </c>
      <c r="BJ104" s="741">
        <f t="shared" si="43"/>
        <v>0</v>
      </c>
      <c r="BK104" s="741">
        <f t="shared" si="43"/>
        <v>0</v>
      </c>
      <c r="BL104" s="741">
        <f t="shared" si="43"/>
        <v>0</v>
      </c>
      <c r="BM104" s="741">
        <f t="shared" si="43"/>
        <v>0</v>
      </c>
      <c r="BN104" s="741">
        <f t="shared" si="43"/>
        <v>0</v>
      </c>
      <c r="BO104" s="741">
        <f t="shared" si="43"/>
        <v>0</v>
      </c>
      <c r="BP104" s="741">
        <f t="shared" si="43"/>
        <v>0</v>
      </c>
      <c r="BQ104" s="741">
        <f t="shared" si="43"/>
        <v>0</v>
      </c>
      <c r="BR104" s="732">
        <f t="shared" si="39"/>
        <v>0</v>
      </c>
    </row>
    <row r="105" spans="1:70" ht="15" hidden="1" outlineLevel="1">
      <c r="A105" s="742">
        <v>-24</v>
      </c>
      <c r="B105" s="734">
        <f t="shared" si="27"/>
        <v>54</v>
      </c>
      <c r="C105" s="735">
        <v>0</v>
      </c>
      <c r="D105" s="737">
        <f t="shared" si="20"/>
        <v>0</v>
      </c>
      <c r="E105" s="738"/>
      <c r="F105" s="739"/>
      <c r="G105" s="739"/>
      <c r="H105" s="739"/>
      <c r="I105" s="740"/>
      <c r="J105" s="741">
        <f t="shared" si="42"/>
        <v>0</v>
      </c>
      <c r="K105" s="741">
        <f t="shared" si="42"/>
        <v>0</v>
      </c>
      <c r="L105" s="741">
        <f t="shared" si="42"/>
        <v>0</v>
      </c>
      <c r="M105" s="741">
        <f t="shared" si="42"/>
        <v>0</v>
      </c>
      <c r="N105" s="741">
        <f t="shared" si="42"/>
        <v>0</v>
      </c>
      <c r="O105" s="741">
        <f t="shared" si="42"/>
        <v>0</v>
      </c>
      <c r="P105" s="741">
        <f t="shared" si="42"/>
        <v>0</v>
      </c>
      <c r="Q105" s="741">
        <f t="shared" si="42"/>
        <v>0</v>
      </c>
      <c r="R105" s="741">
        <f t="shared" si="42"/>
        <v>0</v>
      </c>
      <c r="S105" s="741">
        <f t="shared" si="42"/>
        <v>0</v>
      </c>
      <c r="T105" s="741">
        <f t="shared" si="42"/>
        <v>0</v>
      </c>
      <c r="U105" s="741">
        <f t="shared" si="42"/>
        <v>0</v>
      </c>
      <c r="V105" s="741">
        <f t="shared" si="42"/>
        <v>0</v>
      </c>
      <c r="W105" s="741">
        <f t="shared" si="42"/>
        <v>0</v>
      </c>
      <c r="X105" s="741">
        <f t="shared" si="42"/>
        <v>0</v>
      </c>
      <c r="Y105" s="741">
        <f t="shared" si="42"/>
        <v>0</v>
      </c>
      <c r="Z105" s="741">
        <f t="shared" si="40"/>
        <v>0</v>
      </c>
      <c r="AA105" s="741">
        <f t="shared" si="40"/>
        <v>0</v>
      </c>
      <c r="AB105" s="741">
        <f t="shared" si="40"/>
        <v>0</v>
      </c>
      <c r="AC105" s="741">
        <f t="shared" si="40"/>
        <v>0</v>
      </c>
      <c r="AD105" s="741">
        <f t="shared" si="40"/>
        <v>0</v>
      </c>
      <c r="AE105" s="741">
        <f t="shared" si="40"/>
        <v>0</v>
      </c>
      <c r="AF105" s="741">
        <f t="shared" si="40"/>
        <v>0</v>
      </c>
      <c r="AG105" s="741">
        <f t="shared" si="40"/>
        <v>0</v>
      </c>
      <c r="AH105" s="741">
        <f t="shared" si="40"/>
        <v>0</v>
      </c>
      <c r="AI105" s="741">
        <f t="shared" si="40"/>
        <v>0</v>
      </c>
      <c r="AJ105" s="741">
        <f t="shared" si="40"/>
        <v>0</v>
      </c>
      <c r="AK105" s="741">
        <f t="shared" si="40"/>
        <v>0</v>
      </c>
      <c r="AL105" s="741">
        <f t="shared" si="40"/>
        <v>0</v>
      </c>
      <c r="AM105" s="741">
        <f t="shared" si="40"/>
        <v>0</v>
      </c>
      <c r="AN105" s="741">
        <f t="shared" si="41"/>
        <v>0</v>
      </c>
      <c r="AO105" s="741">
        <f t="shared" si="41"/>
        <v>0</v>
      </c>
      <c r="AP105" s="741">
        <f t="shared" si="41"/>
        <v>0</v>
      </c>
      <c r="AQ105" s="741">
        <f t="shared" si="41"/>
        <v>0</v>
      </c>
      <c r="AR105" s="741">
        <f t="shared" si="41"/>
        <v>0</v>
      </c>
      <c r="AS105" s="741">
        <f t="shared" si="41"/>
        <v>0</v>
      </c>
      <c r="AT105" s="741">
        <f t="shared" si="41"/>
        <v>0</v>
      </c>
      <c r="AU105" s="741">
        <f t="shared" si="41"/>
        <v>0</v>
      </c>
      <c r="AV105" s="741">
        <f t="shared" si="41"/>
        <v>0</v>
      </c>
      <c r="AW105" s="741">
        <f t="shared" si="41"/>
        <v>0</v>
      </c>
      <c r="AX105" s="741">
        <f t="shared" si="41"/>
        <v>0</v>
      </c>
      <c r="AY105" s="741">
        <f t="shared" si="41"/>
        <v>0</v>
      </c>
      <c r="AZ105" s="741">
        <f t="shared" si="41"/>
        <v>0</v>
      </c>
      <c r="BA105" s="741">
        <f t="shared" si="41"/>
        <v>0</v>
      </c>
      <c r="BB105" s="741">
        <f t="shared" si="41"/>
        <v>0</v>
      </c>
      <c r="BC105" s="741">
        <f t="shared" si="41"/>
        <v>0</v>
      </c>
      <c r="BD105" s="741">
        <f t="shared" si="43"/>
        <v>0</v>
      </c>
      <c r="BE105" s="741">
        <f t="shared" si="43"/>
        <v>0</v>
      </c>
      <c r="BF105" s="741">
        <f t="shared" si="43"/>
        <v>0</v>
      </c>
      <c r="BG105" s="741">
        <f t="shared" si="43"/>
        <v>0</v>
      </c>
      <c r="BH105" s="741">
        <f t="shared" si="43"/>
        <v>0</v>
      </c>
      <c r="BI105" s="741">
        <f t="shared" si="43"/>
        <v>0</v>
      </c>
      <c r="BJ105" s="741">
        <f t="shared" si="43"/>
        <v>0</v>
      </c>
      <c r="BK105" s="741">
        <f t="shared" si="43"/>
        <v>0</v>
      </c>
      <c r="BL105" s="741">
        <f t="shared" si="43"/>
        <v>0</v>
      </c>
      <c r="BM105" s="741">
        <f t="shared" si="43"/>
        <v>0</v>
      </c>
      <c r="BN105" s="741">
        <f t="shared" si="43"/>
        <v>0</v>
      </c>
      <c r="BO105" s="741">
        <f t="shared" si="43"/>
        <v>0</v>
      </c>
      <c r="BP105" s="741">
        <f t="shared" si="43"/>
        <v>0</v>
      </c>
      <c r="BQ105" s="741">
        <f t="shared" si="43"/>
        <v>0</v>
      </c>
      <c r="BR105" s="732">
        <f t="shared" si="39"/>
        <v>0</v>
      </c>
    </row>
    <row r="106" spans="1:70" ht="15" hidden="1" outlineLevel="1">
      <c r="A106" s="742">
        <v>-25</v>
      </c>
      <c r="B106" s="734">
        <f t="shared" si="27"/>
        <v>55</v>
      </c>
      <c r="C106" s="735">
        <v>0</v>
      </c>
      <c r="D106" s="737">
        <f t="shared" si="20"/>
        <v>0</v>
      </c>
      <c r="E106" s="738"/>
      <c r="F106" s="739"/>
      <c r="G106" s="739"/>
      <c r="H106" s="739"/>
      <c r="I106" s="740"/>
      <c r="J106" s="741">
        <f t="shared" si="42"/>
        <v>0</v>
      </c>
      <c r="K106" s="741">
        <f t="shared" si="42"/>
        <v>0</v>
      </c>
      <c r="L106" s="741">
        <f t="shared" si="42"/>
        <v>0</v>
      </c>
      <c r="M106" s="741">
        <f t="shared" si="42"/>
        <v>0</v>
      </c>
      <c r="N106" s="741">
        <f t="shared" si="42"/>
        <v>0</v>
      </c>
      <c r="O106" s="741">
        <f t="shared" si="42"/>
        <v>0</v>
      </c>
      <c r="P106" s="741">
        <f t="shared" si="42"/>
        <v>0</v>
      </c>
      <c r="Q106" s="741">
        <f t="shared" si="42"/>
        <v>0</v>
      </c>
      <c r="R106" s="741">
        <f t="shared" si="42"/>
        <v>0</v>
      </c>
      <c r="S106" s="741">
        <f t="shared" si="42"/>
        <v>0</v>
      </c>
      <c r="T106" s="741">
        <f t="shared" si="42"/>
        <v>0</v>
      </c>
      <c r="U106" s="741">
        <f t="shared" si="42"/>
        <v>0</v>
      </c>
      <c r="V106" s="741">
        <f t="shared" si="42"/>
        <v>0</v>
      </c>
      <c r="W106" s="741">
        <f t="shared" si="42"/>
        <v>0</v>
      </c>
      <c r="X106" s="741">
        <f t="shared" si="42"/>
        <v>0</v>
      </c>
      <c r="Y106" s="741">
        <f t="shared" si="42"/>
        <v>0</v>
      </c>
      <c r="Z106" s="741">
        <f t="shared" si="40"/>
        <v>0</v>
      </c>
      <c r="AA106" s="741">
        <f t="shared" si="40"/>
        <v>0</v>
      </c>
      <c r="AB106" s="741">
        <f t="shared" si="40"/>
        <v>0</v>
      </c>
      <c r="AC106" s="741">
        <f t="shared" si="40"/>
        <v>0</v>
      </c>
      <c r="AD106" s="741">
        <f t="shared" si="40"/>
        <v>0</v>
      </c>
      <c r="AE106" s="741">
        <f t="shared" si="40"/>
        <v>0</v>
      </c>
      <c r="AF106" s="741">
        <f t="shared" si="40"/>
        <v>0</v>
      </c>
      <c r="AG106" s="741">
        <f t="shared" si="40"/>
        <v>0</v>
      </c>
      <c r="AH106" s="741">
        <f t="shared" si="40"/>
        <v>0</v>
      </c>
      <c r="AI106" s="741">
        <f t="shared" si="40"/>
        <v>0</v>
      </c>
      <c r="AJ106" s="741">
        <f t="shared" si="40"/>
        <v>0</v>
      </c>
      <c r="AK106" s="741">
        <f t="shared" si="40"/>
        <v>0</v>
      </c>
      <c r="AL106" s="741">
        <f t="shared" si="40"/>
        <v>0</v>
      </c>
      <c r="AM106" s="741">
        <f t="shared" si="40"/>
        <v>0</v>
      </c>
      <c r="AN106" s="741">
        <f t="shared" si="41"/>
        <v>0</v>
      </c>
      <c r="AO106" s="741">
        <f t="shared" si="41"/>
        <v>0</v>
      </c>
      <c r="AP106" s="741">
        <f t="shared" si="41"/>
        <v>0</v>
      </c>
      <c r="AQ106" s="741">
        <f t="shared" si="41"/>
        <v>0</v>
      </c>
      <c r="AR106" s="741">
        <f t="shared" si="41"/>
        <v>0</v>
      </c>
      <c r="AS106" s="741">
        <f t="shared" si="41"/>
        <v>0</v>
      </c>
      <c r="AT106" s="741">
        <f t="shared" si="41"/>
        <v>0</v>
      </c>
      <c r="AU106" s="741">
        <f t="shared" si="41"/>
        <v>0</v>
      </c>
      <c r="AV106" s="741">
        <f t="shared" si="41"/>
        <v>0</v>
      </c>
      <c r="AW106" s="741">
        <f t="shared" si="41"/>
        <v>0</v>
      </c>
      <c r="AX106" s="741">
        <f t="shared" si="41"/>
        <v>0</v>
      </c>
      <c r="AY106" s="741">
        <f t="shared" si="41"/>
        <v>0</v>
      </c>
      <c r="AZ106" s="741">
        <f t="shared" si="41"/>
        <v>0</v>
      </c>
      <c r="BA106" s="741">
        <f t="shared" si="41"/>
        <v>0</v>
      </c>
      <c r="BB106" s="741">
        <f t="shared" si="41"/>
        <v>0</v>
      </c>
      <c r="BC106" s="741">
        <f t="shared" si="41"/>
        <v>0</v>
      </c>
      <c r="BD106" s="741">
        <f t="shared" si="43"/>
        <v>0</v>
      </c>
      <c r="BE106" s="741">
        <f t="shared" si="43"/>
        <v>0</v>
      </c>
      <c r="BF106" s="741">
        <f t="shared" si="43"/>
        <v>0</v>
      </c>
      <c r="BG106" s="741">
        <f t="shared" si="43"/>
        <v>0</v>
      </c>
      <c r="BH106" s="741">
        <f t="shared" si="43"/>
        <v>0</v>
      </c>
      <c r="BI106" s="741">
        <f t="shared" si="43"/>
        <v>0</v>
      </c>
      <c r="BJ106" s="741">
        <f t="shared" si="43"/>
        <v>0</v>
      </c>
      <c r="BK106" s="741">
        <f t="shared" si="43"/>
        <v>0</v>
      </c>
      <c r="BL106" s="741">
        <f t="shared" si="43"/>
        <v>0</v>
      </c>
      <c r="BM106" s="741">
        <f t="shared" si="43"/>
        <v>0</v>
      </c>
      <c r="BN106" s="741">
        <f t="shared" si="43"/>
        <v>0</v>
      </c>
      <c r="BO106" s="741">
        <f t="shared" si="43"/>
        <v>0</v>
      </c>
      <c r="BP106" s="741">
        <f t="shared" si="43"/>
        <v>0</v>
      </c>
      <c r="BQ106" s="741">
        <f t="shared" si="43"/>
        <v>0</v>
      </c>
      <c r="BR106" s="732">
        <f t="shared" si="39"/>
        <v>0</v>
      </c>
    </row>
    <row r="107" spans="1:70" ht="15" hidden="1" outlineLevel="1">
      <c r="A107" s="742">
        <v>-26</v>
      </c>
      <c r="B107" s="734">
        <f t="shared" si="27"/>
        <v>56</v>
      </c>
      <c r="C107" s="735">
        <v>0</v>
      </c>
      <c r="D107" s="737">
        <f t="shared" si="20"/>
        <v>0</v>
      </c>
      <c r="E107" s="738"/>
      <c r="F107" s="739"/>
      <c r="G107" s="739"/>
      <c r="H107" s="739"/>
      <c r="I107" s="740"/>
      <c r="J107" s="741">
        <f t="shared" si="42"/>
        <v>0</v>
      </c>
      <c r="K107" s="741">
        <f t="shared" si="42"/>
        <v>0</v>
      </c>
      <c r="L107" s="741">
        <f t="shared" si="42"/>
        <v>0</v>
      </c>
      <c r="M107" s="741">
        <f t="shared" si="42"/>
        <v>0</v>
      </c>
      <c r="N107" s="741">
        <f t="shared" si="42"/>
        <v>0</v>
      </c>
      <c r="O107" s="741">
        <f t="shared" si="42"/>
        <v>0</v>
      </c>
      <c r="P107" s="741">
        <f t="shared" si="42"/>
        <v>0</v>
      </c>
      <c r="Q107" s="741">
        <f t="shared" si="42"/>
        <v>0</v>
      </c>
      <c r="R107" s="741">
        <f t="shared" si="42"/>
        <v>0</v>
      </c>
      <c r="S107" s="741">
        <f t="shared" si="42"/>
        <v>0</v>
      </c>
      <c r="T107" s="741">
        <f t="shared" si="42"/>
        <v>0</v>
      </c>
      <c r="U107" s="741">
        <f t="shared" si="42"/>
        <v>0</v>
      </c>
      <c r="V107" s="741">
        <f t="shared" si="42"/>
        <v>0</v>
      </c>
      <c r="W107" s="741">
        <f t="shared" si="42"/>
        <v>0</v>
      </c>
      <c r="X107" s="741">
        <f t="shared" si="42"/>
        <v>0</v>
      </c>
      <c r="Y107" s="741">
        <f t="shared" si="42"/>
        <v>0</v>
      </c>
      <c r="Z107" s="741">
        <f t="shared" si="40"/>
        <v>0</v>
      </c>
      <c r="AA107" s="741">
        <f t="shared" si="40"/>
        <v>0</v>
      </c>
      <c r="AB107" s="741">
        <f t="shared" si="40"/>
        <v>0</v>
      </c>
      <c r="AC107" s="741">
        <f t="shared" si="40"/>
        <v>0</v>
      </c>
      <c r="AD107" s="741">
        <f t="shared" si="40"/>
        <v>0</v>
      </c>
      <c r="AE107" s="741">
        <f t="shared" si="40"/>
        <v>0</v>
      </c>
      <c r="AF107" s="741">
        <f t="shared" si="40"/>
        <v>0</v>
      </c>
      <c r="AG107" s="741">
        <f t="shared" si="40"/>
        <v>0</v>
      </c>
      <c r="AH107" s="741">
        <f t="shared" si="40"/>
        <v>0</v>
      </c>
      <c r="AI107" s="741">
        <f t="shared" si="40"/>
        <v>0</v>
      </c>
      <c r="AJ107" s="741">
        <f t="shared" si="40"/>
        <v>0</v>
      </c>
      <c r="AK107" s="741">
        <f t="shared" si="40"/>
        <v>0</v>
      </c>
      <c r="AL107" s="741">
        <f t="shared" si="40"/>
        <v>0</v>
      </c>
      <c r="AM107" s="741">
        <f t="shared" si="40"/>
        <v>0</v>
      </c>
      <c r="AN107" s="741">
        <f t="shared" si="41"/>
        <v>0</v>
      </c>
      <c r="AO107" s="741">
        <f t="shared" si="41"/>
        <v>0</v>
      </c>
      <c r="AP107" s="741">
        <f t="shared" si="41"/>
        <v>0</v>
      </c>
      <c r="AQ107" s="741">
        <f t="shared" si="41"/>
        <v>0</v>
      </c>
      <c r="AR107" s="741">
        <f t="shared" si="41"/>
        <v>0</v>
      </c>
      <c r="AS107" s="741">
        <f t="shared" si="41"/>
        <v>0</v>
      </c>
      <c r="AT107" s="741">
        <f t="shared" si="41"/>
        <v>0</v>
      </c>
      <c r="AU107" s="741">
        <f t="shared" si="41"/>
        <v>0</v>
      </c>
      <c r="AV107" s="741">
        <f t="shared" si="41"/>
        <v>0</v>
      </c>
      <c r="AW107" s="741">
        <f t="shared" si="41"/>
        <v>0</v>
      </c>
      <c r="AX107" s="741">
        <f t="shared" si="41"/>
        <v>0</v>
      </c>
      <c r="AY107" s="741">
        <f t="shared" si="41"/>
        <v>0</v>
      </c>
      <c r="AZ107" s="741">
        <f t="shared" si="41"/>
        <v>0</v>
      </c>
      <c r="BA107" s="741">
        <f t="shared" si="41"/>
        <v>0</v>
      </c>
      <c r="BB107" s="741">
        <f t="shared" si="41"/>
        <v>0</v>
      </c>
      <c r="BC107" s="741">
        <f t="shared" si="41"/>
        <v>0</v>
      </c>
      <c r="BD107" s="741">
        <f t="shared" si="43"/>
        <v>0</v>
      </c>
      <c r="BE107" s="741">
        <f t="shared" si="43"/>
        <v>0</v>
      </c>
      <c r="BF107" s="741">
        <f t="shared" si="43"/>
        <v>0</v>
      </c>
      <c r="BG107" s="741">
        <f t="shared" si="43"/>
        <v>0</v>
      </c>
      <c r="BH107" s="741">
        <f t="shared" si="43"/>
        <v>0</v>
      </c>
      <c r="BI107" s="741">
        <f t="shared" si="43"/>
        <v>0</v>
      </c>
      <c r="BJ107" s="741">
        <f t="shared" si="43"/>
        <v>0</v>
      </c>
      <c r="BK107" s="741">
        <f t="shared" si="43"/>
        <v>0</v>
      </c>
      <c r="BL107" s="741">
        <f t="shared" si="43"/>
        <v>0</v>
      </c>
      <c r="BM107" s="741">
        <f t="shared" si="43"/>
        <v>0</v>
      </c>
      <c r="BN107" s="741">
        <f t="shared" si="43"/>
        <v>0</v>
      </c>
      <c r="BO107" s="741">
        <f t="shared" si="43"/>
        <v>0</v>
      </c>
      <c r="BP107" s="741">
        <f t="shared" si="43"/>
        <v>0</v>
      </c>
      <c r="BQ107" s="741">
        <f t="shared" si="43"/>
        <v>0</v>
      </c>
      <c r="BR107" s="732">
        <f t="shared" si="39"/>
        <v>0</v>
      </c>
    </row>
    <row r="108" spans="1:70" ht="15" hidden="1" outlineLevel="1">
      <c r="A108" s="742">
        <v>-27</v>
      </c>
      <c r="B108" s="734">
        <f t="shared" si="27"/>
        <v>57</v>
      </c>
      <c r="C108" s="735">
        <v>0</v>
      </c>
      <c r="D108" s="737">
        <f t="shared" si="20"/>
        <v>0</v>
      </c>
      <c r="E108" s="738"/>
      <c r="F108" s="739"/>
      <c r="G108" s="739"/>
      <c r="H108" s="739"/>
      <c r="I108" s="740"/>
      <c r="J108" s="741">
        <f t="shared" si="42"/>
        <v>0</v>
      </c>
      <c r="K108" s="741">
        <f t="shared" si="42"/>
        <v>0</v>
      </c>
      <c r="L108" s="741">
        <f t="shared" si="42"/>
        <v>0</v>
      </c>
      <c r="M108" s="741">
        <f t="shared" si="42"/>
        <v>0</v>
      </c>
      <c r="N108" s="741">
        <f t="shared" si="42"/>
        <v>0</v>
      </c>
      <c r="O108" s="741">
        <f t="shared" si="42"/>
        <v>0</v>
      </c>
      <c r="P108" s="741">
        <f t="shared" si="42"/>
        <v>0</v>
      </c>
      <c r="Q108" s="741">
        <f t="shared" si="42"/>
        <v>0</v>
      </c>
      <c r="R108" s="741">
        <f t="shared" si="42"/>
        <v>0</v>
      </c>
      <c r="S108" s="741">
        <f t="shared" si="42"/>
        <v>0</v>
      </c>
      <c r="T108" s="741">
        <f t="shared" si="42"/>
        <v>0</v>
      </c>
      <c r="U108" s="741">
        <f t="shared" si="42"/>
        <v>0</v>
      </c>
      <c r="V108" s="741">
        <f t="shared" si="42"/>
        <v>0</v>
      </c>
      <c r="W108" s="741">
        <f t="shared" si="42"/>
        <v>0</v>
      </c>
      <c r="X108" s="741">
        <f t="shared" si="42"/>
        <v>0</v>
      </c>
      <c r="Y108" s="741">
        <f t="shared" si="42"/>
        <v>0</v>
      </c>
      <c r="Z108" s="741">
        <f t="shared" si="40"/>
        <v>0</v>
      </c>
      <c r="AA108" s="741">
        <f t="shared" si="40"/>
        <v>0</v>
      </c>
      <c r="AB108" s="741">
        <f t="shared" si="40"/>
        <v>0</v>
      </c>
      <c r="AC108" s="741">
        <f t="shared" si="40"/>
        <v>0</v>
      </c>
      <c r="AD108" s="741">
        <f t="shared" si="40"/>
        <v>0</v>
      </c>
      <c r="AE108" s="741">
        <f t="shared" si="40"/>
        <v>0</v>
      </c>
      <c r="AF108" s="741">
        <f t="shared" si="40"/>
        <v>0</v>
      </c>
      <c r="AG108" s="741">
        <f t="shared" si="40"/>
        <v>0</v>
      </c>
      <c r="AH108" s="741">
        <f t="shared" si="40"/>
        <v>0</v>
      </c>
      <c r="AI108" s="741">
        <f t="shared" si="40"/>
        <v>0</v>
      </c>
      <c r="AJ108" s="741">
        <f t="shared" si="40"/>
        <v>0</v>
      </c>
      <c r="AK108" s="741">
        <f t="shared" si="40"/>
        <v>0</v>
      </c>
      <c r="AL108" s="741">
        <f t="shared" si="40"/>
        <v>0</v>
      </c>
      <c r="AM108" s="741">
        <f t="shared" si="40"/>
        <v>0</v>
      </c>
      <c r="AN108" s="741">
        <f t="shared" si="41"/>
        <v>0</v>
      </c>
      <c r="AO108" s="741">
        <f t="shared" si="41"/>
        <v>0</v>
      </c>
      <c r="AP108" s="741">
        <f t="shared" si="41"/>
        <v>0</v>
      </c>
      <c r="AQ108" s="741">
        <f t="shared" si="41"/>
        <v>0</v>
      </c>
      <c r="AR108" s="741">
        <f t="shared" si="41"/>
        <v>0</v>
      </c>
      <c r="AS108" s="741">
        <f t="shared" si="41"/>
        <v>0</v>
      </c>
      <c r="AT108" s="741">
        <f t="shared" si="41"/>
        <v>0</v>
      </c>
      <c r="AU108" s="741">
        <f t="shared" si="41"/>
        <v>0</v>
      </c>
      <c r="AV108" s="741">
        <f t="shared" si="41"/>
        <v>0</v>
      </c>
      <c r="AW108" s="741">
        <f t="shared" si="41"/>
        <v>0</v>
      </c>
      <c r="AX108" s="741">
        <f t="shared" si="41"/>
        <v>0</v>
      </c>
      <c r="AY108" s="741">
        <f t="shared" si="41"/>
        <v>0</v>
      </c>
      <c r="AZ108" s="741">
        <f t="shared" si="41"/>
        <v>0</v>
      </c>
      <c r="BA108" s="741">
        <f t="shared" si="41"/>
        <v>0</v>
      </c>
      <c r="BB108" s="741">
        <f t="shared" si="41"/>
        <v>0</v>
      </c>
      <c r="BC108" s="741">
        <f t="shared" si="41"/>
        <v>0</v>
      </c>
      <c r="BD108" s="741">
        <f t="shared" si="43"/>
        <v>0</v>
      </c>
      <c r="BE108" s="741">
        <f t="shared" si="43"/>
        <v>0</v>
      </c>
      <c r="BF108" s="741">
        <f t="shared" si="43"/>
        <v>0</v>
      </c>
      <c r="BG108" s="741">
        <f t="shared" si="43"/>
        <v>0</v>
      </c>
      <c r="BH108" s="741">
        <f t="shared" si="43"/>
        <v>0</v>
      </c>
      <c r="BI108" s="741">
        <f t="shared" si="43"/>
        <v>0</v>
      </c>
      <c r="BJ108" s="741">
        <f t="shared" si="43"/>
        <v>0</v>
      </c>
      <c r="BK108" s="741">
        <f t="shared" si="43"/>
        <v>0</v>
      </c>
      <c r="BL108" s="741">
        <f t="shared" si="43"/>
        <v>0</v>
      </c>
      <c r="BM108" s="741">
        <f t="shared" si="43"/>
        <v>0</v>
      </c>
      <c r="BN108" s="741">
        <f t="shared" si="43"/>
        <v>0</v>
      </c>
      <c r="BO108" s="741">
        <f t="shared" si="43"/>
        <v>0</v>
      </c>
      <c r="BP108" s="741">
        <f t="shared" si="43"/>
        <v>0</v>
      </c>
      <c r="BQ108" s="741">
        <f t="shared" si="43"/>
        <v>0</v>
      </c>
      <c r="BR108" s="732">
        <f t="shared" si="39"/>
        <v>0</v>
      </c>
    </row>
    <row r="109" spans="1:70" ht="15" hidden="1" outlineLevel="1">
      <c r="A109" s="742">
        <v>-28</v>
      </c>
      <c r="B109" s="734">
        <f t="shared" si="27"/>
        <v>58</v>
      </c>
      <c r="C109" s="735">
        <v>0</v>
      </c>
      <c r="D109" s="737">
        <f t="shared" si="20"/>
        <v>0</v>
      </c>
      <c r="E109" s="738"/>
      <c r="F109" s="739"/>
      <c r="G109" s="739"/>
      <c r="H109" s="739"/>
      <c r="I109" s="740"/>
      <c r="J109" s="741">
        <f t="shared" si="42"/>
        <v>0</v>
      </c>
      <c r="K109" s="741">
        <f t="shared" si="42"/>
        <v>0</v>
      </c>
      <c r="L109" s="741">
        <f t="shared" si="42"/>
        <v>0</v>
      </c>
      <c r="M109" s="741">
        <f t="shared" si="42"/>
        <v>0</v>
      </c>
      <c r="N109" s="741">
        <f t="shared" si="42"/>
        <v>0</v>
      </c>
      <c r="O109" s="741">
        <f t="shared" si="42"/>
        <v>0</v>
      </c>
      <c r="P109" s="741">
        <f t="shared" si="42"/>
        <v>0</v>
      </c>
      <c r="Q109" s="741">
        <f t="shared" si="42"/>
        <v>0</v>
      </c>
      <c r="R109" s="741">
        <f t="shared" si="42"/>
        <v>0</v>
      </c>
      <c r="S109" s="741">
        <f t="shared" si="42"/>
        <v>0</v>
      </c>
      <c r="T109" s="741">
        <f t="shared" si="42"/>
        <v>0</v>
      </c>
      <c r="U109" s="741">
        <f t="shared" si="42"/>
        <v>0</v>
      </c>
      <c r="V109" s="741">
        <f t="shared" si="42"/>
        <v>0</v>
      </c>
      <c r="W109" s="741">
        <f t="shared" si="42"/>
        <v>0</v>
      </c>
      <c r="X109" s="741">
        <f t="shared" si="42"/>
        <v>0</v>
      </c>
      <c r="Y109" s="741">
        <f t="shared" si="42"/>
        <v>0</v>
      </c>
      <c r="Z109" s="741">
        <f t="shared" si="40"/>
        <v>0</v>
      </c>
      <c r="AA109" s="741">
        <f t="shared" si="40"/>
        <v>0</v>
      </c>
      <c r="AB109" s="741">
        <f t="shared" si="40"/>
        <v>0</v>
      </c>
      <c r="AC109" s="741">
        <f t="shared" si="40"/>
        <v>0</v>
      </c>
      <c r="AD109" s="741">
        <f t="shared" si="40"/>
        <v>0</v>
      </c>
      <c r="AE109" s="741">
        <f t="shared" si="40"/>
        <v>0</v>
      </c>
      <c r="AF109" s="741">
        <f t="shared" si="40"/>
        <v>0</v>
      </c>
      <c r="AG109" s="741">
        <f t="shared" si="40"/>
        <v>0</v>
      </c>
      <c r="AH109" s="741">
        <f t="shared" si="40"/>
        <v>0</v>
      </c>
      <c r="AI109" s="741">
        <f t="shared" si="40"/>
        <v>0</v>
      </c>
      <c r="AJ109" s="741">
        <f t="shared" si="40"/>
        <v>0</v>
      </c>
      <c r="AK109" s="741">
        <f t="shared" si="40"/>
        <v>0</v>
      </c>
      <c r="AL109" s="741">
        <f t="shared" si="40"/>
        <v>0</v>
      </c>
      <c r="AM109" s="741">
        <f t="shared" si="40"/>
        <v>0</v>
      </c>
      <c r="AN109" s="741">
        <f t="shared" si="41"/>
        <v>0</v>
      </c>
      <c r="AO109" s="741">
        <f t="shared" si="41"/>
        <v>0</v>
      </c>
      <c r="AP109" s="741">
        <f t="shared" si="41"/>
        <v>0</v>
      </c>
      <c r="AQ109" s="741">
        <f t="shared" si="41"/>
        <v>0</v>
      </c>
      <c r="AR109" s="741">
        <f t="shared" si="41"/>
        <v>0</v>
      </c>
      <c r="AS109" s="741">
        <f t="shared" si="41"/>
        <v>0</v>
      </c>
      <c r="AT109" s="741">
        <f t="shared" si="41"/>
        <v>0</v>
      </c>
      <c r="AU109" s="741">
        <f t="shared" si="41"/>
        <v>0</v>
      </c>
      <c r="AV109" s="741">
        <f t="shared" si="41"/>
        <v>0</v>
      </c>
      <c r="AW109" s="741">
        <f t="shared" si="41"/>
        <v>0</v>
      </c>
      <c r="AX109" s="741">
        <f t="shared" si="41"/>
        <v>0</v>
      </c>
      <c r="AY109" s="741">
        <f t="shared" si="41"/>
        <v>0</v>
      </c>
      <c r="AZ109" s="741">
        <f t="shared" si="41"/>
        <v>0</v>
      </c>
      <c r="BA109" s="741">
        <f t="shared" si="41"/>
        <v>0</v>
      </c>
      <c r="BB109" s="741">
        <f t="shared" si="41"/>
        <v>0</v>
      </c>
      <c r="BC109" s="741">
        <f t="shared" si="41"/>
        <v>0</v>
      </c>
      <c r="BD109" s="741">
        <f t="shared" si="43"/>
        <v>0</v>
      </c>
      <c r="BE109" s="741">
        <f t="shared" si="43"/>
        <v>0</v>
      </c>
      <c r="BF109" s="741">
        <f t="shared" si="43"/>
        <v>0</v>
      </c>
      <c r="BG109" s="741">
        <f t="shared" si="43"/>
        <v>0</v>
      </c>
      <c r="BH109" s="741">
        <f t="shared" si="43"/>
        <v>0</v>
      </c>
      <c r="BI109" s="741">
        <f t="shared" si="43"/>
        <v>0</v>
      </c>
      <c r="BJ109" s="741">
        <f t="shared" si="43"/>
        <v>0</v>
      </c>
      <c r="BK109" s="741">
        <f t="shared" si="43"/>
        <v>0</v>
      </c>
      <c r="BL109" s="741">
        <f t="shared" si="43"/>
        <v>0</v>
      </c>
      <c r="BM109" s="741">
        <f t="shared" si="43"/>
        <v>0</v>
      </c>
      <c r="BN109" s="741">
        <f t="shared" si="43"/>
        <v>0</v>
      </c>
      <c r="BO109" s="741">
        <f t="shared" si="43"/>
        <v>0</v>
      </c>
      <c r="BP109" s="741">
        <f t="shared" si="43"/>
        <v>0</v>
      </c>
      <c r="BQ109" s="741">
        <f t="shared" si="43"/>
        <v>0</v>
      </c>
      <c r="BR109" s="732">
        <f t="shared" si="39"/>
        <v>0</v>
      </c>
    </row>
    <row r="110" spans="1:70" ht="15" hidden="1" outlineLevel="1">
      <c r="A110" s="742">
        <v>-29</v>
      </c>
      <c r="B110" s="734">
        <f t="shared" si="27"/>
        <v>59</v>
      </c>
      <c r="C110" s="735">
        <v>0</v>
      </c>
      <c r="D110" s="737">
        <f t="shared" si="20"/>
        <v>0</v>
      </c>
      <c r="E110" s="738"/>
      <c r="F110" s="739"/>
      <c r="G110" s="739"/>
      <c r="H110" s="739"/>
      <c r="I110" s="740"/>
      <c r="J110" s="741">
        <f t="shared" si="42"/>
        <v>0</v>
      </c>
      <c r="K110" s="741">
        <f t="shared" si="42"/>
        <v>0</v>
      </c>
      <c r="L110" s="741">
        <f t="shared" si="42"/>
        <v>0</v>
      </c>
      <c r="M110" s="741">
        <f t="shared" si="42"/>
        <v>0</v>
      </c>
      <c r="N110" s="741">
        <f t="shared" si="42"/>
        <v>0</v>
      </c>
      <c r="O110" s="741">
        <f t="shared" si="42"/>
        <v>0</v>
      </c>
      <c r="P110" s="741">
        <f t="shared" si="42"/>
        <v>0</v>
      </c>
      <c r="Q110" s="741">
        <f t="shared" si="42"/>
        <v>0</v>
      </c>
      <c r="R110" s="741">
        <f t="shared" si="42"/>
        <v>0</v>
      </c>
      <c r="S110" s="741">
        <f t="shared" si="42"/>
        <v>0</v>
      </c>
      <c r="T110" s="741">
        <f t="shared" si="42"/>
        <v>0</v>
      </c>
      <c r="U110" s="741">
        <f t="shared" si="42"/>
        <v>0</v>
      </c>
      <c r="V110" s="741">
        <f t="shared" si="42"/>
        <v>0</v>
      </c>
      <c r="W110" s="741">
        <f t="shared" si="42"/>
        <v>0</v>
      </c>
      <c r="X110" s="741">
        <f t="shared" si="42"/>
        <v>0</v>
      </c>
      <c r="Y110" s="741">
        <f t="shared" si="42"/>
        <v>0</v>
      </c>
      <c r="Z110" s="741">
        <f t="shared" si="40"/>
        <v>0</v>
      </c>
      <c r="AA110" s="741">
        <f t="shared" si="40"/>
        <v>0</v>
      </c>
      <c r="AB110" s="741">
        <f t="shared" si="40"/>
        <v>0</v>
      </c>
      <c r="AC110" s="741">
        <f t="shared" si="40"/>
        <v>0</v>
      </c>
      <c r="AD110" s="741">
        <f t="shared" si="40"/>
        <v>0</v>
      </c>
      <c r="AE110" s="741">
        <f t="shared" si="40"/>
        <v>0</v>
      </c>
      <c r="AF110" s="741">
        <f t="shared" si="40"/>
        <v>0</v>
      </c>
      <c r="AG110" s="741">
        <f t="shared" si="40"/>
        <v>0</v>
      </c>
      <c r="AH110" s="741">
        <f t="shared" si="40"/>
        <v>0</v>
      </c>
      <c r="AI110" s="741">
        <f t="shared" si="40"/>
        <v>0</v>
      </c>
      <c r="AJ110" s="741">
        <f t="shared" si="40"/>
        <v>0</v>
      </c>
      <c r="AK110" s="741">
        <f t="shared" si="40"/>
        <v>0</v>
      </c>
      <c r="AL110" s="741">
        <f t="shared" si="40"/>
        <v>0</v>
      </c>
      <c r="AM110" s="741">
        <f t="shared" si="40"/>
        <v>0</v>
      </c>
      <c r="AN110" s="741">
        <f t="shared" si="41"/>
        <v>0</v>
      </c>
      <c r="AO110" s="741">
        <f t="shared" si="41"/>
        <v>0</v>
      </c>
      <c r="AP110" s="741">
        <f t="shared" si="41"/>
        <v>0</v>
      </c>
      <c r="AQ110" s="741">
        <f t="shared" si="41"/>
        <v>0</v>
      </c>
      <c r="AR110" s="741">
        <f t="shared" si="41"/>
        <v>0</v>
      </c>
      <c r="AS110" s="741">
        <f t="shared" si="41"/>
        <v>0</v>
      </c>
      <c r="AT110" s="741">
        <f t="shared" si="41"/>
        <v>0</v>
      </c>
      <c r="AU110" s="741">
        <f t="shared" si="41"/>
        <v>0</v>
      </c>
      <c r="AV110" s="741">
        <f t="shared" si="41"/>
        <v>0</v>
      </c>
      <c r="AW110" s="741">
        <f t="shared" si="41"/>
        <v>0</v>
      </c>
      <c r="AX110" s="741">
        <f t="shared" si="41"/>
        <v>0</v>
      </c>
      <c r="AY110" s="741">
        <f t="shared" si="41"/>
        <v>0</v>
      </c>
      <c r="AZ110" s="741">
        <f t="shared" si="41"/>
        <v>0</v>
      </c>
      <c r="BA110" s="741">
        <f t="shared" si="41"/>
        <v>0</v>
      </c>
      <c r="BB110" s="741">
        <f t="shared" si="41"/>
        <v>0</v>
      </c>
      <c r="BC110" s="741">
        <f t="shared" si="41"/>
        <v>0</v>
      </c>
      <c r="BD110" s="741">
        <f t="shared" si="43"/>
        <v>0</v>
      </c>
      <c r="BE110" s="741">
        <f t="shared" si="43"/>
        <v>0</v>
      </c>
      <c r="BF110" s="741">
        <f t="shared" si="43"/>
        <v>0</v>
      </c>
      <c r="BG110" s="741">
        <f t="shared" si="43"/>
        <v>0</v>
      </c>
      <c r="BH110" s="741">
        <f t="shared" si="43"/>
        <v>0</v>
      </c>
      <c r="BI110" s="741">
        <f t="shared" si="43"/>
        <v>0</v>
      </c>
      <c r="BJ110" s="741">
        <f t="shared" si="43"/>
        <v>0</v>
      </c>
      <c r="BK110" s="741">
        <f t="shared" si="43"/>
        <v>0</v>
      </c>
      <c r="BL110" s="741">
        <f t="shared" si="43"/>
        <v>0</v>
      </c>
      <c r="BM110" s="741">
        <f t="shared" si="43"/>
        <v>0</v>
      </c>
      <c r="BN110" s="741">
        <f t="shared" si="43"/>
        <v>0</v>
      </c>
      <c r="BO110" s="741">
        <f t="shared" si="43"/>
        <v>0</v>
      </c>
      <c r="BP110" s="741">
        <f t="shared" si="43"/>
        <v>0</v>
      </c>
      <c r="BQ110" s="741">
        <f t="shared" si="43"/>
        <v>0</v>
      </c>
      <c r="BR110" s="732">
        <f t="shared" si="39"/>
        <v>0</v>
      </c>
    </row>
    <row r="111" spans="1:70" ht="15" hidden="1" outlineLevel="1">
      <c r="A111" s="742">
        <v>-30</v>
      </c>
      <c r="B111" s="743">
        <f t="shared" si="27"/>
        <v>60</v>
      </c>
      <c r="C111" s="736">
        <v>0</v>
      </c>
      <c r="D111" s="744">
        <f t="shared" si="20"/>
        <v>0</v>
      </c>
      <c r="E111" s="745"/>
      <c r="F111" s="746"/>
      <c r="G111" s="746"/>
      <c r="H111" s="746"/>
      <c r="I111" s="747"/>
      <c r="J111" s="748">
        <f t="shared" si="42"/>
        <v>0</v>
      </c>
      <c r="K111" s="748">
        <f t="shared" si="42"/>
        <v>0</v>
      </c>
      <c r="L111" s="748">
        <f t="shared" si="42"/>
        <v>0</v>
      </c>
      <c r="M111" s="748">
        <f t="shared" si="42"/>
        <v>0</v>
      </c>
      <c r="N111" s="748">
        <f t="shared" si="42"/>
        <v>0</v>
      </c>
      <c r="O111" s="748">
        <f t="shared" si="42"/>
        <v>0</v>
      </c>
      <c r="P111" s="748">
        <f t="shared" si="42"/>
        <v>0</v>
      </c>
      <c r="Q111" s="748">
        <f t="shared" si="42"/>
        <v>0</v>
      </c>
      <c r="R111" s="748">
        <f t="shared" si="42"/>
        <v>0</v>
      </c>
      <c r="S111" s="748">
        <f t="shared" si="42"/>
        <v>0</v>
      </c>
      <c r="T111" s="748">
        <f t="shared" si="42"/>
        <v>0</v>
      </c>
      <c r="U111" s="748">
        <f t="shared" si="42"/>
        <v>0</v>
      </c>
      <c r="V111" s="748">
        <f t="shared" si="42"/>
        <v>0</v>
      </c>
      <c r="W111" s="748">
        <f t="shared" si="42"/>
        <v>0</v>
      </c>
      <c r="X111" s="748">
        <f t="shared" si="42"/>
        <v>0</v>
      </c>
      <c r="Y111" s="748">
        <f t="shared" si="42"/>
        <v>0</v>
      </c>
      <c r="Z111" s="748">
        <f t="shared" si="40"/>
        <v>0</v>
      </c>
      <c r="AA111" s="748">
        <f t="shared" si="40"/>
        <v>0</v>
      </c>
      <c r="AB111" s="748">
        <f t="shared" si="40"/>
        <v>0</v>
      </c>
      <c r="AC111" s="748">
        <f t="shared" si="40"/>
        <v>0</v>
      </c>
      <c r="AD111" s="748">
        <f t="shared" si="40"/>
        <v>0</v>
      </c>
      <c r="AE111" s="748">
        <f t="shared" si="40"/>
        <v>0</v>
      </c>
      <c r="AF111" s="748">
        <f t="shared" si="40"/>
        <v>0</v>
      </c>
      <c r="AG111" s="748">
        <f t="shared" si="40"/>
        <v>0</v>
      </c>
      <c r="AH111" s="748">
        <f t="shared" si="40"/>
        <v>0</v>
      </c>
      <c r="AI111" s="748">
        <f t="shared" si="40"/>
        <v>0</v>
      </c>
      <c r="AJ111" s="748">
        <f t="shared" si="40"/>
        <v>0</v>
      </c>
      <c r="AK111" s="748">
        <f t="shared" si="40"/>
        <v>0</v>
      </c>
      <c r="AL111" s="748">
        <f t="shared" si="40"/>
        <v>0</v>
      </c>
      <c r="AM111" s="748">
        <f t="shared" si="40"/>
        <v>0</v>
      </c>
      <c r="AN111" s="748">
        <f t="shared" si="41"/>
        <v>0</v>
      </c>
      <c r="AO111" s="748">
        <f t="shared" si="41"/>
        <v>0</v>
      </c>
      <c r="AP111" s="748">
        <f t="shared" si="41"/>
        <v>0</v>
      </c>
      <c r="AQ111" s="748">
        <f t="shared" si="41"/>
        <v>0</v>
      </c>
      <c r="AR111" s="748">
        <f t="shared" si="41"/>
        <v>0</v>
      </c>
      <c r="AS111" s="748">
        <f t="shared" si="41"/>
        <v>0</v>
      </c>
      <c r="AT111" s="748">
        <f t="shared" si="41"/>
        <v>0</v>
      </c>
      <c r="AU111" s="748">
        <f t="shared" si="41"/>
        <v>0</v>
      </c>
      <c r="AV111" s="748">
        <f t="shared" si="41"/>
        <v>0</v>
      </c>
      <c r="AW111" s="748">
        <f t="shared" si="41"/>
        <v>0</v>
      </c>
      <c r="AX111" s="748">
        <f t="shared" si="41"/>
        <v>0</v>
      </c>
      <c r="AY111" s="748">
        <f t="shared" si="41"/>
        <v>0</v>
      </c>
      <c r="AZ111" s="748">
        <f t="shared" si="41"/>
        <v>0</v>
      </c>
      <c r="BA111" s="748">
        <f t="shared" si="41"/>
        <v>0</v>
      </c>
      <c r="BB111" s="748">
        <f t="shared" si="41"/>
        <v>0</v>
      </c>
      <c r="BC111" s="748">
        <f t="shared" si="41"/>
        <v>0</v>
      </c>
      <c r="BD111" s="748">
        <f t="shared" si="43"/>
        <v>0</v>
      </c>
      <c r="BE111" s="748">
        <f t="shared" si="43"/>
        <v>0</v>
      </c>
      <c r="BF111" s="748">
        <f t="shared" si="43"/>
        <v>0</v>
      </c>
      <c r="BG111" s="748">
        <f t="shared" si="43"/>
        <v>0</v>
      </c>
      <c r="BH111" s="748">
        <f t="shared" si="43"/>
        <v>0</v>
      </c>
      <c r="BI111" s="748">
        <f t="shared" si="43"/>
        <v>0</v>
      </c>
      <c r="BJ111" s="748">
        <f t="shared" si="43"/>
        <v>0</v>
      </c>
      <c r="BK111" s="748">
        <f t="shared" si="43"/>
        <v>0</v>
      </c>
      <c r="BL111" s="748">
        <f t="shared" si="43"/>
        <v>0</v>
      </c>
      <c r="BM111" s="748">
        <f t="shared" si="43"/>
        <v>0</v>
      </c>
      <c r="BN111" s="748">
        <f t="shared" si="43"/>
        <v>0</v>
      </c>
      <c r="BO111" s="748">
        <f t="shared" si="43"/>
        <v>0</v>
      </c>
      <c r="BP111" s="748">
        <f t="shared" si="43"/>
        <v>0</v>
      </c>
      <c r="BQ111" s="748">
        <f t="shared" si="43"/>
        <v>0</v>
      </c>
      <c r="BR111" s="732">
        <f t="shared" si="39"/>
        <v>0</v>
      </c>
    </row>
    <row r="112" spans="1:70" ht="15" hidden="1">
      <c r="N112" s="635"/>
      <c r="O112" s="635"/>
      <c r="P112" s="635"/>
      <c r="Q112" s="635"/>
      <c r="R112" s="635"/>
      <c r="S112" s="635"/>
      <c r="T112" s="635"/>
      <c r="U112" s="635"/>
      <c r="V112" s="635"/>
      <c r="W112" s="635"/>
      <c r="X112" s="635"/>
      <c r="Y112" s="635"/>
      <c r="Z112" s="635"/>
      <c r="AA112" s="635"/>
      <c r="AB112" s="635"/>
      <c r="AC112" s="635"/>
      <c r="AD112" s="635"/>
      <c r="AE112" s="635"/>
      <c r="AF112" s="635"/>
      <c r="AG112" s="635"/>
      <c r="AH112" s="635"/>
      <c r="AI112" s="635"/>
      <c r="AJ112" s="635"/>
      <c r="AK112" s="635"/>
      <c r="AL112" s="635"/>
      <c r="AM112" s="635"/>
      <c r="AN112" s="635"/>
      <c r="AO112" s="635"/>
      <c r="AP112" s="635"/>
      <c r="AQ112" s="635"/>
      <c r="AR112" s="635"/>
      <c r="AS112" s="635"/>
      <c r="AT112" s="635"/>
      <c r="AU112" s="635"/>
      <c r="AV112" s="635"/>
      <c r="AW112" s="635"/>
      <c r="AX112" s="635"/>
      <c r="AY112" s="635"/>
      <c r="AZ112" s="635"/>
      <c r="BA112" s="635"/>
      <c r="BB112" s="635"/>
      <c r="BC112" s="635"/>
      <c r="BD112" s="635"/>
      <c r="BE112" s="635"/>
      <c r="BF112" s="635"/>
      <c r="BG112" s="635"/>
      <c r="BH112" s="635"/>
      <c r="BI112" s="635"/>
      <c r="BJ112" s="635"/>
      <c r="BK112" s="635"/>
      <c r="BL112" s="635"/>
      <c r="BM112" s="635"/>
      <c r="BN112" s="635"/>
      <c r="BO112" s="635"/>
      <c r="BP112" s="635"/>
      <c r="BQ112" s="635"/>
    </row>
    <row r="113" spans="1:70" ht="15" hidden="1">
      <c r="N113" s="635"/>
      <c r="O113" s="635"/>
      <c r="P113" s="635"/>
      <c r="Q113" s="635"/>
      <c r="R113" s="635"/>
      <c r="S113" s="635"/>
      <c r="T113" s="635"/>
      <c r="U113" s="635"/>
      <c r="V113" s="635"/>
      <c r="W113" s="635"/>
      <c r="X113" s="635"/>
      <c r="Y113" s="635"/>
      <c r="Z113" s="635"/>
      <c r="AA113" s="635"/>
      <c r="AB113" s="635"/>
      <c r="AC113" s="635"/>
      <c r="AD113" s="635"/>
      <c r="AE113" s="635"/>
      <c r="AF113" s="635"/>
      <c r="AG113" s="635"/>
      <c r="AH113" s="635"/>
      <c r="AI113" s="635"/>
      <c r="AJ113" s="635"/>
      <c r="AK113" s="635"/>
      <c r="AL113" s="635"/>
      <c r="AM113" s="635"/>
      <c r="AN113" s="635"/>
      <c r="AO113" s="635"/>
      <c r="AP113" s="635"/>
      <c r="AQ113" s="635"/>
      <c r="AR113" s="635"/>
      <c r="AS113" s="635"/>
      <c r="AT113" s="635"/>
      <c r="AU113" s="635"/>
      <c r="AV113" s="635"/>
      <c r="AW113" s="635"/>
      <c r="AX113" s="635"/>
      <c r="AY113" s="635"/>
      <c r="AZ113" s="635"/>
      <c r="BA113" s="635"/>
      <c r="BB113" s="635"/>
      <c r="BC113" s="635"/>
      <c r="BD113" s="635"/>
      <c r="BE113" s="635"/>
      <c r="BF113" s="635"/>
      <c r="BG113" s="635"/>
      <c r="BH113" s="635"/>
      <c r="BI113" s="635"/>
      <c r="BJ113" s="635"/>
      <c r="BK113" s="635"/>
      <c r="BL113" s="635"/>
      <c r="BM113" s="635"/>
      <c r="BN113" s="635"/>
      <c r="BO113" s="635"/>
      <c r="BP113" s="635"/>
      <c r="BQ113" s="635"/>
    </row>
    <row r="114" spans="1:70" ht="15" hidden="1">
      <c r="N114" s="635"/>
      <c r="O114" s="635"/>
      <c r="P114" s="635"/>
      <c r="Q114" s="635"/>
      <c r="R114" s="635"/>
      <c r="S114" s="635"/>
      <c r="T114" s="635"/>
      <c r="U114" s="635"/>
      <c r="V114" s="635"/>
      <c r="W114" s="635"/>
      <c r="X114" s="635"/>
      <c r="Y114" s="635"/>
      <c r="Z114" s="635"/>
      <c r="AA114" s="635"/>
      <c r="AB114" s="635"/>
      <c r="AC114" s="635"/>
      <c r="AD114" s="635"/>
      <c r="AE114" s="635"/>
      <c r="AF114" s="635"/>
      <c r="AG114" s="635"/>
      <c r="AH114" s="635"/>
      <c r="AI114" s="635"/>
      <c r="AJ114" s="635"/>
      <c r="AK114" s="635"/>
      <c r="AL114" s="635"/>
      <c r="AM114" s="635"/>
      <c r="AN114" s="635"/>
      <c r="AO114" s="635"/>
      <c r="AP114" s="635"/>
      <c r="AQ114" s="635"/>
      <c r="AR114" s="635"/>
      <c r="AS114" s="635"/>
      <c r="AT114" s="635"/>
      <c r="AU114" s="635"/>
      <c r="AV114" s="635"/>
      <c r="AW114" s="635"/>
      <c r="AX114" s="635"/>
      <c r="AY114" s="635"/>
      <c r="AZ114" s="635"/>
      <c r="BA114" s="635"/>
      <c r="BB114" s="635"/>
      <c r="BC114" s="635"/>
      <c r="BD114" s="635"/>
      <c r="BE114" s="635"/>
      <c r="BF114" s="635"/>
      <c r="BG114" s="635"/>
      <c r="BH114" s="635"/>
      <c r="BI114" s="635"/>
      <c r="BJ114" s="635"/>
      <c r="BK114" s="635"/>
      <c r="BL114" s="635"/>
      <c r="BM114" s="635"/>
      <c r="BN114" s="635"/>
      <c r="BO114" s="635"/>
      <c r="BP114" s="635"/>
      <c r="BQ114" s="635"/>
    </row>
    <row r="115" spans="1:70" ht="15" customHeight="1">
      <c r="B115" s="722" t="s">
        <v>379</v>
      </c>
      <c r="C115" s="723" t="str">
        <f>IF(C116=SUM(J$26:BQ$26),"OK!","AJUSTE")</f>
        <v>OK!</v>
      </c>
      <c r="D115" s="749"/>
      <c r="N115" s="635"/>
      <c r="O115" s="635"/>
      <c r="P115" s="635"/>
      <c r="Q115" s="635"/>
      <c r="R115" s="635"/>
      <c r="S115" s="635"/>
      <c r="T115" s="635"/>
      <c r="U115" s="635"/>
      <c r="V115" s="635"/>
      <c r="W115" s="635"/>
      <c r="X115" s="635"/>
      <c r="Y115" s="635"/>
      <c r="Z115" s="635"/>
      <c r="AA115" s="635"/>
      <c r="AB115" s="635"/>
      <c r="AC115" s="635"/>
      <c r="AD115" s="635"/>
      <c r="AE115" s="635"/>
      <c r="AF115" s="635"/>
      <c r="AG115" s="635"/>
      <c r="AH115" s="635"/>
      <c r="AI115" s="635"/>
      <c r="AJ115" s="635"/>
      <c r="AK115" s="635"/>
      <c r="AL115" s="635"/>
      <c r="AM115" s="635"/>
      <c r="AN115" s="635"/>
      <c r="AO115" s="635"/>
      <c r="AP115" s="635"/>
      <c r="AQ115" s="635"/>
      <c r="AR115" s="635"/>
      <c r="AS115" s="635"/>
      <c r="AT115" s="635"/>
      <c r="AU115" s="635"/>
      <c r="AV115" s="635"/>
      <c r="AW115" s="635"/>
      <c r="AX115" s="635"/>
      <c r="AY115" s="635"/>
      <c r="AZ115" s="635"/>
      <c r="BA115" s="635"/>
      <c r="BB115" s="635"/>
      <c r="BC115" s="635"/>
      <c r="BD115" s="635"/>
      <c r="BE115" s="635"/>
      <c r="BF115" s="635"/>
      <c r="BG115" s="635"/>
      <c r="BH115" s="635"/>
      <c r="BI115" s="635"/>
      <c r="BJ115" s="635"/>
      <c r="BK115" s="635"/>
      <c r="BL115" s="635"/>
      <c r="BM115" s="635"/>
      <c r="BN115" s="635"/>
      <c r="BO115" s="635"/>
      <c r="BP115" s="635"/>
      <c r="BQ115" s="635"/>
    </row>
    <row r="116" spans="1:70" ht="15" customHeight="1">
      <c r="A116" s="725">
        <v>3</v>
      </c>
      <c r="B116" s="726" t="s">
        <v>381</v>
      </c>
      <c r="C116" s="727">
        <f>SUM(C117:C176)</f>
        <v>8997560.2869778611</v>
      </c>
      <c r="D116" s="727">
        <f t="shared" ref="D116:D176" si="44">TRUNC(C116,0)-TRUNC($BR116,0)</f>
        <v>0</v>
      </c>
      <c r="E116" s="728"/>
      <c r="F116" s="729">
        <f>AR116</f>
        <v>0</v>
      </c>
      <c r="G116" s="730"/>
      <c r="H116" s="730"/>
      <c r="I116" s="731"/>
      <c r="J116" s="727">
        <f t="shared" ref="J116:BR116" si="45">SUM(J117:J176)</f>
        <v>0</v>
      </c>
      <c r="K116" s="727">
        <f t="shared" si="45"/>
        <v>0</v>
      </c>
      <c r="L116" s="727">
        <f t="shared" si="45"/>
        <v>321341.43882063794</v>
      </c>
      <c r="M116" s="727">
        <f t="shared" si="45"/>
        <v>321341.43882063794</v>
      </c>
      <c r="N116" s="727">
        <f t="shared" si="45"/>
        <v>321341.43882063794</v>
      </c>
      <c r="O116" s="727">
        <f t="shared" si="45"/>
        <v>321341.43882063794</v>
      </c>
      <c r="P116" s="727">
        <f t="shared" si="45"/>
        <v>321341.43882063794</v>
      </c>
      <c r="Q116" s="727">
        <f t="shared" si="45"/>
        <v>321341.43882063794</v>
      </c>
      <c r="R116" s="727">
        <f t="shared" si="45"/>
        <v>321341.43882063794</v>
      </c>
      <c r="S116" s="727">
        <f t="shared" si="45"/>
        <v>321341.43882063794</v>
      </c>
      <c r="T116" s="727">
        <f t="shared" si="45"/>
        <v>321341.43882063794</v>
      </c>
      <c r="U116" s="727">
        <f t="shared" si="45"/>
        <v>321341.43882063794</v>
      </c>
      <c r="V116" s="727">
        <f t="shared" si="45"/>
        <v>321341.43882063794</v>
      </c>
      <c r="W116" s="727">
        <f t="shared" si="45"/>
        <v>321341.43882063794</v>
      </c>
      <c r="X116" s="727">
        <f t="shared" si="45"/>
        <v>321341.43882063794</v>
      </c>
      <c r="Y116" s="727">
        <f t="shared" si="45"/>
        <v>321341.43882063794</v>
      </c>
      <c r="Z116" s="727">
        <f t="shared" si="45"/>
        <v>321341.43882063794</v>
      </c>
      <c r="AA116" s="727">
        <f t="shared" si="45"/>
        <v>321341.43882063794</v>
      </c>
      <c r="AB116" s="727">
        <f t="shared" si="45"/>
        <v>321341.43882063794</v>
      </c>
      <c r="AC116" s="727">
        <f t="shared" si="45"/>
        <v>321341.43882063794</v>
      </c>
      <c r="AD116" s="727">
        <f t="shared" si="45"/>
        <v>321341.43882063794</v>
      </c>
      <c r="AE116" s="727">
        <f t="shared" si="45"/>
        <v>321341.43882063794</v>
      </c>
      <c r="AF116" s="727">
        <f t="shared" si="45"/>
        <v>321341.43882063794</v>
      </c>
      <c r="AG116" s="727">
        <f t="shared" si="45"/>
        <v>321341.43882063794</v>
      </c>
      <c r="AH116" s="727">
        <f t="shared" si="45"/>
        <v>321341.43882063794</v>
      </c>
      <c r="AI116" s="727">
        <f t="shared" si="45"/>
        <v>321341.43882063794</v>
      </c>
      <c r="AJ116" s="727">
        <f t="shared" si="45"/>
        <v>321341.43882063794</v>
      </c>
      <c r="AK116" s="727">
        <f t="shared" si="45"/>
        <v>321341.43882063794</v>
      </c>
      <c r="AL116" s="727">
        <f t="shared" si="45"/>
        <v>321341.43882063794</v>
      </c>
      <c r="AM116" s="727">
        <f t="shared" si="45"/>
        <v>321341.43882063794</v>
      </c>
      <c r="AN116" s="727">
        <f t="shared" si="45"/>
        <v>0</v>
      </c>
      <c r="AO116" s="727">
        <f t="shared" si="45"/>
        <v>0</v>
      </c>
      <c r="AP116" s="727">
        <f t="shared" si="45"/>
        <v>0</v>
      </c>
      <c r="AQ116" s="727">
        <f t="shared" si="45"/>
        <v>0</v>
      </c>
      <c r="AR116" s="727">
        <f t="shared" si="45"/>
        <v>0</v>
      </c>
      <c r="AS116" s="727">
        <f t="shared" si="45"/>
        <v>0</v>
      </c>
      <c r="AT116" s="727">
        <f t="shared" si="45"/>
        <v>0</v>
      </c>
      <c r="AU116" s="727">
        <f t="shared" si="45"/>
        <v>0</v>
      </c>
      <c r="AV116" s="727">
        <f t="shared" si="45"/>
        <v>0</v>
      </c>
      <c r="AW116" s="727">
        <f t="shared" si="45"/>
        <v>0</v>
      </c>
      <c r="AX116" s="727">
        <f t="shared" si="45"/>
        <v>0</v>
      </c>
      <c r="AY116" s="727">
        <f t="shared" si="45"/>
        <v>0</v>
      </c>
      <c r="AZ116" s="727">
        <f t="shared" si="45"/>
        <v>0</v>
      </c>
      <c r="BA116" s="727">
        <f t="shared" si="45"/>
        <v>0</v>
      </c>
      <c r="BB116" s="727">
        <f t="shared" si="45"/>
        <v>0</v>
      </c>
      <c r="BC116" s="727">
        <f t="shared" si="45"/>
        <v>0</v>
      </c>
      <c r="BD116" s="727">
        <f t="shared" si="45"/>
        <v>0</v>
      </c>
      <c r="BE116" s="727">
        <f t="shared" si="45"/>
        <v>0</v>
      </c>
      <c r="BF116" s="727">
        <f t="shared" si="45"/>
        <v>0</v>
      </c>
      <c r="BG116" s="727">
        <f t="shared" si="45"/>
        <v>0</v>
      </c>
      <c r="BH116" s="727">
        <f t="shared" si="45"/>
        <v>0</v>
      </c>
      <c r="BI116" s="727">
        <f t="shared" si="45"/>
        <v>0</v>
      </c>
      <c r="BJ116" s="727">
        <f t="shared" si="45"/>
        <v>0</v>
      </c>
      <c r="BK116" s="727">
        <f t="shared" si="45"/>
        <v>0</v>
      </c>
      <c r="BL116" s="727">
        <f t="shared" si="45"/>
        <v>0</v>
      </c>
      <c r="BM116" s="727">
        <f t="shared" si="45"/>
        <v>0</v>
      </c>
      <c r="BN116" s="727">
        <f t="shared" si="45"/>
        <v>0</v>
      </c>
      <c r="BO116" s="727">
        <f t="shared" si="45"/>
        <v>0</v>
      </c>
      <c r="BP116" s="727">
        <f t="shared" si="45"/>
        <v>0</v>
      </c>
      <c r="BQ116" s="727">
        <f t="shared" si="45"/>
        <v>0</v>
      </c>
      <c r="BR116" s="732">
        <f t="shared" si="45"/>
        <v>8997560.2869778611</v>
      </c>
    </row>
    <row r="117" spans="1:70" ht="15" customHeight="1" outlineLevel="1">
      <c r="A117" s="733">
        <v>28</v>
      </c>
      <c r="B117" s="734">
        <v>1</v>
      </c>
      <c r="C117" s="735" cm="1">
        <f t="array" ref="C117:C176">TRANSPOSE(J$26:BQ$26)</f>
        <v>7514265.0354813784</v>
      </c>
      <c r="D117" s="737">
        <f t="shared" si="44"/>
        <v>0</v>
      </c>
      <c r="E117" s="738"/>
      <c r="F117" s="739"/>
      <c r="G117" s="739"/>
      <c r="H117" s="739"/>
      <c r="I117" s="740"/>
      <c r="J117" s="741">
        <f t="shared" ref="J117:Y132" si="46">IF(OR(J$1=0,$A117=0,J$3=$B117,J$3&gt;$F$2,J$3&lt;$A$116),0,IF(J$3&lt;$B117,0,$C117/$A117))</f>
        <v>0</v>
      </c>
      <c r="K117" s="741">
        <f t="shared" si="46"/>
        <v>0</v>
      </c>
      <c r="L117" s="741">
        <f t="shared" si="46"/>
        <v>268366.60841004923</v>
      </c>
      <c r="M117" s="741">
        <f t="shared" si="46"/>
        <v>268366.60841004923</v>
      </c>
      <c r="N117" s="741">
        <f t="shared" si="46"/>
        <v>268366.60841004923</v>
      </c>
      <c r="O117" s="741">
        <f t="shared" si="46"/>
        <v>268366.60841004923</v>
      </c>
      <c r="P117" s="741">
        <f t="shared" si="46"/>
        <v>268366.60841004923</v>
      </c>
      <c r="Q117" s="741">
        <f t="shared" si="46"/>
        <v>268366.60841004923</v>
      </c>
      <c r="R117" s="741">
        <f t="shared" si="46"/>
        <v>268366.60841004923</v>
      </c>
      <c r="S117" s="741">
        <f t="shared" si="46"/>
        <v>268366.60841004923</v>
      </c>
      <c r="T117" s="741">
        <f t="shared" si="46"/>
        <v>268366.60841004923</v>
      </c>
      <c r="U117" s="741">
        <f t="shared" si="46"/>
        <v>268366.60841004923</v>
      </c>
      <c r="V117" s="741">
        <f t="shared" si="46"/>
        <v>268366.60841004923</v>
      </c>
      <c r="W117" s="741">
        <f t="shared" si="46"/>
        <v>268366.60841004923</v>
      </c>
      <c r="X117" s="741">
        <f t="shared" si="46"/>
        <v>268366.60841004923</v>
      </c>
      <c r="Y117" s="741">
        <f t="shared" si="46"/>
        <v>268366.60841004923</v>
      </c>
      <c r="Z117" s="741">
        <f t="shared" ref="Z117:AO132" si="47">IF(OR(Z$1=0,$A117=0,Z$3=$B117,Z$3&gt;$F$2,Z$3&lt;$A$116),0,IF(Z$3&lt;$B117,0,$C117/$A117))</f>
        <v>268366.60841004923</v>
      </c>
      <c r="AA117" s="741">
        <f t="shared" si="47"/>
        <v>268366.60841004923</v>
      </c>
      <c r="AB117" s="741">
        <f t="shared" si="47"/>
        <v>268366.60841004923</v>
      </c>
      <c r="AC117" s="741">
        <f t="shared" si="47"/>
        <v>268366.60841004923</v>
      </c>
      <c r="AD117" s="741">
        <f t="shared" si="47"/>
        <v>268366.60841004923</v>
      </c>
      <c r="AE117" s="741">
        <f t="shared" si="47"/>
        <v>268366.60841004923</v>
      </c>
      <c r="AF117" s="741">
        <f t="shared" si="47"/>
        <v>268366.60841004923</v>
      </c>
      <c r="AG117" s="741">
        <f t="shared" si="47"/>
        <v>268366.60841004923</v>
      </c>
      <c r="AH117" s="741">
        <f t="shared" si="47"/>
        <v>268366.60841004923</v>
      </c>
      <c r="AI117" s="741">
        <f t="shared" si="47"/>
        <v>268366.60841004923</v>
      </c>
      <c r="AJ117" s="741">
        <f t="shared" si="47"/>
        <v>268366.60841004923</v>
      </c>
      <c r="AK117" s="741">
        <f t="shared" si="47"/>
        <v>268366.60841004923</v>
      </c>
      <c r="AL117" s="741">
        <f t="shared" si="47"/>
        <v>268366.60841004923</v>
      </c>
      <c r="AM117" s="741">
        <f t="shared" si="47"/>
        <v>268366.60841004923</v>
      </c>
      <c r="AN117" s="741">
        <f t="shared" si="47"/>
        <v>0</v>
      </c>
      <c r="AO117" s="741">
        <f t="shared" si="47"/>
        <v>0</v>
      </c>
      <c r="AP117" s="741">
        <f t="shared" ref="AP117:BE132" si="48">IF(OR(AP$1=0,$A117=0,AP$3=$B117,AP$3&gt;$F$2,AP$3&lt;$A$116),0,IF(AP$3&lt;$B117,0,$C117/$A117))</f>
        <v>0</v>
      </c>
      <c r="AQ117" s="741">
        <f t="shared" si="48"/>
        <v>0</v>
      </c>
      <c r="AR117" s="741">
        <f t="shared" si="48"/>
        <v>0</v>
      </c>
      <c r="AS117" s="741">
        <f t="shared" si="48"/>
        <v>0</v>
      </c>
      <c r="AT117" s="741">
        <f t="shared" si="48"/>
        <v>0</v>
      </c>
      <c r="AU117" s="741">
        <f t="shared" si="48"/>
        <v>0</v>
      </c>
      <c r="AV117" s="741">
        <f t="shared" si="48"/>
        <v>0</v>
      </c>
      <c r="AW117" s="741">
        <f t="shared" si="48"/>
        <v>0</v>
      </c>
      <c r="AX117" s="741">
        <f t="shared" si="48"/>
        <v>0</v>
      </c>
      <c r="AY117" s="741">
        <f t="shared" si="48"/>
        <v>0</v>
      </c>
      <c r="AZ117" s="741">
        <f t="shared" si="48"/>
        <v>0</v>
      </c>
      <c r="BA117" s="741">
        <f t="shared" si="48"/>
        <v>0</v>
      </c>
      <c r="BB117" s="741">
        <f t="shared" si="48"/>
        <v>0</v>
      </c>
      <c r="BC117" s="741">
        <f t="shared" si="48"/>
        <v>0</v>
      </c>
      <c r="BD117" s="741">
        <f t="shared" si="48"/>
        <v>0</v>
      </c>
      <c r="BE117" s="741">
        <f t="shared" si="48"/>
        <v>0</v>
      </c>
      <c r="BF117" s="741">
        <f t="shared" ref="BF117:BQ132" si="49">IF(OR(BF$1=0,$A117=0,BF$3=$B117,BF$3&gt;$F$2,BF$3&lt;$A$116),0,IF(BF$3&lt;$B117,0,$C117/$A117))</f>
        <v>0</v>
      </c>
      <c r="BG117" s="741">
        <f t="shared" si="49"/>
        <v>0</v>
      </c>
      <c r="BH117" s="741">
        <f t="shared" si="49"/>
        <v>0</v>
      </c>
      <c r="BI117" s="741">
        <f t="shared" si="49"/>
        <v>0</v>
      </c>
      <c r="BJ117" s="741">
        <f t="shared" si="49"/>
        <v>0</v>
      </c>
      <c r="BK117" s="741">
        <f t="shared" si="49"/>
        <v>0</v>
      </c>
      <c r="BL117" s="741">
        <f t="shared" si="49"/>
        <v>0</v>
      </c>
      <c r="BM117" s="741">
        <f t="shared" si="49"/>
        <v>0</v>
      </c>
      <c r="BN117" s="741">
        <f t="shared" si="49"/>
        <v>0</v>
      </c>
      <c r="BO117" s="741">
        <f t="shared" si="49"/>
        <v>0</v>
      </c>
      <c r="BP117" s="741">
        <f t="shared" si="49"/>
        <v>0</v>
      </c>
      <c r="BQ117" s="741">
        <f t="shared" si="49"/>
        <v>0</v>
      </c>
      <c r="BR117" s="732">
        <f t="shared" ref="BR117:BR147" si="50">SUM(J117:BQ117)</f>
        <v>7514265.0354813784</v>
      </c>
    </row>
    <row r="118" spans="1:70" ht="15" outlineLevel="1">
      <c r="A118" s="733">
        <v>28</v>
      </c>
      <c r="B118" s="734">
        <f t="shared" ref="B118:B176" si="51">B117+1</f>
        <v>2</v>
      </c>
      <c r="C118" s="735">
        <v>1483295.2514964836</v>
      </c>
      <c r="D118" s="737">
        <f t="shared" si="44"/>
        <v>0</v>
      </c>
      <c r="E118" s="738"/>
      <c r="F118" s="739"/>
      <c r="G118" s="739"/>
      <c r="H118" s="739"/>
      <c r="I118" s="740"/>
      <c r="J118" s="741">
        <f t="shared" si="46"/>
        <v>0</v>
      </c>
      <c r="K118" s="741">
        <f t="shared" si="46"/>
        <v>0</v>
      </c>
      <c r="L118" s="741">
        <f t="shared" si="46"/>
        <v>52974.8304105887</v>
      </c>
      <c r="M118" s="741">
        <f t="shared" si="46"/>
        <v>52974.8304105887</v>
      </c>
      <c r="N118" s="741">
        <f t="shared" si="46"/>
        <v>52974.8304105887</v>
      </c>
      <c r="O118" s="741">
        <f t="shared" si="46"/>
        <v>52974.8304105887</v>
      </c>
      <c r="P118" s="741">
        <f t="shared" si="46"/>
        <v>52974.8304105887</v>
      </c>
      <c r="Q118" s="741">
        <f t="shared" si="46"/>
        <v>52974.8304105887</v>
      </c>
      <c r="R118" s="741">
        <f t="shared" si="46"/>
        <v>52974.8304105887</v>
      </c>
      <c r="S118" s="741">
        <f t="shared" si="46"/>
        <v>52974.8304105887</v>
      </c>
      <c r="T118" s="741">
        <f t="shared" si="46"/>
        <v>52974.8304105887</v>
      </c>
      <c r="U118" s="741">
        <f t="shared" si="46"/>
        <v>52974.8304105887</v>
      </c>
      <c r="V118" s="741">
        <f t="shared" si="46"/>
        <v>52974.8304105887</v>
      </c>
      <c r="W118" s="741">
        <f t="shared" si="46"/>
        <v>52974.8304105887</v>
      </c>
      <c r="X118" s="741">
        <f t="shared" si="46"/>
        <v>52974.8304105887</v>
      </c>
      <c r="Y118" s="741">
        <f t="shared" si="46"/>
        <v>52974.8304105887</v>
      </c>
      <c r="Z118" s="741">
        <f t="shared" si="47"/>
        <v>52974.8304105887</v>
      </c>
      <c r="AA118" s="741">
        <f t="shared" si="47"/>
        <v>52974.8304105887</v>
      </c>
      <c r="AB118" s="741">
        <f t="shared" si="47"/>
        <v>52974.8304105887</v>
      </c>
      <c r="AC118" s="741">
        <f t="shared" si="47"/>
        <v>52974.8304105887</v>
      </c>
      <c r="AD118" s="741">
        <f t="shared" si="47"/>
        <v>52974.8304105887</v>
      </c>
      <c r="AE118" s="741">
        <f t="shared" si="47"/>
        <v>52974.8304105887</v>
      </c>
      <c r="AF118" s="741">
        <f t="shared" si="47"/>
        <v>52974.8304105887</v>
      </c>
      <c r="AG118" s="741">
        <f t="shared" si="47"/>
        <v>52974.8304105887</v>
      </c>
      <c r="AH118" s="741">
        <f t="shared" si="47"/>
        <v>52974.8304105887</v>
      </c>
      <c r="AI118" s="741">
        <f t="shared" si="47"/>
        <v>52974.8304105887</v>
      </c>
      <c r="AJ118" s="741">
        <f t="shared" si="47"/>
        <v>52974.8304105887</v>
      </c>
      <c r="AK118" s="741">
        <f t="shared" si="47"/>
        <v>52974.8304105887</v>
      </c>
      <c r="AL118" s="741">
        <f t="shared" si="47"/>
        <v>52974.8304105887</v>
      </c>
      <c r="AM118" s="741">
        <f t="shared" si="47"/>
        <v>52974.8304105887</v>
      </c>
      <c r="AN118" s="741">
        <f t="shared" si="47"/>
        <v>0</v>
      </c>
      <c r="AO118" s="741">
        <f t="shared" si="47"/>
        <v>0</v>
      </c>
      <c r="AP118" s="741">
        <f t="shared" si="48"/>
        <v>0</v>
      </c>
      <c r="AQ118" s="741">
        <f t="shared" si="48"/>
        <v>0</v>
      </c>
      <c r="AR118" s="741">
        <f t="shared" si="48"/>
        <v>0</v>
      </c>
      <c r="AS118" s="741">
        <f t="shared" si="48"/>
        <v>0</v>
      </c>
      <c r="AT118" s="741">
        <f t="shared" si="48"/>
        <v>0</v>
      </c>
      <c r="AU118" s="741">
        <f t="shared" si="48"/>
        <v>0</v>
      </c>
      <c r="AV118" s="741">
        <f t="shared" si="48"/>
        <v>0</v>
      </c>
      <c r="AW118" s="741">
        <f t="shared" si="48"/>
        <v>0</v>
      </c>
      <c r="AX118" s="741">
        <f t="shared" si="48"/>
        <v>0</v>
      </c>
      <c r="AY118" s="741">
        <f t="shared" si="48"/>
        <v>0</v>
      </c>
      <c r="AZ118" s="741">
        <f t="shared" si="48"/>
        <v>0</v>
      </c>
      <c r="BA118" s="741">
        <f t="shared" si="48"/>
        <v>0</v>
      </c>
      <c r="BB118" s="741">
        <f t="shared" si="48"/>
        <v>0</v>
      </c>
      <c r="BC118" s="741">
        <f t="shared" si="48"/>
        <v>0</v>
      </c>
      <c r="BD118" s="741">
        <f t="shared" si="48"/>
        <v>0</v>
      </c>
      <c r="BE118" s="741">
        <f t="shared" si="48"/>
        <v>0</v>
      </c>
      <c r="BF118" s="741">
        <f t="shared" si="49"/>
        <v>0</v>
      </c>
      <c r="BG118" s="741">
        <f t="shared" si="49"/>
        <v>0</v>
      </c>
      <c r="BH118" s="741">
        <f t="shared" si="49"/>
        <v>0</v>
      </c>
      <c r="BI118" s="741">
        <f t="shared" si="49"/>
        <v>0</v>
      </c>
      <c r="BJ118" s="741">
        <f t="shared" si="49"/>
        <v>0</v>
      </c>
      <c r="BK118" s="741">
        <f t="shared" si="49"/>
        <v>0</v>
      </c>
      <c r="BL118" s="741">
        <f t="shared" si="49"/>
        <v>0</v>
      </c>
      <c r="BM118" s="741">
        <f t="shared" si="49"/>
        <v>0</v>
      </c>
      <c r="BN118" s="741">
        <f t="shared" si="49"/>
        <v>0</v>
      </c>
      <c r="BO118" s="741">
        <f t="shared" si="49"/>
        <v>0</v>
      </c>
      <c r="BP118" s="741">
        <f t="shared" si="49"/>
        <v>0</v>
      </c>
      <c r="BQ118" s="741">
        <f t="shared" si="49"/>
        <v>0</v>
      </c>
      <c r="BR118" s="732">
        <f t="shared" si="50"/>
        <v>1483295.2514964836</v>
      </c>
    </row>
    <row r="119" spans="1:70" ht="15" outlineLevel="1">
      <c r="A119" s="733">
        <v>27</v>
      </c>
      <c r="B119" s="734">
        <f t="shared" si="51"/>
        <v>3</v>
      </c>
      <c r="C119" s="735">
        <v>0</v>
      </c>
      <c r="D119" s="737">
        <f t="shared" si="44"/>
        <v>0</v>
      </c>
      <c r="E119" s="738"/>
      <c r="F119" s="739"/>
      <c r="G119" s="739"/>
      <c r="H119" s="739"/>
      <c r="I119" s="740"/>
      <c r="J119" s="741">
        <f t="shared" si="46"/>
        <v>0</v>
      </c>
      <c r="K119" s="741">
        <f t="shared" si="46"/>
        <v>0</v>
      </c>
      <c r="L119" s="741">
        <f t="shared" si="46"/>
        <v>0</v>
      </c>
      <c r="M119" s="741">
        <f t="shared" si="46"/>
        <v>0</v>
      </c>
      <c r="N119" s="741">
        <f t="shared" si="46"/>
        <v>0</v>
      </c>
      <c r="O119" s="741">
        <f t="shared" si="46"/>
        <v>0</v>
      </c>
      <c r="P119" s="741">
        <f t="shared" si="46"/>
        <v>0</v>
      </c>
      <c r="Q119" s="741">
        <f t="shared" si="46"/>
        <v>0</v>
      </c>
      <c r="R119" s="741">
        <f t="shared" si="46"/>
        <v>0</v>
      </c>
      <c r="S119" s="741">
        <f t="shared" si="46"/>
        <v>0</v>
      </c>
      <c r="T119" s="741">
        <f t="shared" si="46"/>
        <v>0</v>
      </c>
      <c r="U119" s="741">
        <f t="shared" si="46"/>
        <v>0</v>
      </c>
      <c r="V119" s="741">
        <f t="shared" si="46"/>
        <v>0</v>
      </c>
      <c r="W119" s="741">
        <f t="shared" si="46"/>
        <v>0</v>
      </c>
      <c r="X119" s="741">
        <f t="shared" si="46"/>
        <v>0</v>
      </c>
      <c r="Y119" s="741">
        <f t="shared" si="46"/>
        <v>0</v>
      </c>
      <c r="Z119" s="741">
        <f t="shared" si="47"/>
        <v>0</v>
      </c>
      <c r="AA119" s="741">
        <f t="shared" si="47"/>
        <v>0</v>
      </c>
      <c r="AB119" s="741">
        <f t="shared" si="47"/>
        <v>0</v>
      </c>
      <c r="AC119" s="741">
        <f t="shared" si="47"/>
        <v>0</v>
      </c>
      <c r="AD119" s="741">
        <f t="shared" si="47"/>
        <v>0</v>
      </c>
      <c r="AE119" s="741">
        <f t="shared" si="47"/>
        <v>0</v>
      </c>
      <c r="AF119" s="741">
        <f t="shared" si="47"/>
        <v>0</v>
      </c>
      <c r="AG119" s="741">
        <f t="shared" si="47"/>
        <v>0</v>
      </c>
      <c r="AH119" s="741">
        <f t="shared" si="47"/>
        <v>0</v>
      </c>
      <c r="AI119" s="741">
        <f t="shared" si="47"/>
        <v>0</v>
      </c>
      <c r="AJ119" s="741">
        <f t="shared" si="47"/>
        <v>0</v>
      </c>
      <c r="AK119" s="741">
        <f t="shared" si="47"/>
        <v>0</v>
      </c>
      <c r="AL119" s="741">
        <f t="shared" si="47"/>
        <v>0</v>
      </c>
      <c r="AM119" s="741">
        <f t="shared" si="47"/>
        <v>0</v>
      </c>
      <c r="AN119" s="741">
        <f t="shared" si="47"/>
        <v>0</v>
      </c>
      <c r="AO119" s="741">
        <f t="shared" si="47"/>
        <v>0</v>
      </c>
      <c r="AP119" s="741">
        <f t="shared" si="48"/>
        <v>0</v>
      </c>
      <c r="AQ119" s="741">
        <f t="shared" si="48"/>
        <v>0</v>
      </c>
      <c r="AR119" s="741">
        <f t="shared" si="48"/>
        <v>0</v>
      </c>
      <c r="AS119" s="741">
        <f t="shared" si="48"/>
        <v>0</v>
      </c>
      <c r="AT119" s="741">
        <f t="shared" si="48"/>
        <v>0</v>
      </c>
      <c r="AU119" s="741">
        <f t="shared" si="48"/>
        <v>0</v>
      </c>
      <c r="AV119" s="741">
        <f t="shared" si="48"/>
        <v>0</v>
      </c>
      <c r="AW119" s="741">
        <f t="shared" si="48"/>
        <v>0</v>
      </c>
      <c r="AX119" s="741">
        <f t="shared" si="48"/>
        <v>0</v>
      </c>
      <c r="AY119" s="741">
        <f t="shared" si="48"/>
        <v>0</v>
      </c>
      <c r="AZ119" s="741">
        <f t="shared" si="48"/>
        <v>0</v>
      </c>
      <c r="BA119" s="741">
        <f t="shared" si="48"/>
        <v>0</v>
      </c>
      <c r="BB119" s="741">
        <f t="shared" si="48"/>
        <v>0</v>
      </c>
      <c r="BC119" s="741">
        <f t="shared" si="48"/>
        <v>0</v>
      </c>
      <c r="BD119" s="741">
        <f t="shared" si="48"/>
        <v>0</v>
      </c>
      <c r="BE119" s="741">
        <f t="shared" si="48"/>
        <v>0</v>
      </c>
      <c r="BF119" s="741">
        <f t="shared" si="49"/>
        <v>0</v>
      </c>
      <c r="BG119" s="741">
        <f t="shared" si="49"/>
        <v>0</v>
      </c>
      <c r="BH119" s="741">
        <f t="shared" si="49"/>
        <v>0</v>
      </c>
      <c r="BI119" s="741">
        <f t="shared" si="49"/>
        <v>0</v>
      </c>
      <c r="BJ119" s="741">
        <f t="shared" si="49"/>
        <v>0</v>
      </c>
      <c r="BK119" s="741">
        <f t="shared" si="49"/>
        <v>0</v>
      </c>
      <c r="BL119" s="741">
        <f t="shared" si="49"/>
        <v>0</v>
      </c>
      <c r="BM119" s="741">
        <f t="shared" si="49"/>
        <v>0</v>
      </c>
      <c r="BN119" s="741">
        <f t="shared" si="49"/>
        <v>0</v>
      </c>
      <c r="BO119" s="741">
        <f t="shared" si="49"/>
        <v>0</v>
      </c>
      <c r="BP119" s="741">
        <f t="shared" si="49"/>
        <v>0</v>
      </c>
      <c r="BQ119" s="741">
        <f t="shared" si="49"/>
        <v>0</v>
      </c>
      <c r="BR119" s="732">
        <f t="shared" si="50"/>
        <v>0</v>
      </c>
    </row>
    <row r="120" spans="1:70" ht="15" outlineLevel="1">
      <c r="A120" s="733">
        <v>26</v>
      </c>
      <c r="B120" s="734">
        <f t="shared" si="51"/>
        <v>4</v>
      </c>
      <c r="C120" s="735">
        <v>0</v>
      </c>
      <c r="D120" s="737">
        <f t="shared" si="44"/>
        <v>0</v>
      </c>
      <c r="E120" s="738"/>
      <c r="F120" s="739"/>
      <c r="G120" s="739"/>
      <c r="H120" s="739"/>
      <c r="I120" s="740"/>
      <c r="J120" s="741">
        <f t="shared" si="46"/>
        <v>0</v>
      </c>
      <c r="K120" s="741">
        <f t="shared" si="46"/>
        <v>0</v>
      </c>
      <c r="L120" s="741">
        <f t="shared" si="46"/>
        <v>0</v>
      </c>
      <c r="M120" s="741">
        <f t="shared" si="46"/>
        <v>0</v>
      </c>
      <c r="N120" s="741">
        <f t="shared" si="46"/>
        <v>0</v>
      </c>
      <c r="O120" s="741">
        <f t="shared" si="46"/>
        <v>0</v>
      </c>
      <c r="P120" s="741">
        <f t="shared" si="46"/>
        <v>0</v>
      </c>
      <c r="Q120" s="741">
        <f t="shared" si="46"/>
        <v>0</v>
      </c>
      <c r="R120" s="741">
        <f t="shared" si="46"/>
        <v>0</v>
      </c>
      <c r="S120" s="741">
        <f t="shared" si="46"/>
        <v>0</v>
      </c>
      <c r="T120" s="741">
        <f t="shared" si="46"/>
        <v>0</v>
      </c>
      <c r="U120" s="741">
        <f t="shared" si="46"/>
        <v>0</v>
      </c>
      <c r="V120" s="741">
        <f t="shared" si="46"/>
        <v>0</v>
      </c>
      <c r="W120" s="741">
        <f t="shared" si="46"/>
        <v>0</v>
      </c>
      <c r="X120" s="741">
        <f t="shared" si="46"/>
        <v>0</v>
      </c>
      <c r="Y120" s="741">
        <f t="shared" si="46"/>
        <v>0</v>
      </c>
      <c r="Z120" s="741">
        <f t="shared" si="47"/>
        <v>0</v>
      </c>
      <c r="AA120" s="741">
        <f t="shared" si="47"/>
        <v>0</v>
      </c>
      <c r="AB120" s="741">
        <f t="shared" si="47"/>
        <v>0</v>
      </c>
      <c r="AC120" s="741">
        <f t="shared" si="47"/>
        <v>0</v>
      </c>
      <c r="AD120" s="741">
        <f t="shared" si="47"/>
        <v>0</v>
      </c>
      <c r="AE120" s="741">
        <f t="shared" si="47"/>
        <v>0</v>
      </c>
      <c r="AF120" s="741">
        <f t="shared" si="47"/>
        <v>0</v>
      </c>
      <c r="AG120" s="741">
        <f t="shared" si="47"/>
        <v>0</v>
      </c>
      <c r="AH120" s="741">
        <f t="shared" si="47"/>
        <v>0</v>
      </c>
      <c r="AI120" s="741">
        <f t="shared" si="47"/>
        <v>0</v>
      </c>
      <c r="AJ120" s="741">
        <f t="shared" si="47"/>
        <v>0</v>
      </c>
      <c r="AK120" s="741">
        <f t="shared" si="47"/>
        <v>0</v>
      </c>
      <c r="AL120" s="741">
        <f t="shared" si="47"/>
        <v>0</v>
      </c>
      <c r="AM120" s="741">
        <f t="shared" si="47"/>
        <v>0</v>
      </c>
      <c r="AN120" s="741">
        <f t="shared" si="47"/>
        <v>0</v>
      </c>
      <c r="AO120" s="741">
        <f t="shared" si="47"/>
        <v>0</v>
      </c>
      <c r="AP120" s="741">
        <f t="shared" si="48"/>
        <v>0</v>
      </c>
      <c r="AQ120" s="741">
        <f t="shared" si="48"/>
        <v>0</v>
      </c>
      <c r="AR120" s="741">
        <f t="shared" si="48"/>
        <v>0</v>
      </c>
      <c r="AS120" s="741">
        <f t="shared" si="48"/>
        <v>0</v>
      </c>
      <c r="AT120" s="741">
        <f t="shared" si="48"/>
        <v>0</v>
      </c>
      <c r="AU120" s="741">
        <f t="shared" si="48"/>
        <v>0</v>
      </c>
      <c r="AV120" s="741">
        <f t="shared" si="48"/>
        <v>0</v>
      </c>
      <c r="AW120" s="741">
        <f t="shared" si="48"/>
        <v>0</v>
      </c>
      <c r="AX120" s="741">
        <f t="shared" si="48"/>
        <v>0</v>
      </c>
      <c r="AY120" s="741">
        <f t="shared" si="48"/>
        <v>0</v>
      </c>
      <c r="AZ120" s="741">
        <f t="shared" si="48"/>
        <v>0</v>
      </c>
      <c r="BA120" s="741">
        <f t="shared" si="48"/>
        <v>0</v>
      </c>
      <c r="BB120" s="741">
        <f t="shared" si="48"/>
        <v>0</v>
      </c>
      <c r="BC120" s="741">
        <f t="shared" si="48"/>
        <v>0</v>
      </c>
      <c r="BD120" s="741">
        <f t="shared" si="48"/>
        <v>0</v>
      </c>
      <c r="BE120" s="741">
        <f t="shared" si="48"/>
        <v>0</v>
      </c>
      <c r="BF120" s="741">
        <f t="shared" si="49"/>
        <v>0</v>
      </c>
      <c r="BG120" s="741">
        <f t="shared" si="49"/>
        <v>0</v>
      </c>
      <c r="BH120" s="741">
        <f t="shared" si="49"/>
        <v>0</v>
      </c>
      <c r="BI120" s="741">
        <f t="shared" si="49"/>
        <v>0</v>
      </c>
      <c r="BJ120" s="741">
        <f t="shared" si="49"/>
        <v>0</v>
      </c>
      <c r="BK120" s="741">
        <f t="shared" si="49"/>
        <v>0</v>
      </c>
      <c r="BL120" s="741">
        <f t="shared" si="49"/>
        <v>0</v>
      </c>
      <c r="BM120" s="741">
        <f t="shared" si="49"/>
        <v>0</v>
      </c>
      <c r="BN120" s="741">
        <f t="shared" si="49"/>
        <v>0</v>
      </c>
      <c r="BO120" s="741">
        <f t="shared" si="49"/>
        <v>0</v>
      </c>
      <c r="BP120" s="741">
        <f t="shared" si="49"/>
        <v>0</v>
      </c>
      <c r="BQ120" s="741">
        <f t="shared" si="49"/>
        <v>0</v>
      </c>
      <c r="BR120" s="732">
        <f t="shared" si="50"/>
        <v>0</v>
      </c>
    </row>
    <row r="121" spans="1:70" ht="15" outlineLevel="1">
      <c r="A121" s="733">
        <v>25</v>
      </c>
      <c r="B121" s="734">
        <f t="shared" si="51"/>
        <v>5</v>
      </c>
      <c r="C121" s="735">
        <v>0</v>
      </c>
      <c r="D121" s="737">
        <f t="shared" si="44"/>
        <v>0</v>
      </c>
      <c r="E121" s="738"/>
      <c r="F121" s="739"/>
      <c r="G121" s="739"/>
      <c r="H121" s="739"/>
      <c r="I121" s="740"/>
      <c r="J121" s="741">
        <f t="shared" si="46"/>
        <v>0</v>
      </c>
      <c r="K121" s="741">
        <f t="shared" si="46"/>
        <v>0</v>
      </c>
      <c r="L121" s="741">
        <f t="shared" si="46"/>
        <v>0</v>
      </c>
      <c r="M121" s="741">
        <f t="shared" si="46"/>
        <v>0</v>
      </c>
      <c r="N121" s="741">
        <f t="shared" si="46"/>
        <v>0</v>
      </c>
      <c r="O121" s="741">
        <f t="shared" si="46"/>
        <v>0</v>
      </c>
      <c r="P121" s="741">
        <f t="shared" si="46"/>
        <v>0</v>
      </c>
      <c r="Q121" s="741">
        <f t="shared" si="46"/>
        <v>0</v>
      </c>
      <c r="R121" s="741">
        <f t="shared" si="46"/>
        <v>0</v>
      </c>
      <c r="S121" s="741">
        <f t="shared" si="46"/>
        <v>0</v>
      </c>
      <c r="T121" s="741">
        <f t="shared" si="46"/>
        <v>0</v>
      </c>
      <c r="U121" s="741">
        <f t="shared" si="46"/>
        <v>0</v>
      </c>
      <c r="V121" s="741">
        <f t="shared" si="46"/>
        <v>0</v>
      </c>
      <c r="W121" s="741">
        <f t="shared" si="46"/>
        <v>0</v>
      </c>
      <c r="X121" s="741">
        <f t="shared" si="46"/>
        <v>0</v>
      </c>
      <c r="Y121" s="741">
        <f t="shared" si="46"/>
        <v>0</v>
      </c>
      <c r="Z121" s="741">
        <f t="shared" si="47"/>
        <v>0</v>
      </c>
      <c r="AA121" s="741">
        <f t="shared" si="47"/>
        <v>0</v>
      </c>
      <c r="AB121" s="741">
        <f t="shared" si="47"/>
        <v>0</v>
      </c>
      <c r="AC121" s="741">
        <f t="shared" si="47"/>
        <v>0</v>
      </c>
      <c r="AD121" s="741">
        <f t="shared" si="47"/>
        <v>0</v>
      </c>
      <c r="AE121" s="741">
        <f t="shared" si="47"/>
        <v>0</v>
      </c>
      <c r="AF121" s="741">
        <f t="shared" si="47"/>
        <v>0</v>
      </c>
      <c r="AG121" s="741">
        <f t="shared" si="47"/>
        <v>0</v>
      </c>
      <c r="AH121" s="741">
        <f t="shared" si="47"/>
        <v>0</v>
      </c>
      <c r="AI121" s="741">
        <f t="shared" si="47"/>
        <v>0</v>
      </c>
      <c r="AJ121" s="741">
        <f t="shared" si="47"/>
        <v>0</v>
      </c>
      <c r="AK121" s="741">
        <f t="shared" si="47"/>
        <v>0</v>
      </c>
      <c r="AL121" s="741">
        <f t="shared" si="47"/>
        <v>0</v>
      </c>
      <c r="AM121" s="741">
        <f t="shared" si="47"/>
        <v>0</v>
      </c>
      <c r="AN121" s="741">
        <f t="shared" si="47"/>
        <v>0</v>
      </c>
      <c r="AO121" s="741">
        <f t="shared" si="47"/>
        <v>0</v>
      </c>
      <c r="AP121" s="741">
        <f t="shared" si="48"/>
        <v>0</v>
      </c>
      <c r="AQ121" s="741">
        <f t="shared" si="48"/>
        <v>0</v>
      </c>
      <c r="AR121" s="741">
        <f t="shared" si="48"/>
        <v>0</v>
      </c>
      <c r="AS121" s="741">
        <f t="shared" si="48"/>
        <v>0</v>
      </c>
      <c r="AT121" s="741">
        <f t="shared" si="48"/>
        <v>0</v>
      </c>
      <c r="AU121" s="741">
        <f t="shared" si="48"/>
        <v>0</v>
      </c>
      <c r="AV121" s="741">
        <f t="shared" si="48"/>
        <v>0</v>
      </c>
      <c r="AW121" s="741">
        <f t="shared" si="48"/>
        <v>0</v>
      </c>
      <c r="AX121" s="741">
        <f t="shared" si="48"/>
        <v>0</v>
      </c>
      <c r="AY121" s="741">
        <f t="shared" si="48"/>
        <v>0</v>
      </c>
      <c r="AZ121" s="741">
        <f t="shared" si="48"/>
        <v>0</v>
      </c>
      <c r="BA121" s="741">
        <f t="shared" si="48"/>
        <v>0</v>
      </c>
      <c r="BB121" s="741">
        <f t="shared" si="48"/>
        <v>0</v>
      </c>
      <c r="BC121" s="741">
        <f t="shared" si="48"/>
        <v>0</v>
      </c>
      <c r="BD121" s="741">
        <f t="shared" si="48"/>
        <v>0</v>
      </c>
      <c r="BE121" s="741">
        <f t="shared" si="48"/>
        <v>0</v>
      </c>
      <c r="BF121" s="741">
        <f t="shared" si="49"/>
        <v>0</v>
      </c>
      <c r="BG121" s="741">
        <f t="shared" si="49"/>
        <v>0</v>
      </c>
      <c r="BH121" s="741">
        <f t="shared" si="49"/>
        <v>0</v>
      </c>
      <c r="BI121" s="741">
        <f t="shared" si="49"/>
        <v>0</v>
      </c>
      <c r="BJ121" s="741">
        <f t="shared" si="49"/>
        <v>0</v>
      </c>
      <c r="BK121" s="741">
        <f t="shared" si="49"/>
        <v>0</v>
      </c>
      <c r="BL121" s="741">
        <f t="shared" si="49"/>
        <v>0</v>
      </c>
      <c r="BM121" s="741">
        <f t="shared" si="49"/>
        <v>0</v>
      </c>
      <c r="BN121" s="741">
        <f t="shared" si="49"/>
        <v>0</v>
      </c>
      <c r="BO121" s="741">
        <f t="shared" si="49"/>
        <v>0</v>
      </c>
      <c r="BP121" s="741">
        <f t="shared" si="49"/>
        <v>0</v>
      </c>
      <c r="BQ121" s="741">
        <f t="shared" si="49"/>
        <v>0</v>
      </c>
      <c r="BR121" s="732">
        <f t="shared" si="50"/>
        <v>0</v>
      </c>
    </row>
    <row r="122" spans="1:70" ht="15" outlineLevel="1">
      <c r="A122" s="742">
        <v>24</v>
      </c>
      <c r="B122" s="734">
        <f t="shared" si="51"/>
        <v>6</v>
      </c>
      <c r="C122" s="735">
        <v>0</v>
      </c>
      <c r="D122" s="737">
        <f t="shared" si="44"/>
        <v>0</v>
      </c>
      <c r="E122" s="738"/>
      <c r="F122" s="739"/>
      <c r="G122" s="739"/>
      <c r="H122" s="739"/>
      <c r="I122" s="740"/>
      <c r="J122" s="741">
        <f t="shared" si="46"/>
        <v>0</v>
      </c>
      <c r="K122" s="741">
        <f t="shared" si="46"/>
        <v>0</v>
      </c>
      <c r="L122" s="741">
        <f t="shared" si="46"/>
        <v>0</v>
      </c>
      <c r="M122" s="741">
        <f t="shared" si="46"/>
        <v>0</v>
      </c>
      <c r="N122" s="741">
        <f t="shared" si="46"/>
        <v>0</v>
      </c>
      <c r="O122" s="741">
        <f t="shared" si="46"/>
        <v>0</v>
      </c>
      <c r="P122" s="741">
        <f t="shared" si="46"/>
        <v>0</v>
      </c>
      <c r="Q122" s="741">
        <f t="shared" si="46"/>
        <v>0</v>
      </c>
      <c r="R122" s="741">
        <f t="shared" si="46"/>
        <v>0</v>
      </c>
      <c r="S122" s="741">
        <f t="shared" si="46"/>
        <v>0</v>
      </c>
      <c r="T122" s="741">
        <f t="shared" si="46"/>
        <v>0</v>
      </c>
      <c r="U122" s="741">
        <f t="shared" si="46"/>
        <v>0</v>
      </c>
      <c r="V122" s="741">
        <f t="shared" si="46"/>
        <v>0</v>
      </c>
      <c r="W122" s="741">
        <f t="shared" si="46"/>
        <v>0</v>
      </c>
      <c r="X122" s="741">
        <f t="shared" si="46"/>
        <v>0</v>
      </c>
      <c r="Y122" s="741">
        <f t="shared" si="46"/>
        <v>0</v>
      </c>
      <c r="Z122" s="741">
        <f t="shared" si="47"/>
        <v>0</v>
      </c>
      <c r="AA122" s="741">
        <f t="shared" si="47"/>
        <v>0</v>
      </c>
      <c r="AB122" s="741">
        <f t="shared" si="47"/>
        <v>0</v>
      </c>
      <c r="AC122" s="741">
        <f t="shared" si="47"/>
        <v>0</v>
      </c>
      <c r="AD122" s="741">
        <f t="shared" si="47"/>
        <v>0</v>
      </c>
      <c r="AE122" s="741">
        <f t="shared" si="47"/>
        <v>0</v>
      </c>
      <c r="AF122" s="741">
        <f t="shared" si="47"/>
        <v>0</v>
      </c>
      <c r="AG122" s="741">
        <f t="shared" si="47"/>
        <v>0</v>
      </c>
      <c r="AH122" s="741">
        <f t="shared" si="47"/>
        <v>0</v>
      </c>
      <c r="AI122" s="741">
        <f t="shared" si="47"/>
        <v>0</v>
      </c>
      <c r="AJ122" s="741">
        <f t="shared" si="47"/>
        <v>0</v>
      </c>
      <c r="AK122" s="741">
        <f t="shared" si="47"/>
        <v>0</v>
      </c>
      <c r="AL122" s="741">
        <f t="shared" si="47"/>
        <v>0</v>
      </c>
      <c r="AM122" s="741">
        <f t="shared" si="47"/>
        <v>0</v>
      </c>
      <c r="AN122" s="741">
        <f t="shared" si="47"/>
        <v>0</v>
      </c>
      <c r="AO122" s="741">
        <f t="shared" si="47"/>
        <v>0</v>
      </c>
      <c r="AP122" s="741">
        <f t="shared" si="48"/>
        <v>0</v>
      </c>
      <c r="AQ122" s="741">
        <f t="shared" si="48"/>
        <v>0</v>
      </c>
      <c r="AR122" s="741">
        <f t="shared" si="48"/>
        <v>0</v>
      </c>
      <c r="AS122" s="741">
        <f t="shared" si="48"/>
        <v>0</v>
      </c>
      <c r="AT122" s="741">
        <f t="shared" si="48"/>
        <v>0</v>
      </c>
      <c r="AU122" s="741">
        <f t="shared" si="48"/>
        <v>0</v>
      </c>
      <c r="AV122" s="741">
        <f t="shared" si="48"/>
        <v>0</v>
      </c>
      <c r="AW122" s="741">
        <f t="shared" si="48"/>
        <v>0</v>
      </c>
      <c r="AX122" s="741">
        <f t="shared" si="48"/>
        <v>0</v>
      </c>
      <c r="AY122" s="741">
        <f t="shared" si="48"/>
        <v>0</v>
      </c>
      <c r="AZ122" s="741">
        <f t="shared" si="48"/>
        <v>0</v>
      </c>
      <c r="BA122" s="741">
        <f t="shared" si="48"/>
        <v>0</v>
      </c>
      <c r="BB122" s="741">
        <f t="shared" si="48"/>
        <v>0</v>
      </c>
      <c r="BC122" s="741">
        <f t="shared" si="48"/>
        <v>0</v>
      </c>
      <c r="BD122" s="741">
        <f t="shared" si="48"/>
        <v>0</v>
      </c>
      <c r="BE122" s="741">
        <f t="shared" si="48"/>
        <v>0</v>
      </c>
      <c r="BF122" s="741">
        <f t="shared" si="49"/>
        <v>0</v>
      </c>
      <c r="BG122" s="741">
        <f t="shared" si="49"/>
        <v>0</v>
      </c>
      <c r="BH122" s="741">
        <f t="shared" si="49"/>
        <v>0</v>
      </c>
      <c r="BI122" s="741">
        <f t="shared" si="49"/>
        <v>0</v>
      </c>
      <c r="BJ122" s="741">
        <f t="shared" si="49"/>
        <v>0</v>
      </c>
      <c r="BK122" s="741">
        <f t="shared" si="49"/>
        <v>0</v>
      </c>
      <c r="BL122" s="741">
        <f t="shared" si="49"/>
        <v>0</v>
      </c>
      <c r="BM122" s="741">
        <f t="shared" si="49"/>
        <v>0</v>
      </c>
      <c r="BN122" s="741">
        <f t="shared" si="49"/>
        <v>0</v>
      </c>
      <c r="BO122" s="741">
        <f t="shared" si="49"/>
        <v>0</v>
      </c>
      <c r="BP122" s="741">
        <f t="shared" si="49"/>
        <v>0</v>
      </c>
      <c r="BQ122" s="741">
        <f t="shared" si="49"/>
        <v>0</v>
      </c>
      <c r="BR122" s="732">
        <f t="shared" si="50"/>
        <v>0</v>
      </c>
    </row>
    <row r="123" spans="1:70" ht="15" outlineLevel="1">
      <c r="A123" s="742">
        <v>23</v>
      </c>
      <c r="B123" s="734">
        <f t="shared" si="51"/>
        <v>7</v>
      </c>
      <c r="C123" s="735">
        <v>0</v>
      </c>
      <c r="D123" s="737">
        <f t="shared" si="44"/>
        <v>0</v>
      </c>
      <c r="E123" s="738"/>
      <c r="F123" s="739"/>
      <c r="G123" s="739"/>
      <c r="H123" s="739"/>
      <c r="I123" s="740"/>
      <c r="J123" s="741">
        <f t="shared" si="46"/>
        <v>0</v>
      </c>
      <c r="K123" s="741">
        <f t="shared" si="46"/>
        <v>0</v>
      </c>
      <c r="L123" s="741">
        <f t="shared" si="46"/>
        <v>0</v>
      </c>
      <c r="M123" s="741">
        <f t="shared" si="46"/>
        <v>0</v>
      </c>
      <c r="N123" s="741">
        <f t="shared" si="46"/>
        <v>0</v>
      </c>
      <c r="O123" s="741">
        <f t="shared" si="46"/>
        <v>0</v>
      </c>
      <c r="P123" s="741">
        <f t="shared" si="46"/>
        <v>0</v>
      </c>
      <c r="Q123" s="741">
        <f t="shared" si="46"/>
        <v>0</v>
      </c>
      <c r="R123" s="741">
        <f t="shared" si="46"/>
        <v>0</v>
      </c>
      <c r="S123" s="741">
        <f t="shared" si="46"/>
        <v>0</v>
      </c>
      <c r="T123" s="741">
        <f t="shared" si="46"/>
        <v>0</v>
      </c>
      <c r="U123" s="741">
        <f t="shared" si="46"/>
        <v>0</v>
      </c>
      <c r="V123" s="741">
        <f t="shared" si="46"/>
        <v>0</v>
      </c>
      <c r="W123" s="741">
        <f t="shared" si="46"/>
        <v>0</v>
      </c>
      <c r="X123" s="741">
        <f t="shared" si="46"/>
        <v>0</v>
      </c>
      <c r="Y123" s="741">
        <f t="shared" si="46"/>
        <v>0</v>
      </c>
      <c r="Z123" s="741">
        <f t="shared" si="47"/>
        <v>0</v>
      </c>
      <c r="AA123" s="741">
        <f t="shared" si="47"/>
        <v>0</v>
      </c>
      <c r="AB123" s="741">
        <f t="shared" si="47"/>
        <v>0</v>
      </c>
      <c r="AC123" s="741">
        <f t="shared" si="47"/>
        <v>0</v>
      </c>
      <c r="AD123" s="741">
        <f t="shared" si="47"/>
        <v>0</v>
      </c>
      <c r="AE123" s="741">
        <f t="shared" si="47"/>
        <v>0</v>
      </c>
      <c r="AF123" s="741">
        <f t="shared" si="47"/>
        <v>0</v>
      </c>
      <c r="AG123" s="741">
        <f t="shared" si="47"/>
        <v>0</v>
      </c>
      <c r="AH123" s="741">
        <f t="shared" si="47"/>
        <v>0</v>
      </c>
      <c r="AI123" s="741">
        <f t="shared" si="47"/>
        <v>0</v>
      </c>
      <c r="AJ123" s="741">
        <f t="shared" si="47"/>
        <v>0</v>
      </c>
      <c r="AK123" s="741">
        <f t="shared" si="47"/>
        <v>0</v>
      </c>
      <c r="AL123" s="741">
        <f t="shared" si="47"/>
        <v>0</v>
      </c>
      <c r="AM123" s="741">
        <f t="shared" si="47"/>
        <v>0</v>
      </c>
      <c r="AN123" s="741">
        <f t="shared" si="47"/>
        <v>0</v>
      </c>
      <c r="AO123" s="741">
        <f t="shared" si="47"/>
        <v>0</v>
      </c>
      <c r="AP123" s="741">
        <f t="shared" si="48"/>
        <v>0</v>
      </c>
      <c r="AQ123" s="741">
        <f t="shared" si="48"/>
        <v>0</v>
      </c>
      <c r="AR123" s="741">
        <f t="shared" si="48"/>
        <v>0</v>
      </c>
      <c r="AS123" s="741">
        <f t="shared" si="48"/>
        <v>0</v>
      </c>
      <c r="AT123" s="741">
        <f t="shared" si="48"/>
        <v>0</v>
      </c>
      <c r="AU123" s="741">
        <f t="shared" si="48"/>
        <v>0</v>
      </c>
      <c r="AV123" s="741">
        <f t="shared" si="48"/>
        <v>0</v>
      </c>
      <c r="AW123" s="741">
        <f t="shared" si="48"/>
        <v>0</v>
      </c>
      <c r="AX123" s="741">
        <f t="shared" si="48"/>
        <v>0</v>
      </c>
      <c r="AY123" s="741">
        <f t="shared" si="48"/>
        <v>0</v>
      </c>
      <c r="AZ123" s="741">
        <f t="shared" si="48"/>
        <v>0</v>
      </c>
      <c r="BA123" s="741">
        <f t="shared" si="48"/>
        <v>0</v>
      </c>
      <c r="BB123" s="741">
        <f t="shared" si="48"/>
        <v>0</v>
      </c>
      <c r="BC123" s="741">
        <f t="shared" si="48"/>
        <v>0</v>
      </c>
      <c r="BD123" s="741">
        <f t="shared" si="48"/>
        <v>0</v>
      </c>
      <c r="BE123" s="741">
        <f t="shared" si="48"/>
        <v>0</v>
      </c>
      <c r="BF123" s="741">
        <f t="shared" si="49"/>
        <v>0</v>
      </c>
      <c r="BG123" s="741">
        <f t="shared" si="49"/>
        <v>0</v>
      </c>
      <c r="BH123" s="741">
        <f t="shared" si="49"/>
        <v>0</v>
      </c>
      <c r="BI123" s="741">
        <f t="shared" si="49"/>
        <v>0</v>
      </c>
      <c r="BJ123" s="741">
        <f t="shared" si="49"/>
        <v>0</v>
      </c>
      <c r="BK123" s="741">
        <f t="shared" si="49"/>
        <v>0</v>
      </c>
      <c r="BL123" s="741">
        <f t="shared" si="49"/>
        <v>0</v>
      </c>
      <c r="BM123" s="741">
        <f t="shared" si="49"/>
        <v>0</v>
      </c>
      <c r="BN123" s="741">
        <f t="shared" si="49"/>
        <v>0</v>
      </c>
      <c r="BO123" s="741">
        <f t="shared" si="49"/>
        <v>0</v>
      </c>
      <c r="BP123" s="741">
        <f t="shared" si="49"/>
        <v>0</v>
      </c>
      <c r="BQ123" s="741">
        <f t="shared" si="49"/>
        <v>0</v>
      </c>
      <c r="BR123" s="732">
        <f t="shared" si="50"/>
        <v>0</v>
      </c>
    </row>
    <row r="124" spans="1:70" ht="15" outlineLevel="1">
      <c r="A124" s="742">
        <v>22</v>
      </c>
      <c r="B124" s="734">
        <f t="shared" si="51"/>
        <v>8</v>
      </c>
      <c r="C124" s="735">
        <v>0</v>
      </c>
      <c r="D124" s="737">
        <f t="shared" si="44"/>
        <v>0</v>
      </c>
      <c r="E124" s="738"/>
      <c r="F124" s="739"/>
      <c r="G124" s="739"/>
      <c r="H124" s="739"/>
      <c r="I124" s="740"/>
      <c r="J124" s="741">
        <f t="shared" si="46"/>
        <v>0</v>
      </c>
      <c r="K124" s="741">
        <f t="shared" si="46"/>
        <v>0</v>
      </c>
      <c r="L124" s="741">
        <f t="shared" si="46"/>
        <v>0</v>
      </c>
      <c r="M124" s="741">
        <f t="shared" si="46"/>
        <v>0</v>
      </c>
      <c r="N124" s="741">
        <f t="shared" si="46"/>
        <v>0</v>
      </c>
      <c r="O124" s="741">
        <f t="shared" si="46"/>
        <v>0</v>
      </c>
      <c r="P124" s="741">
        <f t="shared" si="46"/>
        <v>0</v>
      </c>
      <c r="Q124" s="741">
        <f t="shared" si="46"/>
        <v>0</v>
      </c>
      <c r="R124" s="741">
        <f t="shared" si="46"/>
        <v>0</v>
      </c>
      <c r="S124" s="741">
        <f t="shared" si="46"/>
        <v>0</v>
      </c>
      <c r="T124" s="741">
        <f t="shared" si="46"/>
        <v>0</v>
      </c>
      <c r="U124" s="741">
        <f t="shared" si="46"/>
        <v>0</v>
      </c>
      <c r="V124" s="741">
        <f t="shared" si="46"/>
        <v>0</v>
      </c>
      <c r="W124" s="741">
        <f t="shared" si="46"/>
        <v>0</v>
      </c>
      <c r="X124" s="741">
        <f t="shared" si="46"/>
        <v>0</v>
      </c>
      <c r="Y124" s="741">
        <f t="shared" si="46"/>
        <v>0</v>
      </c>
      <c r="Z124" s="741">
        <f t="shared" si="47"/>
        <v>0</v>
      </c>
      <c r="AA124" s="741">
        <f t="shared" si="47"/>
        <v>0</v>
      </c>
      <c r="AB124" s="741">
        <f t="shared" si="47"/>
        <v>0</v>
      </c>
      <c r="AC124" s="741">
        <f t="shared" si="47"/>
        <v>0</v>
      </c>
      <c r="AD124" s="741">
        <f t="shared" si="47"/>
        <v>0</v>
      </c>
      <c r="AE124" s="741">
        <f t="shared" si="47"/>
        <v>0</v>
      </c>
      <c r="AF124" s="741">
        <f t="shared" si="47"/>
        <v>0</v>
      </c>
      <c r="AG124" s="741">
        <f t="shared" si="47"/>
        <v>0</v>
      </c>
      <c r="AH124" s="741">
        <f t="shared" si="47"/>
        <v>0</v>
      </c>
      <c r="AI124" s="741">
        <f t="shared" si="47"/>
        <v>0</v>
      </c>
      <c r="AJ124" s="741">
        <f t="shared" si="47"/>
        <v>0</v>
      </c>
      <c r="AK124" s="741">
        <f t="shared" si="47"/>
        <v>0</v>
      </c>
      <c r="AL124" s="741">
        <f t="shared" si="47"/>
        <v>0</v>
      </c>
      <c r="AM124" s="741">
        <f t="shared" si="47"/>
        <v>0</v>
      </c>
      <c r="AN124" s="741">
        <f t="shared" si="47"/>
        <v>0</v>
      </c>
      <c r="AO124" s="741">
        <f t="shared" si="47"/>
        <v>0</v>
      </c>
      <c r="AP124" s="741">
        <f t="shared" si="48"/>
        <v>0</v>
      </c>
      <c r="AQ124" s="741">
        <f t="shared" si="48"/>
        <v>0</v>
      </c>
      <c r="AR124" s="741">
        <f t="shared" si="48"/>
        <v>0</v>
      </c>
      <c r="AS124" s="741">
        <f t="shared" si="48"/>
        <v>0</v>
      </c>
      <c r="AT124" s="741">
        <f t="shared" si="48"/>
        <v>0</v>
      </c>
      <c r="AU124" s="741">
        <f t="shared" si="48"/>
        <v>0</v>
      </c>
      <c r="AV124" s="741">
        <f t="shared" si="48"/>
        <v>0</v>
      </c>
      <c r="AW124" s="741">
        <f t="shared" si="48"/>
        <v>0</v>
      </c>
      <c r="AX124" s="741">
        <f t="shared" si="48"/>
        <v>0</v>
      </c>
      <c r="AY124" s="741">
        <f t="shared" si="48"/>
        <v>0</v>
      </c>
      <c r="AZ124" s="741">
        <f t="shared" si="48"/>
        <v>0</v>
      </c>
      <c r="BA124" s="741">
        <f t="shared" si="48"/>
        <v>0</v>
      </c>
      <c r="BB124" s="741">
        <f t="shared" si="48"/>
        <v>0</v>
      </c>
      <c r="BC124" s="741">
        <f t="shared" si="48"/>
        <v>0</v>
      </c>
      <c r="BD124" s="741">
        <f t="shared" si="48"/>
        <v>0</v>
      </c>
      <c r="BE124" s="741">
        <f t="shared" si="48"/>
        <v>0</v>
      </c>
      <c r="BF124" s="741">
        <f t="shared" si="49"/>
        <v>0</v>
      </c>
      <c r="BG124" s="741">
        <f t="shared" si="49"/>
        <v>0</v>
      </c>
      <c r="BH124" s="741">
        <f t="shared" si="49"/>
        <v>0</v>
      </c>
      <c r="BI124" s="741">
        <f t="shared" si="49"/>
        <v>0</v>
      </c>
      <c r="BJ124" s="741">
        <f t="shared" si="49"/>
        <v>0</v>
      </c>
      <c r="BK124" s="741">
        <f t="shared" si="49"/>
        <v>0</v>
      </c>
      <c r="BL124" s="741">
        <f t="shared" si="49"/>
        <v>0</v>
      </c>
      <c r="BM124" s="741">
        <f t="shared" si="49"/>
        <v>0</v>
      </c>
      <c r="BN124" s="741">
        <f t="shared" si="49"/>
        <v>0</v>
      </c>
      <c r="BO124" s="741">
        <f t="shared" si="49"/>
        <v>0</v>
      </c>
      <c r="BP124" s="741">
        <f t="shared" si="49"/>
        <v>0</v>
      </c>
      <c r="BQ124" s="741">
        <f t="shared" si="49"/>
        <v>0</v>
      </c>
      <c r="BR124" s="732">
        <f t="shared" si="50"/>
        <v>0</v>
      </c>
    </row>
    <row r="125" spans="1:70" ht="15" outlineLevel="1">
      <c r="A125" s="742">
        <v>21</v>
      </c>
      <c r="B125" s="734">
        <f t="shared" si="51"/>
        <v>9</v>
      </c>
      <c r="C125" s="735">
        <v>0</v>
      </c>
      <c r="D125" s="737">
        <f t="shared" si="44"/>
        <v>0</v>
      </c>
      <c r="E125" s="738"/>
      <c r="F125" s="739"/>
      <c r="G125" s="739"/>
      <c r="H125" s="739"/>
      <c r="I125" s="740"/>
      <c r="J125" s="741">
        <f t="shared" si="46"/>
        <v>0</v>
      </c>
      <c r="K125" s="741">
        <f t="shared" si="46"/>
        <v>0</v>
      </c>
      <c r="L125" s="741">
        <f t="shared" si="46"/>
        <v>0</v>
      </c>
      <c r="M125" s="741">
        <f t="shared" si="46"/>
        <v>0</v>
      </c>
      <c r="N125" s="741">
        <f t="shared" si="46"/>
        <v>0</v>
      </c>
      <c r="O125" s="741">
        <f t="shared" si="46"/>
        <v>0</v>
      </c>
      <c r="P125" s="741">
        <f t="shared" si="46"/>
        <v>0</v>
      </c>
      <c r="Q125" s="741">
        <f t="shared" si="46"/>
        <v>0</v>
      </c>
      <c r="R125" s="741">
        <f t="shared" si="46"/>
        <v>0</v>
      </c>
      <c r="S125" s="741">
        <f t="shared" si="46"/>
        <v>0</v>
      </c>
      <c r="T125" s="741">
        <f t="shared" si="46"/>
        <v>0</v>
      </c>
      <c r="U125" s="741">
        <f t="shared" si="46"/>
        <v>0</v>
      </c>
      <c r="V125" s="741">
        <f t="shared" si="46"/>
        <v>0</v>
      </c>
      <c r="W125" s="741">
        <f t="shared" si="46"/>
        <v>0</v>
      </c>
      <c r="X125" s="741">
        <f t="shared" si="46"/>
        <v>0</v>
      </c>
      <c r="Y125" s="741">
        <f t="shared" si="46"/>
        <v>0</v>
      </c>
      <c r="Z125" s="741">
        <f t="shared" si="47"/>
        <v>0</v>
      </c>
      <c r="AA125" s="741">
        <f t="shared" si="47"/>
        <v>0</v>
      </c>
      <c r="AB125" s="741">
        <f t="shared" si="47"/>
        <v>0</v>
      </c>
      <c r="AC125" s="741">
        <f t="shared" si="47"/>
        <v>0</v>
      </c>
      <c r="AD125" s="741">
        <f t="shared" si="47"/>
        <v>0</v>
      </c>
      <c r="AE125" s="741">
        <f t="shared" si="47"/>
        <v>0</v>
      </c>
      <c r="AF125" s="741">
        <f t="shared" si="47"/>
        <v>0</v>
      </c>
      <c r="AG125" s="741">
        <f t="shared" si="47"/>
        <v>0</v>
      </c>
      <c r="AH125" s="741">
        <f t="shared" si="47"/>
        <v>0</v>
      </c>
      <c r="AI125" s="741">
        <f t="shared" si="47"/>
        <v>0</v>
      </c>
      <c r="AJ125" s="741">
        <f t="shared" si="47"/>
        <v>0</v>
      </c>
      <c r="AK125" s="741">
        <f t="shared" si="47"/>
        <v>0</v>
      </c>
      <c r="AL125" s="741">
        <f t="shared" si="47"/>
        <v>0</v>
      </c>
      <c r="AM125" s="741">
        <f t="shared" si="47"/>
        <v>0</v>
      </c>
      <c r="AN125" s="741">
        <f t="shared" si="47"/>
        <v>0</v>
      </c>
      <c r="AO125" s="741">
        <f t="shared" si="47"/>
        <v>0</v>
      </c>
      <c r="AP125" s="741">
        <f t="shared" si="48"/>
        <v>0</v>
      </c>
      <c r="AQ125" s="741">
        <f t="shared" si="48"/>
        <v>0</v>
      </c>
      <c r="AR125" s="741">
        <f t="shared" si="48"/>
        <v>0</v>
      </c>
      <c r="AS125" s="741">
        <f t="shared" si="48"/>
        <v>0</v>
      </c>
      <c r="AT125" s="741">
        <f t="shared" si="48"/>
        <v>0</v>
      </c>
      <c r="AU125" s="741">
        <f t="shared" si="48"/>
        <v>0</v>
      </c>
      <c r="AV125" s="741">
        <f t="shared" si="48"/>
        <v>0</v>
      </c>
      <c r="AW125" s="741">
        <f t="shared" si="48"/>
        <v>0</v>
      </c>
      <c r="AX125" s="741">
        <f t="shared" si="48"/>
        <v>0</v>
      </c>
      <c r="AY125" s="741">
        <f t="shared" si="48"/>
        <v>0</v>
      </c>
      <c r="AZ125" s="741">
        <f t="shared" si="48"/>
        <v>0</v>
      </c>
      <c r="BA125" s="741">
        <f t="shared" si="48"/>
        <v>0</v>
      </c>
      <c r="BB125" s="741">
        <f t="shared" si="48"/>
        <v>0</v>
      </c>
      <c r="BC125" s="741">
        <f t="shared" si="48"/>
        <v>0</v>
      </c>
      <c r="BD125" s="741">
        <f t="shared" si="48"/>
        <v>0</v>
      </c>
      <c r="BE125" s="741">
        <f t="shared" si="48"/>
        <v>0</v>
      </c>
      <c r="BF125" s="741">
        <f t="shared" si="49"/>
        <v>0</v>
      </c>
      <c r="BG125" s="741">
        <f t="shared" si="49"/>
        <v>0</v>
      </c>
      <c r="BH125" s="741">
        <f t="shared" si="49"/>
        <v>0</v>
      </c>
      <c r="BI125" s="741">
        <f t="shared" si="49"/>
        <v>0</v>
      </c>
      <c r="BJ125" s="741">
        <f t="shared" si="49"/>
        <v>0</v>
      </c>
      <c r="BK125" s="741">
        <f t="shared" si="49"/>
        <v>0</v>
      </c>
      <c r="BL125" s="741">
        <f t="shared" si="49"/>
        <v>0</v>
      </c>
      <c r="BM125" s="741">
        <f t="shared" si="49"/>
        <v>0</v>
      </c>
      <c r="BN125" s="741">
        <f t="shared" si="49"/>
        <v>0</v>
      </c>
      <c r="BO125" s="741">
        <f t="shared" si="49"/>
        <v>0</v>
      </c>
      <c r="BP125" s="741">
        <f t="shared" si="49"/>
        <v>0</v>
      </c>
      <c r="BQ125" s="741">
        <f t="shared" si="49"/>
        <v>0</v>
      </c>
      <c r="BR125" s="732">
        <f t="shared" si="50"/>
        <v>0</v>
      </c>
    </row>
    <row r="126" spans="1:70" ht="15" outlineLevel="1">
      <c r="A126" s="742">
        <v>20</v>
      </c>
      <c r="B126" s="734">
        <f t="shared" si="51"/>
        <v>10</v>
      </c>
      <c r="C126" s="735">
        <v>0</v>
      </c>
      <c r="D126" s="737">
        <f t="shared" si="44"/>
        <v>0</v>
      </c>
      <c r="E126" s="738"/>
      <c r="F126" s="739"/>
      <c r="G126" s="739"/>
      <c r="H126" s="739"/>
      <c r="I126" s="740"/>
      <c r="J126" s="741">
        <f t="shared" si="46"/>
        <v>0</v>
      </c>
      <c r="K126" s="741">
        <f t="shared" si="46"/>
        <v>0</v>
      </c>
      <c r="L126" s="741">
        <f t="shared" si="46"/>
        <v>0</v>
      </c>
      <c r="M126" s="741">
        <f t="shared" si="46"/>
        <v>0</v>
      </c>
      <c r="N126" s="741">
        <f t="shared" si="46"/>
        <v>0</v>
      </c>
      <c r="O126" s="741">
        <f t="shared" si="46"/>
        <v>0</v>
      </c>
      <c r="P126" s="741">
        <f t="shared" si="46"/>
        <v>0</v>
      </c>
      <c r="Q126" s="741">
        <f t="shared" si="46"/>
        <v>0</v>
      </c>
      <c r="R126" s="741">
        <f t="shared" si="46"/>
        <v>0</v>
      </c>
      <c r="S126" s="741">
        <f t="shared" si="46"/>
        <v>0</v>
      </c>
      <c r="T126" s="741">
        <f t="shared" si="46"/>
        <v>0</v>
      </c>
      <c r="U126" s="741">
        <f t="shared" si="46"/>
        <v>0</v>
      </c>
      <c r="V126" s="741">
        <f t="shared" si="46"/>
        <v>0</v>
      </c>
      <c r="W126" s="741">
        <f t="shared" si="46"/>
        <v>0</v>
      </c>
      <c r="X126" s="741">
        <f t="shared" si="46"/>
        <v>0</v>
      </c>
      <c r="Y126" s="741">
        <f t="shared" si="46"/>
        <v>0</v>
      </c>
      <c r="Z126" s="741">
        <f t="shared" si="47"/>
        <v>0</v>
      </c>
      <c r="AA126" s="741">
        <f t="shared" si="47"/>
        <v>0</v>
      </c>
      <c r="AB126" s="741">
        <f t="shared" si="47"/>
        <v>0</v>
      </c>
      <c r="AC126" s="741">
        <f t="shared" si="47"/>
        <v>0</v>
      </c>
      <c r="AD126" s="741">
        <f t="shared" si="47"/>
        <v>0</v>
      </c>
      <c r="AE126" s="741">
        <f t="shared" si="47"/>
        <v>0</v>
      </c>
      <c r="AF126" s="741">
        <f t="shared" si="47"/>
        <v>0</v>
      </c>
      <c r="AG126" s="741">
        <f t="shared" si="47"/>
        <v>0</v>
      </c>
      <c r="AH126" s="741">
        <f t="shared" si="47"/>
        <v>0</v>
      </c>
      <c r="AI126" s="741">
        <f t="shared" si="47"/>
        <v>0</v>
      </c>
      <c r="AJ126" s="741">
        <f t="shared" si="47"/>
        <v>0</v>
      </c>
      <c r="AK126" s="741">
        <f t="shared" si="47"/>
        <v>0</v>
      </c>
      <c r="AL126" s="741">
        <f t="shared" si="47"/>
        <v>0</v>
      </c>
      <c r="AM126" s="741">
        <f t="shared" si="47"/>
        <v>0</v>
      </c>
      <c r="AN126" s="741">
        <f t="shared" si="47"/>
        <v>0</v>
      </c>
      <c r="AO126" s="741">
        <f t="shared" si="47"/>
        <v>0</v>
      </c>
      <c r="AP126" s="741">
        <f t="shared" si="48"/>
        <v>0</v>
      </c>
      <c r="AQ126" s="741">
        <f t="shared" si="48"/>
        <v>0</v>
      </c>
      <c r="AR126" s="741">
        <f t="shared" si="48"/>
        <v>0</v>
      </c>
      <c r="AS126" s="741">
        <f t="shared" si="48"/>
        <v>0</v>
      </c>
      <c r="AT126" s="741">
        <f t="shared" si="48"/>
        <v>0</v>
      </c>
      <c r="AU126" s="741">
        <f t="shared" si="48"/>
        <v>0</v>
      </c>
      <c r="AV126" s="741">
        <f t="shared" si="48"/>
        <v>0</v>
      </c>
      <c r="AW126" s="741">
        <f t="shared" si="48"/>
        <v>0</v>
      </c>
      <c r="AX126" s="741">
        <f t="shared" si="48"/>
        <v>0</v>
      </c>
      <c r="AY126" s="741">
        <f t="shared" si="48"/>
        <v>0</v>
      </c>
      <c r="AZ126" s="741">
        <f t="shared" si="48"/>
        <v>0</v>
      </c>
      <c r="BA126" s="741">
        <f t="shared" si="48"/>
        <v>0</v>
      </c>
      <c r="BB126" s="741">
        <f t="shared" si="48"/>
        <v>0</v>
      </c>
      <c r="BC126" s="741">
        <f t="shared" si="48"/>
        <v>0</v>
      </c>
      <c r="BD126" s="741">
        <f t="shared" si="48"/>
        <v>0</v>
      </c>
      <c r="BE126" s="741">
        <f t="shared" si="48"/>
        <v>0</v>
      </c>
      <c r="BF126" s="741">
        <f t="shared" si="49"/>
        <v>0</v>
      </c>
      <c r="BG126" s="741">
        <f t="shared" si="49"/>
        <v>0</v>
      </c>
      <c r="BH126" s="741">
        <f t="shared" si="49"/>
        <v>0</v>
      </c>
      <c r="BI126" s="741">
        <f t="shared" si="49"/>
        <v>0</v>
      </c>
      <c r="BJ126" s="741">
        <f t="shared" si="49"/>
        <v>0</v>
      </c>
      <c r="BK126" s="741">
        <f t="shared" si="49"/>
        <v>0</v>
      </c>
      <c r="BL126" s="741">
        <f t="shared" si="49"/>
        <v>0</v>
      </c>
      <c r="BM126" s="741">
        <f t="shared" si="49"/>
        <v>0</v>
      </c>
      <c r="BN126" s="741">
        <f t="shared" si="49"/>
        <v>0</v>
      </c>
      <c r="BO126" s="741">
        <f t="shared" si="49"/>
        <v>0</v>
      </c>
      <c r="BP126" s="741">
        <f t="shared" si="49"/>
        <v>0</v>
      </c>
      <c r="BQ126" s="741">
        <f t="shared" si="49"/>
        <v>0</v>
      </c>
      <c r="BR126" s="732">
        <f t="shared" si="50"/>
        <v>0</v>
      </c>
    </row>
    <row r="127" spans="1:70" ht="15" outlineLevel="1">
      <c r="A127" s="742">
        <v>19</v>
      </c>
      <c r="B127" s="734">
        <f t="shared" si="51"/>
        <v>11</v>
      </c>
      <c r="C127" s="735">
        <v>0</v>
      </c>
      <c r="D127" s="737">
        <f t="shared" si="44"/>
        <v>0</v>
      </c>
      <c r="E127" s="738"/>
      <c r="F127" s="739"/>
      <c r="G127" s="739"/>
      <c r="H127" s="739"/>
      <c r="I127" s="740"/>
      <c r="J127" s="741">
        <f t="shared" si="46"/>
        <v>0</v>
      </c>
      <c r="K127" s="741">
        <f t="shared" si="46"/>
        <v>0</v>
      </c>
      <c r="L127" s="741">
        <f t="shared" si="46"/>
        <v>0</v>
      </c>
      <c r="M127" s="741">
        <f t="shared" si="46"/>
        <v>0</v>
      </c>
      <c r="N127" s="741">
        <f t="shared" si="46"/>
        <v>0</v>
      </c>
      <c r="O127" s="741">
        <f t="shared" si="46"/>
        <v>0</v>
      </c>
      <c r="P127" s="741">
        <f t="shared" si="46"/>
        <v>0</v>
      </c>
      <c r="Q127" s="741">
        <f t="shared" si="46"/>
        <v>0</v>
      </c>
      <c r="R127" s="741">
        <f t="shared" si="46"/>
        <v>0</v>
      </c>
      <c r="S127" s="741">
        <f t="shared" si="46"/>
        <v>0</v>
      </c>
      <c r="T127" s="741">
        <f t="shared" si="46"/>
        <v>0</v>
      </c>
      <c r="U127" s="741">
        <f t="shared" si="46"/>
        <v>0</v>
      </c>
      <c r="V127" s="741">
        <f t="shared" si="46"/>
        <v>0</v>
      </c>
      <c r="W127" s="741">
        <f t="shared" si="46"/>
        <v>0</v>
      </c>
      <c r="X127" s="741">
        <f t="shared" si="46"/>
        <v>0</v>
      </c>
      <c r="Y127" s="741">
        <f t="shared" si="46"/>
        <v>0</v>
      </c>
      <c r="Z127" s="741">
        <f t="shared" si="47"/>
        <v>0</v>
      </c>
      <c r="AA127" s="741">
        <f t="shared" si="47"/>
        <v>0</v>
      </c>
      <c r="AB127" s="741">
        <f t="shared" si="47"/>
        <v>0</v>
      </c>
      <c r="AC127" s="741">
        <f t="shared" si="47"/>
        <v>0</v>
      </c>
      <c r="AD127" s="741">
        <f t="shared" si="47"/>
        <v>0</v>
      </c>
      <c r="AE127" s="741">
        <f t="shared" si="47"/>
        <v>0</v>
      </c>
      <c r="AF127" s="741">
        <f t="shared" si="47"/>
        <v>0</v>
      </c>
      <c r="AG127" s="741">
        <f t="shared" si="47"/>
        <v>0</v>
      </c>
      <c r="AH127" s="741">
        <f t="shared" si="47"/>
        <v>0</v>
      </c>
      <c r="AI127" s="741">
        <f t="shared" si="47"/>
        <v>0</v>
      </c>
      <c r="AJ127" s="741">
        <f t="shared" si="47"/>
        <v>0</v>
      </c>
      <c r="AK127" s="741">
        <f t="shared" si="47"/>
        <v>0</v>
      </c>
      <c r="AL127" s="741">
        <f t="shared" si="47"/>
        <v>0</v>
      </c>
      <c r="AM127" s="741">
        <f t="shared" si="47"/>
        <v>0</v>
      </c>
      <c r="AN127" s="741">
        <f t="shared" si="47"/>
        <v>0</v>
      </c>
      <c r="AO127" s="741">
        <f t="shared" si="47"/>
        <v>0</v>
      </c>
      <c r="AP127" s="741">
        <f t="shared" si="48"/>
        <v>0</v>
      </c>
      <c r="AQ127" s="741">
        <f t="shared" si="48"/>
        <v>0</v>
      </c>
      <c r="AR127" s="741">
        <f t="shared" si="48"/>
        <v>0</v>
      </c>
      <c r="AS127" s="741">
        <f t="shared" si="48"/>
        <v>0</v>
      </c>
      <c r="AT127" s="741">
        <f t="shared" si="48"/>
        <v>0</v>
      </c>
      <c r="AU127" s="741">
        <f t="shared" si="48"/>
        <v>0</v>
      </c>
      <c r="AV127" s="741">
        <f t="shared" si="48"/>
        <v>0</v>
      </c>
      <c r="AW127" s="741">
        <f t="shared" si="48"/>
        <v>0</v>
      </c>
      <c r="AX127" s="741">
        <f t="shared" si="48"/>
        <v>0</v>
      </c>
      <c r="AY127" s="741">
        <f t="shared" si="48"/>
        <v>0</v>
      </c>
      <c r="AZ127" s="741">
        <f t="shared" si="48"/>
        <v>0</v>
      </c>
      <c r="BA127" s="741">
        <f t="shared" si="48"/>
        <v>0</v>
      </c>
      <c r="BB127" s="741">
        <f t="shared" si="48"/>
        <v>0</v>
      </c>
      <c r="BC127" s="741">
        <f t="shared" si="48"/>
        <v>0</v>
      </c>
      <c r="BD127" s="741">
        <f t="shared" si="48"/>
        <v>0</v>
      </c>
      <c r="BE127" s="741">
        <f t="shared" si="48"/>
        <v>0</v>
      </c>
      <c r="BF127" s="741">
        <f t="shared" si="49"/>
        <v>0</v>
      </c>
      <c r="BG127" s="741">
        <f t="shared" si="49"/>
        <v>0</v>
      </c>
      <c r="BH127" s="741">
        <f t="shared" si="49"/>
        <v>0</v>
      </c>
      <c r="BI127" s="741">
        <f t="shared" si="49"/>
        <v>0</v>
      </c>
      <c r="BJ127" s="741">
        <f t="shared" si="49"/>
        <v>0</v>
      </c>
      <c r="BK127" s="741">
        <f t="shared" si="49"/>
        <v>0</v>
      </c>
      <c r="BL127" s="741">
        <f t="shared" si="49"/>
        <v>0</v>
      </c>
      <c r="BM127" s="741">
        <f t="shared" si="49"/>
        <v>0</v>
      </c>
      <c r="BN127" s="741">
        <f t="shared" si="49"/>
        <v>0</v>
      </c>
      <c r="BO127" s="741">
        <f t="shared" si="49"/>
        <v>0</v>
      </c>
      <c r="BP127" s="741">
        <f t="shared" si="49"/>
        <v>0</v>
      </c>
      <c r="BQ127" s="741">
        <f t="shared" si="49"/>
        <v>0</v>
      </c>
      <c r="BR127" s="732">
        <f t="shared" si="50"/>
        <v>0</v>
      </c>
    </row>
    <row r="128" spans="1:70" ht="15" outlineLevel="1">
      <c r="A128" s="742">
        <v>18</v>
      </c>
      <c r="B128" s="734">
        <f t="shared" si="51"/>
        <v>12</v>
      </c>
      <c r="C128" s="735">
        <v>0</v>
      </c>
      <c r="D128" s="737">
        <f t="shared" si="44"/>
        <v>0</v>
      </c>
      <c r="E128" s="738"/>
      <c r="F128" s="739"/>
      <c r="G128" s="739"/>
      <c r="H128" s="739"/>
      <c r="I128" s="740"/>
      <c r="J128" s="741">
        <f t="shared" si="46"/>
        <v>0</v>
      </c>
      <c r="K128" s="741">
        <f t="shared" si="46"/>
        <v>0</v>
      </c>
      <c r="L128" s="741">
        <f t="shared" si="46"/>
        <v>0</v>
      </c>
      <c r="M128" s="741">
        <f t="shared" si="46"/>
        <v>0</v>
      </c>
      <c r="N128" s="741">
        <f t="shared" si="46"/>
        <v>0</v>
      </c>
      <c r="O128" s="741">
        <f t="shared" si="46"/>
        <v>0</v>
      </c>
      <c r="P128" s="741">
        <f t="shared" si="46"/>
        <v>0</v>
      </c>
      <c r="Q128" s="741">
        <f t="shared" si="46"/>
        <v>0</v>
      </c>
      <c r="R128" s="741">
        <f t="shared" si="46"/>
        <v>0</v>
      </c>
      <c r="S128" s="741">
        <f t="shared" si="46"/>
        <v>0</v>
      </c>
      <c r="T128" s="741">
        <f t="shared" si="46"/>
        <v>0</v>
      </c>
      <c r="U128" s="741">
        <f t="shared" si="46"/>
        <v>0</v>
      </c>
      <c r="V128" s="741">
        <f t="shared" si="46"/>
        <v>0</v>
      </c>
      <c r="W128" s="741">
        <f t="shared" si="46"/>
        <v>0</v>
      </c>
      <c r="X128" s="741">
        <f t="shared" si="46"/>
        <v>0</v>
      </c>
      <c r="Y128" s="741">
        <f t="shared" si="46"/>
        <v>0</v>
      </c>
      <c r="Z128" s="741">
        <f t="shared" si="47"/>
        <v>0</v>
      </c>
      <c r="AA128" s="741">
        <f t="shared" si="47"/>
        <v>0</v>
      </c>
      <c r="AB128" s="741">
        <f t="shared" si="47"/>
        <v>0</v>
      </c>
      <c r="AC128" s="741">
        <f t="shared" si="47"/>
        <v>0</v>
      </c>
      <c r="AD128" s="741">
        <f t="shared" si="47"/>
        <v>0</v>
      </c>
      <c r="AE128" s="741">
        <f t="shared" si="47"/>
        <v>0</v>
      </c>
      <c r="AF128" s="741">
        <f t="shared" si="47"/>
        <v>0</v>
      </c>
      <c r="AG128" s="741">
        <f t="shared" si="47"/>
        <v>0</v>
      </c>
      <c r="AH128" s="741">
        <f t="shared" si="47"/>
        <v>0</v>
      </c>
      <c r="AI128" s="741">
        <f t="shared" si="47"/>
        <v>0</v>
      </c>
      <c r="AJ128" s="741">
        <f t="shared" si="47"/>
        <v>0</v>
      </c>
      <c r="AK128" s="741">
        <f t="shared" si="47"/>
        <v>0</v>
      </c>
      <c r="AL128" s="741">
        <f t="shared" si="47"/>
        <v>0</v>
      </c>
      <c r="AM128" s="741">
        <f t="shared" si="47"/>
        <v>0</v>
      </c>
      <c r="AN128" s="741">
        <f t="shared" si="47"/>
        <v>0</v>
      </c>
      <c r="AO128" s="741">
        <f t="shared" si="47"/>
        <v>0</v>
      </c>
      <c r="AP128" s="741">
        <f t="shared" si="48"/>
        <v>0</v>
      </c>
      <c r="AQ128" s="741">
        <f t="shared" si="48"/>
        <v>0</v>
      </c>
      <c r="AR128" s="741">
        <f t="shared" si="48"/>
        <v>0</v>
      </c>
      <c r="AS128" s="741">
        <f t="shared" si="48"/>
        <v>0</v>
      </c>
      <c r="AT128" s="741">
        <f t="shared" si="48"/>
        <v>0</v>
      </c>
      <c r="AU128" s="741">
        <f t="shared" si="48"/>
        <v>0</v>
      </c>
      <c r="AV128" s="741">
        <f t="shared" si="48"/>
        <v>0</v>
      </c>
      <c r="AW128" s="741">
        <f t="shared" si="48"/>
        <v>0</v>
      </c>
      <c r="AX128" s="741">
        <f t="shared" si="48"/>
        <v>0</v>
      </c>
      <c r="AY128" s="741">
        <f t="shared" si="48"/>
        <v>0</v>
      </c>
      <c r="AZ128" s="741">
        <f t="shared" si="48"/>
        <v>0</v>
      </c>
      <c r="BA128" s="741">
        <f t="shared" si="48"/>
        <v>0</v>
      </c>
      <c r="BB128" s="741">
        <f t="shared" si="48"/>
        <v>0</v>
      </c>
      <c r="BC128" s="741">
        <f t="shared" si="48"/>
        <v>0</v>
      </c>
      <c r="BD128" s="741">
        <f t="shared" si="48"/>
        <v>0</v>
      </c>
      <c r="BE128" s="741">
        <f t="shared" si="48"/>
        <v>0</v>
      </c>
      <c r="BF128" s="741">
        <f t="shared" si="49"/>
        <v>0</v>
      </c>
      <c r="BG128" s="741">
        <f t="shared" si="49"/>
        <v>0</v>
      </c>
      <c r="BH128" s="741">
        <f t="shared" si="49"/>
        <v>0</v>
      </c>
      <c r="BI128" s="741">
        <f t="shared" si="49"/>
        <v>0</v>
      </c>
      <c r="BJ128" s="741">
        <f t="shared" si="49"/>
        <v>0</v>
      </c>
      <c r="BK128" s="741">
        <f t="shared" si="49"/>
        <v>0</v>
      </c>
      <c r="BL128" s="741">
        <f t="shared" si="49"/>
        <v>0</v>
      </c>
      <c r="BM128" s="741">
        <f t="shared" si="49"/>
        <v>0</v>
      </c>
      <c r="BN128" s="741">
        <f t="shared" si="49"/>
        <v>0</v>
      </c>
      <c r="BO128" s="741">
        <f t="shared" si="49"/>
        <v>0</v>
      </c>
      <c r="BP128" s="741">
        <f t="shared" si="49"/>
        <v>0</v>
      </c>
      <c r="BQ128" s="741">
        <f t="shared" si="49"/>
        <v>0</v>
      </c>
      <c r="BR128" s="732">
        <f t="shared" si="50"/>
        <v>0</v>
      </c>
    </row>
    <row r="129" spans="1:70" ht="15" outlineLevel="1">
      <c r="A129" s="742">
        <v>17</v>
      </c>
      <c r="B129" s="734">
        <f t="shared" si="51"/>
        <v>13</v>
      </c>
      <c r="C129" s="735">
        <v>0</v>
      </c>
      <c r="D129" s="737">
        <f t="shared" si="44"/>
        <v>0</v>
      </c>
      <c r="E129" s="738"/>
      <c r="F129" s="739"/>
      <c r="G129" s="739"/>
      <c r="H129" s="739"/>
      <c r="I129" s="740"/>
      <c r="J129" s="741">
        <f t="shared" si="46"/>
        <v>0</v>
      </c>
      <c r="K129" s="741">
        <f t="shared" si="46"/>
        <v>0</v>
      </c>
      <c r="L129" s="741">
        <f t="shared" si="46"/>
        <v>0</v>
      </c>
      <c r="M129" s="741">
        <f t="shared" si="46"/>
        <v>0</v>
      </c>
      <c r="N129" s="741">
        <f t="shared" si="46"/>
        <v>0</v>
      </c>
      <c r="O129" s="741">
        <f t="shared" si="46"/>
        <v>0</v>
      </c>
      <c r="P129" s="741">
        <f t="shared" si="46"/>
        <v>0</v>
      </c>
      <c r="Q129" s="741">
        <f t="shared" si="46"/>
        <v>0</v>
      </c>
      <c r="R129" s="741">
        <f t="shared" si="46"/>
        <v>0</v>
      </c>
      <c r="S129" s="741">
        <f t="shared" si="46"/>
        <v>0</v>
      </c>
      <c r="T129" s="741">
        <f t="shared" si="46"/>
        <v>0</v>
      </c>
      <c r="U129" s="741">
        <f t="shared" si="46"/>
        <v>0</v>
      </c>
      <c r="V129" s="741">
        <f t="shared" si="46"/>
        <v>0</v>
      </c>
      <c r="W129" s="741">
        <f t="shared" si="46"/>
        <v>0</v>
      </c>
      <c r="X129" s="741">
        <f t="shared" si="46"/>
        <v>0</v>
      </c>
      <c r="Y129" s="741">
        <f t="shared" si="46"/>
        <v>0</v>
      </c>
      <c r="Z129" s="741">
        <f t="shared" si="47"/>
        <v>0</v>
      </c>
      <c r="AA129" s="741">
        <f t="shared" si="47"/>
        <v>0</v>
      </c>
      <c r="AB129" s="741">
        <f t="shared" si="47"/>
        <v>0</v>
      </c>
      <c r="AC129" s="741">
        <f t="shared" si="47"/>
        <v>0</v>
      </c>
      <c r="AD129" s="741">
        <f t="shared" si="47"/>
        <v>0</v>
      </c>
      <c r="AE129" s="741">
        <f t="shared" si="47"/>
        <v>0</v>
      </c>
      <c r="AF129" s="741">
        <f t="shared" si="47"/>
        <v>0</v>
      </c>
      <c r="AG129" s="741">
        <f t="shared" si="47"/>
        <v>0</v>
      </c>
      <c r="AH129" s="741">
        <f t="shared" si="47"/>
        <v>0</v>
      </c>
      <c r="AI129" s="741">
        <f t="shared" si="47"/>
        <v>0</v>
      </c>
      <c r="AJ129" s="741">
        <f t="shared" si="47"/>
        <v>0</v>
      </c>
      <c r="AK129" s="741">
        <f t="shared" si="47"/>
        <v>0</v>
      </c>
      <c r="AL129" s="741">
        <f t="shared" si="47"/>
        <v>0</v>
      </c>
      <c r="AM129" s="741">
        <f t="shared" si="47"/>
        <v>0</v>
      </c>
      <c r="AN129" s="741">
        <f t="shared" si="47"/>
        <v>0</v>
      </c>
      <c r="AO129" s="741">
        <f t="shared" si="47"/>
        <v>0</v>
      </c>
      <c r="AP129" s="741">
        <f t="shared" si="48"/>
        <v>0</v>
      </c>
      <c r="AQ129" s="741">
        <f t="shared" si="48"/>
        <v>0</v>
      </c>
      <c r="AR129" s="741">
        <f t="shared" si="48"/>
        <v>0</v>
      </c>
      <c r="AS129" s="741">
        <f t="shared" si="48"/>
        <v>0</v>
      </c>
      <c r="AT129" s="741">
        <f t="shared" si="48"/>
        <v>0</v>
      </c>
      <c r="AU129" s="741">
        <f t="shared" si="48"/>
        <v>0</v>
      </c>
      <c r="AV129" s="741">
        <f t="shared" si="48"/>
        <v>0</v>
      </c>
      <c r="AW129" s="741">
        <f t="shared" si="48"/>
        <v>0</v>
      </c>
      <c r="AX129" s="741">
        <f t="shared" si="48"/>
        <v>0</v>
      </c>
      <c r="AY129" s="741">
        <f t="shared" si="48"/>
        <v>0</v>
      </c>
      <c r="AZ129" s="741">
        <f t="shared" si="48"/>
        <v>0</v>
      </c>
      <c r="BA129" s="741">
        <f t="shared" si="48"/>
        <v>0</v>
      </c>
      <c r="BB129" s="741">
        <f t="shared" si="48"/>
        <v>0</v>
      </c>
      <c r="BC129" s="741">
        <f t="shared" si="48"/>
        <v>0</v>
      </c>
      <c r="BD129" s="741">
        <f t="shared" si="48"/>
        <v>0</v>
      </c>
      <c r="BE129" s="741">
        <f t="shared" si="48"/>
        <v>0</v>
      </c>
      <c r="BF129" s="741">
        <f t="shared" si="49"/>
        <v>0</v>
      </c>
      <c r="BG129" s="741">
        <f t="shared" si="49"/>
        <v>0</v>
      </c>
      <c r="BH129" s="741">
        <f t="shared" si="49"/>
        <v>0</v>
      </c>
      <c r="BI129" s="741">
        <f t="shared" si="49"/>
        <v>0</v>
      </c>
      <c r="BJ129" s="741">
        <f t="shared" si="49"/>
        <v>0</v>
      </c>
      <c r="BK129" s="741">
        <f t="shared" si="49"/>
        <v>0</v>
      </c>
      <c r="BL129" s="741">
        <f t="shared" si="49"/>
        <v>0</v>
      </c>
      <c r="BM129" s="741">
        <f t="shared" si="49"/>
        <v>0</v>
      </c>
      <c r="BN129" s="741">
        <f t="shared" si="49"/>
        <v>0</v>
      </c>
      <c r="BO129" s="741">
        <f t="shared" si="49"/>
        <v>0</v>
      </c>
      <c r="BP129" s="741">
        <f t="shared" si="49"/>
        <v>0</v>
      </c>
      <c r="BQ129" s="741">
        <f t="shared" si="49"/>
        <v>0</v>
      </c>
      <c r="BR129" s="732">
        <f t="shared" si="50"/>
        <v>0</v>
      </c>
    </row>
    <row r="130" spans="1:70" ht="15" outlineLevel="1">
      <c r="A130" s="742">
        <v>16</v>
      </c>
      <c r="B130" s="734">
        <f t="shared" si="51"/>
        <v>14</v>
      </c>
      <c r="C130" s="735">
        <v>0</v>
      </c>
      <c r="D130" s="737">
        <f t="shared" si="44"/>
        <v>0</v>
      </c>
      <c r="E130" s="738"/>
      <c r="F130" s="739"/>
      <c r="G130" s="739"/>
      <c r="H130" s="739"/>
      <c r="I130" s="740"/>
      <c r="J130" s="741">
        <f t="shared" si="46"/>
        <v>0</v>
      </c>
      <c r="K130" s="741">
        <f t="shared" si="46"/>
        <v>0</v>
      </c>
      <c r="L130" s="741">
        <f t="shared" si="46"/>
        <v>0</v>
      </c>
      <c r="M130" s="741">
        <f t="shared" si="46"/>
        <v>0</v>
      </c>
      <c r="N130" s="741">
        <f t="shared" si="46"/>
        <v>0</v>
      </c>
      <c r="O130" s="741">
        <f t="shared" si="46"/>
        <v>0</v>
      </c>
      <c r="P130" s="741">
        <f t="shared" si="46"/>
        <v>0</v>
      </c>
      <c r="Q130" s="741">
        <f t="shared" si="46"/>
        <v>0</v>
      </c>
      <c r="R130" s="741">
        <f t="shared" si="46"/>
        <v>0</v>
      </c>
      <c r="S130" s="741">
        <f t="shared" si="46"/>
        <v>0</v>
      </c>
      <c r="T130" s="741">
        <f t="shared" si="46"/>
        <v>0</v>
      </c>
      <c r="U130" s="741">
        <f t="shared" si="46"/>
        <v>0</v>
      </c>
      <c r="V130" s="741">
        <f t="shared" si="46"/>
        <v>0</v>
      </c>
      <c r="W130" s="741">
        <f t="shared" si="46"/>
        <v>0</v>
      </c>
      <c r="X130" s="741">
        <f t="shared" si="46"/>
        <v>0</v>
      </c>
      <c r="Y130" s="741">
        <f t="shared" si="46"/>
        <v>0</v>
      </c>
      <c r="Z130" s="741">
        <f t="shared" si="47"/>
        <v>0</v>
      </c>
      <c r="AA130" s="741">
        <f t="shared" si="47"/>
        <v>0</v>
      </c>
      <c r="AB130" s="741">
        <f t="shared" si="47"/>
        <v>0</v>
      </c>
      <c r="AC130" s="741">
        <f t="shared" si="47"/>
        <v>0</v>
      </c>
      <c r="AD130" s="741">
        <f t="shared" si="47"/>
        <v>0</v>
      </c>
      <c r="AE130" s="741">
        <f t="shared" si="47"/>
        <v>0</v>
      </c>
      <c r="AF130" s="741">
        <f t="shared" si="47"/>
        <v>0</v>
      </c>
      <c r="AG130" s="741">
        <f t="shared" si="47"/>
        <v>0</v>
      </c>
      <c r="AH130" s="741">
        <f t="shared" si="47"/>
        <v>0</v>
      </c>
      <c r="AI130" s="741">
        <f t="shared" si="47"/>
        <v>0</v>
      </c>
      <c r="AJ130" s="741">
        <f t="shared" si="47"/>
        <v>0</v>
      </c>
      <c r="AK130" s="741">
        <f t="shared" si="47"/>
        <v>0</v>
      </c>
      <c r="AL130" s="741">
        <f t="shared" si="47"/>
        <v>0</v>
      </c>
      <c r="AM130" s="741">
        <f t="shared" si="47"/>
        <v>0</v>
      </c>
      <c r="AN130" s="741">
        <f t="shared" si="47"/>
        <v>0</v>
      </c>
      <c r="AO130" s="741">
        <f t="shared" si="47"/>
        <v>0</v>
      </c>
      <c r="AP130" s="741">
        <f t="shared" si="48"/>
        <v>0</v>
      </c>
      <c r="AQ130" s="741">
        <f t="shared" si="48"/>
        <v>0</v>
      </c>
      <c r="AR130" s="741">
        <f t="shared" si="48"/>
        <v>0</v>
      </c>
      <c r="AS130" s="741">
        <f t="shared" si="48"/>
        <v>0</v>
      </c>
      <c r="AT130" s="741">
        <f t="shared" si="48"/>
        <v>0</v>
      </c>
      <c r="AU130" s="741">
        <f t="shared" si="48"/>
        <v>0</v>
      </c>
      <c r="AV130" s="741">
        <f t="shared" si="48"/>
        <v>0</v>
      </c>
      <c r="AW130" s="741">
        <f t="shared" si="48"/>
        <v>0</v>
      </c>
      <c r="AX130" s="741">
        <f t="shared" si="48"/>
        <v>0</v>
      </c>
      <c r="AY130" s="741">
        <f t="shared" si="48"/>
        <v>0</v>
      </c>
      <c r="AZ130" s="741">
        <f t="shared" si="48"/>
        <v>0</v>
      </c>
      <c r="BA130" s="741">
        <f t="shared" si="48"/>
        <v>0</v>
      </c>
      <c r="BB130" s="741">
        <f t="shared" si="48"/>
        <v>0</v>
      </c>
      <c r="BC130" s="741">
        <f t="shared" si="48"/>
        <v>0</v>
      </c>
      <c r="BD130" s="741">
        <f t="shared" si="48"/>
        <v>0</v>
      </c>
      <c r="BE130" s="741">
        <f t="shared" si="48"/>
        <v>0</v>
      </c>
      <c r="BF130" s="741">
        <f t="shared" si="49"/>
        <v>0</v>
      </c>
      <c r="BG130" s="741">
        <f t="shared" si="49"/>
        <v>0</v>
      </c>
      <c r="BH130" s="741">
        <f t="shared" si="49"/>
        <v>0</v>
      </c>
      <c r="BI130" s="741">
        <f t="shared" si="49"/>
        <v>0</v>
      </c>
      <c r="BJ130" s="741">
        <f t="shared" si="49"/>
        <v>0</v>
      </c>
      <c r="BK130" s="741">
        <f t="shared" si="49"/>
        <v>0</v>
      </c>
      <c r="BL130" s="741">
        <f t="shared" si="49"/>
        <v>0</v>
      </c>
      <c r="BM130" s="741">
        <f t="shared" si="49"/>
        <v>0</v>
      </c>
      <c r="BN130" s="741">
        <f t="shared" si="49"/>
        <v>0</v>
      </c>
      <c r="BO130" s="741">
        <f t="shared" si="49"/>
        <v>0</v>
      </c>
      <c r="BP130" s="741">
        <f t="shared" si="49"/>
        <v>0</v>
      </c>
      <c r="BQ130" s="741">
        <f t="shared" si="49"/>
        <v>0</v>
      </c>
      <c r="BR130" s="732">
        <f t="shared" si="50"/>
        <v>0</v>
      </c>
    </row>
    <row r="131" spans="1:70" ht="15" outlineLevel="1">
      <c r="A131" s="742">
        <v>15</v>
      </c>
      <c r="B131" s="734">
        <f t="shared" si="51"/>
        <v>15</v>
      </c>
      <c r="C131" s="735">
        <v>0</v>
      </c>
      <c r="D131" s="737">
        <f t="shared" si="44"/>
        <v>0</v>
      </c>
      <c r="E131" s="738"/>
      <c r="F131" s="739"/>
      <c r="G131" s="739"/>
      <c r="H131" s="739"/>
      <c r="I131" s="740"/>
      <c r="J131" s="741">
        <f t="shared" si="46"/>
        <v>0</v>
      </c>
      <c r="K131" s="741">
        <f t="shared" si="46"/>
        <v>0</v>
      </c>
      <c r="L131" s="741">
        <f t="shared" si="46"/>
        <v>0</v>
      </c>
      <c r="M131" s="741">
        <f t="shared" si="46"/>
        <v>0</v>
      </c>
      <c r="N131" s="741">
        <f t="shared" si="46"/>
        <v>0</v>
      </c>
      <c r="O131" s="741">
        <f t="shared" si="46"/>
        <v>0</v>
      </c>
      <c r="P131" s="741">
        <f t="shared" si="46"/>
        <v>0</v>
      </c>
      <c r="Q131" s="741">
        <f t="shared" si="46"/>
        <v>0</v>
      </c>
      <c r="R131" s="741">
        <f t="shared" si="46"/>
        <v>0</v>
      </c>
      <c r="S131" s="741">
        <f t="shared" si="46"/>
        <v>0</v>
      </c>
      <c r="T131" s="741">
        <f t="shared" si="46"/>
        <v>0</v>
      </c>
      <c r="U131" s="741">
        <f t="shared" si="46"/>
        <v>0</v>
      </c>
      <c r="V131" s="741">
        <f t="shared" si="46"/>
        <v>0</v>
      </c>
      <c r="W131" s="741">
        <f t="shared" si="46"/>
        <v>0</v>
      </c>
      <c r="X131" s="741">
        <f t="shared" si="46"/>
        <v>0</v>
      </c>
      <c r="Y131" s="741">
        <f t="shared" si="46"/>
        <v>0</v>
      </c>
      <c r="Z131" s="741">
        <f t="shared" si="47"/>
        <v>0</v>
      </c>
      <c r="AA131" s="741">
        <f t="shared" si="47"/>
        <v>0</v>
      </c>
      <c r="AB131" s="741">
        <f t="shared" si="47"/>
        <v>0</v>
      </c>
      <c r="AC131" s="741">
        <f t="shared" si="47"/>
        <v>0</v>
      </c>
      <c r="AD131" s="741">
        <f t="shared" si="47"/>
        <v>0</v>
      </c>
      <c r="AE131" s="741">
        <f t="shared" si="47"/>
        <v>0</v>
      </c>
      <c r="AF131" s="741">
        <f t="shared" si="47"/>
        <v>0</v>
      </c>
      <c r="AG131" s="741">
        <f t="shared" si="47"/>
        <v>0</v>
      </c>
      <c r="AH131" s="741">
        <f t="shared" si="47"/>
        <v>0</v>
      </c>
      <c r="AI131" s="741">
        <f t="shared" si="47"/>
        <v>0</v>
      </c>
      <c r="AJ131" s="741">
        <f t="shared" si="47"/>
        <v>0</v>
      </c>
      <c r="AK131" s="741">
        <f t="shared" si="47"/>
        <v>0</v>
      </c>
      <c r="AL131" s="741">
        <f t="shared" si="47"/>
        <v>0</v>
      </c>
      <c r="AM131" s="741">
        <f t="shared" si="47"/>
        <v>0</v>
      </c>
      <c r="AN131" s="741">
        <f t="shared" si="47"/>
        <v>0</v>
      </c>
      <c r="AO131" s="741">
        <f t="shared" si="47"/>
        <v>0</v>
      </c>
      <c r="AP131" s="741">
        <f t="shared" si="48"/>
        <v>0</v>
      </c>
      <c r="AQ131" s="741">
        <f t="shared" si="48"/>
        <v>0</v>
      </c>
      <c r="AR131" s="741">
        <f t="shared" si="48"/>
        <v>0</v>
      </c>
      <c r="AS131" s="741">
        <f t="shared" si="48"/>
        <v>0</v>
      </c>
      <c r="AT131" s="741">
        <f t="shared" si="48"/>
        <v>0</v>
      </c>
      <c r="AU131" s="741">
        <f t="shared" si="48"/>
        <v>0</v>
      </c>
      <c r="AV131" s="741">
        <f t="shared" si="48"/>
        <v>0</v>
      </c>
      <c r="AW131" s="741">
        <f t="shared" si="48"/>
        <v>0</v>
      </c>
      <c r="AX131" s="741">
        <f t="shared" si="48"/>
        <v>0</v>
      </c>
      <c r="AY131" s="741">
        <f t="shared" si="48"/>
        <v>0</v>
      </c>
      <c r="AZ131" s="741">
        <f t="shared" si="48"/>
        <v>0</v>
      </c>
      <c r="BA131" s="741">
        <f t="shared" si="48"/>
        <v>0</v>
      </c>
      <c r="BB131" s="741">
        <f t="shared" si="48"/>
        <v>0</v>
      </c>
      <c r="BC131" s="741">
        <f t="shared" si="48"/>
        <v>0</v>
      </c>
      <c r="BD131" s="741">
        <f t="shared" si="48"/>
        <v>0</v>
      </c>
      <c r="BE131" s="741">
        <f t="shared" si="48"/>
        <v>0</v>
      </c>
      <c r="BF131" s="741">
        <f t="shared" si="49"/>
        <v>0</v>
      </c>
      <c r="BG131" s="741">
        <f t="shared" si="49"/>
        <v>0</v>
      </c>
      <c r="BH131" s="741">
        <f t="shared" si="49"/>
        <v>0</v>
      </c>
      <c r="BI131" s="741">
        <f t="shared" si="49"/>
        <v>0</v>
      </c>
      <c r="BJ131" s="741">
        <f t="shared" si="49"/>
        <v>0</v>
      </c>
      <c r="BK131" s="741">
        <f t="shared" si="49"/>
        <v>0</v>
      </c>
      <c r="BL131" s="741">
        <f t="shared" si="49"/>
        <v>0</v>
      </c>
      <c r="BM131" s="741">
        <f t="shared" si="49"/>
        <v>0</v>
      </c>
      <c r="BN131" s="741">
        <f t="shared" si="49"/>
        <v>0</v>
      </c>
      <c r="BO131" s="741">
        <f t="shared" si="49"/>
        <v>0</v>
      </c>
      <c r="BP131" s="741">
        <f t="shared" si="49"/>
        <v>0</v>
      </c>
      <c r="BQ131" s="741">
        <f t="shared" si="49"/>
        <v>0</v>
      </c>
      <c r="BR131" s="732">
        <f t="shared" si="50"/>
        <v>0</v>
      </c>
    </row>
    <row r="132" spans="1:70" ht="15" outlineLevel="1">
      <c r="A132" s="742">
        <v>14</v>
      </c>
      <c r="B132" s="734">
        <f t="shared" si="51"/>
        <v>16</v>
      </c>
      <c r="C132" s="735">
        <v>0</v>
      </c>
      <c r="D132" s="737">
        <f t="shared" si="44"/>
        <v>0</v>
      </c>
      <c r="E132" s="738"/>
      <c r="F132" s="739"/>
      <c r="G132" s="739"/>
      <c r="H132" s="739"/>
      <c r="I132" s="740"/>
      <c r="J132" s="741">
        <f t="shared" si="46"/>
        <v>0</v>
      </c>
      <c r="K132" s="741">
        <f t="shared" si="46"/>
        <v>0</v>
      </c>
      <c r="L132" s="741">
        <f t="shared" si="46"/>
        <v>0</v>
      </c>
      <c r="M132" s="741">
        <f t="shared" si="46"/>
        <v>0</v>
      </c>
      <c r="N132" s="741">
        <f t="shared" si="46"/>
        <v>0</v>
      </c>
      <c r="O132" s="741">
        <f t="shared" si="46"/>
        <v>0</v>
      </c>
      <c r="P132" s="741">
        <f t="shared" si="46"/>
        <v>0</v>
      </c>
      <c r="Q132" s="741">
        <f t="shared" si="46"/>
        <v>0</v>
      </c>
      <c r="R132" s="741">
        <f t="shared" si="46"/>
        <v>0</v>
      </c>
      <c r="S132" s="741">
        <f t="shared" si="46"/>
        <v>0</v>
      </c>
      <c r="T132" s="741">
        <f t="shared" si="46"/>
        <v>0</v>
      </c>
      <c r="U132" s="741">
        <f t="shared" si="46"/>
        <v>0</v>
      </c>
      <c r="V132" s="741">
        <f t="shared" si="46"/>
        <v>0</v>
      </c>
      <c r="W132" s="741">
        <f t="shared" si="46"/>
        <v>0</v>
      </c>
      <c r="X132" s="741">
        <f t="shared" si="46"/>
        <v>0</v>
      </c>
      <c r="Y132" s="741">
        <f t="shared" ref="T132:AI147" si="52">IF(OR(Y$1=0,$A132=0,Y$3=$B132,Y$3&gt;$F$2,Y$3&lt;$A$116),0,IF(Y$3&lt;$B132,0,$C132/$A132))</f>
        <v>0</v>
      </c>
      <c r="Z132" s="741">
        <f t="shared" si="52"/>
        <v>0</v>
      </c>
      <c r="AA132" s="741">
        <f t="shared" si="52"/>
        <v>0</v>
      </c>
      <c r="AB132" s="741">
        <f t="shared" si="52"/>
        <v>0</v>
      </c>
      <c r="AC132" s="741">
        <f t="shared" si="52"/>
        <v>0</v>
      </c>
      <c r="AD132" s="741">
        <f t="shared" si="47"/>
        <v>0</v>
      </c>
      <c r="AE132" s="741">
        <f t="shared" si="47"/>
        <v>0</v>
      </c>
      <c r="AF132" s="741">
        <f t="shared" si="47"/>
        <v>0</v>
      </c>
      <c r="AG132" s="741">
        <f t="shared" si="47"/>
        <v>0</v>
      </c>
      <c r="AH132" s="741">
        <f t="shared" si="47"/>
        <v>0</v>
      </c>
      <c r="AI132" s="741">
        <f t="shared" si="47"/>
        <v>0</v>
      </c>
      <c r="AJ132" s="741">
        <f t="shared" si="47"/>
        <v>0</v>
      </c>
      <c r="AK132" s="741">
        <f t="shared" si="47"/>
        <v>0</v>
      </c>
      <c r="AL132" s="741">
        <f t="shared" si="47"/>
        <v>0</v>
      </c>
      <c r="AM132" s="741">
        <f t="shared" si="47"/>
        <v>0</v>
      </c>
      <c r="AN132" s="741">
        <f t="shared" si="47"/>
        <v>0</v>
      </c>
      <c r="AO132" s="741">
        <f t="shared" si="47"/>
        <v>0</v>
      </c>
      <c r="AP132" s="741">
        <f t="shared" si="48"/>
        <v>0</v>
      </c>
      <c r="AQ132" s="741">
        <f t="shared" si="48"/>
        <v>0</v>
      </c>
      <c r="AR132" s="741">
        <f t="shared" si="48"/>
        <v>0</v>
      </c>
      <c r="AS132" s="741">
        <f t="shared" si="48"/>
        <v>0</v>
      </c>
      <c r="AT132" s="741">
        <f t="shared" si="48"/>
        <v>0</v>
      </c>
      <c r="AU132" s="741">
        <f t="shared" si="48"/>
        <v>0</v>
      </c>
      <c r="AV132" s="741">
        <f t="shared" si="48"/>
        <v>0</v>
      </c>
      <c r="AW132" s="741">
        <f t="shared" si="48"/>
        <v>0</v>
      </c>
      <c r="AX132" s="741">
        <f t="shared" si="48"/>
        <v>0</v>
      </c>
      <c r="AY132" s="741">
        <f t="shared" si="48"/>
        <v>0</v>
      </c>
      <c r="AZ132" s="741">
        <f t="shared" si="48"/>
        <v>0</v>
      </c>
      <c r="BA132" s="741">
        <f t="shared" si="48"/>
        <v>0</v>
      </c>
      <c r="BB132" s="741">
        <f t="shared" si="48"/>
        <v>0</v>
      </c>
      <c r="BC132" s="741">
        <f t="shared" si="48"/>
        <v>0</v>
      </c>
      <c r="BD132" s="741">
        <f t="shared" si="48"/>
        <v>0</v>
      </c>
      <c r="BE132" s="741">
        <f t="shared" ref="BE132:BG132" si="53">IF(OR(BE$1=0,$A132=0,BE$3=$B132,BE$3&gt;$F$2,BE$3&lt;$A$116),0,IF(BE$3&lt;$B132,0,$C132/$A132))</f>
        <v>0</v>
      </c>
      <c r="BF132" s="741">
        <f t="shared" si="53"/>
        <v>0</v>
      </c>
      <c r="BG132" s="741">
        <f t="shared" si="53"/>
        <v>0</v>
      </c>
      <c r="BH132" s="741">
        <f t="shared" si="49"/>
        <v>0</v>
      </c>
      <c r="BI132" s="741">
        <f t="shared" si="49"/>
        <v>0</v>
      </c>
      <c r="BJ132" s="741">
        <f t="shared" si="49"/>
        <v>0</v>
      </c>
      <c r="BK132" s="741">
        <f t="shared" si="49"/>
        <v>0</v>
      </c>
      <c r="BL132" s="741">
        <f t="shared" si="49"/>
        <v>0</v>
      </c>
      <c r="BM132" s="741">
        <f t="shared" si="49"/>
        <v>0</v>
      </c>
      <c r="BN132" s="741">
        <f t="shared" si="49"/>
        <v>0</v>
      </c>
      <c r="BO132" s="741">
        <f t="shared" si="49"/>
        <v>0</v>
      </c>
      <c r="BP132" s="741">
        <f t="shared" si="49"/>
        <v>0</v>
      </c>
      <c r="BQ132" s="741">
        <f t="shared" si="49"/>
        <v>0</v>
      </c>
      <c r="BR132" s="732">
        <f t="shared" si="50"/>
        <v>0</v>
      </c>
    </row>
    <row r="133" spans="1:70" ht="15" outlineLevel="1">
      <c r="A133" s="742">
        <v>13</v>
      </c>
      <c r="B133" s="734">
        <f t="shared" si="51"/>
        <v>17</v>
      </c>
      <c r="C133" s="735">
        <v>0</v>
      </c>
      <c r="D133" s="737">
        <f t="shared" si="44"/>
        <v>0</v>
      </c>
      <c r="E133" s="738"/>
      <c r="F133" s="739"/>
      <c r="G133" s="739"/>
      <c r="H133" s="739"/>
      <c r="I133" s="740"/>
      <c r="J133" s="741">
        <f t="shared" ref="J133:Y148" si="54">IF(OR(J$1=0,$A133=0,J$3=$B133,J$3&gt;$F$2,J$3&lt;$A$116),0,IF(J$3&lt;$B133,0,$C133/$A133))</f>
        <v>0</v>
      </c>
      <c r="K133" s="741">
        <f t="shared" si="54"/>
        <v>0</v>
      </c>
      <c r="L133" s="741">
        <f t="shared" si="54"/>
        <v>0</v>
      </c>
      <c r="M133" s="741">
        <f t="shared" si="54"/>
        <v>0</v>
      </c>
      <c r="N133" s="741">
        <f t="shared" si="54"/>
        <v>0</v>
      </c>
      <c r="O133" s="741">
        <f t="shared" si="54"/>
        <v>0</v>
      </c>
      <c r="P133" s="741">
        <f t="shared" si="54"/>
        <v>0</v>
      </c>
      <c r="Q133" s="741">
        <f t="shared" si="54"/>
        <v>0</v>
      </c>
      <c r="R133" s="741">
        <f t="shared" si="54"/>
        <v>0</v>
      </c>
      <c r="S133" s="741">
        <f t="shared" si="54"/>
        <v>0</v>
      </c>
      <c r="T133" s="741">
        <f t="shared" si="52"/>
        <v>0</v>
      </c>
      <c r="U133" s="741">
        <f t="shared" si="52"/>
        <v>0</v>
      </c>
      <c r="V133" s="741">
        <f t="shared" si="52"/>
        <v>0</v>
      </c>
      <c r="W133" s="741">
        <f t="shared" si="52"/>
        <v>0</v>
      </c>
      <c r="X133" s="741">
        <f t="shared" si="52"/>
        <v>0</v>
      </c>
      <c r="Y133" s="741">
        <f t="shared" si="52"/>
        <v>0</v>
      </c>
      <c r="Z133" s="741">
        <f t="shared" si="52"/>
        <v>0</v>
      </c>
      <c r="AA133" s="741">
        <f t="shared" si="52"/>
        <v>0</v>
      </c>
      <c r="AB133" s="741">
        <f t="shared" si="52"/>
        <v>0</v>
      </c>
      <c r="AC133" s="741">
        <f t="shared" si="52"/>
        <v>0</v>
      </c>
      <c r="AD133" s="741">
        <f t="shared" si="52"/>
        <v>0</v>
      </c>
      <c r="AE133" s="741">
        <f t="shared" si="52"/>
        <v>0</v>
      </c>
      <c r="AF133" s="741">
        <f t="shared" si="52"/>
        <v>0</v>
      </c>
      <c r="AG133" s="741">
        <f t="shared" si="52"/>
        <v>0</v>
      </c>
      <c r="AH133" s="741">
        <f t="shared" si="52"/>
        <v>0</v>
      </c>
      <c r="AI133" s="741">
        <f t="shared" si="52"/>
        <v>0</v>
      </c>
      <c r="AJ133" s="741">
        <f t="shared" ref="AJ133:AY148" si="55">IF(OR(AJ$1=0,$A133=0,AJ$3=$B133,AJ$3&gt;$F$2,AJ$3&lt;$A$116),0,IF(AJ$3&lt;$B133,0,$C133/$A133))</f>
        <v>0</v>
      </c>
      <c r="AK133" s="741">
        <f t="shared" si="55"/>
        <v>0</v>
      </c>
      <c r="AL133" s="741">
        <f t="shared" si="55"/>
        <v>0</v>
      </c>
      <c r="AM133" s="741">
        <f t="shared" si="55"/>
        <v>0</v>
      </c>
      <c r="AN133" s="741">
        <f t="shared" si="55"/>
        <v>0</v>
      </c>
      <c r="AO133" s="741">
        <f t="shared" si="55"/>
        <v>0</v>
      </c>
      <c r="AP133" s="741">
        <f t="shared" si="55"/>
        <v>0</v>
      </c>
      <c r="AQ133" s="741">
        <f t="shared" si="55"/>
        <v>0</v>
      </c>
      <c r="AR133" s="741">
        <f t="shared" si="55"/>
        <v>0</v>
      </c>
      <c r="AS133" s="741">
        <f t="shared" si="55"/>
        <v>0</v>
      </c>
      <c r="AT133" s="741">
        <f t="shared" si="55"/>
        <v>0</v>
      </c>
      <c r="AU133" s="741">
        <f t="shared" si="55"/>
        <v>0</v>
      </c>
      <c r="AV133" s="741">
        <f t="shared" si="55"/>
        <v>0</v>
      </c>
      <c r="AW133" s="741">
        <f t="shared" si="55"/>
        <v>0</v>
      </c>
      <c r="AX133" s="741">
        <f t="shared" si="55"/>
        <v>0</v>
      </c>
      <c r="AY133" s="741">
        <f t="shared" si="55"/>
        <v>0</v>
      </c>
      <c r="AZ133" s="741">
        <f t="shared" ref="AZ133:BO148" si="56">IF(OR(AZ$1=0,$A133=0,AZ$3=$B133,AZ$3&gt;$F$2,AZ$3&lt;$A$116),0,IF(AZ$3&lt;$B133,0,$C133/$A133))</f>
        <v>0</v>
      </c>
      <c r="BA133" s="741">
        <f t="shared" si="56"/>
        <v>0</v>
      </c>
      <c r="BB133" s="741">
        <f t="shared" si="56"/>
        <v>0</v>
      </c>
      <c r="BC133" s="741">
        <f t="shared" si="56"/>
        <v>0</v>
      </c>
      <c r="BD133" s="741">
        <f t="shared" si="56"/>
        <v>0</v>
      </c>
      <c r="BE133" s="741">
        <f t="shared" si="56"/>
        <v>0</v>
      </c>
      <c r="BF133" s="741">
        <f t="shared" si="56"/>
        <v>0</v>
      </c>
      <c r="BG133" s="741">
        <f t="shared" si="56"/>
        <v>0</v>
      </c>
      <c r="BH133" s="741">
        <f t="shared" si="56"/>
        <v>0</v>
      </c>
      <c r="BI133" s="741">
        <f t="shared" si="56"/>
        <v>0</v>
      </c>
      <c r="BJ133" s="741">
        <f t="shared" si="56"/>
        <v>0</v>
      </c>
      <c r="BK133" s="741">
        <f t="shared" si="56"/>
        <v>0</v>
      </c>
      <c r="BL133" s="741">
        <f t="shared" si="56"/>
        <v>0</v>
      </c>
      <c r="BM133" s="741">
        <f t="shared" si="56"/>
        <v>0</v>
      </c>
      <c r="BN133" s="741">
        <f t="shared" si="56"/>
        <v>0</v>
      </c>
      <c r="BO133" s="741">
        <f t="shared" si="56"/>
        <v>0</v>
      </c>
      <c r="BP133" s="741">
        <f t="shared" ref="BP133:BQ147" si="57">IF(OR(BP$1=0,$A133=0,BP$3=$B133,BP$3&gt;$F$2,BP$3&lt;$A$116),0,IF(BP$3&lt;$B133,0,$C133/$A133))</f>
        <v>0</v>
      </c>
      <c r="BQ133" s="741">
        <f t="shared" si="57"/>
        <v>0</v>
      </c>
      <c r="BR133" s="732">
        <f t="shared" si="50"/>
        <v>0</v>
      </c>
    </row>
    <row r="134" spans="1:70" ht="15" outlineLevel="1">
      <c r="A134" s="742">
        <v>12</v>
      </c>
      <c r="B134" s="734">
        <f t="shared" si="51"/>
        <v>18</v>
      </c>
      <c r="C134" s="735">
        <v>0</v>
      </c>
      <c r="D134" s="737">
        <f t="shared" si="44"/>
        <v>0</v>
      </c>
      <c r="E134" s="738"/>
      <c r="F134" s="739"/>
      <c r="G134" s="739"/>
      <c r="H134" s="739"/>
      <c r="I134" s="740"/>
      <c r="J134" s="741">
        <f t="shared" si="54"/>
        <v>0</v>
      </c>
      <c r="K134" s="741">
        <f t="shared" si="54"/>
        <v>0</v>
      </c>
      <c r="L134" s="741">
        <f t="shared" si="54"/>
        <v>0</v>
      </c>
      <c r="M134" s="741">
        <f t="shared" si="54"/>
        <v>0</v>
      </c>
      <c r="N134" s="741">
        <f t="shared" si="54"/>
        <v>0</v>
      </c>
      <c r="O134" s="741">
        <f t="shared" si="54"/>
        <v>0</v>
      </c>
      <c r="P134" s="741">
        <f t="shared" si="54"/>
        <v>0</v>
      </c>
      <c r="Q134" s="741">
        <f t="shared" si="54"/>
        <v>0</v>
      </c>
      <c r="R134" s="741">
        <f t="shared" si="54"/>
        <v>0</v>
      </c>
      <c r="S134" s="741">
        <f t="shared" si="54"/>
        <v>0</v>
      </c>
      <c r="T134" s="741">
        <f t="shared" si="52"/>
        <v>0</v>
      </c>
      <c r="U134" s="741">
        <f t="shared" si="52"/>
        <v>0</v>
      </c>
      <c r="V134" s="741">
        <f t="shared" si="52"/>
        <v>0</v>
      </c>
      <c r="W134" s="741">
        <f t="shared" si="52"/>
        <v>0</v>
      </c>
      <c r="X134" s="741">
        <f t="shared" si="52"/>
        <v>0</v>
      </c>
      <c r="Y134" s="741">
        <f t="shared" si="52"/>
        <v>0</v>
      </c>
      <c r="Z134" s="741">
        <f t="shared" si="52"/>
        <v>0</v>
      </c>
      <c r="AA134" s="741">
        <f t="shared" si="52"/>
        <v>0</v>
      </c>
      <c r="AB134" s="741">
        <f t="shared" si="52"/>
        <v>0</v>
      </c>
      <c r="AC134" s="741">
        <f t="shared" si="52"/>
        <v>0</v>
      </c>
      <c r="AD134" s="741">
        <f t="shared" si="52"/>
        <v>0</v>
      </c>
      <c r="AE134" s="741">
        <f t="shared" si="52"/>
        <v>0</v>
      </c>
      <c r="AF134" s="741">
        <f t="shared" si="52"/>
        <v>0</v>
      </c>
      <c r="AG134" s="741">
        <f t="shared" si="52"/>
        <v>0</v>
      </c>
      <c r="AH134" s="741">
        <f t="shared" si="52"/>
        <v>0</v>
      </c>
      <c r="AI134" s="741">
        <f t="shared" si="52"/>
        <v>0</v>
      </c>
      <c r="AJ134" s="741">
        <f t="shared" si="55"/>
        <v>0</v>
      </c>
      <c r="AK134" s="741">
        <f t="shared" si="55"/>
        <v>0</v>
      </c>
      <c r="AL134" s="741">
        <f t="shared" si="55"/>
        <v>0</v>
      </c>
      <c r="AM134" s="741">
        <f t="shared" si="55"/>
        <v>0</v>
      </c>
      <c r="AN134" s="741">
        <f t="shared" si="55"/>
        <v>0</v>
      </c>
      <c r="AO134" s="741">
        <f t="shared" si="55"/>
        <v>0</v>
      </c>
      <c r="AP134" s="741">
        <f t="shared" si="55"/>
        <v>0</v>
      </c>
      <c r="AQ134" s="741">
        <f t="shared" si="55"/>
        <v>0</v>
      </c>
      <c r="AR134" s="741">
        <f t="shared" si="55"/>
        <v>0</v>
      </c>
      <c r="AS134" s="741">
        <f t="shared" si="55"/>
        <v>0</v>
      </c>
      <c r="AT134" s="741">
        <f t="shared" si="55"/>
        <v>0</v>
      </c>
      <c r="AU134" s="741">
        <f t="shared" si="55"/>
        <v>0</v>
      </c>
      <c r="AV134" s="741">
        <f t="shared" si="55"/>
        <v>0</v>
      </c>
      <c r="AW134" s="741">
        <f t="shared" si="55"/>
        <v>0</v>
      </c>
      <c r="AX134" s="741">
        <f t="shared" si="55"/>
        <v>0</v>
      </c>
      <c r="AY134" s="741">
        <f t="shared" si="55"/>
        <v>0</v>
      </c>
      <c r="AZ134" s="741">
        <f t="shared" si="56"/>
        <v>0</v>
      </c>
      <c r="BA134" s="741">
        <f t="shared" si="56"/>
        <v>0</v>
      </c>
      <c r="BB134" s="741">
        <f t="shared" si="56"/>
        <v>0</v>
      </c>
      <c r="BC134" s="741">
        <f t="shared" si="56"/>
        <v>0</v>
      </c>
      <c r="BD134" s="741">
        <f t="shared" si="56"/>
        <v>0</v>
      </c>
      <c r="BE134" s="741">
        <f t="shared" si="56"/>
        <v>0</v>
      </c>
      <c r="BF134" s="741">
        <f t="shared" si="56"/>
        <v>0</v>
      </c>
      <c r="BG134" s="741">
        <f t="shared" si="56"/>
        <v>0</v>
      </c>
      <c r="BH134" s="741">
        <f t="shared" si="56"/>
        <v>0</v>
      </c>
      <c r="BI134" s="741">
        <f t="shared" si="56"/>
        <v>0</v>
      </c>
      <c r="BJ134" s="741">
        <f t="shared" si="56"/>
        <v>0</v>
      </c>
      <c r="BK134" s="741">
        <f t="shared" si="56"/>
        <v>0</v>
      </c>
      <c r="BL134" s="741">
        <f t="shared" si="56"/>
        <v>0</v>
      </c>
      <c r="BM134" s="741">
        <f t="shared" si="56"/>
        <v>0</v>
      </c>
      <c r="BN134" s="741">
        <f t="shared" si="56"/>
        <v>0</v>
      </c>
      <c r="BO134" s="741">
        <f t="shared" si="56"/>
        <v>0</v>
      </c>
      <c r="BP134" s="741">
        <f t="shared" si="57"/>
        <v>0</v>
      </c>
      <c r="BQ134" s="741">
        <f t="shared" si="57"/>
        <v>0</v>
      </c>
      <c r="BR134" s="732">
        <f t="shared" si="50"/>
        <v>0</v>
      </c>
    </row>
    <row r="135" spans="1:70" ht="15" outlineLevel="1">
      <c r="A135" s="742">
        <v>11</v>
      </c>
      <c r="B135" s="734">
        <f t="shared" si="51"/>
        <v>19</v>
      </c>
      <c r="C135" s="735">
        <v>0</v>
      </c>
      <c r="D135" s="737">
        <f t="shared" si="44"/>
        <v>0</v>
      </c>
      <c r="E135" s="738"/>
      <c r="F135" s="739"/>
      <c r="G135" s="739"/>
      <c r="H135" s="739"/>
      <c r="I135" s="740"/>
      <c r="J135" s="741">
        <f t="shared" si="54"/>
        <v>0</v>
      </c>
      <c r="K135" s="741">
        <f t="shared" si="54"/>
        <v>0</v>
      </c>
      <c r="L135" s="741">
        <f t="shared" si="54"/>
        <v>0</v>
      </c>
      <c r="M135" s="741">
        <f t="shared" si="54"/>
        <v>0</v>
      </c>
      <c r="N135" s="741">
        <f t="shared" si="54"/>
        <v>0</v>
      </c>
      <c r="O135" s="741">
        <f t="shared" si="54"/>
        <v>0</v>
      </c>
      <c r="P135" s="741">
        <f t="shared" si="54"/>
        <v>0</v>
      </c>
      <c r="Q135" s="741">
        <f t="shared" si="54"/>
        <v>0</v>
      </c>
      <c r="R135" s="741">
        <f t="shared" si="54"/>
        <v>0</v>
      </c>
      <c r="S135" s="741">
        <f t="shared" si="54"/>
        <v>0</v>
      </c>
      <c r="T135" s="741">
        <f t="shared" si="52"/>
        <v>0</v>
      </c>
      <c r="U135" s="741">
        <f t="shared" si="52"/>
        <v>0</v>
      </c>
      <c r="V135" s="741">
        <f t="shared" si="52"/>
        <v>0</v>
      </c>
      <c r="W135" s="741">
        <f t="shared" si="52"/>
        <v>0</v>
      </c>
      <c r="X135" s="741">
        <f t="shared" si="52"/>
        <v>0</v>
      </c>
      <c r="Y135" s="741">
        <f t="shared" si="52"/>
        <v>0</v>
      </c>
      <c r="Z135" s="741">
        <f t="shared" si="52"/>
        <v>0</v>
      </c>
      <c r="AA135" s="741">
        <f t="shared" si="52"/>
        <v>0</v>
      </c>
      <c r="AB135" s="741">
        <f t="shared" si="52"/>
        <v>0</v>
      </c>
      <c r="AC135" s="741">
        <f t="shared" si="52"/>
        <v>0</v>
      </c>
      <c r="AD135" s="741">
        <f t="shared" si="52"/>
        <v>0</v>
      </c>
      <c r="AE135" s="741">
        <f t="shared" si="52"/>
        <v>0</v>
      </c>
      <c r="AF135" s="741">
        <f t="shared" si="52"/>
        <v>0</v>
      </c>
      <c r="AG135" s="741">
        <f t="shared" si="52"/>
        <v>0</v>
      </c>
      <c r="AH135" s="741">
        <f t="shared" si="52"/>
        <v>0</v>
      </c>
      <c r="AI135" s="741">
        <f t="shared" si="52"/>
        <v>0</v>
      </c>
      <c r="AJ135" s="741">
        <f t="shared" si="55"/>
        <v>0</v>
      </c>
      <c r="AK135" s="741">
        <f t="shared" si="55"/>
        <v>0</v>
      </c>
      <c r="AL135" s="741">
        <f t="shared" si="55"/>
        <v>0</v>
      </c>
      <c r="AM135" s="741">
        <f t="shared" si="55"/>
        <v>0</v>
      </c>
      <c r="AN135" s="741">
        <f t="shared" si="55"/>
        <v>0</v>
      </c>
      <c r="AO135" s="741">
        <f t="shared" si="55"/>
        <v>0</v>
      </c>
      <c r="AP135" s="741">
        <f t="shared" si="55"/>
        <v>0</v>
      </c>
      <c r="AQ135" s="741">
        <f t="shared" si="55"/>
        <v>0</v>
      </c>
      <c r="AR135" s="741">
        <f t="shared" si="55"/>
        <v>0</v>
      </c>
      <c r="AS135" s="741">
        <f t="shared" si="55"/>
        <v>0</v>
      </c>
      <c r="AT135" s="741">
        <f t="shared" si="55"/>
        <v>0</v>
      </c>
      <c r="AU135" s="741">
        <f t="shared" si="55"/>
        <v>0</v>
      </c>
      <c r="AV135" s="741">
        <f t="shared" si="55"/>
        <v>0</v>
      </c>
      <c r="AW135" s="741">
        <f t="shared" si="55"/>
        <v>0</v>
      </c>
      <c r="AX135" s="741">
        <f t="shared" si="55"/>
        <v>0</v>
      </c>
      <c r="AY135" s="741">
        <f t="shared" si="55"/>
        <v>0</v>
      </c>
      <c r="AZ135" s="741">
        <f t="shared" si="56"/>
        <v>0</v>
      </c>
      <c r="BA135" s="741">
        <f t="shared" si="56"/>
        <v>0</v>
      </c>
      <c r="BB135" s="741">
        <f t="shared" si="56"/>
        <v>0</v>
      </c>
      <c r="BC135" s="741">
        <f t="shared" si="56"/>
        <v>0</v>
      </c>
      <c r="BD135" s="741">
        <f t="shared" si="56"/>
        <v>0</v>
      </c>
      <c r="BE135" s="741">
        <f t="shared" si="56"/>
        <v>0</v>
      </c>
      <c r="BF135" s="741">
        <f t="shared" si="56"/>
        <v>0</v>
      </c>
      <c r="BG135" s="741">
        <f t="shared" si="56"/>
        <v>0</v>
      </c>
      <c r="BH135" s="741">
        <f t="shared" si="56"/>
        <v>0</v>
      </c>
      <c r="BI135" s="741">
        <f t="shared" si="56"/>
        <v>0</v>
      </c>
      <c r="BJ135" s="741">
        <f t="shared" si="56"/>
        <v>0</v>
      </c>
      <c r="BK135" s="741">
        <f t="shared" si="56"/>
        <v>0</v>
      </c>
      <c r="BL135" s="741">
        <f t="shared" si="56"/>
        <v>0</v>
      </c>
      <c r="BM135" s="741">
        <f t="shared" si="56"/>
        <v>0</v>
      </c>
      <c r="BN135" s="741">
        <f t="shared" si="56"/>
        <v>0</v>
      </c>
      <c r="BO135" s="741">
        <f t="shared" si="56"/>
        <v>0</v>
      </c>
      <c r="BP135" s="741">
        <f t="shared" si="57"/>
        <v>0</v>
      </c>
      <c r="BQ135" s="741">
        <f t="shared" si="57"/>
        <v>0</v>
      </c>
      <c r="BR135" s="732">
        <f t="shared" si="50"/>
        <v>0</v>
      </c>
    </row>
    <row r="136" spans="1:70" ht="15" outlineLevel="1">
      <c r="A136" s="742">
        <v>10</v>
      </c>
      <c r="B136" s="734">
        <f t="shared" si="51"/>
        <v>20</v>
      </c>
      <c r="C136" s="735">
        <v>0</v>
      </c>
      <c r="D136" s="737">
        <f t="shared" si="44"/>
        <v>0</v>
      </c>
      <c r="E136" s="738"/>
      <c r="F136" s="739"/>
      <c r="G136" s="739"/>
      <c r="H136" s="739"/>
      <c r="I136" s="740"/>
      <c r="J136" s="741">
        <f t="shared" si="54"/>
        <v>0</v>
      </c>
      <c r="K136" s="741">
        <f t="shared" si="54"/>
        <v>0</v>
      </c>
      <c r="L136" s="741">
        <f t="shared" si="54"/>
        <v>0</v>
      </c>
      <c r="M136" s="741">
        <f t="shared" si="54"/>
        <v>0</v>
      </c>
      <c r="N136" s="741">
        <f t="shared" si="54"/>
        <v>0</v>
      </c>
      <c r="O136" s="741">
        <f t="shared" si="54"/>
        <v>0</v>
      </c>
      <c r="P136" s="741">
        <f t="shared" si="54"/>
        <v>0</v>
      </c>
      <c r="Q136" s="741">
        <f t="shared" si="54"/>
        <v>0</v>
      </c>
      <c r="R136" s="741">
        <f t="shared" si="54"/>
        <v>0</v>
      </c>
      <c r="S136" s="741">
        <f t="shared" si="54"/>
        <v>0</v>
      </c>
      <c r="T136" s="741">
        <f t="shared" si="52"/>
        <v>0</v>
      </c>
      <c r="U136" s="741">
        <f t="shared" si="52"/>
        <v>0</v>
      </c>
      <c r="V136" s="741">
        <f t="shared" si="52"/>
        <v>0</v>
      </c>
      <c r="W136" s="741">
        <f t="shared" si="52"/>
        <v>0</v>
      </c>
      <c r="X136" s="741">
        <f t="shared" si="52"/>
        <v>0</v>
      </c>
      <c r="Y136" s="741">
        <f t="shared" si="52"/>
        <v>0</v>
      </c>
      <c r="Z136" s="741">
        <f t="shared" si="52"/>
        <v>0</v>
      </c>
      <c r="AA136" s="741">
        <f t="shared" si="52"/>
        <v>0</v>
      </c>
      <c r="AB136" s="741">
        <f t="shared" si="52"/>
        <v>0</v>
      </c>
      <c r="AC136" s="741">
        <f t="shared" si="52"/>
        <v>0</v>
      </c>
      <c r="AD136" s="741">
        <f t="shared" si="52"/>
        <v>0</v>
      </c>
      <c r="AE136" s="741">
        <f t="shared" si="52"/>
        <v>0</v>
      </c>
      <c r="AF136" s="741">
        <f t="shared" si="52"/>
        <v>0</v>
      </c>
      <c r="AG136" s="741">
        <f t="shared" si="52"/>
        <v>0</v>
      </c>
      <c r="AH136" s="741">
        <f t="shared" si="52"/>
        <v>0</v>
      </c>
      <c r="AI136" s="741">
        <f t="shared" si="52"/>
        <v>0</v>
      </c>
      <c r="AJ136" s="741">
        <f t="shared" si="55"/>
        <v>0</v>
      </c>
      <c r="AK136" s="741">
        <f t="shared" si="55"/>
        <v>0</v>
      </c>
      <c r="AL136" s="741">
        <f t="shared" si="55"/>
        <v>0</v>
      </c>
      <c r="AM136" s="741">
        <f t="shared" si="55"/>
        <v>0</v>
      </c>
      <c r="AN136" s="741">
        <f t="shared" si="55"/>
        <v>0</v>
      </c>
      <c r="AO136" s="741">
        <f t="shared" si="55"/>
        <v>0</v>
      </c>
      <c r="AP136" s="741">
        <f t="shared" si="55"/>
        <v>0</v>
      </c>
      <c r="AQ136" s="741">
        <f t="shared" si="55"/>
        <v>0</v>
      </c>
      <c r="AR136" s="741">
        <f t="shared" si="55"/>
        <v>0</v>
      </c>
      <c r="AS136" s="741">
        <f t="shared" si="55"/>
        <v>0</v>
      </c>
      <c r="AT136" s="741">
        <f t="shared" si="55"/>
        <v>0</v>
      </c>
      <c r="AU136" s="741">
        <f t="shared" si="55"/>
        <v>0</v>
      </c>
      <c r="AV136" s="741">
        <f t="shared" si="55"/>
        <v>0</v>
      </c>
      <c r="AW136" s="741">
        <f t="shared" si="55"/>
        <v>0</v>
      </c>
      <c r="AX136" s="741">
        <f t="shared" si="55"/>
        <v>0</v>
      </c>
      <c r="AY136" s="741">
        <f t="shared" si="55"/>
        <v>0</v>
      </c>
      <c r="AZ136" s="741">
        <f t="shared" si="56"/>
        <v>0</v>
      </c>
      <c r="BA136" s="741">
        <f t="shared" si="56"/>
        <v>0</v>
      </c>
      <c r="BB136" s="741">
        <f t="shared" si="56"/>
        <v>0</v>
      </c>
      <c r="BC136" s="741">
        <f t="shared" si="56"/>
        <v>0</v>
      </c>
      <c r="BD136" s="741">
        <f t="shared" si="56"/>
        <v>0</v>
      </c>
      <c r="BE136" s="741">
        <f t="shared" si="56"/>
        <v>0</v>
      </c>
      <c r="BF136" s="741">
        <f t="shared" si="56"/>
        <v>0</v>
      </c>
      <c r="BG136" s="741">
        <f t="shared" si="56"/>
        <v>0</v>
      </c>
      <c r="BH136" s="741">
        <f t="shared" si="56"/>
        <v>0</v>
      </c>
      <c r="BI136" s="741">
        <f t="shared" si="56"/>
        <v>0</v>
      </c>
      <c r="BJ136" s="741">
        <f t="shared" si="56"/>
        <v>0</v>
      </c>
      <c r="BK136" s="741">
        <f t="shared" si="56"/>
        <v>0</v>
      </c>
      <c r="BL136" s="741">
        <f t="shared" si="56"/>
        <v>0</v>
      </c>
      <c r="BM136" s="741">
        <f t="shared" si="56"/>
        <v>0</v>
      </c>
      <c r="BN136" s="741">
        <f t="shared" si="56"/>
        <v>0</v>
      </c>
      <c r="BO136" s="741">
        <f t="shared" si="56"/>
        <v>0</v>
      </c>
      <c r="BP136" s="741">
        <f t="shared" si="57"/>
        <v>0</v>
      </c>
      <c r="BQ136" s="741">
        <f t="shared" si="57"/>
        <v>0</v>
      </c>
      <c r="BR136" s="732">
        <f t="shared" si="50"/>
        <v>0</v>
      </c>
    </row>
    <row r="137" spans="1:70" ht="15" outlineLevel="1">
      <c r="A137" s="742">
        <v>9</v>
      </c>
      <c r="B137" s="734">
        <f t="shared" si="51"/>
        <v>21</v>
      </c>
      <c r="C137" s="735">
        <v>0</v>
      </c>
      <c r="D137" s="737">
        <f t="shared" si="44"/>
        <v>0</v>
      </c>
      <c r="E137" s="738"/>
      <c r="F137" s="739"/>
      <c r="G137" s="739"/>
      <c r="H137" s="739"/>
      <c r="I137" s="740"/>
      <c r="J137" s="741">
        <f t="shared" si="54"/>
        <v>0</v>
      </c>
      <c r="K137" s="741">
        <f t="shared" si="54"/>
        <v>0</v>
      </c>
      <c r="L137" s="741">
        <f t="shared" si="54"/>
        <v>0</v>
      </c>
      <c r="M137" s="741">
        <f t="shared" si="54"/>
        <v>0</v>
      </c>
      <c r="N137" s="741">
        <f t="shared" si="54"/>
        <v>0</v>
      </c>
      <c r="O137" s="741">
        <f t="shared" si="54"/>
        <v>0</v>
      </c>
      <c r="P137" s="741">
        <f t="shared" si="54"/>
        <v>0</v>
      </c>
      <c r="Q137" s="741">
        <f t="shared" si="54"/>
        <v>0</v>
      </c>
      <c r="R137" s="741">
        <f t="shared" si="54"/>
        <v>0</v>
      </c>
      <c r="S137" s="741">
        <f t="shared" si="54"/>
        <v>0</v>
      </c>
      <c r="T137" s="741">
        <f t="shared" si="52"/>
        <v>0</v>
      </c>
      <c r="U137" s="741">
        <f t="shared" si="52"/>
        <v>0</v>
      </c>
      <c r="V137" s="741">
        <f t="shared" si="52"/>
        <v>0</v>
      </c>
      <c r="W137" s="741">
        <f t="shared" si="52"/>
        <v>0</v>
      </c>
      <c r="X137" s="741">
        <f t="shared" si="52"/>
        <v>0</v>
      </c>
      <c r="Y137" s="741">
        <f t="shared" si="52"/>
        <v>0</v>
      </c>
      <c r="Z137" s="741">
        <f t="shared" si="52"/>
        <v>0</v>
      </c>
      <c r="AA137" s="741">
        <f t="shared" si="52"/>
        <v>0</v>
      </c>
      <c r="AB137" s="741">
        <f t="shared" si="52"/>
        <v>0</v>
      </c>
      <c r="AC137" s="741">
        <f t="shared" si="52"/>
        <v>0</v>
      </c>
      <c r="AD137" s="741">
        <f t="shared" si="52"/>
        <v>0</v>
      </c>
      <c r="AE137" s="741">
        <f t="shared" si="52"/>
        <v>0</v>
      </c>
      <c r="AF137" s="741">
        <f t="shared" si="52"/>
        <v>0</v>
      </c>
      <c r="AG137" s="741">
        <f t="shared" si="52"/>
        <v>0</v>
      </c>
      <c r="AH137" s="741">
        <f t="shared" si="52"/>
        <v>0</v>
      </c>
      <c r="AI137" s="741">
        <f t="shared" si="52"/>
        <v>0</v>
      </c>
      <c r="AJ137" s="741">
        <f t="shared" si="55"/>
        <v>0</v>
      </c>
      <c r="AK137" s="741">
        <f t="shared" si="55"/>
        <v>0</v>
      </c>
      <c r="AL137" s="741">
        <f t="shared" si="55"/>
        <v>0</v>
      </c>
      <c r="AM137" s="741">
        <f t="shared" si="55"/>
        <v>0</v>
      </c>
      <c r="AN137" s="741">
        <f t="shared" si="55"/>
        <v>0</v>
      </c>
      <c r="AO137" s="741">
        <f t="shared" si="55"/>
        <v>0</v>
      </c>
      <c r="AP137" s="741">
        <f t="shared" si="55"/>
        <v>0</v>
      </c>
      <c r="AQ137" s="741">
        <f t="shared" si="55"/>
        <v>0</v>
      </c>
      <c r="AR137" s="741">
        <f t="shared" si="55"/>
        <v>0</v>
      </c>
      <c r="AS137" s="741">
        <f t="shared" si="55"/>
        <v>0</v>
      </c>
      <c r="AT137" s="741">
        <f t="shared" si="55"/>
        <v>0</v>
      </c>
      <c r="AU137" s="741">
        <f t="shared" si="55"/>
        <v>0</v>
      </c>
      <c r="AV137" s="741">
        <f t="shared" si="55"/>
        <v>0</v>
      </c>
      <c r="AW137" s="741">
        <f t="shared" si="55"/>
        <v>0</v>
      </c>
      <c r="AX137" s="741">
        <f t="shared" si="55"/>
        <v>0</v>
      </c>
      <c r="AY137" s="741">
        <f t="shared" si="55"/>
        <v>0</v>
      </c>
      <c r="AZ137" s="741">
        <f t="shared" si="56"/>
        <v>0</v>
      </c>
      <c r="BA137" s="741">
        <f t="shared" si="56"/>
        <v>0</v>
      </c>
      <c r="BB137" s="741">
        <f t="shared" si="56"/>
        <v>0</v>
      </c>
      <c r="BC137" s="741">
        <f t="shared" si="56"/>
        <v>0</v>
      </c>
      <c r="BD137" s="741">
        <f t="shared" si="56"/>
        <v>0</v>
      </c>
      <c r="BE137" s="741">
        <f t="shared" si="56"/>
        <v>0</v>
      </c>
      <c r="BF137" s="741">
        <f t="shared" si="56"/>
        <v>0</v>
      </c>
      <c r="BG137" s="741">
        <f t="shared" si="56"/>
        <v>0</v>
      </c>
      <c r="BH137" s="741">
        <f t="shared" si="56"/>
        <v>0</v>
      </c>
      <c r="BI137" s="741">
        <f t="shared" si="56"/>
        <v>0</v>
      </c>
      <c r="BJ137" s="741">
        <f t="shared" si="56"/>
        <v>0</v>
      </c>
      <c r="BK137" s="741">
        <f t="shared" si="56"/>
        <v>0</v>
      </c>
      <c r="BL137" s="741">
        <f t="shared" si="56"/>
        <v>0</v>
      </c>
      <c r="BM137" s="741">
        <f t="shared" si="56"/>
        <v>0</v>
      </c>
      <c r="BN137" s="741">
        <f t="shared" si="56"/>
        <v>0</v>
      </c>
      <c r="BO137" s="741">
        <f t="shared" si="56"/>
        <v>0</v>
      </c>
      <c r="BP137" s="741">
        <f t="shared" si="57"/>
        <v>0</v>
      </c>
      <c r="BQ137" s="741">
        <f t="shared" si="57"/>
        <v>0</v>
      </c>
      <c r="BR137" s="732">
        <f t="shared" si="50"/>
        <v>0</v>
      </c>
    </row>
    <row r="138" spans="1:70" ht="15" outlineLevel="1">
      <c r="A138" s="742">
        <v>8</v>
      </c>
      <c r="B138" s="734">
        <f t="shared" si="51"/>
        <v>22</v>
      </c>
      <c r="C138" s="735">
        <v>0</v>
      </c>
      <c r="D138" s="737">
        <f t="shared" si="44"/>
        <v>0</v>
      </c>
      <c r="E138" s="738"/>
      <c r="F138" s="739"/>
      <c r="G138" s="739"/>
      <c r="H138" s="739"/>
      <c r="I138" s="740"/>
      <c r="J138" s="741">
        <f t="shared" si="54"/>
        <v>0</v>
      </c>
      <c r="K138" s="741">
        <f t="shared" si="54"/>
        <v>0</v>
      </c>
      <c r="L138" s="741">
        <f t="shared" si="54"/>
        <v>0</v>
      </c>
      <c r="M138" s="741">
        <f t="shared" si="54"/>
        <v>0</v>
      </c>
      <c r="N138" s="741">
        <f t="shared" si="54"/>
        <v>0</v>
      </c>
      <c r="O138" s="741">
        <f t="shared" si="54"/>
        <v>0</v>
      </c>
      <c r="P138" s="741">
        <f t="shared" si="54"/>
        <v>0</v>
      </c>
      <c r="Q138" s="741">
        <f t="shared" si="54"/>
        <v>0</v>
      </c>
      <c r="R138" s="741">
        <f t="shared" si="54"/>
        <v>0</v>
      </c>
      <c r="S138" s="741">
        <f t="shared" si="54"/>
        <v>0</v>
      </c>
      <c r="T138" s="741">
        <f t="shared" si="52"/>
        <v>0</v>
      </c>
      <c r="U138" s="741">
        <f t="shared" si="52"/>
        <v>0</v>
      </c>
      <c r="V138" s="741">
        <f t="shared" si="52"/>
        <v>0</v>
      </c>
      <c r="W138" s="741">
        <f t="shared" si="52"/>
        <v>0</v>
      </c>
      <c r="X138" s="741">
        <f t="shared" si="52"/>
        <v>0</v>
      </c>
      <c r="Y138" s="741">
        <f t="shared" si="52"/>
        <v>0</v>
      </c>
      <c r="Z138" s="741">
        <f t="shared" si="52"/>
        <v>0</v>
      </c>
      <c r="AA138" s="741">
        <f t="shared" si="52"/>
        <v>0</v>
      </c>
      <c r="AB138" s="741">
        <f t="shared" si="52"/>
        <v>0</v>
      </c>
      <c r="AC138" s="741">
        <f t="shared" si="52"/>
        <v>0</v>
      </c>
      <c r="AD138" s="741">
        <f t="shared" si="52"/>
        <v>0</v>
      </c>
      <c r="AE138" s="741">
        <f t="shared" si="52"/>
        <v>0</v>
      </c>
      <c r="AF138" s="741">
        <f t="shared" si="52"/>
        <v>0</v>
      </c>
      <c r="AG138" s="741">
        <f t="shared" si="52"/>
        <v>0</v>
      </c>
      <c r="AH138" s="741">
        <f t="shared" si="52"/>
        <v>0</v>
      </c>
      <c r="AI138" s="741">
        <f t="shared" si="52"/>
        <v>0</v>
      </c>
      <c r="AJ138" s="741">
        <f t="shared" si="55"/>
        <v>0</v>
      </c>
      <c r="AK138" s="741">
        <f t="shared" si="55"/>
        <v>0</v>
      </c>
      <c r="AL138" s="741">
        <f t="shared" si="55"/>
        <v>0</v>
      </c>
      <c r="AM138" s="741">
        <f t="shared" si="55"/>
        <v>0</v>
      </c>
      <c r="AN138" s="741">
        <f t="shared" si="55"/>
        <v>0</v>
      </c>
      <c r="AO138" s="741">
        <f t="shared" si="55"/>
        <v>0</v>
      </c>
      <c r="AP138" s="741">
        <f t="shared" si="55"/>
        <v>0</v>
      </c>
      <c r="AQ138" s="741">
        <f t="shared" si="55"/>
        <v>0</v>
      </c>
      <c r="AR138" s="741">
        <f t="shared" si="55"/>
        <v>0</v>
      </c>
      <c r="AS138" s="741">
        <f t="shared" si="55"/>
        <v>0</v>
      </c>
      <c r="AT138" s="741">
        <f t="shared" si="55"/>
        <v>0</v>
      </c>
      <c r="AU138" s="741">
        <f t="shared" si="55"/>
        <v>0</v>
      </c>
      <c r="AV138" s="741">
        <f t="shared" si="55"/>
        <v>0</v>
      </c>
      <c r="AW138" s="741">
        <f t="shared" si="55"/>
        <v>0</v>
      </c>
      <c r="AX138" s="741">
        <f t="shared" si="55"/>
        <v>0</v>
      </c>
      <c r="AY138" s="741">
        <f t="shared" si="55"/>
        <v>0</v>
      </c>
      <c r="AZ138" s="741">
        <f t="shared" si="56"/>
        <v>0</v>
      </c>
      <c r="BA138" s="741">
        <f t="shared" si="56"/>
        <v>0</v>
      </c>
      <c r="BB138" s="741">
        <f t="shared" si="56"/>
        <v>0</v>
      </c>
      <c r="BC138" s="741">
        <f t="shared" si="56"/>
        <v>0</v>
      </c>
      <c r="BD138" s="741">
        <f t="shared" si="56"/>
        <v>0</v>
      </c>
      <c r="BE138" s="741">
        <f t="shared" si="56"/>
        <v>0</v>
      </c>
      <c r="BF138" s="741">
        <f t="shared" si="56"/>
        <v>0</v>
      </c>
      <c r="BG138" s="741">
        <f t="shared" si="56"/>
        <v>0</v>
      </c>
      <c r="BH138" s="741">
        <f t="shared" si="56"/>
        <v>0</v>
      </c>
      <c r="BI138" s="741">
        <f t="shared" si="56"/>
        <v>0</v>
      </c>
      <c r="BJ138" s="741">
        <f t="shared" si="56"/>
        <v>0</v>
      </c>
      <c r="BK138" s="741">
        <f t="shared" si="56"/>
        <v>0</v>
      </c>
      <c r="BL138" s="741">
        <f t="shared" si="56"/>
        <v>0</v>
      </c>
      <c r="BM138" s="741">
        <f t="shared" si="56"/>
        <v>0</v>
      </c>
      <c r="BN138" s="741">
        <f t="shared" si="56"/>
        <v>0</v>
      </c>
      <c r="BO138" s="741">
        <f t="shared" si="56"/>
        <v>0</v>
      </c>
      <c r="BP138" s="741">
        <f t="shared" si="57"/>
        <v>0</v>
      </c>
      <c r="BQ138" s="741">
        <f t="shared" si="57"/>
        <v>0</v>
      </c>
      <c r="BR138" s="732">
        <f t="shared" si="50"/>
        <v>0</v>
      </c>
    </row>
    <row r="139" spans="1:70" ht="15" outlineLevel="1">
      <c r="A139" s="742">
        <v>7</v>
      </c>
      <c r="B139" s="734">
        <f t="shared" si="51"/>
        <v>23</v>
      </c>
      <c r="C139" s="735">
        <v>0</v>
      </c>
      <c r="D139" s="737">
        <f t="shared" si="44"/>
        <v>0</v>
      </c>
      <c r="E139" s="738"/>
      <c r="F139" s="739"/>
      <c r="G139" s="739"/>
      <c r="H139" s="739"/>
      <c r="I139" s="740"/>
      <c r="J139" s="741">
        <f t="shared" si="54"/>
        <v>0</v>
      </c>
      <c r="K139" s="741">
        <f t="shared" si="54"/>
        <v>0</v>
      </c>
      <c r="L139" s="741">
        <f t="shared" si="54"/>
        <v>0</v>
      </c>
      <c r="M139" s="741">
        <f t="shared" si="54"/>
        <v>0</v>
      </c>
      <c r="N139" s="741">
        <f t="shared" si="54"/>
        <v>0</v>
      </c>
      <c r="O139" s="741">
        <f t="shared" si="54"/>
        <v>0</v>
      </c>
      <c r="P139" s="741">
        <f t="shared" si="54"/>
        <v>0</v>
      </c>
      <c r="Q139" s="741">
        <f t="shared" si="54"/>
        <v>0</v>
      </c>
      <c r="R139" s="741">
        <f t="shared" si="54"/>
        <v>0</v>
      </c>
      <c r="S139" s="741">
        <f t="shared" si="54"/>
        <v>0</v>
      </c>
      <c r="T139" s="741">
        <f t="shared" si="52"/>
        <v>0</v>
      </c>
      <c r="U139" s="741">
        <f t="shared" si="52"/>
        <v>0</v>
      </c>
      <c r="V139" s="741">
        <f t="shared" si="52"/>
        <v>0</v>
      </c>
      <c r="W139" s="741">
        <f t="shared" si="52"/>
        <v>0</v>
      </c>
      <c r="X139" s="741">
        <f t="shared" si="52"/>
        <v>0</v>
      </c>
      <c r="Y139" s="741">
        <f t="shared" si="52"/>
        <v>0</v>
      </c>
      <c r="Z139" s="741">
        <f t="shared" si="52"/>
        <v>0</v>
      </c>
      <c r="AA139" s="741">
        <f t="shared" si="52"/>
        <v>0</v>
      </c>
      <c r="AB139" s="741">
        <f t="shared" si="52"/>
        <v>0</v>
      </c>
      <c r="AC139" s="741">
        <f t="shared" si="52"/>
        <v>0</v>
      </c>
      <c r="AD139" s="741">
        <f t="shared" si="52"/>
        <v>0</v>
      </c>
      <c r="AE139" s="741">
        <f t="shared" si="52"/>
        <v>0</v>
      </c>
      <c r="AF139" s="741">
        <f t="shared" si="52"/>
        <v>0</v>
      </c>
      <c r="AG139" s="741">
        <f t="shared" si="52"/>
        <v>0</v>
      </c>
      <c r="AH139" s="741">
        <f t="shared" si="52"/>
        <v>0</v>
      </c>
      <c r="AI139" s="741">
        <f t="shared" si="52"/>
        <v>0</v>
      </c>
      <c r="AJ139" s="741">
        <f t="shared" si="55"/>
        <v>0</v>
      </c>
      <c r="AK139" s="741">
        <f t="shared" si="55"/>
        <v>0</v>
      </c>
      <c r="AL139" s="741">
        <f t="shared" si="55"/>
        <v>0</v>
      </c>
      <c r="AM139" s="741">
        <f t="shared" si="55"/>
        <v>0</v>
      </c>
      <c r="AN139" s="741">
        <f t="shared" si="55"/>
        <v>0</v>
      </c>
      <c r="AO139" s="741">
        <f t="shared" si="55"/>
        <v>0</v>
      </c>
      <c r="AP139" s="741">
        <f t="shared" si="55"/>
        <v>0</v>
      </c>
      <c r="AQ139" s="741">
        <f t="shared" si="55"/>
        <v>0</v>
      </c>
      <c r="AR139" s="741">
        <f t="shared" si="55"/>
        <v>0</v>
      </c>
      <c r="AS139" s="741">
        <f t="shared" si="55"/>
        <v>0</v>
      </c>
      <c r="AT139" s="741">
        <f t="shared" si="55"/>
        <v>0</v>
      </c>
      <c r="AU139" s="741">
        <f t="shared" si="55"/>
        <v>0</v>
      </c>
      <c r="AV139" s="741">
        <f t="shared" si="55"/>
        <v>0</v>
      </c>
      <c r="AW139" s="741">
        <f t="shared" si="55"/>
        <v>0</v>
      </c>
      <c r="AX139" s="741">
        <f t="shared" si="55"/>
        <v>0</v>
      </c>
      <c r="AY139" s="741">
        <f t="shared" si="55"/>
        <v>0</v>
      </c>
      <c r="AZ139" s="741">
        <f t="shared" si="56"/>
        <v>0</v>
      </c>
      <c r="BA139" s="741">
        <f t="shared" si="56"/>
        <v>0</v>
      </c>
      <c r="BB139" s="741">
        <f t="shared" si="56"/>
        <v>0</v>
      </c>
      <c r="BC139" s="741">
        <f t="shared" si="56"/>
        <v>0</v>
      </c>
      <c r="BD139" s="741">
        <f t="shared" si="56"/>
        <v>0</v>
      </c>
      <c r="BE139" s="741">
        <f t="shared" si="56"/>
        <v>0</v>
      </c>
      <c r="BF139" s="741">
        <f t="shared" si="56"/>
        <v>0</v>
      </c>
      <c r="BG139" s="741">
        <f t="shared" si="56"/>
        <v>0</v>
      </c>
      <c r="BH139" s="741">
        <f t="shared" si="56"/>
        <v>0</v>
      </c>
      <c r="BI139" s="741">
        <f t="shared" si="56"/>
        <v>0</v>
      </c>
      <c r="BJ139" s="741">
        <f t="shared" si="56"/>
        <v>0</v>
      </c>
      <c r="BK139" s="741">
        <f t="shared" si="56"/>
        <v>0</v>
      </c>
      <c r="BL139" s="741">
        <f t="shared" si="56"/>
        <v>0</v>
      </c>
      <c r="BM139" s="741">
        <f t="shared" si="56"/>
        <v>0</v>
      </c>
      <c r="BN139" s="741">
        <f t="shared" si="56"/>
        <v>0</v>
      </c>
      <c r="BO139" s="741">
        <f t="shared" si="56"/>
        <v>0</v>
      </c>
      <c r="BP139" s="741">
        <f t="shared" si="57"/>
        <v>0</v>
      </c>
      <c r="BQ139" s="741">
        <f t="shared" si="57"/>
        <v>0</v>
      </c>
      <c r="BR139" s="732">
        <f t="shared" si="50"/>
        <v>0</v>
      </c>
    </row>
    <row r="140" spans="1:70" ht="15" outlineLevel="1">
      <c r="A140" s="742">
        <v>6</v>
      </c>
      <c r="B140" s="734">
        <f t="shared" si="51"/>
        <v>24</v>
      </c>
      <c r="C140" s="735">
        <v>0</v>
      </c>
      <c r="D140" s="737">
        <f t="shared" si="44"/>
        <v>0</v>
      </c>
      <c r="E140" s="738"/>
      <c r="F140" s="739"/>
      <c r="G140" s="739"/>
      <c r="H140" s="739"/>
      <c r="I140" s="740"/>
      <c r="J140" s="741">
        <f t="shared" si="54"/>
        <v>0</v>
      </c>
      <c r="K140" s="741">
        <f t="shared" si="54"/>
        <v>0</v>
      </c>
      <c r="L140" s="741">
        <f t="shared" si="54"/>
        <v>0</v>
      </c>
      <c r="M140" s="741">
        <f t="shared" si="54"/>
        <v>0</v>
      </c>
      <c r="N140" s="741">
        <f t="shared" si="54"/>
        <v>0</v>
      </c>
      <c r="O140" s="741">
        <f t="shared" si="54"/>
        <v>0</v>
      </c>
      <c r="P140" s="741">
        <f t="shared" si="54"/>
        <v>0</v>
      </c>
      <c r="Q140" s="741">
        <f t="shared" si="54"/>
        <v>0</v>
      </c>
      <c r="R140" s="741">
        <f t="shared" si="54"/>
        <v>0</v>
      </c>
      <c r="S140" s="741">
        <f t="shared" si="54"/>
        <v>0</v>
      </c>
      <c r="T140" s="741">
        <f t="shared" si="52"/>
        <v>0</v>
      </c>
      <c r="U140" s="741">
        <f t="shared" si="52"/>
        <v>0</v>
      </c>
      <c r="V140" s="741">
        <f t="shared" si="52"/>
        <v>0</v>
      </c>
      <c r="W140" s="741">
        <f t="shared" si="52"/>
        <v>0</v>
      </c>
      <c r="X140" s="741">
        <f t="shared" si="52"/>
        <v>0</v>
      </c>
      <c r="Y140" s="741">
        <f t="shared" si="52"/>
        <v>0</v>
      </c>
      <c r="Z140" s="741">
        <f t="shared" si="52"/>
        <v>0</v>
      </c>
      <c r="AA140" s="741">
        <f t="shared" si="52"/>
        <v>0</v>
      </c>
      <c r="AB140" s="741">
        <f t="shared" si="52"/>
        <v>0</v>
      </c>
      <c r="AC140" s="741">
        <f t="shared" si="52"/>
        <v>0</v>
      </c>
      <c r="AD140" s="741">
        <f t="shared" si="52"/>
        <v>0</v>
      </c>
      <c r="AE140" s="741">
        <f t="shared" si="52"/>
        <v>0</v>
      </c>
      <c r="AF140" s="741">
        <f t="shared" si="52"/>
        <v>0</v>
      </c>
      <c r="AG140" s="741">
        <f t="shared" si="52"/>
        <v>0</v>
      </c>
      <c r="AH140" s="741">
        <f t="shared" si="52"/>
        <v>0</v>
      </c>
      <c r="AI140" s="741">
        <f t="shared" si="52"/>
        <v>0</v>
      </c>
      <c r="AJ140" s="741">
        <f t="shared" si="55"/>
        <v>0</v>
      </c>
      <c r="AK140" s="741">
        <f t="shared" si="55"/>
        <v>0</v>
      </c>
      <c r="AL140" s="741">
        <f t="shared" si="55"/>
        <v>0</v>
      </c>
      <c r="AM140" s="741">
        <f t="shared" si="55"/>
        <v>0</v>
      </c>
      <c r="AN140" s="741">
        <f t="shared" si="55"/>
        <v>0</v>
      </c>
      <c r="AO140" s="741">
        <f t="shared" si="55"/>
        <v>0</v>
      </c>
      <c r="AP140" s="741">
        <f t="shared" si="55"/>
        <v>0</v>
      </c>
      <c r="AQ140" s="741">
        <f t="shared" si="55"/>
        <v>0</v>
      </c>
      <c r="AR140" s="741">
        <f t="shared" si="55"/>
        <v>0</v>
      </c>
      <c r="AS140" s="741">
        <f t="shared" si="55"/>
        <v>0</v>
      </c>
      <c r="AT140" s="741">
        <f t="shared" si="55"/>
        <v>0</v>
      </c>
      <c r="AU140" s="741">
        <f t="shared" si="55"/>
        <v>0</v>
      </c>
      <c r="AV140" s="741">
        <f t="shared" si="55"/>
        <v>0</v>
      </c>
      <c r="AW140" s="741">
        <f t="shared" si="55"/>
        <v>0</v>
      </c>
      <c r="AX140" s="741">
        <f t="shared" si="55"/>
        <v>0</v>
      </c>
      <c r="AY140" s="741">
        <f t="shared" si="55"/>
        <v>0</v>
      </c>
      <c r="AZ140" s="741">
        <f t="shared" si="56"/>
        <v>0</v>
      </c>
      <c r="BA140" s="741">
        <f t="shared" si="56"/>
        <v>0</v>
      </c>
      <c r="BB140" s="741">
        <f t="shared" si="56"/>
        <v>0</v>
      </c>
      <c r="BC140" s="741">
        <f t="shared" si="56"/>
        <v>0</v>
      </c>
      <c r="BD140" s="741">
        <f t="shared" si="56"/>
        <v>0</v>
      </c>
      <c r="BE140" s="741">
        <f t="shared" si="56"/>
        <v>0</v>
      </c>
      <c r="BF140" s="741">
        <f t="shared" si="56"/>
        <v>0</v>
      </c>
      <c r="BG140" s="741">
        <f t="shared" si="56"/>
        <v>0</v>
      </c>
      <c r="BH140" s="741">
        <f t="shared" si="56"/>
        <v>0</v>
      </c>
      <c r="BI140" s="741">
        <f t="shared" si="56"/>
        <v>0</v>
      </c>
      <c r="BJ140" s="741">
        <f t="shared" si="56"/>
        <v>0</v>
      </c>
      <c r="BK140" s="741">
        <f t="shared" si="56"/>
        <v>0</v>
      </c>
      <c r="BL140" s="741">
        <f t="shared" si="56"/>
        <v>0</v>
      </c>
      <c r="BM140" s="741">
        <f t="shared" si="56"/>
        <v>0</v>
      </c>
      <c r="BN140" s="741">
        <f t="shared" si="56"/>
        <v>0</v>
      </c>
      <c r="BO140" s="741">
        <f t="shared" si="56"/>
        <v>0</v>
      </c>
      <c r="BP140" s="741">
        <f t="shared" si="57"/>
        <v>0</v>
      </c>
      <c r="BQ140" s="741">
        <f t="shared" si="57"/>
        <v>0</v>
      </c>
      <c r="BR140" s="732">
        <f t="shared" si="50"/>
        <v>0</v>
      </c>
    </row>
    <row r="141" spans="1:70" ht="15" outlineLevel="1">
      <c r="A141" s="742">
        <v>5</v>
      </c>
      <c r="B141" s="734">
        <f t="shared" si="51"/>
        <v>25</v>
      </c>
      <c r="C141" s="735">
        <v>0</v>
      </c>
      <c r="D141" s="737">
        <f t="shared" si="44"/>
        <v>0</v>
      </c>
      <c r="E141" s="738"/>
      <c r="F141" s="739"/>
      <c r="G141" s="739"/>
      <c r="H141" s="739"/>
      <c r="I141" s="740"/>
      <c r="J141" s="741">
        <f t="shared" si="54"/>
        <v>0</v>
      </c>
      <c r="K141" s="741">
        <f t="shared" si="54"/>
        <v>0</v>
      </c>
      <c r="L141" s="741">
        <f t="shared" si="54"/>
        <v>0</v>
      </c>
      <c r="M141" s="741">
        <f t="shared" si="54"/>
        <v>0</v>
      </c>
      <c r="N141" s="741">
        <f t="shared" si="54"/>
        <v>0</v>
      </c>
      <c r="O141" s="741">
        <f t="shared" si="54"/>
        <v>0</v>
      </c>
      <c r="P141" s="741">
        <f t="shared" si="54"/>
        <v>0</v>
      </c>
      <c r="Q141" s="741">
        <f t="shared" si="54"/>
        <v>0</v>
      </c>
      <c r="R141" s="741">
        <f t="shared" si="54"/>
        <v>0</v>
      </c>
      <c r="S141" s="741">
        <f t="shared" si="54"/>
        <v>0</v>
      </c>
      <c r="T141" s="741">
        <f t="shared" si="52"/>
        <v>0</v>
      </c>
      <c r="U141" s="741">
        <f t="shared" si="52"/>
        <v>0</v>
      </c>
      <c r="V141" s="741">
        <f t="shared" si="52"/>
        <v>0</v>
      </c>
      <c r="W141" s="741">
        <f t="shared" si="52"/>
        <v>0</v>
      </c>
      <c r="X141" s="741">
        <f t="shared" si="52"/>
        <v>0</v>
      </c>
      <c r="Y141" s="741">
        <f t="shared" si="52"/>
        <v>0</v>
      </c>
      <c r="Z141" s="741">
        <f t="shared" si="52"/>
        <v>0</v>
      </c>
      <c r="AA141" s="741">
        <f t="shared" si="52"/>
        <v>0</v>
      </c>
      <c r="AB141" s="741">
        <f t="shared" si="52"/>
        <v>0</v>
      </c>
      <c r="AC141" s="741">
        <f t="shared" si="52"/>
        <v>0</v>
      </c>
      <c r="AD141" s="741">
        <f t="shared" si="52"/>
        <v>0</v>
      </c>
      <c r="AE141" s="741">
        <f t="shared" si="52"/>
        <v>0</v>
      </c>
      <c r="AF141" s="741">
        <f t="shared" si="52"/>
        <v>0</v>
      </c>
      <c r="AG141" s="741">
        <f t="shared" si="52"/>
        <v>0</v>
      </c>
      <c r="AH141" s="741">
        <f t="shared" si="52"/>
        <v>0</v>
      </c>
      <c r="AI141" s="741">
        <f t="shared" si="52"/>
        <v>0</v>
      </c>
      <c r="AJ141" s="741">
        <f t="shared" si="55"/>
        <v>0</v>
      </c>
      <c r="AK141" s="741">
        <f t="shared" si="55"/>
        <v>0</v>
      </c>
      <c r="AL141" s="741">
        <f t="shared" si="55"/>
        <v>0</v>
      </c>
      <c r="AM141" s="741">
        <f t="shared" si="55"/>
        <v>0</v>
      </c>
      <c r="AN141" s="741">
        <f t="shared" si="55"/>
        <v>0</v>
      </c>
      <c r="AO141" s="741">
        <f t="shared" si="55"/>
        <v>0</v>
      </c>
      <c r="AP141" s="741">
        <f t="shared" si="55"/>
        <v>0</v>
      </c>
      <c r="AQ141" s="741">
        <f t="shared" si="55"/>
        <v>0</v>
      </c>
      <c r="AR141" s="741">
        <f t="shared" si="55"/>
        <v>0</v>
      </c>
      <c r="AS141" s="741">
        <f t="shared" si="55"/>
        <v>0</v>
      </c>
      <c r="AT141" s="741">
        <f t="shared" si="55"/>
        <v>0</v>
      </c>
      <c r="AU141" s="741">
        <f t="shared" si="55"/>
        <v>0</v>
      </c>
      <c r="AV141" s="741">
        <f t="shared" si="55"/>
        <v>0</v>
      </c>
      <c r="AW141" s="741">
        <f t="shared" si="55"/>
        <v>0</v>
      </c>
      <c r="AX141" s="741">
        <f t="shared" si="55"/>
        <v>0</v>
      </c>
      <c r="AY141" s="741">
        <f t="shared" si="55"/>
        <v>0</v>
      </c>
      <c r="AZ141" s="741">
        <f t="shared" si="56"/>
        <v>0</v>
      </c>
      <c r="BA141" s="741">
        <f t="shared" si="56"/>
        <v>0</v>
      </c>
      <c r="BB141" s="741">
        <f t="shared" si="56"/>
        <v>0</v>
      </c>
      <c r="BC141" s="741">
        <f t="shared" si="56"/>
        <v>0</v>
      </c>
      <c r="BD141" s="741">
        <f t="shared" si="56"/>
        <v>0</v>
      </c>
      <c r="BE141" s="741">
        <f t="shared" si="56"/>
        <v>0</v>
      </c>
      <c r="BF141" s="741">
        <f t="shared" si="56"/>
        <v>0</v>
      </c>
      <c r="BG141" s="741">
        <f t="shared" si="56"/>
        <v>0</v>
      </c>
      <c r="BH141" s="741">
        <f t="shared" si="56"/>
        <v>0</v>
      </c>
      <c r="BI141" s="741">
        <f t="shared" si="56"/>
        <v>0</v>
      </c>
      <c r="BJ141" s="741">
        <f t="shared" si="56"/>
        <v>0</v>
      </c>
      <c r="BK141" s="741">
        <f t="shared" si="56"/>
        <v>0</v>
      </c>
      <c r="BL141" s="741">
        <f t="shared" si="56"/>
        <v>0</v>
      </c>
      <c r="BM141" s="741">
        <f t="shared" si="56"/>
        <v>0</v>
      </c>
      <c r="BN141" s="741">
        <f t="shared" si="56"/>
        <v>0</v>
      </c>
      <c r="BO141" s="741">
        <f t="shared" si="56"/>
        <v>0</v>
      </c>
      <c r="BP141" s="741">
        <f t="shared" si="57"/>
        <v>0</v>
      </c>
      <c r="BQ141" s="741">
        <f t="shared" si="57"/>
        <v>0</v>
      </c>
      <c r="BR141" s="732">
        <f t="shared" si="50"/>
        <v>0</v>
      </c>
    </row>
    <row r="142" spans="1:70" ht="15" outlineLevel="1">
      <c r="A142" s="742">
        <v>4</v>
      </c>
      <c r="B142" s="734">
        <f t="shared" si="51"/>
        <v>26</v>
      </c>
      <c r="C142" s="735">
        <v>0</v>
      </c>
      <c r="D142" s="737">
        <f t="shared" si="44"/>
        <v>0</v>
      </c>
      <c r="E142" s="738"/>
      <c r="F142" s="739"/>
      <c r="G142" s="739"/>
      <c r="H142" s="739"/>
      <c r="I142" s="740"/>
      <c r="J142" s="741">
        <f t="shared" si="54"/>
        <v>0</v>
      </c>
      <c r="K142" s="741">
        <f t="shared" si="54"/>
        <v>0</v>
      </c>
      <c r="L142" s="741">
        <f t="shared" si="54"/>
        <v>0</v>
      </c>
      <c r="M142" s="741">
        <f t="shared" si="54"/>
        <v>0</v>
      </c>
      <c r="N142" s="741">
        <f t="shared" si="54"/>
        <v>0</v>
      </c>
      <c r="O142" s="741">
        <f t="shared" si="54"/>
        <v>0</v>
      </c>
      <c r="P142" s="741">
        <f t="shared" si="54"/>
        <v>0</v>
      </c>
      <c r="Q142" s="741">
        <f t="shared" si="54"/>
        <v>0</v>
      </c>
      <c r="R142" s="741">
        <f t="shared" si="54"/>
        <v>0</v>
      </c>
      <c r="S142" s="741">
        <f t="shared" si="54"/>
        <v>0</v>
      </c>
      <c r="T142" s="741">
        <f t="shared" si="52"/>
        <v>0</v>
      </c>
      <c r="U142" s="741">
        <f t="shared" si="52"/>
        <v>0</v>
      </c>
      <c r="V142" s="741">
        <f t="shared" si="52"/>
        <v>0</v>
      </c>
      <c r="W142" s="741">
        <f t="shared" si="52"/>
        <v>0</v>
      </c>
      <c r="X142" s="741">
        <f t="shared" si="52"/>
        <v>0</v>
      </c>
      <c r="Y142" s="741">
        <f t="shared" si="52"/>
        <v>0</v>
      </c>
      <c r="Z142" s="741">
        <f t="shared" si="52"/>
        <v>0</v>
      </c>
      <c r="AA142" s="741">
        <f t="shared" si="52"/>
        <v>0</v>
      </c>
      <c r="AB142" s="741">
        <f t="shared" si="52"/>
        <v>0</v>
      </c>
      <c r="AC142" s="741">
        <f t="shared" si="52"/>
        <v>0</v>
      </c>
      <c r="AD142" s="741">
        <f t="shared" si="52"/>
        <v>0</v>
      </c>
      <c r="AE142" s="741">
        <f t="shared" si="52"/>
        <v>0</v>
      </c>
      <c r="AF142" s="741">
        <f t="shared" si="52"/>
        <v>0</v>
      </c>
      <c r="AG142" s="741">
        <f t="shared" si="52"/>
        <v>0</v>
      </c>
      <c r="AH142" s="741">
        <f t="shared" si="52"/>
        <v>0</v>
      </c>
      <c r="AI142" s="741">
        <f t="shared" si="52"/>
        <v>0</v>
      </c>
      <c r="AJ142" s="741">
        <f t="shared" si="55"/>
        <v>0</v>
      </c>
      <c r="AK142" s="741">
        <f t="shared" si="55"/>
        <v>0</v>
      </c>
      <c r="AL142" s="741">
        <f t="shared" si="55"/>
        <v>0</v>
      </c>
      <c r="AM142" s="741">
        <f t="shared" si="55"/>
        <v>0</v>
      </c>
      <c r="AN142" s="741">
        <f t="shared" si="55"/>
        <v>0</v>
      </c>
      <c r="AO142" s="741">
        <f t="shared" si="55"/>
        <v>0</v>
      </c>
      <c r="AP142" s="741">
        <f t="shared" si="55"/>
        <v>0</v>
      </c>
      <c r="AQ142" s="741">
        <f t="shared" si="55"/>
        <v>0</v>
      </c>
      <c r="AR142" s="741">
        <f t="shared" si="55"/>
        <v>0</v>
      </c>
      <c r="AS142" s="741">
        <f t="shared" si="55"/>
        <v>0</v>
      </c>
      <c r="AT142" s="741">
        <f t="shared" si="55"/>
        <v>0</v>
      </c>
      <c r="AU142" s="741">
        <f t="shared" si="55"/>
        <v>0</v>
      </c>
      <c r="AV142" s="741">
        <f t="shared" si="55"/>
        <v>0</v>
      </c>
      <c r="AW142" s="741">
        <f t="shared" si="55"/>
        <v>0</v>
      </c>
      <c r="AX142" s="741">
        <f t="shared" si="55"/>
        <v>0</v>
      </c>
      <c r="AY142" s="741">
        <f t="shared" si="55"/>
        <v>0</v>
      </c>
      <c r="AZ142" s="741">
        <f t="shared" si="56"/>
        <v>0</v>
      </c>
      <c r="BA142" s="741">
        <f t="shared" si="56"/>
        <v>0</v>
      </c>
      <c r="BB142" s="741">
        <f t="shared" si="56"/>
        <v>0</v>
      </c>
      <c r="BC142" s="741">
        <f t="shared" si="56"/>
        <v>0</v>
      </c>
      <c r="BD142" s="741">
        <f t="shared" si="56"/>
        <v>0</v>
      </c>
      <c r="BE142" s="741">
        <f t="shared" si="56"/>
        <v>0</v>
      </c>
      <c r="BF142" s="741">
        <f t="shared" si="56"/>
        <v>0</v>
      </c>
      <c r="BG142" s="741">
        <f t="shared" si="56"/>
        <v>0</v>
      </c>
      <c r="BH142" s="741">
        <f t="shared" si="56"/>
        <v>0</v>
      </c>
      <c r="BI142" s="741">
        <f t="shared" si="56"/>
        <v>0</v>
      </c>
      <c r="BJ142" s="741">
        <f t="shared" si="56"/>
        <v>0</v>
      </c>
      <c r="BK142" s="741">
        <f t="shared" si="56"/>
        <v>0</v>
      </c>
      <c r="BL142" s="741">
        <f t="shared" si="56"/>
        <v>0</v>
      </c>
      <c r="BM142" s="741">
        <f t="shared" si="56"/>
        <v>0</v>
      </c>
      <c r="BN142" s="741">
        <f t="shared" si="56"/>
        <v>0</v>
      </c>
      <c r="BO142" s="741">
        <f t="shared" si="56"/>
        <v>0</v>
      </c>
      <c r="BP142" s="741">
        <f t="shared" si="57"/>
        <v>0</v>
      </c>
      <c r="BQ142" s="741">
        <f t="shared" si="57"/>
        <v>0</v>
      </c>
      <c r="BR142" s="732">
        <f t="shared" si="50"/>
        <v>0</v>
      </c>
    </row>
    <row r="143" spans="1:70" ht="15" outlineLevel="1">
      <c r="A143" s="742">
        <v>3</v>
      </c>
      <c r="B143" s="734">
        <f t="shared" si="51"/>
        <v>27</v>
      </c>
      <c r="C143" s="735">
        <v>0</v>
      </c>
      <c r="D143" s="737">
        <f t="shared" si="44"/>
        <v>0</v>
      </c>
      <c r="E143" s="738"/>
      <c r="F143" s="739"/>
      <c r="G143" s="739"/>
      <c r="H143" s="739"/>
      <c r="I143" s="740"/>
      <c r="J143" s="741">
        <f t="shared" si="54"/>
        <v>0</v>
      </c>
      <c r="K143" s="741">
        <f t="shared" si="54"/>
        <v>0</v>
      </c>
      <c r="L143" s="741">
        <f t="shared" si="54"/>
        <v>0</v>
      </c>
      <c r="M143" s="741">
        <f t="shared" si="54"/>
        <v>0</v>
      </c>
      <c r="N143" s="741">
        <f t="shared" si="54"/>
        <v>0</v>
      </c>
      <c r="O143" s="741">
        <f t="shared" si="54"/>
        <v>0</v>
      </c>
      <c r="P143" s="741">
        <f t="shared" si="54"/>
        <v>0</v>
      </c>
      <c r="Q143" s="741">
        <f t="shared" si="54"/>
        <v>0</v>
      </c>
      <c r="R143" s="741">
        <f t="shared" si="54"/>
        <v>0</v>
      </c>
      <c r="S143" s="741">
        <f t="shared" si="54"/>
        <v>0</v>
      </c>
      <c r="T143" s="741">
        <f t="shared" si="52"/>
        <v>0</v>
      </c>
      <c r="U143" s="741">
        <f t="shared" si="52"/>
        <v>0</v>
      </c>
      <c r="V143" s="741">
        <f t="shared" si="52"/>
        <v>0</v>
      </c>
      <c r="W143" s="741">
        <f t="shared" si="52"/>
        <v>0</v>
      </c>
      <c r="X143" s="741">
        <f t="shared" si="52"/>
        <v>0</v>
      </c>
      <c r="Y143" s="741">
        <f t="shared" si="52"/>
        <v>0</v>
      </c>
      <c r="Z143" s="741">
        <f t="shared" si="52"/>
        <v>0</v>
      </c>
      <c r="AA143" s="741">
        <f t="shared" si="52"/>
        <v>0</v>
      </c>
      <c r="AB143" s="741">
        <f t="shared" si="52"/>
        <v>0</v>
      </c>
      <c r="AC143" s="741">
        <f t="shared" si="52"/>
        <v>0</v>
      </c>
      <c r="AD143" s="741">
        <f t="shared" si="52"/>
        <v>0</v>
      </c>
      <c r="AE143" s="741">
        <f t="shared" si="52"/>
        <v>0</v>
      </c>
      <c r="AF143" s="741">
        <f t="shared" si="52"/>
        <v>0</v>
      </c>
      <c r="AG143" s="741">
        <f t="shared" si="52"/>
        <v>0</v>
      </c>
      <c r="AH143" s="741">
        <f t="shared" si="52"/>
        <v>0</v>
      </c>
      <c r="AI143" s="741">
        <f t="shared" si="52"/>
        <v>0</v>
      </c>
      <c r="AJ143" s="741">
        <f t="shared" si="55"/>
        <v>0</v>
      </c>
      <c r="AK143" s="741">
        <f t="shared" si="55"/>
        <v>0</v>
      </c>
      <c r="AL143" s="741">
        <f t="shared" si="55"/>
        <v>0</v>
      </c>
      <c r="AM143" s="741">
        <f t="shared" si="55"/>
        <v>0</v>
      </c>
      <c r="AN143" s="741">
        <f t="shared" si="55"/>
        <v>0</v>
      </c>
      <c r="AO143" s="741">
        <f t="shared" si="55"/>
        <v>0</v>
      </c>
      <c r="AP143" s="741">
        <f t="shared" si="55"/>
        <v>0</v>
      </c>
      <c r="AQ143" s="741">
        <f t="shared" si="55"/>
        <v>0</v>
      </c>
      <c r="AR143" s="741">
        <f t="shared" si="55"/>
        <v>0</v>
      </c>
      <c r="AS143" s="741">
        <f t="shared" si="55"/>
        <v>0</v>
      </c>
      <c r="AT143" s="741">
        <f t="shared" si="55"/>
        <v>0</v>
      </c>
      <c r="AU143" s="741">
        <f t="shared" si="55"/>
        <v>0</v>
      </c>
      <c r="AV143" s="741">
        <f t="shared" si="55"/>
        <v>0</v>
      </c>
      <c r="AW143" s="741">
        <f t="shared" si="55"/>
        <v>0</v>
      </c>
      <c r="AX143" s="741">
        <f t="shared" si="55"/>
        <v>0</v>
      </c>
      <c r="AY143" s="741">
        <f t="shared" si="55"/>
        <v>0</v>
      </c>
      <c r="AZ143" s="741">
        <f t="shared" si="56"/>
        <v>0</v>
      </c>
      <c r="BA143" s="741">
        <f t="shared" si="56"/>
        <v>0</v>
      </c>
      <c r="BB143" s="741">
        <f t="shared" si="56"/>
        <v>0</v>
      </c>
      <c r="BC143" s="741">
        <f t="shared" si="56"/>
        <v>0</v>
      </c>
      <c r="BD143" s="741">
        <f t="shared" si="56"/>
        <v>0</v>
      </c>
      <c r="BE143" s="741">
        <f t="shared" si="56"/>
        <v>0</v>
      </c>
      <c r="BF143" s="741">
        <f t="shared" si="56"/>
        <v>0</v>
      </c>
      <c r="BG143" s="741">
        <f t="shared" si="56"/>
        <v>0</v>
      </c>
      <c r="BH143" s="741">
        <f t="shared" si="56"/>
        <v>0</v>
      </c>
      <c r="BI143" s="741">
        <f t="shared" si="56"/>
        <v>0</v>
      </c>
      <c r="BJ143" s="741">
        <f t="shared" si="56"/>
        <v>0</v>
      </c>
      <c r="BK143" s="741">
        <f t="shared" si="56"/>
        <v>0</v>
      </c>
      <c r="BL143" s="741">
        <f t="shared" si="56"/>
        <v>0</v>
      </c>
      <c r="BM143" s="741">
        <f t="shared" si="56"/>
        <v>0</v>
      </c>
      <c r="BN143" s="741">
        <f t="shared" si="56"/>
        <v>0</v>
      </c>
      <c r="BO143" s="741">
        <f t="shared" si="56"/>
        <v>0</v>
      </c>
      <c r="BP143" s="741">
        <f t="shared" si="57"/>
        <v>0</v>
      </c>
      <c r="BQ143" s="741">
        <f t="shared" si="57"/>
        <v>0</v>
      </c>
      <c r="BR143" s="732">
        <f t="shared" si="50"/>
        <v>0</v>
      </c>
    </row>
    <row r="144" spans="1:70" ht="15" outlineLevel="1">
      <c r="A144" s="742">
        <v>2</v>
      </c>
      <c r="B144" s="734">
        <f t="shared" si="51"/>
        <v>28</v>
      </c>
      <c r="C144" s="735">
        <v>0</v>
      </c>
      <c r="D144" s="737">
        <f t="shared" si="44"/>
        <v>0</v>
      </c>
      <c r="E144" s="738"/>
      <c r="F144" s="739"/>
      <c r="G144" s="739"/>
      <c r="H144" s="739"/>
      <c r="I144" s="740"/>
      <c r="J144" s="741">
        <f t="shared" si="54"/>
        <v>0</v>
      </c>
      <c r="K144" s="741">
        <f t="shared" si="54"/>
        <v>0</v>
      </c>
      <c r="L144" s="741">
        <f t="shared" si="54"/>
        <v>0</v>
      </c>
      <c r="M144" s="741">
        <f t="shared" si="54"/>
        <v>0</v>
      </c>
      <c r="N144" s="741">
        <f t="shared" si="54"/>
        <v>0</v>
      </c>
      <c r="O144" s="741">
        <f t="shared" si="54"/>
        <v>0</v>
      </c>
      <c r="P144" s="741">
        <f t="shared" si="54"/>
        <v>0</v>
      </c>
      <c r="Q144" s="741">
        <f t="shared" si="54"/>
        <v>0</v>
      </c>
      <c r="R144" s="741">
        <f t="shared" si="54"/>
        <v>0</v>
      </c>
      <c r="S144" s="741">
        <f t="shared" si="54"/>
        <v>0</v>
      </c>
      <c r="T144" s="741">
        <f t="shared" si="52"/>
        <v>0</v>
      </c>
      <c r="U144" s="741">
        <f t="shared" si="52"/>
        <v>0</v>
      </c>
      <c r="V144" s="741">
        <f t="shared" si="52"/>
        <v>0</v>
      </c>
      <c r="W144" s="741">
        <f t="shared" si="52"/>
        <v>0</v>
      </c>
      <c r="X144" s="741">
        <f t="shared" si="52"/>
        <v>0</v>
      </c>
      <c r="Y144" s="741">
        <f t="shared" si="52"/>
        <v>0</v>
      </c>
      <c r="Z144" s="741">
        <f t="shared" si="52"/>
        <v>0</v>
      </c>
      <c r="AA144" s="741">
        <f t="shared" si="52"/>
        <v>0</v>
      </c>
      <c r="AB144" s="741">
        <f t="shared" si="52"/>
        <v>0</v>
      </c>
      <c r="AC144" s="741">
        <f t="shared" si="52"/>
        <v>0</v>
      </c>
      <c r="AD144" s="741">
        <f t="shared" si="52"/>
        <v>0</v>
      </c>
      <c r="AE144" s="741">
        <f t="shared" si="52"/>
        <v>0</v>
      </c>
      <c r="AF144" s="741">
        <f t="shared" si="52"/>
        <v>0</v>
      </c>
      <c r="AG144" s="741">
        <f t="shared" si="52"/>
        <v>0</v>
      </c>
      <c r="AH144" s="741">
        <f t="shared" si="52"/>
        <v>0</v>
      </c>
      <c r="AI144" s="741">
        <f t="shared" si="52"/>
        <v>0</v>
      </c>
      <c r="AJ144" s="741">
        <f t="shared" si="55"/>
        <v>0</v>
      </c>
      <c r="AK144" s="741">
        <f t="shared" si="55"/>
        <v>0</v>
      </c>
      <c r="AL144" s="741">
        <f t="shared" si="55"/>
        <v>0</v>
      </c>
      <c r="AM144" s="741">
        <f t="shared" si="55"/>
        <v>0</v>
      </c>
      <c r="AN144" s="741">
        <f t="shared" si="55"/>
        <v>0</v>
      </c>
      <c r="AO144" s="741">
        <f t="shared" si="55"/>
        <v>0</v>
      </c>
      <c r="AP144" s="741">
        <f t="shared" si="55"/>
        <v>0</v>
      </c>
      <c r="AQ144" s="741">
        <f t="shared" si="55"/>
        <v>0</v>
      </c>
      <c r="AR144" s="741">
        <f t="shared" si="55"/>
        <v>0</v>
      </c>
      <c r="AS144" s="741">
        <f t="shared" si="55"/>
        <v>0</v>
      </c>
      <c r="AT144" s="741">
        <f t="shared" si="55"/>
        <v>0</v>
      </c>
      <c r="AU144" s="741">
        <f t="shared" si="55"/>
        <v>0</v>
      </c>
      <c r="AV144" s="741">
        <f t="shared" si="55"/>
        <v>0</v>
      </c>
      <c r="AW144" s="741">
        <f t="shared" si="55"/>
        <v>0</v>
      </c>
      <c r="AX144" s="741">
        <f t="shared" si="55"/>
        <v>0</v>
      </c>
      <c r="AY144" s="741">
        <f t="shared" si="55"/>
        <v>0</v>
      </c>
      <c r="AZ144" s="741">
        <f t="shared" si="56"/>
        <v>0</v>
      </c>
      <c r="BA144" s="741">
        <f t="shared" si="56"/>
        <v>0</v>
      </c>
      <c r="BB144" s="741">
        <f t="shared" si="56"/>
        <v>0</v>
      </c>
      <c r="BC144" s="741">
        <f t="shared" si="56"/>
        <v>0</v>
      </c>
      <c r="BD144" s="741">
        <f t="shared" si="56"/>
        <v>0</v>
      </c>
      <c r="BE144" s="741">
        <f t="shared" si="56"/>
        <v>0</v>
      </c>
      <c r="BF144" s="741">
        <f t="shared" si="56"/>
        <v>0</v>
      </c>
      <c r="BG144" s="741">
        <f t="shared" si="56"/>
        <v>0</v>
      </c>
      <c r="BH144" s="741">
        <f t="shared" si="56"/>
        <v>0</v>
      </c>
      <c r="BI144" s="741">
        <f t="shared" si="56"/>
        <v>0</v>
      </c>
      <c r="BJ144" s="741">
        <f t="shared" si="56"/>
        <v>0</v>
      </c>
      <c r="BK144" s="741">
        <f t="shared" si="56"/>
        <v>0</v>
      </c>
      <c r="BL144" s="741">
        <f t="shared" si="56"/>
        <v>0</v>
      </c>
      <c r="BM144" s="741">
        <f t="shared" si="56"/>
        <v>0</v>
      </c>
      <c r="BN144" s="741">
        <f t="shared" si="56"/>
        <v>0</v>
      </c>
      <c r="BO144" s="741">
        <f t="shared" si="56"/>
        <v>0</v>
      </c>
      <c r="BP144" s="741">
        <f t="shared" si="57"/>
        <v>0</v>
      </c>
      <c r="BQ144" s="741">
        <f t="shared" si="57"/>
        <v>0</v>
      </c>
      <c r="BR144" s="732">
        <f t="shared" si="50"/>
        <v>0</v>
      </c>
    </row>
    <row r="145" spans="1:70" ht="15" outlineLevel="1">
      <c r="A145" s="742">
        <v>1</v>
      </c>
      <c r="B145" s="734">
        <f t="shared" si="51"/>
        <v>29</v>
      </c>
      <c r="C145" s="735">
        <v>0</v>
      </c>
      <c r="D145" s="737">
        <f t="shared" si="44"/>
        <v>0</v>
      </c>
      <c r="E145" s="738"/>
      <c r="F145" s="739"/>
      <c r="G145" s="739"/>
      <c r="H145" s="739"/>
      <c r="I145" s="740"/>
      <c r="J145" s="741">
        <f t="shared" si="54"/>
        <v>0</v>
      </c>
      <c r="K145" s="741">
        <f t="shared" si="54"/>
        <v>0</v>
      </c>
      <c r="L145" s="741">
        <f t="shared" si="54"/>
        <v>0</v>
      </c>
      <c r="M145" s="741">
        <f t="shared" si="54"/>
        <v>0</v>
      </c>
      <c r="N145" s="741">
        <f t="shared" si="54"/>
        <v>0</v>
      </c>
      <c r="O145" s="741">
        <f t="shared" si="54"/>
        <v>0</v>
      </c>
      <c r="P145" s="741">
        <f t="shared" si="54"/>
        <v>0</v>
      </c>
      <c r="Q145" s="741">
        <f t="shared" si="54"/>
        <v>0</v>
      </c>
      <c r="R145" s="741">
        <f t="shared" si="54"/>
        <v>0</v>
      </c>
      <c r="S145" s="741">
        <f t="shared" si="54"/>
        <v>0</v>
      </c>
      <c r="T145" s="741">
        <f t="shared" si="52"/>
        <v>0</v>
      </c>
      <c r="U145" s="741">
        <f t="shared" si="52"/>
        <v>0</v>
      </c>
      <c r="V145" s="741">
        <f t="shared" si="52"/>
        <v>0</v>
      </c>
      <c r="W145" s="741">
        <f t="shared" si="52"/>
        <v>0</v>
      </c>
      <c r="X145" s="741">
        <f t="shared" si="52"/>
        <v>0</v>
      </c>
      <c r="Y145" s="741">
        <f t="shared" si="52"/>
        <v>0</v>
      </c>
      <c r="Z145" s="741">
        <f t="shared" si="52"/>
        <v>0</v>
      </c>
      <c r="AA145" s="741">
        <f t="shared" si="52"/>
        <v>0</v>
      </c>
      <c r="AB145" s="741">
        <f t="shared" si="52"/>
        <v>0</v>
      </c>
      <c r="AC145" s="741">
        <f t="shared" si="52"/>
        <v>0</v>
      </c>
      <c r="AD145" s="741">
        <f t="shared" si="52"/>
        <v>0</v>
      </c>
      <c r="AE145" s="741">
        <f t="shared" si="52"/>
        <v>0</v>
      </c>
      <c r="AF145" s="741">
        <f t="shared" si="52"/>
        <v>0</v>
      </c>
      <c r="AG145" s="741">
        <f t="shared" si="52"/>
        <v>0</v>
      </c>
      <c r="AH145" s="741">
        <f t="shared" si="52"/>
        <v>0</v>
      </c>
      <c r="AI145" s="741">
        <f t="shared" si="52"/>
        <v>0</v>
      </c>
      <c r="AJ145" s="741">
        <f t="shared" si="55"/>
        <v>0</v>
      </c>
      <c r="AK145" s="741">
        <f t="shared" si="55"/>
        <v>0</v>
      </c>
      <c r="AL145" s="741">
        <f t="shared" si="55"/>
        <v>0</v>
      </c>
      <c r="AM145" s="741">
        <f t="shared" si="55"/>
        <v>0</v>
      </c>
      <c r="AN145" s="741">
        <f t="shared" si="55"/>
        <v>0</v>
      </c>
      <c r="AO145" s="741">
        <f t="shared" si="55"/>
        <v>0</v>
      </c>
      <c r="AP145" s="741">
        <f t="shared" si="55"/>
        <v>0</v>
      </c>
      <c r="AQ145" s="741">
        <f t="shared" si="55"/>
        <v>0</v>
      </c>
      <c r="AR145" s="741">
        <f t="shared" si="55"/>
        <v>0</v>
      </c>
      <c r="AS145" s="741">
        <f t="shared" si="55"/>
        <v>0</v>
      </c>
      <c r="AT145" s="741">
        <f t="shared" si="55"/>
        <v>0</v>
      </c>
      <c r="AU145" s="741">
        <f t="shared" si="55"/>
        <v>0</v>
      </c>
      <c r="AV145" s="741">
        <f t="shared" si="55"/>
        <v>0</v>
      </c>
      <c r="AW145" s="741">
        <f t="shared" si="55"/>
        <v>0</v>
      </c>
      <c r="AX145" s="741">
        <f t="shared" si="55"/>
        <v>0</v>
      </c>
      <c r="AY145" s="741">
        <f t="shared" si="55"/>
        <v>0</v>
      </c>
      <c r="AZ145" s="741">
        <f t="shared" si="56"/>
        <v>0</v>
      </c>
      <c r="BA145" s="741">
        <f t="shared" si="56"/>
        <v>0</v>
      </c>
      <c r="BB145" s="741">
        <f t="shared" si="56"/>
        <v>0</v>
      </c>
      <c r="BC145" s="741">
        <f t="shared" si="56"/>
        <v>0</v>
      </c>
      <c r="BD145" s="741">
        <f t="shared" si="56"/>
        <v>0</v>
      </c>
      <c r="BE145" s="741">
        <f t="shared" si="56"/>
        <v>0</v>
      </c>
      <c r="BF145" s="741">
        <f t="shared" si="56"/>
        <v>0</v>
      </c>
      <c r="BG145" s="741">
        <f t="shared" si="56"/>
        <v>0</v>
      </c>
      <c r="BH145" s="741">
        <f t="shared" si="56"/>
        <v>0</v>
      </c>
      <c r="BI145" s="741">
        <f t="shared" si="56"/>
        <v>0</v>
      </c>
      <c r="BJ145" s="741">
        <f t="shared" si="56"/>
        <v>0</v>
      </c>
      <c r="BK145" s="741">
        <f t="shared" si="56"/>
        <v>0</v>
      </c>
      <c r="BL145" s="741">
        <f t="shared" si="56"/>
        <v>0</v>
      </c>
      <c r="BM145" s="741">
        <f t="shared" si="56"/>
        <v>0</v>
      </c>
      <c r="BN145" s="741">
        <f t="shared" si="56"/>
        <v>0</v>
      </c>
      <c r="BO145" s="741">
        <f t="shared" si="56"/>
        <v>0</v>
      </c>
      <c r="BP145" s="741">
        <f t="shared" si="57"/>
        <v>0</v>
      </c>
      <c r="BQ145" s="741">
        <f t="shared" si="57"/>
        <v>0</v>
      </c>
      <c r="BR145" s="732">
        <f t="shared" si="50"/>
        <v>0</v>
      </c>
    </row>
    <row r="146" spans="1:70" ht="15" outlineLevel="1">
      <c r="A146" s="742">
        <v>0</v>
      </c>
      <c r="B146" s="734">
        <f t="shared" si="51"/>
        <v>30</v>
      </c>
      <c r="C146" s="735">
        <v>0</v>
      </c>
      <c r="D146" s="737">
        <f t="shared" si="44"/>
        <v>0</v>
      </c>
      <c r="E146" s="738"/>
      <c r="F146" s="739"/>
      <c r="G146" s="739"/>
      <c r="H146" s="739"/>
      <c r="I146" s="740"/>
      <c r="J146" s="741">
        <f t="shared" si="54"/>
        <v>0</v>
      </c>
      <c r="K146" s="741">
        <f t="shared" si="54"/>
        <v>0</v>
      </c>
      <c r="L146" s="741">
        <f t="shared" si="54"/>
        <v>0</v>
      </c>
      <c r="M146" s="741">
        <f t="shared" si="54"/>
        <v>0</v>
      </c>
      <c r="N146" s="741">
        <f t="shared" si="54"/>
        <v>0</v>
      </c>
      <c r="O146" s="741">
        <f t="shared" si="54"/>
        <v>0</v>
      </c>
      <c r="P146" s="741">
        <f t="shared" si="54"/>
        <v>0</v>
      </c>
      <c r="Q146" s="741">
        <f t="shared" si="54"/>
        <v>0</v>
      </c>
      <c r="R146" s="741">
        <f t="shared" si="54"/>
        <v>0</v>
      </c>
      <c r="S146" s="741">
        <f t="shared" si="54"/>
        <v>0</v>
      </c>
      <c r="T146" s="741">
        <f t="shared" si="52"/>
        <v>0</v>
      </c>
      <c r="U146" s="741">
        <f t="shared" si="52"/>
        <v>0</v>
      </c>
      <c r="V146" s="741">
        <f t="shared" si="52"/>
        <v>0</v>
      </c>
      <c r="W146" s="741">
        <f t="shared" si="52"/>
        <v>0</v>
      </c>
      <c r="X146" s="741">
        <f t="shared" si="52"/>
        <v>0</v>
      </c>
      <c r="Y146" s="741">
        <f t="shared" si="52"/>
        <v>0</v>
      </c>
      <c r="Z146" s="741">
        <f t="shared" si="52"/>
        <v>0</v>
      </c>
      <c r="AA146" s="741">
        <f t="shared" si="52"/>
        <v>0</v>
      </c>
      <c r="AB146" s="741">
        <f t="shared" si="52"/>
        <v>0</v>
      </c>
      <c r="AC146" s="741">
        <f t="shared" si="52"/>
        <v>0</v>
      </c>
      <c r="AD146" s="741">
        <f t="shared" si="52"/>
        <v>0</v>
      </c>
      <c r="AE146" s="741">
        <f t="shared" si="52"/>
        <v>0</v>
      </c>
      <c r="AF146" s="741">
        <f t="shared" si="52"/>
        <v>0</v>
      </c>
      <c r="AG146" s="741">
        <f t="shared" si="52"/>
        <v>0</v>
      </c>
      <c r="AH146" s="741">
        <f t="shared" si="52"/>
        <v>0</v>
      </c>
      <c r="AI146" s="741">
        <f t="shared" si="52"/>
        <v>0</v>
      </c>
      <c r="AJ146" s="741">
        <f t="shared" si="55"/>
        <v>0</v>
      </c>
      <c r="AK146" s="741">
        <f t="shared" si="55"/>
        <v>0</v>
      </c>
      <c r="AL146" s="741">
        <f t="shared" si="55"/>
        <v>0</v>
      </c>
      <c r="AM146" s="741">
        <f t="shared" si="55"/>
        <v>0</v>
      </c>
      <c r="AN146" s="741">
        <f t="shared" si="55"/>
        <v>0</v>
      </c>
      <c r="AO146" s="741">
        <f t="shared" si="55"/>
        <v>0</v>
      </c>
      <c r="AP146" s="741">
        <f t="shared" si="55"/>
        <v>0</v>
      </c>
      <c r="AQ146" s="741">
        <f t="shared" si="55"/>
        <v>0</v>
      </c>
      <c r="AR146" s="741">
        <f t="shared" si="55"/>
        <v>0</v>
      </c>
      <c r="AS146" s="741">
        <f t="shared" si="55"/>
        <v>0</v>
      </c>
      <c r="AT146" s="741">
        <f t="shared" si="55"/>
        <v>0</v>
      </c>
      <c r="AU146" s="741">
        <f t="shared" si="55"/>
        <v>0</v>
      </c>
      <c r="AV146" s="741">
        <f t="shared" si="55"/>
        <v>0</v>
      </c>
      <c r="AW146" s="741">
        <f t="shared" si="55"/>
        <v>0</v>
      </c>
      <c r="AX146" s="741">
        <f t="shared" si="55"/>
        <v>0</v>
      </c>
      <c r="AY146" s="741">
        <f t="shared" si="55"/>
        <v>0</v>
      </c>
      <c r="AZ146" s="741">
        <f t="shared" si="56"/>
        <v>0</v>
      </c>
      <c r="BA146" s="741">
        <f t="shared" si="56"/>
        <v>0</v>
      </c>
      <c r="BB146" s="741">
        <f t="shared" si="56"/>
        <v>0</v>
      </c>
      <c r="BC146" s="741">
        <f t="shared" si="56"/>
        <v>0</v>
      </c>
      <c r="BD146" s="741">
        <f t="shared" si="56"/>
        <v>0</v>
      </c>
      <c r="BE146" s="741">
        <f t="shared" si="56"/>
        <v>0</v>
      </c>
      <c r="BF146" s="741">
        <f t="shared" si="56"/>
        <v>0</v>
      </c>
      <c r="BG146" s="741">
        <f t="shared" si="56"/>
        <v>0</v>
      </c>
      <c r="BH146" s="741">
        <f t="shared" si="56"/>
        <v>0</v>
      </c>
      <c r="BI146" s="741">
        <f t="shared" si="56"/>
        <v>0</v>
      </c>
      <c r="BJ146" s="741">
        <f t="shared" si="56"/>
        <v>0</v>
      </c>
      <c r="BK146" s="741">
        <f t="shared" si="56"/>
        <v>0</v>
      </c>
      <c r="BL146" s="741">
        <f t="shared" si="56"/>
        <v>0</v>
      </c>
      <c r="BM146" s="741">
        <f t="shared" si="56"/>
        <v>0</v>
      </c>
      <c r="BN146" s="741">
        <f t="shared" si="56"/>
        <v>0</v>
      </c>
      <c r="BO146" s="741">
        <f t="shared" si="56"/>
        <v>0</v>
      </c>
      <c r="BP146" s="741">
        <f t="shared" si="57"/>
        <v>0</v>
      </c>
      <c r="BQ146" s="741">
        <f t="shared" si="57"/>
        <v>0</v>
      </c>
      <c r="BR146" s="732">
        <f t="shared" si="50"/>
        <v>0</v>
      </c>
    </row>
    <row r="147" spans="1:70" ht="15" hidden="1" outlineLevel="1">
      <c r="A147" s="742">
        <v>-1</v>
      </c>
      <c r="B147" s="734">
        <f t="shared" si="51"/>
        <v>31</v>
      </c>
      <c r="C147" s="735">
        <v>0</v>
      </c>
      <c r="D147" s="737">
        <f t="shared" si="44"/>
        <v>0</v>
      </c>
      <c r="E147" s="738"/>
      <c r="F147" s="739"/>
      <c r="G147" s="739"/>
      <c r="H147" s="739"/>
      <c r="I147" s="740"/>
      <c r="J147" s="741">
        <f t="shared" si="54"/>
        <v>0</v>
      </c>
      <c r="K147" s="741">
        <f t="shared" si="54"/>
        <v>0</v>
      </c>
      <c r="L147" s="741">
        <f t="shared" si="54"/>
        <v>0</v>
      </c>
      <c r="M147" s="741">
        <f t="shared" si="54"/>
        <v>0</v>
      </c>
      <c r="N147" s="741">
        <f t="shared" si="54"/>
        <v>0</v>
      </c>
      <c r="O147" s="741">
        <f t="shared" si="54"/>
        <v>0</v>
      </c>
      <c r="P147" s="741">
        <f t="shared" si="54"/>
        <v>0</v>
      </c>
      <c r="Q147" s="741">
        <f t="shared" si="54"/>
        <v>0</v>
      </c>
      <c r="R147" s="741">
        <f t="shared" si="54"/>
        <v>0</v>
      </c>
      <c r="S147" s="741">
        <f t="shared" si="54"/>
        <v>0</v>
      </c>
      <c r="T147" s="741">
        <f t="shared" si="52"/>
        <v>0</v>
      </c>
      <c r="U147" s="741">
        <f t="shared" si="52"/>
        <v>0</v>
      </c>
      <c r="V147" s="741">
        <f t="shared" si="52"/>
        <v>0</v>
      </c>
      <c r="W147" s="741">
        <f t="shared" si="52"/>
        <v>0</v>
      </c>
      <c r="X147" s="741">
        <f t="shared" si="52"/>
        <v>0</v>
      </c>
      <c r="Y147" s="741">
        <f t="shared" si="52"/>
        <v>0</v>
      </c>
      <c r="Z147" s="741">
        <f t="shared" si="52"/>
        <v>0</v>
      </c>
      <c r="AA147" s="741">
        <f t="shared" si="52"/>
        <v>0</v>
      </c>
      <c r="AB147" s="741">
        <f t="shared" si="52"/>
        <v>0</v>
      </c>
      <c r="AC147" s="741">
        <f t="shared" si="52"/>
        <v>0</v>
      </c>
      <c r="AD147" s="741">
        <f t="shared" si="52"/>
        <v>0</v>
      </c>
      <c r="AE147" s="741">
        <f t="shared" si="52"/>
        <v>0</v>
      </c>
      <c r="AF147" s="741">
        <f t="shared" si="52"/>
        <v>0</v>
      </c>
      <c r="AG147" s="741">
        <f t="shared" si="52"/>
        <v>0</v>
      </c>
      <c r="AH147" s="741">
        <f t="shared" si="52"/>
        <v>0</v>
      </c>
      <c r="AI147" s="741">
        <f t="shared" si="52"/>
        <v>0</v>
      </c>
      <c r="AJ147" s="741">
        <f t="shared" si="55"/>
        <v>0</v>
      </c>
      <c r="AK147" s="741">
        <f t="shared" si="55"/>
        <v>0</v>
      </c>
      <c r="AL147" s="741">
        <f t="shared" si="55"/>
        <v>0</v>
      </c>
      <c r="AM147" s="741">
        <f t="shared" si="55"/>
        <v>0</v>
      </c>
      <c r="AN147" s="741">
        <f t="shared" si="55"/>
        <v>0</v>
      </c>
      <c r="AO147" s="741">
        <f t="shared" si="55"/>
        <v>0</v>
      </c>
      <c r="AP147" s="741">
        <f t="shared" si="55"/>
        <v>0</v>
      </c>
      <c r="AQ147" s="741">
        <f t="shared" si="55"/>
        <v>0</v>
      </c>
      <c r="AR147" s="741">
        <f t="shared" si="55"/>
        <v>0</v>
      </c>
      <c r="AS147" s="741">
        <f t="shared" si="55"/>
        <v>0</v>
      </c>
      <c r="AT147" s="741">
        <f t="shared" si="55"/>
        <v>0</v>
      </c>
      <c r="AU147" s="741">
        <f t="shared" si="55"/>
        <v>0</v>
      </c>
      <c r="AV147" s="741">
        <f t="shared" si="55"/>
        <v>0</v>
      </c>
      <c r="AW147" s="741">
        <f t="shared" si="55"/>
        <v>0</v>
      </c>
      <c r="AX147" s="741">
        <f t="shared" si="55"/>
        <v>0</v>
      </c>
      <c r="AY147" s="741">
        <f t="shared" si="55"/>
        <v>0</v>
      </c>
      <c r="AZ147" s="741">
        <f t="shared" si="56"/>
        <v>0</v>
      </c>
      <c r="BA147" s="741">
        <f t="shared" si="56"/>
        <v>0</v>
      </c>
      <c r="BB147" s="741">
        <f t="shared" si="56"/>
        <v>0</v>
      </c>
      <c r="BC147" s="741">
        <f t="shared" si="56"/>
        <v>0</v>
      </c>
      <c r="BD147" s="741">
        <f t="shared" si="56"/>
        <v>0</v>
      </c>
      <c r="BE147" s="741">
        <f t="shared" si="56"/>
        <v>0</v>
      </c>
      <c r="BF147" s="741">
        <f t="shared" si="56"/>
        <v>0</v>
      </c>
      <c r="BG147" s="741">
        <f t="shared" si="56"/>
        <v>0</v>
      </c>
      <c r="BH147" s="741">
        <f t="shared" si="56"/>
        <v>0</v>
      </c>
      <c r="BI147" s="741">
        <f t="shared" si="56"/>
        <v>0</v>
      </c>
      <c r="BJ147" s="741">
        <f t="shared" si="56"/>
        <v>0</v>
      </c>
      <c r="BK147" s="741">
        <f t="shared" si="56"/>
        <v>0</v>
      </c>
      <c r="BL147" s="741">
        <f t="shared" si="56"/>
        <v>0</v>
      </c>
      <c r="BM147" s="741">
        <f t="shared" si="56"/>
        <v>0</v>
      </c>
      <c r="BN147" s="741">
        <f t="shared" si="56"/>
        <v>0</v>
      </c>
      <c r="BO147" s="741">
        <f t="shared" si="56"/>
        <v>0</v>
      </c>
      <c r="BP147" s="741">
        <f t="shared" si="57"/>
        <v>0</v>
      </c>
      <c r="BQ147" s="741">
        <f t="shared" si="57"/>
        <v>0</v>
      </c>
      <c r="BR147" s="732">
        <f t="shared" si="50"/>
        <v>0</v>
      </c>
    </row>
    <row r="148" spans="1:70" ht="15" hidden="1" outlineLevel="1">
      <c r="A148" s="742">
        <v>-2</v>
      </c>
      <c r="B148" s="734">
        <f t="shared" si="51"/>
        <v>32</v>
      </c>
      <c r="C148" s="735">
        <v>0</v>
      </c>
      <c r="D148" s="737">
        <f t="shared" si="44"/>
        <v>0</v>
      </c>
      <c r="E148" s="738"/>
      <c r="F148" s="739"/>
      <c r="G148" s="739"/>
      <c r="H148" s="739"/>
      <c r="I148" s="740"/>
      <c r="J148" s="741">
        <f t="shared" si="54"/>
        <v>0</v>
      </c>
      <c r="K148" s="741">
        <f t="shared" si="54"/>
        <v>0</v>
      </c>
      <c r="L148" s="741">
        <f t="shared" si="54"/>
        <v>0</v>
      </c>
      <c r="M148" s="741">
        <f t="shared" si="54"/>
        <v>0</v>
      </c>
      <c r="N148" s="741">
        <f t="shared" si="54"/>
        <v>0</v>
      </c>
      <c r="O148" s="741">
        <f t="shared" si="54"/>
        <v>0</v>
      </c>
      <c r="P148" s="741">
        <f t="shared" si="54"/>
        <v>0</v>
      </c>
      <c r="Q148" s="741">
        <f t="shared" si="54"/>
        <v>0</v>
      </c>
      <c r="R148" s="741">
        <f t="shared" si="54"/>
        <v>0</v>
      </c>
      <c r="S148" s="741">
        <f t="shared" si="54"/>
        <v>0</v>
      </c>
      <c r="T148" s="741">
        <f t="shared" si="54"/>
        <v>0</v>
      </c>
      <c r="U148" s="741">
        <f t="shared" si="54"/>
        <v>0</v>
      </c>
      <c r="V148" s="741">
        <f t="shared" si="54"/>
        <v>0</v>
      </c>
      <c r="W148" s="741">
        <f t="shared" si="54"/>
        <v>0</v>
      </c>
      <c r="X148" s="741">
        <f t="shared" si="54"/>
        <v>0</v>
      </c>
      <c r="Y148" s="741">
        <f t="shared" si="54"/>
        <v>0</v>
      </c>
      <c r="Z148" s="741">
        <f t="shared" ref="Z148:AO163" si="58">IF(OR(Z$1=0,$A148=0,Z$3=$B148,Z$3&gt;$F$2,Z$3&lt;$A$116),0,IF(Z$3&lt;$B148,0,$C148/$A148))</f>
        <v>0</v>
      </c>
      <c r="AA148" s="741">
        <f t="shared" si="58"/>
        <v>0</v>
      </c>
      <c r="AB148" s="741">
        <f t="shared" si="58"/>
        <v>0</v>
      </c>
      <c r="AC148" s="741">
        <f t="shared" si="58"/>
        <v>0</v>
      </c>
      <c r="AD148" s="741">
        <f t="shared" si="58"/>
        <v>0</v>
      </c>
      <c r="AE148" s="741">
        <f t="shared" si="58"/>
        <v>0</v>
      </c>
      <c r="AF148" s="741">
        <f t="shared" si="58"/>
        <v>0</v>
      </c>
      <c r="AG148" s="741">
        <f t="shared" si="58"/>
        <v>0</v>
      </c>
      <c r="AH148" s="741">
        <f t="shared" si="58"/>
        <v>0</v>
      </c>
      <c r="AI148" s="741">
        <f t="shared" si="58"/>
        <v>0</v>
      </c>
      <c r="AJ148" s="741">
        <f t="shared" si="58"/>
        <v>0</v>
      </c>
      <c r="AK148" s="741">
        <f t="shared" si="58"/>
        <v>0</v>
      </c>
      <c r="AL148" s="741">
        <f t="shared" si="58"/>
        <v>0</v>
      </c>
      <c r="AM148" s="741">
        <f t="shared" si="58"/>
        <v>0</v>
      </c>
      <c r="AN148" s="741">
        <f t="shared" si="55"/>
        <v>0</v>
      </c>
      <c r="AO148" s="741">
        <f t="shared" si="55"/>
        <v>0</v>
      </c>
      <c r="AP148" s="741">
        <f t="shared" si="55"/>
        <v>0</v>
      </c>
      <c r="AQ148" s="741">
        <f t="shared" si="55"/>
        <v>0</v>
      </c>
      <c r="AR148" s="741">
        <f t="shared" si="55"/>
        <v>0</v>
      </c>
      <c r="AS148" s="741">
        <f t="shared" si="55"/>
        <v>0</v>
      </c>
      <c r="AT148" s="741">
        <f t="shared" si="55"/>
        <v>0</v>
      </c>
      <c r="AU148" s="741">
        <f t="shared" si="55"/>
        <v>0</v>
      </c>
      <c r="AV148" s="741">
        <f t="shared" si="55"/>
        <v>0</v>
      </c>
      <c r="AW148" s="741">
        <f t="shared" si="55"/>
        <v>0</v>
      </c>
      <c r="AX148" s="741">
        <f t="shared" si="55"/>
        <v>0</v>
      </c>
      <c r="AY148" s="741">
        <f t="shared" si="55"/>
        <v>0</v>
      </c>
      <c r="AZ148" s="741">
        <f t="shared" si="56"/>
        <v>0</v>
      </c>
      <c r="BA148" s="741">
        <f t="shared" si="56"/>
        <v>0</v>
      </c>
      <c r="BB148" s="741">
        <f t="shared" si="56"/>
        <v>0</v>
      </c>
      <c r="BC148" s="741">
        <f t="shared" si="56"/>
        <v>0</v>
      </c>
      <c r="BD148" s="741">
        <f t="shared" si="56"/>
        <v>0</v>
      </c>
      <c r="BE148" s="741">
        <f t="shared" si="56"/>
        <v>0</v>
      </c>
      <c r="BF148" s="741">
        <f t="shared" si="56"/>
        <v>0</v>
      </c>
      <c r="BG148" s="741">
        <f t="shared" si="56"/>
        <v>0</v>
      </c>
      <c r="BH148" s="741">
        <f t="shared" si="56"/>
        <v>0</v>
      </c>
      <c r="BI148" s="741">
        <f t="shared" si="56"/>
        <v>0</v>
      </c>
      <c r="BJ148" s="741">
        <f t="shared" si="56"/>
        <v>0</v>
      </c>
      <c r="BK148" s="741">
        <f t="shared" si="56"/>
        <v>0</v>
      </c>
      <c r="BL148" s="741">
        <f t="shared" si="56"/>
        <v>0</v>
      </c>
      <c r="BM148" s="741">
        <f t="shared" si="56"/>
        <v>0</v>
      </c>
      <c r="BN148" s="741">
        <f t="shared" si="56"/>
        <v>0</v>
      </c>
      <c r="BO148" s="741">
        <f t="shared" ref="BO148:BQ148" si="59">IF(OR(BO$1=0,$A148=0,BO$3=$B148,BO$3&gt;$F$2,BO$3&lt;$A$116),0,IF(BO$3&lt;$B148,0,$C148/$A148))</f>
        <v>0</v>
      </c>
      <c r="BP148" s="741">
        <f t="shared" si="59"/>
        <v>0</v>
      </c>
      <c r="BQ148" s="741">
        <f t="shared" si="59"/>
        <v>0</v>
      </c>
      <c r="BR148" s="732">
        <f t="shared" ref="BR148:BR176" si="60">SUM(J148:BQ148)</f>
        <v>0</v>
      </c>
    </row>
    <row r="149" spans="1:70" ht="15" hidden="1" outlineLevel="1">
      <c r="A149" s="742">
        <v>-3</v>
      </c>
      <c r="B149" s="734">
        <f t="shared" si="51"/>
        <v>33</v>
      </c>
      <c r="C149" s="735">
        <v>0</v>
      </c>
      <c r="D149" s="737">
        <f t="shared" si="44"/>
        <v>0</v>
      </c>
      <c r="E149" s="738"/>
      <c r="F149" s="739"/>
      <c r="G149" s="739"/>
      <c r="H149" s="739"/>
      <c r="I149" s="740"/>
      <c r="J149" s="741">
        <f t="shared" ref="J149:Y164" si="61">IF(OR(J$1=0,$A149=0,J$3=$B149,J$3&gt;$F$2,J$3&lt;$A$116),0,IF(J$3&lt;$B149,0,$C149/$A149))</f>
        <v>0</v>
      </c>
      <c r="K149" s="741">
        <f t="shared" si="61"/>
        <v>0</v>
      </c>
      <c r="L149" s="741">
        <f t="shared" si="61"/>
        <v>0</v>
      </c>
      <c r="M149" s="741">
        <f t="shared" si="61"/>
        <v>0</v>
      </c>
      <c r="N149" s="741">
        <f t="shared" si="61"/>
        <v>0</v>
      </c>
      <c r="O149" s="741">
        <f t="shared" si="61"/>
        <v>0</v>
      </c>
      <c r="P149" s="741">
        <f t="shared" si="61"/>
        <v>0</v>
      </c>
      <c r="Q149" s="741">
        <f t="shared" si="61"/>
        <v>0</v>
      </c>
      <c r="R149" s="741">
        <f t="shared" si="61"/>
        <v>0</v>
      </c>
      <c r="S149" s="741">
        <f t="shared" si="61"/>
        <v>0</v>
      </c>
      <c r="T149" s="741">
        <f t="shared" si="61"/>
        <v>0</v>
      </c>
      <c r="U149" s="741">
        <f t="shared" si="61"/>
        <v>0</v>
      </c>
      <c r="V149" s="741">
        <f t="shared" si="61"/>
        <v>0</v>
      </c>
      <c r="W149" s="741">
        <f t="shared" si="61"/>
        <v>0</v>
      </c>
      <c r="X149" s="741">
        <f t="shared" si="61"/>
        <v>0</v>
      </c>
      <c r="Y149" s="741">
        <f t="shared" si="61"/>
        <v>0</v>
      </c>
      <c r="Z149" s="741">
        <f t="shared" si="58"/>
        <v>0</v>
      </c>
      <c r="AA149" s="741">
        <f t="shared" si="58"/>
        <v>0</v>
      </c>
      <c r="AB149" s="741">
        <f t="shared" si="58"/>
        <v>0</v>
      </c>
      <c r="AC149" s="741">
        <f t="shared" si="58"/>
        <v>0</v>
      </c>
      <c r="AD149" s="741">
        <f t="shared" si="58"/>
        <v>0</v>
      </c>
      <c r="AE149" s="741">
        <f t="shared" si="58"/>
        <v>0</v>
      </c>
      <c r="AF149" s="741">
        <f t="shared" si="58"/>
        <v>0</v>
      </c>
      <c r="AG149" s="741">
        <f t="shared" si="58"/>
        <v>0</v>
      </c>
      <c r="AH149" s="741">
        <f t="shared" si="58"/>
        <v>0</v>
      </c>
      <c r="AI149" s="741">
        <f t="shared" si="58"/>
        <v>0</v>
      </c>
      <c r="AJ149" s="741">
        <f t="shared" si="58"/>
        <v>0</v>
      </c>
      <c r="AK149" s="741">
        <f t="shared" si="58"/>
        <v>0</v>
      </c>
      <c r="AL149" s="741">
        <f t="shared" si="58"/>
        <v>0</v>
      </c>
      <c r="AM149" s="741">
        <f t="shared" si="58"/>
        <v>0</v>
      </c>
      <c r="AN149" s="741">
        <f t="shared" si="58"/>
        <v>0</v>
      </c>
      <c r="AO149" s="741">
        <f t="shared" si="58"/>
        <v>0</v>
      </c>
      <c r="AP149" s="741">
        <f t="shared" ref="AP149:BE164" si="62">IF(OR(AP$1=0,$A149=0,AP$3=$B149,AP$3&gt;$F$2,AP$3&lt;$A$116),0,IF(AP$3&lt;$B149,0,$C149/$A149))</f>
        <v>0</v>
      </c>
      <c r="AQ149" s="741">
        <f t="shared" si="62"/>
        <v>0</v>
      </c>
      <c r="AR149" s="741">
        <f t="shared" si="62"/>
        <v>0</v>
      </c>
      <c r="AS149" s="741">
        <f t="shared" si="62"/>
        <v>0</v>
      </c>
      <c r="AT149" s="741">
        <f t="shared" si="62"/>
        <v>0</v>
      </c>
      <c r="AU149" s="741">
        <f t="shared" si="62"/>
        <v>0</v>
      </c>
      <c r="AV149" s="741">
        <f t="shared" si="62"/>
        <v>0</v>
      </c>
      <c r="AW149" s="741">
        <f t="shared" si="62"/>
        <v>0</v>
      </c>
      <c r="AX149" s="741">
        <f t="shared" si="62"/>
        <v>0</v>
      </c>
      <c r="AY149" s="741">
        <f t="shared" si="62"/>
        <v>0</v>
      </c>
      <c r="AZ149" s="741">
        <f t="shared" si="62"/>
        <v>0</v>
      </c>
      <c r="BA149" s="741">
        <f t="shared" si="62"/>
        <v>0</v>
      </c>
      <c r="BB149" s="741">
        <f t="shared" si="62"/>
        <v>0</v>
      </c>
      <c r="BC149" s="741">
        <f t="shared" si="62"/>
        <v>0</v>
      </c>
      <c r="BD149" s="741">
        <f t="shared" si="62"/>
        <v>0</v>
      </c>
      <c r="BE149" s="741">
        <f t="shared" si="62"/>
        <v>0</v>
      </c>
      <c r="BF149" s="741">
        <f t="shared" ref="BF149:BQ164" si="63">IF(OR(BF$1=0,$A149=0,BF$3=$B149,BF$3&gt;$F$2,BF$3&lt;$A$116),0,IF(BF$3&lt;$B149,0,$C149/$A149))</f>
        <v>0</v>
      </c>
      <c r="BG149" s="741">
        <f t="shared" si="63"/>
        <v>0</v>
      </c>
      <c r="BH149" s="741">
        <f t="shared" si="63"/>
        <v>0</v>
      </c>
      <c r="BI149" s="741">
        <f t="shared" si="63"/>
        <v>0</v>
      </c>
      <c r="BJ149" s="741">
        <f t="shared" si="63"/>
        <v>0</v>
      </c>
      <c r="BK149" s="741">
        <f t="shared" si="63"/>
        <v>0</v>
      </c>
      <c r="BL149" s="741">
        <f t="shared" si="63"/>
        <v>0</v>
      </c>
      <c r="BM149" s="741">
        <f t="shared" si="63"/>
        <v>0</v>
      </c>
      <c r="BN149" s="741">
        <f t="shared" si="63"/>
        <v>0</v>
      </c>
      <c r="BO149" s="741">
        <f t="shared" si="63"/>
        <v>0</v>
      </c>
      <c r="BP149" s="741">
        <f t="shared" si="63"/>
        <v>0</v>
      </c>
      <c r="BQ149" s="741">
        <f t="shared" si="63"/>
        <v>0</v>
      </c>
      <c r="BR149" s="732">
        <f t="shared" si="60"/>
        <v>0</v>
      </c>
    </row>
    <row r="150" spans="1:70" ht="15" hidden="1" outlineLevel="1">
      <c r="A150" s="742">
        <v>-4</v>
      </c>
      <c r="B150" s="734">
        <f t="shared" si="51"/>
        <v>34</v>
      </c>
      <c r="C150" s="735">
        <v>0</v>
      </c>
      <c r="D150" s="737">
        <f t="shared" si="44"/>
        <v>0</v>
      </c>
      <c r="E150" s="738"/>
      <c r="F150" s="739"/>
      <c r="G150" s="739"/>
      <c r="H150" s="739"/>
      <c r="I150" s="740"/>
      <c r="J150" s="741">
        <f t="shared" si="61"/>
        <v>0</v>
      </c>
      <c r="K150" s="741">
        <f t="shared" si="61"/>
        <v>0</v>
      </c>
      <c r="L150" s="741">
        <f t="shared" si="61"/>
        <v>0</v>
      </c>
      <c r="M150" s="741">
        <f t="shared" si="61"/>
        <v>0</v>
      </c>
      <c r="N150" s="741">
        <f t="shared" si="61"/>
        <v>0</v>
      </c>
      <c r="O150" s="741">
        <f t="shared" si="61"/>
        <v>0</v>
      </c>
      <c r="P150" s="741">
        <f t="shared" si="61"/>
        <v>0</v>
      </c>
      <c r="Q150" s="741">
        <f t="shared" si="61"/>
        <v>0</v>
      </c>
      <c r="R150" s="741">
        <f t="shared" si="61"/>
        <v>0</v>
      </c>
      <c r="S150" s="741">
        <f t="shared" si="61"/>
        <v>0</v>
      </c>
      <c r="T150" s="741">
        <f t="shared" si="61"/>
        <v>0</v>
      </c>
      <c r="U150" s="741">
        <f t="shared" si="61"/>
        <v>0</v>
      </c>
      <c r="V150" s="741">
        <f t="shared" si="61"/>
        <v>0</v>
      </c>
      <c r="W150" s="741">
        <f t="shared" si="61"/>
        <v>0</v>
      </c>
      <c r="X150" s="741">
        <f t="shared" si="61"/>
        <v>0</v>
      </c>
      <c r="Y150" s="741">
        <f t="shared" si="61"/>
        <v>0</v>
      </c>
      <c r="Z150" s="741">
        <f t="shared" si="58"/>
        <v>0</v>
      </c>
      <c r="AA150" s="741">
        <f t="shared" si="58"/>
        <v>0</v>
      </c>
      <c r="AB150" s="741">
        <f t="shared" si="58"/>
        <v>0</v>
      </c>
      <c r="AC150" s="741">
        <f t="shared" si="58"/>
        <v>0</v>
      </c>
      <c r="AD150" s="741">
        <f t="shared" si="58"/>
        <v>0</v>
      </c>
      <c r="AE150" s="741">
        <f t="shared" si="58"/>
        <v>0</v>
      </c>
      <c r="AF150" s="741">
        <f t="shared" si="58"/>
        <v>0</v>
      </c>
      <c r="AG150" s="741">
        <f t="shared" si="58"/>
        <v>0</v>
      </c>
      <c r="AH150" s="741">
        <f t="shared" si="58"/>
        <v>0</v>
      </c>
      <c r="AI150" s="741">
        <f t="shared" si="58"/>
        <v>0</v>
      </c>
      <c r="AJ150" s="741">
        <f t="shared" si="58"/>
        <v>0</v>
      </c>
      <c r="AK150" s="741">
        <f t="shared" si="58"/>
        <v>0</v>
      </c>
      <c r="AL150" s="741">
        <f t="shared" si="58"/>
        <v>0</v>
      </c>
      <c r="AM150" s="741">
        <f t="shared" si="58"/>
        <v>0</v>
      </c>
      <c r="AN150" s="741">
        <f t="shared" si="58"/>
        <v>0</v>
      </c>
      <c r="AO150" s="741">
        <f t="shared" si="58"/>
        <v>0</v>
      </c>
      <c r="AP150" s="741">
        <f t="shared" si="62"/>
        <v>0</v>
      </c>
      <c r="AQ150" s="741">
        <f t="shared" si="62"/>
        <v>0</v>
      </c>
      <c r="AR150" s="741">
        <f t="shared" si="62"/>
        <v>0</v>
      </c>
      <c r="AS150" s="741">
        <f t="shared" si="62"/>
        <v>0</v>
      </c>
      <c r="AT150" s="741">
        <f t="shared" si="62"/>
        <v>0</v>
      </c>
      <c r="AU150" s="741">
        <f t="shared" si="62"/>
        <v>0</v>
      </c>
      <c r="AV150" s="741">
        <f t="shared" si="62"/>
        <v>0</v>
      </c>
      <c r="AW150" s="741">
        <f t="shared" si="62"/>
        <v>0</v>
      </c>
      <c r="AX150" s="741">
        <f t="shared" si="62"/>
        <v>0</v>
      </c>
      <c r="AY150" s="741">
        <f t="shared" si="62"/>
        <v>0</v>
      </c>
      <c r="AZ150" s="741">
        <f t="shared" si="62"/>
        <v>0</v>
      </c>
      <c r="BA150" s="741">
        <f t="shared" si="62"/>
        <v>0</v>
      </c>
      <c r="BB150" s="741">
        <f t="shared" si="62"/>
        <v>0</v>
      </c>
      <c r="BC150" s="741">
        <f t="shared" si="62"/>
        <v>0</v>
      </c>
      <c r="BD150" s="741">
        <f t="shared" si="62"/>
        <v>0</v>
      </c>
      <c r="BE150" s="741">
        <f t="shared" si="62"/>
        <v>0</v>
      </c>
      <c r="BF150" s="741">
        <f t="shared" si="63"/>
        <v>0</v>
      </c>
      <c r="BG150" s="741">
        <f t="shared" si="63"/>
        <v>0</v>
      </c>
      <c r="BH150" s="741">
        <f t="shared" si="63"/>
        <v>0</v>
      </c>
      <c r="BI150" s="741">
        <f t="shared" si="63"/>
        <v>0</v>
      </c>
      <c r="BJ150" s="741">
        <f t="shared" si="63"/>
        <v>0</v>
      </c>
      <c r="BK150" s="741">
        <f t="shared" si="63"/>
        <v>0</v>
      </c>
      <c r="BL150" s="741">
        <f t="shared" si="63"/>
        <v>0</v>
      </c>
      <c r="BM150" s="741">
        <f t="shared" si="63"/>
        <v>0</v>
      </c>
      <c r="BN150" s="741">
        <f t="shared" si="63"/>
        <v>0</v>
      </c>
      <c r="BO150" s="741">
        <f t="shared" si="63"/>
        <v>0</v>
      </c>
      <c r="BP150" s="741">
        <f t="shared" si="63"/>
        <v>0</v>
      </c>
      <c r="BQ150" s="741">
        <f t="shared" si="63"/>
        <v>0</v>
      </c>
      <c r="BR150" s="732">
        <f t="shared" si="60"/>
        <v>0</v>
      </c>
    </row>
    <row r="151" spans="1:70" ht="15" hidden="1" outlineLevel="1">
      <c r="A151" s="742">
        <v>-5</v>
      </c>
      <c r="B151" s="734">
        <f t="shared" si="51"/>
        <v>35</v>
      </c>
      <c r="C151" s="735">
        <v>0</v>
      </c>
      <c r="D151" s="737">
        <f t="shared" si="44"/>
        <v>0</v>
      </c>
      <c r="E151" s="738"/>
      <c r="F151" s="739"/>
      <c r="G151" s="739"/>
      <c r="H151" s="739"/>
      <c r="I151" s="740"/>
      <c r="J151" s="741">
        <f t="shared" si="61"/>
        <v>0</v>
      </c>
      <c r="K151" s="741">
        <f t="shared" si="61"/>
        <v>0</v>
      </c>
      <c r="L151" s="741">
        <f t="shared" si="61"/>
        <v>0</v>
      </c>
      <c r="M151" s="741">
        <f t="shared" si="61"/>
        <v>0</v>
      </c>
      <c r="N151" s="741">
        <f t="shared" si="61"/>
        <v>0</v>
      </c>
      <c r="O151" s="741">
        <f t="shared" si="61"/>
        <v>0</v>
      </c>
      <c r="P151" s="741">
        <f t="shared" si="61"/>
        <v>0</v>
      </c>
      <c r="Q151" s="741">
        <f t="shared" si="61"/>
        <v>0</v>
      </c>
      <c r="R151" s="741">
        <f t="shared" si="61"/>
        <v>0</v>
      </c>
      <c r="S151" s="741">
        <f t="shared" si="61"/>
        <v>0</v>
      </c>
      <c r="T151" s="741">
        <f t="shared" si="61"/>
        <v>0</v>
      </c>
      <c r="U151" s="741">
        <f t="shared" si="61"/>
        <v>0</v>
      </c>
      <c r="V151" s="741">
        <f t="shared" si="61"/>
        <v>0</v>
      </c>
      <c r="W151" s="741">
        <f t="shared" si="61"/>
        <v>0</v>
      </c>
      <c r="X151" s="741">
        <f t="shared" si="61"/>
        <v>0</v>
      </c>
      <c r="Y151" s="741">
        <f t="shared" si="61"/>
        <v>0</v>
      </c>
      <c r="Z151" s="741">
        <f t="shared" si="58"/>
        <v>0</v>
      </c>
      <c r="AA151" s="741">
        <f t="shared" si="58"/>
        <v>0</v>
      </c>
      <c r="AB151" s="741">
        <f t="shared" si="58"/>
        <v>0</v>
      </c>
      <c r="AC151" s="741">
        <f t="shared" si="58"/>
        <v>0</v>
      </c>
      <c r="AD151" s="741">
        <f t="shared" si="58"/>
        <v>0</v>
      </c>
      <c r="AE151" s="741">
        <f t="shared" si="58"/>
        <v>0</v>
      </c>
      <c r="AF151" s="741">
        <f t="shared" si="58"/>
        <v>0</v>
      </c>
      <c r="AG151" s="741">
        <f t="shared" si="58"/>
        <v>0</v>
      </c>
      <c r="AH151" s="741">
        <f t="shared" si="58"/>
        <v>0</v>
      </c>
      <c r="AI151" s="741">
        <f t="shared" si="58"/>
        <v>0</v>
      </c>
      <c r="AJ151" s="741">
        <f t="shared" si="58"/>
        <v>0</v>
      </c>
      <c r="AK151" s="741">
        <f t="shared" si="58"/>
        <v>0</v>
      </c>
      <c r="AL151" s="741">
        <f t="shared" si="58"/>
        <v>0</v>
      </c>
      <c r="AM151" s="741">
        <f t="shared" si="58"/>
        <v>0</v>
      </c>
      <c r="AN151" s="741">
        <f t="shared" si="58"/>
        <v>0</v>
      </c>
      <c r="AO151" s="741">
        <f t="shared" si="58"/>
        <v>0</v>
      </c>
      <c r="AP151" s="741">
        <f t="shared" si="62"/>
        <v>0</v>
      </c>
      <c r="AQ151" s="741">
        <f t="shared" si="62"/>
        <v>0</v>
      </c>
      <c r="AR151" s="741">
        <f t="shared" si="62"/>
        <v>0</v>
      </c>
      <c r="AS151" s="741">
        <f t="shared" si="62"/>
        <v>0</v>
      </c>
      <c r="AT151" s="741">
        <f t="shared" si="62"/>
        <v>0</v>
      </c>
      <c r="AU151" s="741">
        <f t="shared" si="62"/>
        <v>0</v>
      </c>
      <c r="AV151" s="741">
        <f t="shared" si="62"/>
        <v>0</v>
      </c>
      <c r="AW151" s="741">
        <f t="shared" si="62"/>
        <v>0</v>
      </c>
      <c r="AX151" s="741">
        <f t="shared" si="62"/>
        <v>0</v>
      </c>
      <c r="AY151" s="741">
        <f t="shared" si="62"/>
        <v>0</v>
      </c>
      <c r="AZ151" s="741">
        <f t="shared" si="62"/>
        <v>0</v>
      </c>
      <c r="BA151" s="741">
        <f t="shared" si="62"/>
        <v>0</v>
      </c>
      <c r="BB151" s="741">
        <f t="shared" si="62"/>
        <v>0</v>
      </c>
      <c r="BC151" s="741">
        <f t="shared" si="62"/>
        <v>0</v>
      </c>
      <c r="BD151" s="741">
        <f t="shared" si="62"/>
        <v>0</v>
      </c>
      <c r="BE151" s="741">
        <f t="shared" si="62"/>
        <v>0</v>
      </c>
      <c r="BF151" s="741">
        <f t="shared" si="63"/>
        <v>0</v>
      </c>
      <c r="BG151" s="741">
        <f t="shared" si="63"/>
        <v>0</v>
      </c>
      <c r="BH151" s="741">
        <f t="shared" si="63"/>
        <v>0</v>
      </c>
      <c r="BI151" s="741">
        <f t="shared" si="63"/>
        <v>0</v>
      </c>
      <c r="BJ151" s="741">
        <f t="shared" si="63"/>
        <v>0</v>
      </c>
      <c r="BK151" s="741">
        <f t="shared" si="63"/>
        <v>0</v>
      </c>
      <c r="BL151" s="741">
        <f t="shared" si="63"/>
        <v>0</v>
      </c>
      <c r="BM151" s="741">
        <f t="shared" si="63"/>
        <v>0</v>
      </c>
      <c r="BN151" s="741">
        <f t="shared" si="63"/>
        <v>0</v>
      </c>
      <c r="BO151" s="741">
        <f t="shared" si="63"/>
        <v>0</v>
      </c>
      <c r="BP151" s="741">
        <f t="shared" si="63"/>
        <v>0</v>
      </c>
      <c r="BQ151" s="741">
        <f t="shared" si="63"/>
        <v>0</v>
      </c>
      <c r="BR151" s="732">
        <f t="shared" si="60"/>
        <v>0</v>
      </c>
    </row>
    <row r="152" spans="1:70" ht="15" hidden="1" outlineLevel="1">
      <c r="A152" s="742">
        <v>-6</v>
      </c>
      <c r="B152" s="734">
        <f t="shared" si="51"/>
        <v>36</v>
      </c>
      <c r="C152" s="735">
        <v>0</v>
      </c>
      <c r="D152" s="737">
        <f t="shared" si="44"/>
        <v>0</v>
      </c>
      <c r="E152" s="738"/>
      <c r="F152" s="739"/>
      <c r="G152" s="739"/>
      <c r="H152" s="739"/>
      <c r="I152" s="740"/>
      <c r="J152" s="741">
        <f t="shared" si="61"/>
        <v>0</v>
      </c>
      <c r="K152" s="741">
        <f t="shared" si="61"/>
        <v>0</v>
      </c>
      <c r="L152" s="741">
        <f t="shared" si="61"/>
        <v>0</v>
      </c>
      <c r="M152" s="741">
        <f t="shared" si="61"/>
        <v>0</v>
      </c>
      <c r="N152" s="741">
        <f t="shared" si="61"/>
        <v>0</v>
      </c>
      <c r="O152" s="741">
        <f t="shared" si="61"/>
        <v>0</v>
      </c>
      <c r="P152" s="741">
        <f t="shared" si="61"/>
        <v>0</v>
      </c>
      <c r="Q152" s="741">
        <f t="shared" si="61"/>
        <v>0</v>
      </c>
      <c r="R152" s="741">
        <f t="shared" si="61"/>
        <v>0</v>
      </c>
      <c r="S152" s="741">
        <f t="shared" si="61"/>
        <v>0</v>
      </c>
      <c r="T152" s="741">
        <f t="shared" si="61"/>
        <v>0</v>
      </c>
      <c r="U152" s="741">
        <f t="shared" si="61"/>
        <v>0</v>
      </c>
      <c r="V152" s="741">
        <f t="shared" si="61"/>
        <v>0</v>
      </c>
      <c r="W152" s="741">
        <f t="shared" si="61"/>
        <v>0</v>
      </c>
      <c r="X152" s="741">
        <f t="shared" si="61"/>
        <v>0</v>
      </c>
      <c r="Y152" s="741">
        <f t="shared" si="61"/>
        <v>0</v>
      </c>
      <c r="Z152" s="741">
        <f t="shared" si="58"/>
        <v>0</v>
      </c>
      <c r="AA152" s="741">
        <f t="shared" si="58"/>
        <v>0</v>
      </c>
      <c r="AB152" s="741">
        <f t="shared" si="58"/>
        <v>0</v>
      </c>
      <c r="AC152" s="741">
        <f t="shared" si="58"/>
        <v>0</v>
      </c>
      <c r="AD152" s="741">
        <f t="shared" si="58"/>
        <v>0</v>
      </c>
      <c r="AE152" s="741">
        <f t="shared" si="58"/>
        <v>0</v>
      </c>
      <c r="AF152" s="741">
        <f t="shared" si="58"/>
        <v>0</v>
      </c>
      <c r="AG152" s="741">
        <f t="shared" si="58"/>
        <v>0</v>
      </c>
      <c r="AH152" s="741">
        <f t="shared" si="58"/>
        <v>0</v>
      </c>
      <c r="AI152" s="741">
        <f t="shared" si="58"/>
        <v>0</v>
      </c>
      <c r="AJ152" s="741">
        <f t="shared" si="58"/>
        <v>0</v>
      </c>
      <c r="AK152" s="741">
        <f t="shared" si="58"/>
        <v>0</v>
      </c>
      <c r="AL152" s="741">
        <f t="shared" si="58"/>
        <v>0</v>
      </c>
      <c r="AM152" s="741">
        <f t="shared" si="58"/>
        <v>0</v>
      </c>
      <c r="AN152" s="741">
        <f t="shared" si="58"/>
        <v>0</v>
      </c>
      <c r="AO152" s="741">
        <f t="shared" si="58"/>
        <v>0</v>
      </c>
      <c r="AP152" s="741">
        <f t="shared" si="62"/>
        <v>0</v>
      </c>
      <c r="AQ152" s="741">
        <f t="shared" si="62"/>
        <v>0</v>
      </c>
      <c r="AR152" s="741">
        <f t="shared" si="62"/>
        <v>0</v>
      </c>
      <c r="AS152" s="741">
        <f t="shared" si="62"/>
        <v>0</v>
      </c>
      <c r="AT152" s="741">
        <f t="shared" si="62"/>
        <v>0</v>
      </c>
      <c r="AU152" s="741">
        <f t="shared" si="62"/>
        <v>0</v>
      </c>
      <c r="AV152" s="741">
        <f t="shared" si="62"/>
        <v>0</v>
      </c>
      <c r="AW152" s="741">
        <f t="shared" si="62"/>
        <v>0</v>
      </c>
      <c r="AX152" s="741">
        <f t="shared" si="62"/>
        <v>0</v>
      </c>
      <c r="AY152" s="741">
        <f t="shared" si="62"/>
        <v>0</v>
      </c>
      <c r="AZ152" s="741">
        <f t="shared" si="62"/>
        <v>0</v>
      </c>
      <c r="BA152" s="741">
        <f t="shared" si="62"/>
        <v>0</v>
      </c>
      <c r="BB152" s="741">
        <f t="shared" si="62"/>
        <v>0</v>
      </c>
      <c r="BC152" s="741">
        <f t="shared" si="62"/>
        <v>0</v>
      </c>
      <c r="BD152" s="741">
        <f t="shared" si="62"/>
        <v>0</v>
      </c>
      <c r="BE152" s="741">
        <f t="shared" si="62"/>
        <v>0</v>
      </c>
      <c r="BF152" s="741">
        <f t="shared" si="63"/>
        <v>0</v>
      </c>
      <c r="BG152" s="741">
        <f t="shared" si="63"/>
        <v>0</v>
      </c>
      <c r="BH152" s="741">
        <f t="shared" si="63"/>
        <v>0</v>
      </c>
      <c r="BI152" s="741">
        <f t="shared" si="63"/>
        <v>0</v>
      </c>
      <c r="BJ152" s="741">
        <f t="shared" si="63"/>
        <v>0</v>
      </c>
      <c r="BK152" s="741">
        <f t="shared" si="63"/>
        <v>0</v>
      </c>
      <c r="BL152" s="741">
        <f t="shared" si="63"/>
        <v>0</v>
      </c>
      <c r="BM152" s="741">
        <f t="shared" si="63"/>
        <v>0</v>
      </c>
      <c r="BN152" s="741">
        <f t="shared" si="63"/>
        <v>0</v>
      </c>
      <c r="BO152" s="741">
        <f t="shared" si="63"/>
        <v>0</v>
      </c>
      <c r="BP152" s="741">
        <f t="shared" si="63"/>
        <v>0</v>
      </c>
      <c r="BQ152" s="741">
        <f t="shared" si="63"/>
        <v>0</v>
      </c>
      <c r="BR152" s="732">
        <f t="shared" si="60"/>
        <v>0</v>
      </c>
    </row>
    <row r="153" spans="1:70" ht="15" hidden="1" outlineLevel="1">
      <c r="A153" s="742">
        <v>-7</v>
      </c>
      <c r="B153" s="734">
        <f t="shared" si="51"/>
        <v>37</v>
      </c>
      <c r="C153" s="735">
        <v>0</v>
      </c>
      <c r="D153" s="737">
        <f t="shared" si="44"/>
        <v>0</v>
      </c>
      <c r="E153" s="738"/>
      <c r="F153" s="739"/>
      <c r="G153" s="739"/>
      <c r="H153" s="739"/>
      <c r="I153" s="740"/>
      <c r="J153" s="741">
        <f t="shared" si="61"/>
        <v>0</v>
      </c>
      <c r="K153" s="741">
        <f t="shared" si="61"/>
        <v>0</v>
      </c>
      <c r="L153" s="741">
        <f t="shared" si="61"/>
        <v>0</v>
      </c>
      <c r="M153" s="741">
        <f t="shared" si="61"/>
        <v>0</v>
      </c>
      <c r="N153" s="741">
        <f t="shared" si="61"/>
        <v>0</v>
      </c>
      <c r="O153" s="741">
        <f t="shared" si="61"/>
        <v>0</v>
      </c>
      <c r="P153" s="741">
        <f t="shared" si="61"/>
        <v>0</v>
      </c>
      <c r="Q153" s="741">
        <f t="shared" si="61"/>
        <v>0</v>
      </c>
      <c r="R153" s="741">
        <f t="shared" si="61"/>
        <v>0</v>
      </c>
      <c r="S153" s="741">
        <f t="shared" si="61"/>
        <v>0</v>
      </c>
      <c r="T153" s="741">
        <f t="shared" si="61"/>
        <v>0</v>
      </c>
      <c r="U153" s="741">
        <f t="shared" si="61"/>
        <v>0</v>
      </c>
      <c r="V153" s="741">
        <f t="shared" si="61"/>
        <v>0</v>
      </c>
      <c r="W153" s="741">
        <f t="shared" si="61"/>
        <v>0</v>
      </c>
      <c r="X153" s="741">
        <f t="shared" si="61"/>
        <v>0</v>
      </c>
      <c r="Y153" s="741">
        <f t="shared" si="61"/>
        <v>0</v>
      </c>
      <c r="Z153" s="741">
        <f t="shared" si="58"/>
        <v>0</v>
      </c>
      <c r="AA153" s="741">
        <f t="shared" si="58"/>
        <v>0</v>
      </c>
      <c r="AB153" s="741">
        <f t="shared" si="58"/>
        <v>0</v>
      </c>
      <c r="AC153" s="741">
        <f t="shared" si="58"/>
        <v>0</v>
      </c>
      <c r="AD153" s="741">
        <f t="shared" si="58"/>
        <v>0</v>
      </c>
      <c r="AE153" s="741">
        <f t="shared" si="58"/>
        <v>0</v>
      </c>
      <c r="AF153" s="741">
        <f t="shared" si="58"/>
        <v>0</v>
      </c>
      <c r="AG153" s="741">
        <f t="shared" si="58"/>
        <v>0</v>
      </c>
      <c r="AH153" s="741">
        <f t="shared" si="58"/>
        <v>0</v>
      </c>
      <c r="AI153" s="741">
        <f t="shared" si="58"/>
        <v>0</v>
      </c>
      <c r="AJ153" s="741">
        <f t="shared" si="58"/>
        <v>0</v>
      </c>
      <c r="AK153" s="741">
        <f t="shared" si="58"/>
        <v>0</v>
      </c>
      <c r="AL153" s="741">
        <f t="shared" si="58"/>
        <v>0</v>
      </c>
      <c r="AM153" s="741">
        <f t="shared" si="58"/>
        <v>0</v>
      </c>
      <c r="AN153" s="741">
        <f t="shared" si="58"/>
        <v>0</v>
      </c>
      <c r="AO153" s="741">
        <f t="shared" si="58"/>
        <v>0</v>
      </c>
      <c r="AP153" s="741">
        <f t="shared" si="62"/>
        <v>0</v>
      </c>
      <c r="AQ153" s="741">
        <f t="shared" si="62"/>
        <v>0</v>
      </c>
      <c r="AR153" s="741">
        <f t="shared" si="62"/>
        <v>0</v>
      </c>
      <c r="AS153" s="741">
        <f t="shared" si="62"/>
        <v>0</v>
      </c>
      <c r="AT153" s="741">
        <f t="shared" si="62"/>
        <v>0</v>
      </c>
      <c r="AU153" s="741">
        <f t="shared" si="62"/>
        <v>0</v>
      </c>
      <c r="AV153" s="741">
        <f t="shared" si="62"/>
        <v>0</v>
      </c>
      <c r="AW153" s="741">
        <f t="shared" si="62"/>
        <v>0</v>
      </c>
      <c r="AX153" s="741">
        <f t="shared" si="62"/>
        <v>0</v>
      </c>
      <c r="AY153" s="741">
        <f t="shared" si="62"/>
        <v>0</v>
      </c>
      <c r="AZ153" s="741">
        <f t="shared" si="62"/>
        <v>0</v>
      </c>
      <c r="BA153" s="741">
        <f t="shared" si="62"/>
        <v>0</v>
      </c>
      <c r="BB153" s="741">
        <f t="shared" si="62"/>
        <v>0</v>
      </c>
      <c r="BC153" s="741">
        <f t="shared" si="62"/>
        <v>0</v>
      </c>
      <c r="BD153" s="741">
        <f t="shared" si="62"/>
        <v>0</v>
      </c>
      <c r="BE153" s="741">
        <f t="shared" si="62"/>
        <v>0</v>
      </c>
      <c r="BF153" s="741">
        <f t="shared" si="63"/>
        <v>0</v>
      </c>
      <c r="BG153" s="741">
        <f t="shared" si="63"/>
        <v>0</v>
      </c>
      <c r="BH153" s="741">
        <f t="shared" si="63"/>
        <v>0</v>
      </c>
      <c r="BI153" s="741">
        <f t="shared" si="63"/>
        <v>0</v>
      </c>
      <c r="BJ153" s="741">
        <f t="shared" si="63"/>
        <v>0</v>
      </c>
      <c r="BK153" s="741">
        <f t="shared" si="63"/>
        <v>0</v>
      </c>
      <c r="BL153" s="741">
        <f t="shared" si="63"/>
        <v>0</v>
      </c>
      <c r="BM153" s="741">
        <f t="shared" si="63"/>
        <v>0</v>
      </c>
      <c r="BN153" s="741">
        <f t="shared" si="63"/>
        <v>0</v>
      </c>
      <c r="BO153" s="741">
        <f t="shared" si="63"/>
        <v>0</v>
      </c>
      <c r="BP153" s="741">
        <f t="shared" si="63"/>
        <v>0</v>
      </c>
      <c r="BQ153" s="741">
        <f t="shared" si="63"/>
        <v>0</v>
      </c>
      <c r="BR153" s="732">
        <f t="shared" si="60"/>
        <v>0</v>
      </c>
    </row>
    <row r="154" spans="1:70" ht="15" hidden="1" outlineLevel="1">
      <c r="A154" s="742">
        <v>-8</v>
      </c>
      <c r="B154" s="734">
        <f t="shared" si="51"/>
        <v>38</v>
      </c>
      <c r="C154" s="735">
        <v>0</v>
      </c>
      <c r="D154" s="737">
        <f t="shared" si="44"/>
        <v>0</v>
      </c>
      <c r="E154" s="738"/>
      <c r="F154" s="739"/>
      <c r="G154" s="739"/>
      <c r="H154" s="739"/>
      <c r="I154" s="740"/>
      <c r="J154" s="741">
        <f t="shared" si="61"/>
        <v>0</v>
      </c>
      <c r="K154" s="741">
        <f t="shared" si="61"/>
        <v>0</v>
      </c>
      <c r="L154" s="741">
        <f t="shared" si="61"/>
        <v>0</v>
      </c>
      <c r="M154" s="741">
        <f t="shared" si="61"/>
        <v>0</v>
      </c>
      <c r="N154" s="741">
        <f t="shared" si="61"/>
        <v>0</v>
      </c>
      <c r="O154" s="741">
        <f t="shared" si="61"/>
        <v>0</v>
      </c>
      <c r="P154" s="741">
        <f t="shared" si="61"/>
        <v>0</v>
      </c>
      <c r="Q154" s="741">
        <f t="shared" si="61"/>
        <v>0</v>
      </c>
      <c r="R154" s="741">
        <f t="shared" si="61"/>
        <v>0</v>
      </c>
      <c r="S154" s="741">
        <f t="shared" si="61"/>
        <v>0</v>
      </c>
      <c r="T154" s="741">
        <f t="shared" si="61"/>
        <v>0</v>
      </c>
      <c r="U154" s="741">
        <f t="shared" si="61"/>
        <v>0</v>
      </c>
      <c r="V154" s="741">
        <f t="shared" si="61"/>
        <v>0</v>
      </c>
      <c r="W154" s="741">
        <f t="shared" si="61"/>
        <v>0</v>
      </c>
      <c r="X154" s="741">
        <f t="shared" si="61"/>
        <v>0</v>
      </c>
      <c r="Y154" s="741">
        <f t="shared" si="61"/>
        <v>0</v>
      </c>
      <c r="Z154" s="741">
        <f t="shared" si="58"/>
        <v>0</v>
      </c>
      <c r="AA154" s="741">
        <f t="shared" si="58"/>
        <v>0</v>
      </c>
      <c r="AB154" s="741">
        <f t="shared" si="58"/>
        <v>0</v>
      </c>
      <c r="AC154" s="741">
        <f t="shared" si="58"/>
        <v>0</v>
      </c>
      <c r="AD154" s="741">
        <f t="shared" si="58"/>
        <v>0</v>
      </c>
      <c r="AE154" s="741">
        <f t="shared" si="58"/>
        <v>0</v>
      </c>
      <c r="AF154" s="741">
        <f t="shared" si="58"/>
        <v>0</v>
      </c>
      <c r="AG154" s="741">
        <f t="shared" si="58"/>
        <v>0</v>
      </c>
      <c r="AH154" s="741">
        <f t="shared" si="58"/>
        <v>0</v>
      </c>
      <c r="AI154" s="741">
        <f t="shared" si="58"/>
        <v>0</v>
      </c>
      <c r="AJ154" s="741">
        <f t="shared" si="58"/>
        <v>0</v>
      </c>
      <c r="AK154" s="741">
        <f t="shared" si="58"/>
        <v>0</v>
      </c>
      <c r="AL154" s="741">
        <f t="shared" si="58"/>
        <v>0</v>
      </c>
      <c r="AM154" s="741">
        <f t="shared" si="58"/>
        <v>0</v>
      </c>
      <c r="AN154" s="741">
        <f t="shared" si="58"/>
        <v>0</v>
      </c>
      <c r="AO154" s="741">
        <f t="shared" si="58"/>
        <v>0</v>
      </c>
      <c r="AP154" s="741">
        <f t="shared" si="62"/>
        <v>0</v>
      </c>
      <c r="AQ154" s="741">
        <f t="shared" si="62"/>
        <v>0</v>
      </c>
      <c r="AR154" s="741">
        <f t="shared" si="62"/>
        <v>0</v>
      </c>
      <c r="AS154" s="741">
        <f t="shared" si="62"/>
        <v>0</v>
      </c>
      <c r="AT154" s="741">
        <f t="shared" si="62"/>
        <v>0</v>
      </c>
      <c r="AU154" s="741">
        <f t="shared" si="62"/>
        <v>0</v>
      </c>
      <c r="AV154" s="741">
        <f t="shared" si="62"/>
        <v>0</v>
      </c>
      <c r="AW154" s="741">
        <f t="shared" si="62"/>
        <v>0</v>
      </c>
      <c r="AX154" s="741">
        <f t="shared" si="62"/>
        <v>0</v>
      </c>
      <c r="AY154" s="741">
        <f t="shared" si="62"/>
        <v>0</v>
      </c>
      <c r="AZ154" s="741">
        <f t="shared" si="62"/>
        <v>0</v>
      </c>
      <c r="BA154" s="741">
        <f t="shared" si="62"/>
        <v>0</v>
      </c>
      <c r="BB154" s="741">
        <f t="shared" si="62"/>
        <v>0</v>
      </c>
      <c r="BC154" s="741">
        <f t="shared" si="62"/>
        <v>0</v>
      </c>
      <c r="BD154" s="741">
        <f t="shared" si="62"/>
        <v>0</v>
      </c>
      <c r="BE154" s="741">
        <f t="shared" si="62"/>
        <v>0</v>
      </c>
      <c r="BF154" s="741">
        <f t="shared" si="63"/>
        <v>0</v>
      </c>
      <c r="BG154" s="741">
        <f t="shared" si="63"/>
        <v>0</v>
      </c>
      <c r="BH154" s="741">
        <f t="shared" si="63"/>
        <v>0</v>
      </c>
      <c r="BI154" s="741">
        <f t="shared" si="63"/>
        <v>0</v>
      </c>
      <c r="BJ154" s="741">
        <f t="shared" si="63"/>
        <v>0</v>
      </c>
      <c r="BK154" s="741">
        <f t="shared" si="63"/>
        <v>0</v>
      </c>
      <c r="BL154" s="741">
        <f t="shared" si="63"/>
        <v>0</v>
      </c>
      <c r="BM154" s="741">
        <f t="shared" si="63"/>
        <v>0</v>
      </c>
      <c r="BN154" s="741">
        <f t="shared" si="63"/>
        <v>0</v>
      </c>
      <c r="BO154" s="741">
        <f t="shared" si="63"/>
        <v>0</v>
      </c>
      <c r="BP154" s="741">
        <f t="shared" si="63"/>
        <v>0</v>
      </c>
      <c r="BQ154" s="741">
        <f t="shared" si="63"/>
        <v>0</v>
      </c>
      <c r="BR154" s="732">
        <f t="shared" si="60"/>
        <v>0</v>
      </c>
    </row>
    <row r="155" spans="1:70" ht="15" hidden="1" outlineLevel="1">
      <c r="A155" s="742">
        <v>-9</v>
      </c>
      <c r="B155" s="734">
        <f t="shared" si="51"/>
        <v>39</v>
      </c>
      <c r="C155" s="735">
        <v>0</v>
      </c>
      <c r="D155" s="737">
        <f t="shared" si="44"/>
        <v>0</v>
      </c>
      <c r="E155" s="738"/>
      <c r="F155" s="739"/>
      <c r="G155" s="739"/>
      <c r="H155" s="739"/>
      <c r="I155" s="740"/>
      <c r="J155" s="741">
        <f t="shared" si="61"/>
        <v>0</v>
      </c>
      <c r="K155" s="741">
        <f t="shared" si="61"/>
        <v>0</v>
      </c>
      <c r="L155" s="741">
        <f t="shared" si="61"/>
        <v>0</v>
      </c>
      <c r="M155" s="741">
        <f t="shared" si="61"/>
        <v>0</v>
      </c>
      <c r="N155" s="741">
        <f t="shared" si="61"/>
        <v>0</v>
      </c>
      <c r="O155" s="741">
        <f t="shared" si="61"/>
        <v>0</v>
      </c>
      <c r="P155" s="741">
        <f t="shared" si="61"/>
        <v>0</v>
      </c>
      <c r="Q155" s="741">
        <f t="shared" si="61"/>
        <v>0</v>
      </c>
      <c r="R155" s="741">
        <f t="shared" si="61"/>
        <v>0</v>
      </c>
      <c r="S155" s="741">
        <f t="shared" si="61"/>
        <v>0</v>
      </c>
      <c r="T155" s="741">
        <f t="shared" si="61"/>
        <v>0</v>
      </c>
      <c r="U155" s="741">
        <f t="shared" si="61"/>
        <v>0</v>
      </c>
      <c r="V155" s="741">
        <f t="shared" si="61"/>
        <v>0</v>
      </c>
      <c r="W155" s="741">
        <f t="shared" si="61"/>
        <v>0</v>
      </c>
      <c r="X155" s="741">
        <f t="shared" si="61"/>
        <v>0</v>
      </c>
      <c r="Y155" s="741">
        <f t="shared" si="61"/>
        <v>0</v>
      </c>
      <c r="Z155" s="741">
        <f t="shared" si="58"/>
        <v>0</v>
      </c>
      <c r="AA155" s="741">
        <f t="shared" si="58"/>
        <v>0</v>
      </c>
      <c r="AB155" s="741">
        <f t="shared" si="58"/>
        <v>0</v>
      </c>
      <c r="AC155" s="741">
        <f t="shared" si="58"/>
        <v>0</v>
      </c>
      <c r="AD155" s="741">
        <f t="shared" si="58"/>
        <v>0</v>
      </c>
      <c r="AE155" s="741">
        <f t="shared" si="58"/>
        <v>0</v>
      </c>
      <c r="AF155" s="741">
        <f t="shared" si="58"/>
        <v>0</v>
      </c>
      <c r="AG155" s="741">
        <f t="shared" si="58"/>
        <v>0</v>
      </c>
      <c r="AH155" s="741">
        <f t="shared" si="58"/>
        <v>0</v>
      </c>
      <c r="AI155" s="741">
        <f t="shared" si="58"/>
        <v>0</v>
      </c>
      <c r="AJ155" s="741">
        <f t="shared" si="58"/>
        <v>0</v>
      </c>
      <c r="AK155" s="741">
        <f t="shared" si="58"/>
        <v>0</v>
      </c>
      <c r="AL155" s="741">
        <f t="shared" si="58"/>
        <v>0</v>
      </c>
      <c r="AM155" s="741">
        <f t="shared" si="58"/>
        <v>0</v>
      </c>
      <c r="AN155" s="741">
        <f t="shared" si="58"/>
        <v>0</v>
      </c>
      <c r="AO155" s="741">
        <f t="shared" si="58"/>
        <v>0</v>
      </c>
      <c r="AP155" s="741">
        <f t="shared" si="62"/>
        <v>0</v>
      </c>
      <c r="AQ155" s="741">
        <f t="shared" si="62"/>
        <v>0</v>
      </c>
      <c r="AR155" s="741">
        <f t="shared" si="62"/>
        <v>0</v>
      </c>
      <c r="AS155" s="741">
        <f t="shared" si="62"/>
        <v>0</v>
      </c>
      <c r="AT155" s="741">
        <f t="shared" si="62"/>
        <v>0</v>
      </c>
      <c r="AU155" s="741">
        <f t="shared" si="62"/>
        <v>0</v>
      </c>
      <c r="AV155" s="741">
        <f t="shared" si="62"/>
        <v>0</v>
      </c>
      <c r="AW155" s="741">
        <f t="shared" si="62"/>
        <v>0</v>
      </c>
      <c r="AX155" s="741">
        <f t="shared" si="62"/>
        <v>0</v>
      </c>
      <c r="AY155" s="741">
        <f t="shared" si="62"/>
        <v>0</v>
      </c>
      <c r="AZ155" s="741">
        <f t="shared" si="62"/>
        <v>0</v>
      </c>
      <c r="BA155" s="741">
        <f t="shared" si="62"/>
        <v>0</v>
      </c>
      <c r="BB155" s="741">
        <f t="shared" si="62"/>
        <v>0</v>
      </c>
      <c r="BC155" s="741">
        <f t="shared" si="62"/>
        <v>0</v>
      </c>
      <c r="BD155" s="741">
        <f t="shared" si="62"/>
        <v>0</v>
      </c>
      <c r="BE155" s="741">
        <f t="shared" si="62"/>
        <v>0</v>
      </c>
      <c r="BF155" s="741">
        <f t="shared" si="63"/>
        <v>0</v>
      </c>
      <c r="BG155" s="741">
        <f t="shared" si="63"/>
        <v>0</v>
      </c>
      <c r="BH155" s="741">
        <f t="shared" si="63"/>
        <v>0</v>
      </c>
      <c r="BI155" s="741">
        <f t="shared" si="63"/>
        <v>0</v>
      </c>
      <c r="BJ155" s="741">
        <f t="shared" si="63"/>
        <v>0</v>
      </c>
      <c r="BK155" s="741">
        <f t="shared" si="63"/>
        <v>0</v>
      </c>
      <c r="BL155" s="741">
        <f t="shared" si="63"/>
        <v>0</v>
      </c>
      <c r="BM155" s="741">
        <f t="shared" si="63"/>
        <v>0</v>
      </c>
      <c r="BN155" s="741">
        <f t="shared" si="63"/>
        <v>0</v>
      </c>
      <c r="BO155" s="741">
        <f t="shared" si="63"/>
        <v>0</v>
      </c>
      <c r="BP155" s="741">
        <f t="shared" si="63"/>
        <v>0</v>
      </c>
      <c r="BQ155" s="741">
        <f t="shared" si="63"/>
        <v>0</v>
      </c>
      <c r="BR155" s="732">
        <f t="shared" si="60"/>
        <v>0</v>
      </c>
    </row>
    <row r="156" spans="1:70" ht="15" hidden="1" outlineLevel="1">
      <c r="A156" s="742">
        <v>-10</v>
      </c>
      <c r="B156" s="734">
        <f t="shared" si="51"/>
        <v>40</v>
      </c>
      <c r="C156" s="735">
        <v>0</v>
      </c>
      <c r="D156" s="737">
        <f t="shared" si="44"/>
        <v>0</v>
      </c>
      <c r="E156" s="738"/>
      <c r="F156" s="739"/>
      <c r="G156" s="739"/>
      <c r="H156" s="739"/>
      <c r="I156" s="740"/>
      <c r="J156" s="741">
        <f t="shared" si="61"/>
        <v>0</v>
      </c>
      <c r="K156" s="741">
        <f t="shared" si="61"/>
        <v>0</v>
      </c>
      <c r="L156" s="741">
        <f t="shared" si="61"/>
        <v>0</v>
      </c>
      <c r="M156" s="741">
        <f t="shared" si="61"/>
        <v>0</v>
      </c>
      <c r="N156" s="741">
        <f t="shared" si="61"/>
        <v>0</v>
      </c>
      <c r="O156" s="741">
        <f t="shared" si="61"/>
        <v>0</v>
      </c>
      <c r="P156" s="741">
        <f t="shared" si="61"/>
        <v>0</v>
      </c>
      <c r="Q156" s="741">
        <f t="shared" si="61"/>
        <v>0</v>
      </c>
      <c r="R156" s="741">
        <f t="shared" si="61"/>
        <v>0</v>
      </c>
      <c r="S156" s="741">
        <f t="shared" si="61"/>
        <v>0</v>
      </c>
      <c r="T156" s="741">
        <f t="shared" si="61"/>
        <v>0</v>
      </c>
      <c r="U156" s="741">
        <f t="shared" si="61"/>
        <v>0</v>
      </c>
      <c r="V156" s="741">
        <f t="shared" si="61"/>
        <v>0</v>
      </c>
      <c r="W156" s="741">
        <f t="shared" si="61"/>
        <v>0</v>
      </c>
      <c r="X156" s="741">
        <f t="shared" si="61"/>
        <v>0</v>
      </c>
      <c r="Y156" s="741">
        <f t="shared" si="61"/>
        <v>0</v>
      </c>
      <c r="Z156" s="741">
        <f t="shared" si="58"/>
        <v>0</v>
      </c>
      <c r="AA156" s="741">
        <f t="shared" si="58"/>
        <v>0</v>
      </c>
      <c r="AB156" s="741">
        <f t="shared" si="58"/>
        <v>0</v>
      </c>
      <c r="AC156" s="741">
        <f t="shared" si="58"/>
        <v>0</v>
      </c>
      <c r="AD156" s="741">
        <f t="shared" si="58"/>
        <v>0</v>
      </c>
      <c r="AE156" s="741">
        <f t="shared" si="58"/>
        <v>0</v>
      </c>
      <c r="AF156" s="741">
        <f t="shared" si="58"/>
        <v>0</v>
      </c>
      <c r="AG156" s="741">
        <f t="shared" si="58"/>
        <v>0</v>
      </c>
      <c r="AH156" s="741">
        <f t="shared" si="58"/>
        <v>0</v>
      </c>
      <c r="AI156" s="741">
        <f t="shared" si="58"/>
        <v>0</v>
      </c>
      <c r="AJ156" s="741">
        <f t="shared" si="58"/>
        <v>0</v>
      </c>
      <c r="AK156" s="741">
        <f t="shared" si="58"/>
        <v>0</v>
      </c>
      <c r="AL156" s="741">
        <f t="shared" si="58"/>
        <v>0</v>
      </c>
      <c r="AM156" s="741">
        <f t="shared" si="58"/>
        <v>0</v>
      </c>
      <c r="AN156" s="741">
        <f t="shared" si="58"/>
        <v>0</v>
      </c>
      <c r="AO156" s="741">
        <f t="shared" si="58"/>
        <v>0</v>
      </c>
      <c r="AP156" s="741">
        <f t="shared" si="62"/>
        <v>0</v>
      </c>
      <c r="AQ156" s="741">
        <f t="shared" si="62"/>
        <v>0</v>
      </c>
      <c r="AR156" s="741">
        <f t="shared" si="62"/>
        <v>0</v>
      </c>
      <c r="AS156" s="741">
        <f t="shared" si="62"/>
        <v>0</v>
      </c>
      <c r="AT156" s="741">
        <f t="shared" si="62"/>
        <v>0</v>
      </c>
      <c r="AU156" s="741">
        <f t="shared" si="62"/>
        <v>0</v>
      </c>
      <c r="AV156" s="741">
        <f t="shared" si="62"/>
        <v>0</v>
      </c>
      <c r="AW156" s="741">
        <f t="shared" si="62"/>
        <v>0</v>
      </c>
      <c r="AX156" s="741">
        <f t="shared" si="62"/>
        <v>0</v>
      </c>
      <c r="AY156" s="741">
        <f t="shared" si="62"/>
        <v>0</v>
      </c>
      <c r="AZ156" s="741">
        <f t="shared" si="62"/>
        <v>0</v>
      </c>
      <c r="BA156" s="741">
        <f t="shared" si="62"/>
        <v>0</v>
      </c>
      <c r="BB156" s="741">
        <f t="shared" si="62"/>
        <v>0</v>
      </c>
      <c r="BC156" s="741">
        <f t="shared" si="62"/>
        <v>0</v>
      </c>
      <c r="BD156" s="741">
        <f t="shared" si="62"/>
        <v>0</v>
      </c>
      <c r="BE156" s="741">
        <f t="shared" si="62"/>
        <v>0</v>
      </c>
      <c r="BF156" s="741">
        <f t="shared" si="63"/>
        <v>0</v>
      </c>
      <c r="BG156" s="741">
        <f t="shared" si="63"/>
        <v>0</v>
      </c>
      <c r="BH156" s="741">
        <f t="shared" si="63"/>
        <v>0</v>
      </c>
      <c r="BI156" s="741">
        <f t="shared" si="63"/>
        <v>0</v>
      </c>
      <c r="BJ156" s="741">
        <f t="shared" si="63"/>
        <v>0</v>
      </c>
      <c r="BK156" s="741">
        <f t="shared" si="63"/>
        <v>0</v>
      </c>
      <c r="BL156" s="741">
        <f t="shared" si="63"/>
        <v>0</v>
      </c>
      <c r="BM156" s="741">
        <f t="shared" si="63"/>
        <v>0</v>
      </c>
      <c r="BN156" s="741">
        <f t="shared" si="63"/>
        <v>0</v>
      </c>
      <c r="BO156" s="741">
        <f t="shared" si="63"/>
        <v>0</v>
      </c>
      <c r="BP156" s="741">
        <f t="shared" si="63"/>
        <v>0</v>
      </c>
      <c r="BQ156" s="741">
        <f t="shared" si="63"/>
        <v>0</v>
      </c>
      <c r="BR156" s="732">
        <f t="shared" si="60"/>
        <v>0</v>
      </c>
    </row>
    <row r="157" spans="1:70" ht="15" hidden="1" outlineLevel="1">
      <c r="A157" s="742">
        <v>-11</v>
      </c>
      <c r="B157" s="734">
        <f t="shared" si="51"/>
        <v>41</v>
      </c>
      <c r="C157" s="735">
        <v>0</v>
      </c>
      <c r="D157" s="737">
        <f t="shared" si="44"/>
        <v>0</v>
      </c>
      <c r="E157" s="738"/>
      <c r="F157" s="739"/>
      <c r="G157" s="739"/>
      <c r="H157" s="739"/>
      <c r="I157" s="740"/>
      <c r="J157" s="741">
        <f t="shared" si="61"/>
        <v>0</v>
      </c>
      <c r="K157" s="741">
        <f t="shared" si="61"/>
        <v>0</v>
      </c>
      <c r="L157" s="741">
        <f t="shared" si="61"/>
        <v>0</v>
      </c>
      <c r="M157" s="741">
        <f t="shared" si="61"/>
        <v>0</v>
      </c>
      <c r="N157" s="741">
        <f t="shared" si="61"/>
        <v>0</v>
      </c>
      <c r="O157" s="741">
        <f t="shared" si="61"/>
        <v>0</v>
      </c>
      <c r="P157" s="741">
        <f t="shared" si="61"/>
        <v>0</v>
      </c>
      <c r="Q157" s="741">
        <f t="shared" si="61"/>
        <v>0</v>
      </c>
      <c r="R157" s="741">
        <f t="shared" si="61"/>
        <v>0</v>
      </c>
      <c r="S157" s="741">
        <f t="shared" si="61"/>
        <v>0</v>
      </c>
      <c r="T157" s="741">
        <f t="shared" si="61"/>
        <v>0</v>
      </c>
      <c r="U157" s="741">
        <f t="shared" si="61"/>
        <v>0</v>
      </c>
      <c r="V157" s="741">
        <f t="shared" si="61"/>
        <v>0</v>
      </c>
      <c r="W157" s="741">
        <f t="shared" si="61"/>
        <v>0</v>
      </c>
      <c r="X157" s="741">
        <f t="shared" si="61"/>
        <v>0</v>
      </c>
      <c r="Y157" s="741">
        <f t="shared" si="61"/>
        <v>0</v>
      </c>
      <c r="Z157" s="741">
        <f t="shared" si="58"/>
        <v>0</v>
      </c>
      <c r="AA157" s="741">
        <f t="shared" si="58"/>
        <v>0</v>
      </c>
      <c r="AB157" s="741">
        <f t="shared" si="58"/>
        <v>0</v>
      </c>
      <c r="AC157" s="741">
        <f t="shared" si="58"/>
        <v>0</v>
      </c>
      <c r="AD157" s="741">
        <f t="shared" si="58"/>
        <v>0</v>
      </c>
      <c r="AE157" s="741">
        <f t="shared" si="58"/>
        <v>0</v>
      </c>
      <c r="AF157" s="741">
        <f t="shared" si="58"/>
        <v>0</v>
      </c>
      <c r="AG157" s="741">
        <f t="shared" si="58"/>
        <v>0</v>
      </c>
      <c r="AH157" s="741">
        <f t="shared" si="58"/>
        <v>0</v>
      </c>
      <c r="AI157" s="741">
        <f t="shared" si="58"/>
        <v>0</v>
      </c>
      <c r="AJ157" s="741">
        <f t="shared" si="58"/>
        <v>0</v>
      </c>
      <c r="AK157" s="741">
        <f t="shared" si="58"/>
        <v>0</v>
      </c>
      <c r="AL157" s="741">
        <f t="shared" si="58"/>
        <v>0</v>
      </c>
      <c r="AM157" s="741">
        <f t="shared" si="58"/>
        <v>0</v>
      </c>
      <c r="AN157" s="741">
        <f t="shared" si="58"/>
        <v>0</v>
      </c>
      <c r="AO157" s="741">
        <f t="shared" si="58"/>
        <v>0</v>
      </c>
      <c r="AP157" s="741">
        <f t="shared" si="62"/>
        <v>0</v>
      </c>
      <c r="AQ157" s="741">
        <f t="shared" si="62"/>
        <v>0</v>
      </c>
      <c r="AR157" s="741">
        <f t="shared" si="62"/>
        <v>0</v>
      </c>
      <c r="AS157" s="741">
        <f t="shared" si="62"/>
        <v>0</v>
      </c>
      <c r="AT157" s="741">
        <f t="shared" si="62"/>
        <v>0</v>
      </c>
      <c r="AU157" s="741">
        <f t="shared" si="62"/>
        <v>0</v>
      </c>
      <c r="AV157" s="741">
        <f t="shared" si="62"/>
        <v>0</v>
      </c>
      <c r="AW157" s="741">
        <f t="shared" si="62"/>
        <v>0</v>
      </c>
      <c r="AX157" s="741">
        <f t="shared" si="62"/>
        <v>0</v>
      </c>
      <c r="AY157" s="741">
        <f t="shared" si="62"/>
        <v>0</v>
      </c>
      <c r="AZ157" s="741">
        <f t="shared" si="62"/>
        <v>0</v>
      </c>
      <c r="BA157" s="741">
        <f t="shared" si="62"/>
        <v>0</v>
      </c>
      <c r="BB157" s="741">
        <f t="shared" si="62"/>
        <v>0</v>
      </c>
      <c r="BC157" s="741">
        <f t="shared" si="62"/>
        <v>0</v>
      </c>
      <c r="BD157" s="741">
        <f t="shared" si="62"/>
        <v>0</v>
      </c>
      <c r="BE157" s="741">
        <f t="shared" si="62"/>
        <v>0</v>
      </c>
      <c r="BF157" s="741">
        <f t="shared" si="63"/>
        <v>0</v>
      </c>
      <c r="BG157" s="741">
        <f t="shared" si="63"/>
        <v>0</v>
      </c>
      <c r="BH157" s="741">
        <f t="shared" si="63"/>
        <v>0</v>
      </c>
      <c r="BI157" s="741">
        <f t="shared" si="63"/>
        <v>0</v>
      </c>
      <c r="BJ157" s="741">
        <f t="shared" si="63"/>
        <v>0</v>
      </c>
      <c r="BK157" s="741">
        <f t="shared" si="63"/>
        <v>0</v>
      </c>
      <c r="BL157" s="741">
        <f t="shared" si="63"/>
        <v>0</v>
      </c>
      <c r="BM157" s="741">
        <f t="shared" si="63"/>
        <v>0</v>
      </c>
      <c r="BN157" s="741">
        <f t="shared" si="63"/>
        <v>0</v>
      </c>
      <c r="BO157" s="741">
        <f t="shared" si="63"/>
        <v>0</v>
      </c>
      <c r="BP157" s="741">
        <f t="shared" si="63"/>
        <v>0</v>
      </c>
      <c r="BQ157" s="741">
        <f t="shared" si="63"/>
        <v>0</v>
      </c>
      <c r="BR157" s="732">
        <f t="shared" si="60"/>
        <v>0</v>
      </c>
    </row>
    <row r="158" spans="1:70" ht="15" hidden="1" outlineLevel="1">
      <c r="A158" s="742">
        <v>-12</v>
      </c>
      <c r="B158" s="734">
        <f t="shared" si="51"/>
        <v>42</v>
      </c>
      <c r="C158" s="735">
        <v>0</v>
      </c>
      <c r="D158" s="737">
        <f t="shared" si="44"/>
        <v>0</v>
      </c>
      <c r="E158" s="738"/>
      <c r="F158" s="739"/>
      <c r="G158" s="739"/>
      <c r="H158" s="739"/>
      <c r="I158" s="740"/>
      <c r="J158" s="741">
        <f t="shared" si="61"/>
        <v>0</v>
      </c>
      <c r="K158" s="741">
        <f t="shared" si="61"/>
        <v>0</v>
      </c>
      <c r="L158" s="741">
        <f t="shared" si="61"/>
        <v>0</v>
      </c>
      <c r="M158" s="741">
        <f t="shared" si="61"/>
        <v>0</v>
      </c>
      <c r="N158" s="741">
        <f t="shared" si="61"/>
        <v>0</v>
      </c>
      <c r="O158" s="741">
        <f t="shared" si="61"/>
        <v>0</v>
      </c>
      <c r="P158" s="741">
        <f t="shared" si="61"/>
        <v>0</v>
      </c>
      <c r="Q158" s="741">
        <f t="shared" si="61"/>
        <v>0</v>
      </c>
      <c r="R158" s="741">
        <f t="shared" si="61"/>
        <v>0</v>
      </c>
      <c r="S158" s="741">
        <f t="shared" si="61"/>
        <v>0</v>
      </c>
      <c r="T158" s="741">
        <f t="shared" si="61"/>
        <v>0</v>
      </c>
      <c r="U158" s="741">
        <f t="shared" si="61"/>
        <v>0</v>
      </c>
      <c r="V158" s="741">
        <f t="shared" si="61"/>
        <v>0</v>
      </c>
      <c r="W158" s="741">
        <f t="shared" si="61"/>
        <v>0</v>
      </c>
      <c r="X158" s="741">
        <f t="shared" si="61"/>
        <v>0</v>
      </c>
      <c r="Y158" s="741">
        <f t="shared" si="61"/>
        <v>0</v>
      </c>
      <c r="Z158" s="741">
        <f t="shared" si="58"/>
        <v>0</v>
      </c>
      <c r="AA158" s="741">
        <f t="shared" si="58"/>
        <v>0</v>
      </c>
      <c r="AB158" s="741">
        <f t="shared" si="58"/>
        <v>0</v>
      </c>
      <c r="AC158" s="741">
        <f t="shared" si="58"/>
        <v>0</v>
      </c>
      <c r="AD158" s="741">
        <f t="shared" si="58"/>
        <v>0</v>
      </c>
      <c r="AE158" s="741">
        <f t="shared" si="58"/>
        <v>0</v>
      </c>
      <c r="AF158" s="741">
        <f t="shared" si="58"/>
        <v>0</v>
      </c>
      <c r="AG158" s="741">
        <f t="shared" si="58"/>
        <v>0</v>
      </c>
      <c r="AH158" s="741">
        <f t="shared" si="58"/>
        <v>0</v>
      </c>
      <c r="AI158" s="741">
        <f t="shared" si="58"/>
        <v>0</v>
      </c>
      <c r="AJ158" s="741">
        <f t="shared" si="58"/>
        <v>0</v>
      </c>
      <c r="AK158" s="741">
        <f t="shared" si="58"/>
        <v>0</v>
      </c>
      <c r="AL158" s="741">
        <f t="shared" si="58"/>
        <v>0</v>
      </c>
      <c r="AM158" s="741">
        <f t="shared" si="58"/>
        <v>0</v>
      </c>
      <c r="AN158" s="741">
        <f t="shared" si="58"/>
        <v>0</v>
      </c>
      <c r="AO158" s="741">
        <f t="shared" si="58"/>
        <v>0</v>
      </c>
      <c r="AP158" s="741">
        <f t="shared" si="62"/>
        <v>0</v>
      </c>
      <c r="AQ158" s="741">
        <f t="shared" si="62"/>
        <v>0</v>
      </c>
      <c r="AR158" s="741">
        <f t="shared" si="62"/>
        <v>0</v>
      </c>
      <c r="AS158" s="741">
        <f t="shared" si="62"/>
        <v>0</v>
      </c>
      <c r="AT158" s="741">
        <f t="shared" si="62"/>
        <v>0</v>
      </c>
      <c r="AU158" s="741">
        <f t="shared" si="62"/>
        <v>0</v>
      </c>
      <c r="AV158" s="741">
        <f t="shared" si="62"/>
        <v>0</v>
      </c>
      <c r="AW158" s="741">
        <f t="shared" si="62"/>
        <v>0</v>
      </c>
      <c r="AX158" s="741">
        <f t="shared" si="62"/>
        <v>0</v>
      </c>
      <c r="AY158" s="741">
        <f t="shared" si="62"/>
        <v>0</v>
      </c>
      <c r="AZ158" s="741">
        <f t="shared" si="62"/>
        <v>0</v>
      </c>
      <c r="BA158" s="741">
        <f t="shared" si="62"/>
        <v>0</v>
      </c>
      <c r="BB158" s="741">
        <f t="shared" si="62"/>
        <v>0</v>
      </c>
      <c r="BC158" s="741">
        <f t="shared" si="62"/>
        <v>0</v>
      </c>
      <c r="BD158" s="741">
        <f t="shared" si="62"/>
        <v>0</v>
      </c>
      <c r="BE158" s="741">
        <f t="shared" si="62"/>
        <v>0</v>
      </c>
      <c r="BF158" s="741">
        <f t="shared" si="63"/>
        <v>0</v>
      </c>
      <c r="BG158" s="741">
        <f t="shared" si="63"/>
        <v>0</v>
      </c>
      <c r="BH158" s="741">
        <f t="shared" si="63"/>
        <v>0</v>
      </c>
      <c r="BI158" s="741">
        <f t="shared" si="63"/>
        <v>0</v>
      </c>
      <c r="BJ158" s="741">
        <f t="shared" si="63"/>
        <v>0</v>
      </c>
      <c r="BK158" s="741">
        <f t="shared" si="63"/>
        <v>0</v>
      </c>
      <c r="BL158" s="741">
        <f t="shared" si="63"/>
        <v>0</v>
      </c>
      <c r="BM158" s="741">
        <f t="shared" si="63"/>
        <v>0</v>
      </c>
      <c r="BN158" s="741">
        <f t="shared" si="63"/>
        <v>0</v>
      </c>
      <c r="BO158" s="741">
        <f t="shared" si="63"/>
        <v>0</v>
      </c>
      <c r="BP158" s="741">
        <f t="shared" si="63"/>
        <v>0</v>
      </c>
      <c r="BQ158" s="741">
        <f t="shared" si="63"/>
        <v>0</v>
      </c>
      <c r="BR158" s="732">
        <f t="shared" si="60"/>
        <v>0</v>
      </c>
    </row>
    <row r="159" spans="1:70" ht="15" hidden="1" outlineLevel="1">
      <c r="A159" s="742">
        <v>-13</v>
      </c>
      <c r="B159" s="734">
        <f t="shared" si="51"/>
        <v>43</v>
      </c>
      <c r="C159" s="735">
        <v>0</v>
      </c>
      <c r="D159" s="737">
        <f t="shared" si="44"/>
        <v>0</v>
      </c>
      <c r="E159" s="738"/>
      <c r="F159" s="739"/>
      <c r="G159" s="739"/>
      <c r="H159" s="739"/>
      <c r="I159" s="740"/>
      <c r="J159" s="741">
        <f t="shared" si="61"/>
        <v>0</v>
      </c>
      <c r="K159" s="741">
        <f t="shared" si="61"/>
        <v>0</v>
      </c>
      <c r="L159" s="741">
        <f t="shared" si="61"/>
        <v>0</v>
      </c>
      <c r="M159" s="741">
        <f t="shared" si="61"/>
        <v>0</v>
      </c>
      <c r="N159" s="741">
        <f t="shared" si="61"/>
        <v>0</v>
      </c>
      <c r="O159" s="741">
        <f t="shared" si="61"/>
        <v>0</v>
      </c>
      <c r="P159" s="741">
        <f t="shared" si="61"/>
        <v>0</v>
      </c>
      <c r="Q159" s="741">
        <f t="shared" si="61"/>
        <v>0</v>
      </c>
      <c r="R159" s="741">
        <f t="shared" si="61"/>
        <v>0</v>
      </c>
      <c r="S159" s="741">
        <f t="shared" si="61"/>
        <v>0</v>
      </c>
      <c r="T159" s="741">
        <f t="shared" si="61"/>
        <v>0</v>
      </c>
      <c r="U159" s="741">
        <f t="shared" si="61"/>
        <v>0</v>
      </c>
      <c r="V159" s="741">
        <f t="shared" si="61"/>
        <v>0</v>
      </c>
      <c r="W159" s="741">
        <f t="shared" si="61"/>
        <v>0</v>
      </c>
      <c r="X159" s="741">
        <f t="shared" si="61"/>
        <v>0</v>
      </c>
      <c r="Y159" s="741">
        <f t="shared" si="61"/>
        <v>0</v>
      </c>
      <c r="Z159" s="741">
        <f t="shared" si="58"/>
        <v>0</v>
      </c>
      <c r="AA159" s="741">
        <f t="shared" si="58"/>
        <v>0</v>
      </c>
      <c r="AB159" s="741">
        <f t="shared" si="58"/>
        <v>0</v>
      </c>
      <c r="AC159" s="741">
        <f t="shared" si="58"/>
        <v>0</v>
      </c>
      <c r="AD159" s="741">
        <f t="shared" si="58"/>
        <v>0</v>
      </c>
      <c r="AE159" s="741">
        <f t="shared" si="58"/>
        <v>0</v>
      </c>
      <c r="AF159" s="741">
        <f t="shared" si="58"/>
        <v>0</v>
      </c>
      <c r="AG159" s="741">
        <f t="shared" si="58"/>
        <v>0</v>
      </c>
      <c r="AH159" s="741">
        <f t="shared" si="58"/>
        <v>0</v>
      </c>
      <c r="AI159" s="741">
        <f t="shared" si="58"/>
        <v>0</v>
      </c>
      <c r="AJ159" s="741">
        <f t="shared" si="58"/>
        <v>0</v>
      </c>
      <c r="AK159" s="741">
        <f t="shared" si="58"/>
        <v>0</v>
      </c>
      <c r="AL159" s="741">
        <f t="shared" si="58"/>
        <v>0</v>
      </c>
      <c r="AM159" s="741">
        <f t="shared" si="58"/>
        <v>0</v>
      </c>
      <c r="AN159" s="741">
        <f t="shared" si="58"/>
        <v>0</v>
      </c>
      <c r="AO159" s="741">
        <f t="shared" si="58"/>
        <v>0</v>
      </c>
      <c r="AP159" s="741">
        <f t="shared" si="62"/>
        <v>0</v>
      </c>
      <c r="AQ159" s="741">
        <f t="shared" si="62"/>
        <v>0</v>
      </c>
      <c r="AR159" s="741">
        <f t="shared" si="62"/>
        <v>0</v>
      </c>
      <c r="AS159" s="741">
        <f t="shared" si="62"/>
        <v>0</v>
      </c>
      <c r="AT159" s="741">
        <f t="shared" si="62"/>
        <v>0</v>
      </c>
      <c r="AU159" s="741">
        <f t="shared" si="62"/>
        <v>0</v>
      </c>
      <c r="AV159" s="741">
        <f t="shared" si="62"/>
        <v>0</v>
      </c>
      <c r="AW159" s="741">
        <f t="shared" si="62"/>
        <v>0</v>
      </c>
      <c r="AX159" s="741">
        <f t="shared" si="62"/>
        <v>0</v>
      </c>
      <c r="AY159" s="741">
        <f t="shared" si="62"/>
        <v>0</v>
      </c>
      <c r="AZ159" s="741">
        <f t="shared" si="62"/>
        <v>0</v>
      </c>
      <c r="BA159" s="741">
        <f t="shared" si="62"/>
        <v>0</v>
      </c>
      <c r="BB159" s="741">
        <f t="shared" si="62"/>
        <v>0</v>
      </c>
      <c r="BC159" s="741">
        <f t="shared" si="62"/>
        <v>0</v>
      </c>
      <c r="BD159" s="741">
        <f t="shared" si="62"/>
        <v>0</v>
      </c>
      <c r="BE159" s="741">
        <f t="shared" si="62"/>
        <v>0</v>
      </c>
      <c r="BF159" s="741">
        <f t="shared" si="63"/>
        <v>0</v>
      </c>
      <c r="BG159" s="741">
        <f t="shared" si="63"/>
        <v>0</v>
      </c>
      <c r="BH159" s="741">
        <f t="shared" si="63"/>
        <v>0</v>
      </c>
      <c r="BI159" s="741">
        <f t="shared" si="63"/>
        <v>0</v>
      </c>
      <c r="BJ159" s="741">
        <f t="shared" si="63"/>
        <v>0</v>
      </c>
      <c r="BK159" s="741">
        <f t="shared" si="63"/>
        <v>0</v>
      </c>
      <c r="BL159" s="741">
        <f t="shared" si="63"/>
        <v>0</v>
      </c>
      <c r="BM159" s="741">
        <f t="shared" si="63"/>
        <v>0</v>
      </c>
      <c r="BN159" s="741">
        <f t="shared" si="63"/>
        <v>0</v>
      </c>
      <c r="BO159" s="741">
        <f t="shared" si="63"/>
        <v>0</v>
      </c>
      <c r="BP159" s="741">
        <f t="shared" si="63"/>
        <v>0</v>
      </c>
      <c r="BQ159" s="741">
        <f t="shared" si="63"/>
        <v>0</v>
      </c>
      <c r="BR159" s="732">
        <f t="shared" si="60"/>
        <v>0</v>
      </c>
    </row>
    <row r="160" spans="1:70" ht="15" hidden="1" outlineLevel="1">
      <c r="A160" s="742">
        <v>-14</v>
      </c>
      <c r="B160" s="734">
        <f t="shared" si="51"/>
        <v>44</v>
      </c>
      <c r="C160" s="735">
        <v>0</v>
      </c>
      <c r="D160" s="737">
        <f t="shared" si="44"/>
        <v>0</v>
      </c>
      <c r="E160" s="738"/>
      <c r="F160" s="739"/>
      <c r="G160" s="739"/>
      <c r="H160" s="739"/>
      <c r="I160" s="740"/>
      <c r="J160" s="741">
        <f t="shared" si="61"/>
        <v>0</v>
      </c>
      <c r="K160" s="741">
        <f t="shared" si="61"/>
        <v>0</v>
      </c>
      <c r="L160" s="741">
        <f t="shared" si="61"/>
        <v>0</v>
      </c>
      <c r="M160" s="741">
        <f t="shared" si="61"/>
        <v>0</v>
      </c>
      <c r="N160" s="741">
        <f t="shared" si="61"/>
        <v>0</v>
      </c>
      <c r="O160" s="741">
        <f t="shared" si="61"/>
        <v>0</v>
      </c>
      <c r="P160" s="741">
        <f t="shared" si="61"/>
        <v>0</v>
      </c>
      <c r="Q160" s="741">
        <f t="shared" si="61"/>
        <v>0</v>
      </c>
      <c r="R160" s="741">
        <f t="shared" si="61"/>
        <v>0</v>
      </c>
      <c r="S160" s="741">
        <f t="shared" si="61"/>
        <v>0</v>
      </c>
      <c r="T160" s="741">
        <f t="shared" si="61"/>
        <v>0</v>
      </c>
      <c r="U160" s="741">
        <f t="shared" si="61"/>
        <v>0</v>
      </c>
      <c r="V160" s="741">
        <f t="shared" si="61"/>
        <v>0</v>
      </c>
      <c r="W160" s="741">
        <f t="shared" si="61"/>
        <v>0</v>
      </c>
      <c r="X160" s="741">
        <f t="shared" si="61"/>
        <v>0</v>
      </c>
      <c r="Y160" s="741">
        <f t="shared" si="61"/>
        <v>0</v>
      </c>
      <c r="Z160" s="741">
        <f t="shared" si="58"/>
        <v>0</v>
      </c>
      <c r="AA160" s="741">
        <f t="shared" si="58"/>
        <v>0</v>
      </c>
      <c r="AB160" s="741">
        <f t="shared" si="58"/>
        <v>0</v>
      </c>
      <c r="AC160" s="741">
        <f t="shared" si="58"/>
        <v>0</v>
      </c>
      <c r="AD160" s="741">
        <f t="shared" si="58"/>
        <v>0</v>
      </c>
      <c r="AE160" s="741">
        <f t="shared" si="58"/>
        <v>0</v>
      </c>
      <c r="AF160" s="741">
        <f t="shared" si="58"/>
        <v>0</v>
      </c>
      <c r="AG160" s="741">
        <f t="shared" si="58"/>
        <v>0</v>
      </c>
      <c r="AH160" s="741">
        <f t="shared" si="58"/>
        <v>0</v>
      </c>
      <c r="AI160" s="741">
        <f t="shared" si="58"/>
        <v>0</v>
      </c>
      <c r="AJ160" s="741">
        <f t="shared" si="58"/>
        <v>0</v>
      </c>
      <c r="AK160" s="741">
        <f t="shared" si="58"/>
        <v>0</v>
      </c>
      <c r="AL160" s="741">
        <f t="shared" si="58"/>
        <v>0</v>
      </c>
      <c r="AM160" s="741">
        <f t="shared" si="58"/>
        <v>0</v>
      </c>
      <c r="AN160" s="741">
        <f t="shared" si="58"/>
        <v>0</v>
      </c>
      <c r="AO160" s="741">
        <f t="shared" si="58"/>
        <v>0</v>
      </c>
      <c r="AP160" s="741">
        <f t="shared" si="62"/>
        <v>0</v>
      </c>
      <c r="AQ160" s="741">
        <f t="shared" si="62"/>
        <v>0</v>
      </c>
      <c r="AR160" s="741">
        <f t="shared" si="62"/>
        <v>0</v>
      </c>
      <c r="AS160" s="741">
        <f t="shared" si="62"/>
        <v>0</v>
      </c>
      <c r="AT160" s="741">
        <f t="shared" si="62"/>
        <v>0</v>
      </c>
      <c r="AU160" s="741">
        <f t="shared" si="62"/>
        <v>0</v>
      </c>
      <c r="AV160" s="741">
        <f t="shared" si="62"/>
        <v>0</v>
      </c>
      <c r="AW160" s="741">
        <f t="shared" si="62"/>
        <v>0</v>
      </c>
      <c r="AX160" s="741">
        <f t="shared" si="62"/>
        <v>0</v>
      </c>
      <c r="AY160" s="741">
        <f t="shared" si="62"/>
        <v>0</v>
      </c>
      <c r="AZ160" s="741">
        <f t="shared" si="62"/>
        <v>0</v>
      </c>
      <c r="BA160" s="741">
        <f t="shared" si="62"/>
        <v>0</v>
      </c>
      <c r="BB160" s="741">
        <f t="shared" si="62"/>
        <v>0</v>
      </c>
      <c r="BC160" s="741">
        <f t="shared" si="62"/>
        <v>0</v>
      </c>
      <c r="BD160" s="741">
        <f t="shared" si="62"/>
        <v>0</v>
      </c>
      <c r="BE160" s="741">
        <f t="shared" si="62"/>
        <v>0</v>
      </c>
      <c r="BF160" s="741">
        <f t="shared" si="63"/>
        <v>0</v>
      </c>
      <c r="BG160" s="741">
        <f t="shared" si="63"/>
        <v>0</v>
      </c>
      <c r="BH160" s="741">
        <f t="shared" si="63"/>
        <v>0</v>
      </c>
      <c r="BI160" s="741">
        <f t="shared" si="63"/>
        <v>0</v>
      </c>
      <c r="BJ160" s="741">
        <f t="shared" si="63"/>
        <v>0</v>
      </c>
      <c r="BK160" s="741">
        <f t="shared" si="63"/>
        <v>0</v>
      </c>
      <c r="BL160" s="741">
        <f t="shared" si="63"/>
        <v>0</v>
      </c>
      <c r="BM160" s="741">
        <f t="shared" si="63"/>
        <v>0</v>
      </c>
      <c r="BN160" s="741">
        <f t="shared" si="63"/>
        <v>0</v>
      </c>
      <c r="BO160" s="741">
        <f t="shared" si="63"/>
        <v>0</v>
      </c>
      <c r="BP160" s="741">
        <f t="shared" si="63"/>
        <v>0</v>
      </c>
      <c r="BQ160" s="741">
        <f t="shared" si="63"/>
        <v>0</v>
      </c>
      <c r="BR160" s="732">
        <f t="shared" si="60"/>
        <v>0</v>
      </c>
    </row>
    <row r="161" spans="1:70" ht="15" hidden="1" outlineLevel="1">
      <c r="A161" s="742">
        <v>-15</v>
      </c>
      <c r="B161" s="734">
        <f t="shared" si="51"/>
        <v>45</v>
      </c>
      <c r="C161" s="735">
        <v>0</v>
      </c>
      <c r="D161" s="737">
        <f t="shared" si="44"/>
        <v>0</v>
      </c>
      <c r="E161" s="738"/>
      <c r="F161" s="739"/>
      <c r="G161" s="739"/>
      <c r="H161" s="739"/>
      <c r="I161" s="740"/>
      <c r="J161" s="741">
        <f t="shared" si="61"/>
        <v>0</v>
      </c>
      <c r="K161" s="741">
        <f t="shared" si="61"/>
        <v>0</v>
      </c>
      <c r="L161" s="741">
        <f t="shared" si="61"/>
        <v>0</v>
      </c>
      <c r="M161" s="741">
        <f t="shared" si="61"/>
        <v>0</v>
      </c>
      <c r="N161" s="741">
        <f t="shared" si="61"/>
        <v>0</v>
      </c>
      <c r="O161" s="741">
        <f t="shared" si="61"/>
        <v>0</v>
      </c>
      <c r="P161" s="741">
        <f t="shared" si="61"/>
        <v>0</v>
      </c>
      <c r="Q161" s="741">
        <f t="shared" si="61"/>
        <v>0</v>
      </c>
      <c r="R161" s="741">
        <f t="shared" si="61"/>
        <v>0</v>
      </c>
      <c r="S161" s="741">
        <f t="shared" si="61"/>
        <v>0</v>
      </c>
      <c r="T161" s="741">
        <f t="shared" si="61"/>
        <v>0</v>
      </c>
      <c r="U161" s="741">
        <f t="shared" si="61"/>
        <v>0</v>
      </c>
      <c r="V161" s="741">
        <f t="shared" si="61"/>
        <v>0</v>
      </c>
      <c r="W161" s="741">
        <f t="shared" si="61"/>
        <v>0</v>
      </c>
      <c r="X161" s="741">
        <f t="shared" si="61"/>
        <v>0</v>
      </c>
      <c r="Y161" s="741">
        <f t="shared" si="61"/>
        <v>0</v>
      </c>
      <c r="Z161" s="741">
        <f t="shared" si="58"/>
        <v>0</v>
      </c>
      <c r="AA161" s="741">
        <f t="shared" si="58"/>
        <v>0</v>
      </c>
      <c r="AB161" s="741">
        <f t="shared" si="58"/>
        <v>0</v>
      </c>
      <c r="AC161" s="741">
        <f t="shared" si="58"/>
        <v>0</v>
      </c>
      <c r="AD161" s="741">
        <f t="shared" si="58"/>
        <v>0</v>
      </c>
      <c r="AE161" s="741">
        <f t="shared" si="58"/>
        <v>0</v>
      </c>
      <c r="AF161" s="741">
        <f t="shared" si="58"/>
        <v>0</v>
      </c>
      <c r="AG161" s="741">
        <f t="shared" si="58"/>
        <v>0</v>
      </c>
      <c r="AH161" s="741">
        <f t="shared" si="58"/>
        <v>0</v>
      </c>
      <c r="AI161" s="741">
        <f t="shared" si="58"/>
        <v>0</v>
      </c>
      <c r="AJ161" s="741">
        <f t="shared" si="58"/>
        <v>0</v>
      </c>
      <c r="AK161" s="741">
        <f t="shared" si="58"/>
        <v>0</v>
      </c>
      <c r="AL161" s="741">
        <f t="shared" si="58"/>
        <v>0</v>
      </c>
      <c r="AM161" s="741">
        <f t="shared" si="58"/>
        <v>0</v>
      </c>
      <c r="AN161" s="741">
        <f t="shared" si="58"/>
        <v>0</v>
      </c>
      <c r="AO161" s="741">
        <f t="shared" si="58"/>
        <v>0</v>
      </c>
      <c r="AP161" s="741">
        <f t="shared" si="62"/>
        <v>0</v>
      </c>
      <c r="AQ161" s="741">
        <f t="shared" si="62"/>
        <v>0</v>
      </c>
      <c r="AR161" s="741">
        <f t="shared" si="62"/>
        <v>0</v>
      </c>
      <c r="AS161" s="741">
        <f t="shared" si="62"/>
        <v>0</v>
      </c>
      <c r="AT161" s="741">
        <f t="shared" si="62"/>
        <v>0</v>
      </c>
      <c r="AU161" s="741">
        <f t="shared" si="62"/>
        <v>0</v>
      </c>
      <c r="AV161" s="741">
        <f t="shared" si="62"/>
        <v>0</v>
      </c>
      <c r="AW161" s="741">
        <f t="shared" si="62"/>
        <v>0</v>
      </c>
      <c r="AX161" s="741">
        <f t="shared" si="62"/>
        <v>0</v>
      </c>
      <c r="AY161" s="741">
        <f t="shared" si="62"/>
        <v>0</v>
      </c>
      <c r="AZ161" s="741">
        <f t="shared" si="62"/>
        <v>0</v>
      </c>
      <c r="BA161" s="741">
        <f t="shared" si="62"/>
        <v>0</v>
      </c>
      <c r="BB161" s="741">
        <f t="shared" si="62"/>
        <v>0</v>
      </c>
      <c r="BC161" s="741">
        <f t="shared" si="62"/>
        <v>0</v>
      </c>
      <c r="BD161" s="741">
        <f t="shared" si="62"/>
        <v>0</v>
      </c>
      <c r="BE161" s="741">
        <f t="shared" si="62"/>
        <v>0</v>
      </c>
      <c r="BF161" s="741">
        <f t="shared" si="63"/>
        <v>0</v>
      </c>
      <c r="BG161" s="741">
        <f t="shared" si="63"/>
        <v>0</v>
      </c>
      <c r="BH161" s="741">
        <f t="shared" si="63"/>
        <v>0</v>
      </c>
      <c r="BI161" s="741">
        <f t="shared" si="63"/>
        <v>0</v>
      </c>
      <c r="BJ161" s="741">
        <f t="shared" si="63"/>
        <v>0</v>
      </c>
      <c r="BK161" s="741">
        <f t="shared" si="63"/>
        <v>0</v>
      </c>
      <c r="BL161" s="741">
        <f t="shared" si="63"/>
        <v>0</v>
      </c>
      <c r="BM161" s="741">
        <f t="shared" si="63"/>
        <v>0</v>
      </c>
      <c r="BN161" s="741">
        <f t="shared" si="63"/>
        <v>0</v>
      </c>
      <c r="BO161" s="741">
        <f t="shared" si="63"/>
        <v>0</v>
      </c>
      <c r="BP161" s="741">
        <f t="shared" si="63"/>
        <v>0</v>
      </c>
      <c r="BQ161" s="741">
        <f t="shared" si="63"/>
        <v>0</v>
      </c>
      <c r="BR161" s="732">
        <f t="shared" si="60"/>
        <v>0</v>
      </c>
    </row>
    <row r="162" spans="1:70" ht="15" hidden="1" outlineLevel="1">
      <c r="A162" s="742">
        <v>-16</v>
      </c>
      <c r="B162" s="734">
        <f t="shared" si="51"/>
        <v>46</v>
      </c>
      <c r="C162" s="735">
        <v>0</v>
      </c>
      <c r="D162" s="737">
        <f t="shared" si="44"/>
        <v>0</v>
      </c>
      <c r="E162" s="738"/>
      <c r="F162" s="739"/>
      <c r="G162" s="739"/>
      <c r="H162" s="739"/>
      <c r="I162" s="740"/>
      <c r="J162" s="741">
        <f t="shared" si="61"/>
        <v>0</v>
      </c>
      <c r="K162" s="741">
        <f t="shared" si="61"/>
        <v>0</v>
      </c>
      <c r="L162" s="741">
        <f t="shared" si="61"/>
        <v>0</v>
      </c>
      <c r="M162" s="741">
        <f t="shared" si="61"/>
        <v>0</v>
      </c>
      <c r="N162" s="741">
        <f t="shared" si="61"/>
        <v>0</v>
      </c>
      <c r="O162" s="741">
        <f t="shared" si="61"/>
        <v>0</v>
      </c>
      <c r="P162" s="741">
        <f t="shared" si="61"/>
        <v>0</v>
      </c>
      <c r="Q162" s="741">
        <f t="shared" si="61"/>
        <v>0</v>
      </c>
      <c r="R162" s="741">
        <f t="shared" si="61"/>
        <v>0</v>
      </c>
      <c r="S162" s="741">
        <f t="shared" si="61"/>
        <v>0</v>
      </c>
      <c r="T162" s="741">
        <f t="shared" si="61"/>
        <v>0</v>
      </c>
      <c r="U162" s="741">
        <f t="shared" si="61"/>
        <v>0</v>
      </c>
      <c r="V162" s="741">
        <f t="shared" si="61"/>
        <v>0</v>
      </c>
      <c r="W162" s="741">
        <f t="shared" si="61"/>
        <v>0</v>
      </c>
      <c r="X162" s="741">
        <f t="shared" si="61"/>
        <v>0</v>
      </c>
      <c r="Y162" s="741">
        <f t="shared" si="61"/>
        <v>0</v>
      </c>
      <c r="Z162" s="741">
        <f t="shared" si="58"/>
        <v>0</v>
      </c>
      <c r="AA162" s="741">
        <f t="shared" si="58"/>
        <v>0</v>
      </c>
      <c r="AB162" s="741">
        <f t="shared" si="58"/>
        <v>0</v>
      </c>
      <c r="AC162" s="741">
        <f t="shared" si="58"/>
        <v>0</v>
      </c>
      <c r="AD162" s="741">
        <f t="shared" si="58"/>
        <v>0</v>
      </c>
      <c r="AE162" s="741">
        <f t="shared" si="58"/>
        <v>0</v>
      </c>
      <c r="AF162" s="741">
        <f t="shared" si="58"/>
        <v>0</v>
      </c>
      <c r="AG162" s="741">
        <f t="shared" si="58"/>
        <v>0</v>
      </c>
      <c r="AH162" s="741">
        <f t="shared" si="58"/>
        <v>0</v>
      </c>
      <c r="AI162" s="741">
        <f t="shared" si="58"/>
        <v>0</v>
      </c>
      <c r="AJ162" s="741">
        <f t="shared" si="58"/>
        <v>0</v>
      </c>
      <c r="AK162" s="741">
        <f t="shared" si="58"/>
        <v>0</v>
      </c>
      <c r="AL162" s="741">
        <f t="shared" si="58"/>
        <v>0</v>
      </c>
      <c r="AM162" s="741">
        <f t="shared" si="58"/>
        <v>0</v>
      </c>
      <c r="AN162" s="741">
        <f t="shared" si="58"/>
        <v>0</v>
      </c>
      <c r="AO162" s="741">
        <f t="shared" si="58"/>
        <v>0</v>
      </c>
      <c r="AP162" s="741">
        <f t="shared" si="62"/>
        <v>0</v>
      </c>
      <c r="AQ162" s="741">
        <f t="shared" si="62"/>
        <v>0</v>
      </c>
      <c r="AR162" s="741">
        <f t="shared" si="62"/>
        <v>0</v>
      </c>
      <c r="AS162" s="741">
        <f t="shared" si="62"/>
        <v>0</v>
      </c>
      <c r="AT162" s="741">
        <f t="shared" si="62"/>
        <v>0</v>
      </c>
      <c r="AU162" s="741">
        <f t="shared" si="62"/>
        <v>0</v>
      </c>
      <c r="AV162" s="741">
        <f t="shared" si="62"/>
        <v>0</v>
      </c>
      <c r="AW162" s="741">
        <f t="shared" si="62"/>
        <v>0</v>
      </c>
      <c r="AX162" s="741">
        <f t="shared" si="62"/>
        <v>0</v>
      </c>
      <c r="AY162" s="741">
        <f t="shared" si="62"/>
        <v>0</v>
      </c>
      <c r="AZ162" s="741">
        <f t="shared" si="62"/>
        <v>0</v>
      </c>
      <c r="BA162" s="741">
        <f t="shared" si="62"/>
        <v>0</v>
      </c>
      <c r="BB162" s="741">
        <f t="shared" si="62"/>
        <v>0</v>
      </c>
      <c r="BC162" s="741">
        <f t="shared" si="62"/>
        <v>0</v>
      </c>
      <c r="BD162" s="741">
        <f t="shared" si="62"/>
        <v>0</v>
      </c>
      <c r="BE162" s="741">
        <f t="shared" si="62"/>
        <v>0</v>
      </c>
      <c r="BF162" s="741">
        <f t="shared" si="63"/>
        <v>0</v>
      </c>
      <c r="BG162" s="741">
        <f t="shared" si="63"/>
        <v>0</v>
      </c>
      <c r="BH162" s="741">
        <f t="shared" si="63"/>
        <v>0</v>
      </c>
      <c r="BI162" s="741">
        <f t="shared" si="63"/>
        <v>0</v>
      </c>
      <c r="BJ162" s="741">
        <f t="shared" si="63"/>
        <v>0</v>
      </c>
      <c r="BK162" s="741">
        <f t="shared" si="63"/>
        <v>0</v>
      </c>
      <c r="BL162" s="741">
        <f t="shared" si="63"/>
        <v>0</v>
      </c>
      <c r="BM162" s="741">
        <f t="shared" si="63"/>
        <v>0</v>
      </c>
      <c r="BN162" s="741">
        <f t="shared" si="63"/>
        <v>0</v>
      </c>
      <c r="BO162" s="741">
        <f t="shared" si="63"/>
        <v>0</v>
      </c>
      <c r="BP162" s="741">
        <f t="shared" si="63"/>
        <v>0</v>
      </c>
      <c r="BQ162" s="741">
        <f t="shared" si="63"/>
        <v>0</v>
      </c>
      <c r="BR162" s="732">
        <f t="shared" si="60"/>
        <v>0</v>
      </c>
    </row>
    <row r="163" spans="1:70" ht="15" hidden="1" outlineLevel="1">
      <c r="A163" s="742">
        <v>-17</v>
      </c>
      <c r="B163" s="734">
        <f t="shared" si="51"/>
        <v>47</v>
      </c>
      <c r="C163" s="735">
        <v>0</v>
      </c>
      <c r="D163" s="737">
        <f t="shared" si="44"/>
        <v>0</v>
      </c>
      <c r="E163" s="738"/>
      <c r="F163" s="739"/>
      <c r="G163" s="739"/>
      <c r="H163" s="739"/>
      <c r="I163" s="740"/>
      <c r="J163" s="741">
        <f t="shared" si="61"/>
        <v>0</v>
      </c>
      <c r="K163" s="741">
        <f t="shared" si="61"/>
        <v>0</v>
      </c>
      <c r="L163" s="741">
        <f t="shared" si="61"/>
        <v>0</v>
      </c>
      <c r="M163" s="741">
        <f t="shared" si="61"/>
        <v>0</v>
      </c>
      <c r="N163" s="741">
        <f t="shared" si="61"/>
        <v>0</v>
      </c>
      <c r="O163" s="741">
        <f t="shared" si="61"/>
        <v>0</v>
      </c>
      <c r="P163" s="741">
        <f t="shared" si="61"/>
        <v>0</v>
      </c>
      <c r="Q163" s="741">
        <f t="shared" si="61"/>
        <v>0</v>
      </c>
      <c r="R163" s="741">
        <f t="shared" si="61"/>
        <v>0</v>
      </c>
      <c r="S163" s="741">
        <f t="shared" si="61"/>
        <v>0</v>
      </c>
      <c r="T163" s="741">
        <f t="shared" si="61"/>
        <v>0</v>
      </c>
      <c r="U163" s="741">
        <f t="shared" si="61"/>
        <v>0</v>
      </c>
      <c r="V163" s="741">
        <f t="shared" si="61"/>
        <v>0</v>
      </c>
      <c r="W163" s="741">
        <f t="shared" si="61"/>
        <v>0</v>
      </c>
      <c r="X163" s="741">
        <f t="shared" si="61"/>
        <v>0</v>
      </c>
      <c r="Y163" s="741">
        <f t="shared" si="61"/>
        <v>0</v>
      </c>
      <c r="Z163" s="741">
        <f t="shared" si="58"/>
        <v>0</v>
      </c>
      <c r="AA163" s="741">
        <f t="shared" si="58"/>
        <v>0</v>
      </c>
      <c r="AB163" s="741">
        <f t="shared" si="58"/>
        <v>0</v>
      </c>
      <c r="AC163" s="741">
        <f t="shared" si="58"/>
        <v>0</v>
      </c>
      <c r="AD163" s="741">
        <f t="shared" si="58"/>
        <v>0</v>
      </c>
      <c r="AE163" s="741">
        <f t="shared" si="58"/>
        <v>0</v>
      </c>
      <c r="AF163" s="741">
        <f t="shared" si="58"/>
        <v>0</v>
      </c>
      <c r="AG163" s="741">
        <f t="shared" si="58"/>
        <v>0</v>
      </c>
      <c r="AH163" s="741">
        <f t="shared" si="58"/>
        <v>0</v>
      </c>
      <c r="AI163" s="741">
        <f t="shared" si="58"/>
        <v>0</v>
      </c>
      <c r="AJ163" s="741">
        <f t="shared" si="58"/>
        <v>0</v>
      </c>
      <c r="AK163" s="741">
        <f t="shared" si="58"/>
        <v>0</v>
      </c>
      <c r="AL163" s="741">
        <f t="shared" si="58"/>
        <v>0</v>
      </c>
      <c r="AM163" s="741">
        <f t="shared" si="58"/>
        <v>0</v>
      </c>
      <c r="AN163" s="741">
        <f t="shared" si="58"/>
        <v>0</v>
      </c>
      <c r="AO163" s="741">
        <f t="shared" si="58"/>
        <v>0</v>
      </c>
      <c r="AP163" s="741">
        <f t="shared" si="62"/>
        <v>0</v>
      </c>
      <c r="AQ163" s="741">
        <f t="shared" si="62"/>
        <v>0</v>
      </c>
      <c r="AR163" s="741">
        <f t="shared" si="62"/>
        <v>0</v>
      </c>
      <c r="AS163" s="741">
        <f t="shared" si="62"/>
        <v>0</v>
      </c>
      <c r="AT163" s="741">
        <f t="shared" si="62"/>
        <v>0</v>
      </c>
      <c r="AU163" s="741">
        <f t="shared" si="62"/>
        <v>0</v>
      </c>
      <c r="AV163" s="741">
        <f t="shared" si="62"/>
        <v>0</v>
      </c>
      <c r="AW163" s="741">
        <f t="shared" si="62"/>
        <v>0</v>
      </c>
      <c r="AX163" s="741">
        <f t="shared" si="62"/>
        <v>0</v>
      </c>
      <c r="AY163" s="741">
        <f t="shared" si="62"/>
        <v>0</v>
      </c>
      <c r="AZ163" s="741">
        <f t="shared" si="62"/>
        <v>0</v>
      </c>
      <c r="BA163" s="741">
        <f t="shared" si="62"/>
        <v>0</v>
      </c>
      <c r="BB163" s="741">
        <f t="shared" si="62"/>
        <v>0</v>
      </c>
      <c r="BC163" s="741">
        <f t="shared" si="62"/>
        <v>0</v>
      </c>
      <c r="BD163" s="741">
        <f t="shared" si="62"/>
        <v>0</v>
      </c>
      <c r="BE163" s="741">
        <f t="shared" si="62"/>
        <v>0</v>
      </c>
      <c r="BF163" s="741">
        <f t="shared" si="63"/>
        <v>0</v>
      </c>
      <c r="BG163" s="741">
        <f t="shared" si="63"/>
        <v>0</v>
      </c>
      <c r="BH163" s="741">
        <f t="shared" si="63"/>
        <v>0</v>
      </c>
      <c r="BI163" s="741">
        <f t="shared" si="63"/>
        <v>0</v>
      </c>
      <c r="BJ163" s="741">
        <f t="shared" si="63"/>
        <v>0</v>
      </c>
      <c r="BK163" s="741">
        <f t="shared" si="63"/>
        <v>0</v>
      </c>
      <c r="BL163" s="741">
        <f t="shared" si="63"/>
        <v>0</v>
      </c>
      <c r="BM163" s="741">
        <f t="shared" si="63"/>
        <v>0</v>
      </c>
      <c r="BN163" s="741">
        <f t="shared" si="63"/>
        <v>0</v>
      </c>
      <c r="BO163" s="741">
        <f t="shared" si="63"/>
        <v>0</v>
      </c>
      <c r="BP163" s="741">
        <f t="shared" si="63"/>
        <v>0</v>
      </c>
      <c r="BQ163" s="741">
        <f t="shared" si="63"/>
        <v>0</v>
      </c>
      <c r="BR163" s="732">
        <f t="shared" si="60"/>
        <v>0</v>
      </c>
    </row>
    <row r="164" spans="1:70" ht="15" hidden="1" outlineLevel="1">
      <c r="A164" s="742">
        <v>-18</v>
      </c>
      <c r="B164" s="734">
        <f t="shared" si="51"/>
        <v>48</v>
      </c>
      <c r="C164" s="735">
        <v>0</v>
      </c>
      <c r="D164" s="737">
        <f t="shared" si="44"/>
        <v>0</v>
      </c>
      <c r="E164" s="738"/>
      <c r="F164" s="739"/>
      <c r="G164" s="739"/>
      <c r="H164" s="739"/>
      <c r="I164" s="740"/>
      <c r="J164" s="741">
        <f t="shared" si="61"/>
        <v>0</v>
      </c>
      <c r="K164" s="741">
        <f t="shared" si="61"/>
        <v>0</v>
      </c>
      <c r="L164" s="741">
        <f t="shared" si="61"/>
        <v>0</v>
      </c>
      <c r="M164" s="741">
        <f t="shared" si="61"/>
        <v>0</v>
      </c>
      <c r="N164" s="741">
        <f t="shared" si="61"/>
        <v>0</v>
      </c>
      <c r="O164" s="741">
        <f t="shared" si="61"/>
        <v>0</v>
      </c>
      <c r="P164" s="741">
        <f t="shared" si="61"/>
        <v>0</v>
      </c>
      <c r="Q164" s="741">
        <f t="shared" si="61"/>
        <v>0</v>
      </c>
      <c r="R164" s="741">
        <f t="shared" si="61"/>
        <v>0</v>
      </c>
      <c r="S164" s="741">
        <f t="shared" si="61"/>
        <v>0</v>
      </c>
      <c r="T164" s="741">
        <f t="shared" si="61"/>
        <v>0</v>
      </c>
      <c r="U164" s="741">
        <f t="shared" si="61"/>
        <v>0</v>
      </c>
      <c r="V164" s="741">
        <f t="shared" si="61"/>
        <v>0</v>
      </c>
      <c r="W164" s="741">
        <f t="shared" si="61"/>
        <v>0</v>
      </c>
      <c r="X164" s="741">
        <f t="shared" si="61"/>
        <v>0</v>
      </c>
      <c r="Y164" s="741">
        <f t="shared" ref="Y164:AN176" si="64">IF(OR(Y$1=0,$A164=0,Y$3=$B164,Y$3&gt;$F$2,Y$3&lt;$A$116),0,IF(Y$3&lt;$B164,0,$C164/$A164))</f>
        <v>0</v>
      </c>
      <c r="Z164" s="741">
        <f t="shared" si="64"/>
        <v>0</v>
      </c>
      <c r="AA164" s="741">
        <f t="shared" si="64"/>
        <v>0</v>
      </c>
      <c r="AB164" s="741">
        <f t="shared" si="64"/>
        <v>0</v>
      </c>
      <c r="AC164" s="741">
        <f t="shared" si="64"/>
        <v>0</v>
      </c>
      <c r="AD164" s="741">
        <f t="shared" si="64"/>
        <v>0</v>
      </c>
      <c r="AE164" s="741">
        <f t="shared" si="64"/>
        <v>0</v>
      </c>
      <c r="AF164" s="741">
        <f t="shared" si="64"/>
        <v>0</v>
      </c>
      <c r="AG164" s="741">
        <f t="shared" si="64"/>
        <v>0</v>
      </c>
      <c r="AH164" s="741">
        <f t="shared" si="64"/>
        <v>0</v>
      </c>
      <c r="AI164" s="741">
        <f t="shared" si="64"/>
        <v>0</v>
      </c>
      <c r="AJ164" s="741">
        <f t="shared" si="64"/>
        <v>0</v>
      </c>
      <c r="AK164" s="741">
        <f t="shared" si="64"/>
        <v>0</v>
      </c>
      <c r="AL164" s="741">
        <f t="shared" si="64"/>
        <v>0</v>
      </c>
      <c r="AM164" s="741">
        <f t="shared" si="64"/>
        <v>0</v>
      </c>
      <c r="AN164" s="741">
        <f t="shared" si="64"/>
        <v>0</v>
      </c>
      <c r="AO164" s="741">
        <f t="shared" ref="AN164:BC176" si="65">IF(OR(AO$1=0,$A164=0,AO$3=$B164,AO$3&gt;$F$2,AO$3&lt;$A$116),0,IF(AO$3&lt;$B164,0,$C164/$A164))</f>
        <v>0</v>
      </c>
      <c r="AP164" s="741">
        <f t="shared" si="65"/>
        <v>0</v>
      </c>
      <c r="AQ164" s="741">
        <f t="shared" si="65"/>
        <v>0</v>
      </c>
      <c r="AR164" s="741">
        <f t="shared" si="65"/>
        <v>0</v>
      </c>
      <c r="AS164" s="741">
        <f t="shared" si="65"/>
        <v>0</v>
      </c>
      <c r="AT164" s="741">
        <f t="shared" si="65"/>
        <v>0</v>
      </c>
      <c r="AU164" s="741">
        <f t="shared" si="65"/>
        <v>0</v>
      </c>
      <c r="AV164" s="741">
        <f t="shared" si="65"/>
        <v>0</v>
      </c>
      <c r="AW164" s="741">
        <f t="shared" si="65"/>
        <v>0</v>
      </c>
      <c r="AX164" s="741">
        <f t="shared" si="62"/>
        <v>0</v>
      </c>
      <c r="AY164" s="741">
        <f t="shared" si="62"/>
        <v>0</v>
      </c>
      <c r="AZ164" s="741">
        <f t="shared" si="62"/>
        <v>0</v>
      </c>
      <c r="BA164" s="741">
        <f t="shared" si="62"/>
        <v>0</v>
      </c>
      <c r="BB164" s="741">
        <f t="shared" si="62"/>
        <v>0</v>
      </c>
      <c r="BC164" s="741">
        <f t="shared" si="62"/>
        <v>0</v>
      </c>
      <c r="BD164" s="741">
        <f t="shared" si="62"/>
        <v>0</v>
      </c>
      <c r="BE164" s="741">
        <f t="shared" si="62"/>
        <v>0</v>
      </c>
      <c r="BF164" s="741">
        <f t="shared" si="63"/>
        <v>0</v>
      </c>
      <c r="BG164" s="741">
        <f t="shared" si="63"/>
        <v>0</v>
      </c>
      <c r="BH164" s="741">
        <f t="shared" si="63"/>
        <v>0</v>
      </c>
      <c r="BI164" s="741">
        <f t="shared" si="63"/>
        <v>0</v>
      </c>
      <c r="BJ164" s="741">
        <f t="shared" si="63"/>
        <v>0</v>
      </c>
      <c r="BK164" s="741">
        <f t="shared" si="63"/>
        <v>0</v>
      </c>
      <c r="BL164" s="741">
        <f t="shared" si="63"/>
        <v>0</v>
      </c>
      <c r="BM164" s="741">
        <f t="shared" si="63"/>
        <v>0</v>
      </c>
      <c r="BN164" s="741">
        <f t="shared" si="63"/>
        <v>0</v>
      </c>
      <c r="BO164" s="741">
        <f t="shared" si="63"/>
        <v>0</v>
      </c>
      <c r="BP164" s="741">
        <f t="shared" si="63"/>
        <v>0</v>
      </c>
      <c r="BQ164" s="741">
        <f t="shared" si="63"/>
        <v>0</v>
      </c>
      <c r="BR164" s="732">
        <f t="shared" si="60"/>
        <v>0</v>
      </c>
    </row>
    <row r="165" spans="1:70" ht="15" hidden="1" outlineLevel="1">
      <c r="A165" s="742">
        <v>-19</v>
      </c>
      <c r="B165" s="734">
        <f t="shared" si="51"/>
        <v>49</v>
      </c>
      <c r="C165" s="735">
        <v>0</v>
      </c>
      <c r="D165" s="737">
        <f t="shared" si="44"/>
        <v>0</v>
      </c>
      <c r="E165" s="738"/>
      <c r="F165" s="739"/>
      <c r="G165" s="739"/>
      <c r="H165" s="739"/>
      <c r="I165" s="740"/>
      <c r="J165" s="741">
        <f t="shared" ref="J165:Y176" si="66">IF(OR(J$1=0,$A165=0,J$3=$B165,J$3&gt;$F$2,J$3&lt;$A$116),0,IF(J$3&lt;$B165,0,$C165/$A165))</f>
        <v>0</v>
      </c>
      <c r="K165" s="741">
        <f t="shared" si="66"/>
        <v>0</v>
      </c>
      <c r="L165" s="741">
        <f t="shared" si="66"/>
        <v>0</v>
      </c>
      <c r="M165" s="741">
        <f t="shared" si="66"/>
        <v>0</v>
      </c>
      <c r="N165" s="741">
        <f t="shared" si="66"/>
        <v>0</v>
      </c>
      <c r="O165" s="741">
        <f t="shared" si="66"/>
        <v>0</v>
      </c>
      <c r="P165" s="741">
        <f t="shared" si="66"/>
        <v>0</v>
      </c>
      <c r="Q165" s="741">
        <f t="shared" si="66"/>
        <v>0</v>
      </c>
      <c r="R165" s="741">
        <f t="shared" si="66"/>
        <v>0</v>
      </c>
      <c r="S165" s="741">
        <f t="shared" si="66"/>
        <v>0</v>
      </c>
      <c r="T165" s="741">
        <f t="shared" si="66"/>
        <v>0</v>
      </c>
      <c r="U165" s="741">
        <f t="shared" si="66"/>
        <v>0</v>
      </c>
      <c r="V165" s="741">
        <f t="shared" si="66"/>
        <v>0</v>
      </c>
      <c r="W165" s="741">
        <f t="shared" si="66"/>
        <v>0</v>
      </c>
      <c r="X165" s="741">
        <f t="shared" si="66"/>
        <v>0</v>
      </c>
      <c r="Y165" s="741">
        <f t="shared" si="66"/>
        <v>0</v>
      </c>
      <c r="Z165" s="741">
        <f t="shared" si="64"/>
        <v>0</v>
      </c>
      <c r="AA165" s="741">
        <f t="shared" si="64"/>
        <v>0</v>
      </c>
      <c r="AB165" s="741">
        <f t="shared" si="64"/>
        <v>0</v>
      </c>
      <c r="AC165" s="741">
        <f t="shared" si="64"/>
        <v>0</v>
      </c>
      <c r="AD165" s="741">
        <f t="shared" si="64"/>
        <v>0</v>
      </c>
      <c r="AE165" s="741">
        <f t="shared" si="64"/>
        <v>0</v>
      </c>
      <c r="AF165" s="741">
        <f t="shared" si="64"/>
        <v>0</v>
      </c>
      <c r="AG165" s="741">
        <f t="shared" si="64"/>
        <v>0</v>
      </c>
      <c r="AH165" s="741">
        <f t="shared" si="64"/>
        <v>0</v>
      </c>
      <c r="AI165" s="741">
        <f t="shared" si="64"/>
        <v>0</v>
      </c>
      <c r="AJ165" s="741">
        <f t="shared" si="64"/>
        <v>0</v>
      </c>
      <c r="AK165" s="741">
        <f t="shared" si="64"/>
        <v>0</v>
      </c>
      <c r="AL165" s="741">
        <f t="shared" si="64"/>
        <v>0</v>
      </c>
      <c r="AM165" s="741">
        <f t="shared" si="64"/>
        <v>0</v>
      </c>
      <c r="AN165" s="741">
        <f t="shared" si="65"/>
        <v>0</v>
      </c>
      <c r="AO165" s="741">
        <f t="shared" si="65"/>
        <v>0</v>
      </c>
      <c r="AP165" s="741">
        <f t="shared" si="65"/>
        <v>0</v>
      </c>
      <c r="AQ165" s="741">
        <f t="shared" si="65"/>
        <v>0</v>
      </c>
      <c r="AR165" s="741">
        <f t="shared" si="65"/>
        <v>0</v>
      </c>
      <c r="AS165" s="741">
        <f t="shared" si="65"/>
        <v>0</v>
      </c>
      <c r="AT165" s="741">
        <f t="shared" si="65"/>
        <v>0</v>
      </c>
      <c r="AU165" s="741">
        <f t="shared" si="65"/>
        <v>0</v>
      </c>
      <c r="AV165" s="741">
        <f t="shared" si="65"/>
        <v>0</v>
      </c>
      <c r="AW165" s="741">
        <f t="shared" si="65"/>
        <v>0</v>
      </c>
      <c r="AX165" s="741">
        <f t="shared" si="65"/>
        <v>0</v>
      </c>
      <c r="AY165" s="741">
        <f t="shared" si="65"/>
        <v>0</v>
      </c>
      <c r="AZ165" s="741">
        <f t="shared" si="65"/>
        <v>0</v>
      </c>
      <c r="BA165" s="741">
        <f t="shared" si="65"/>
        <v>0</v>
      </c>
      <c r="BB165" s="741">
        <f t="shared" si="65"/>
        <v>0</v>
      </c>
      <c r="BC165" s="741">
        <f t="shared" si="65"/>
        <v>0</v>
      </c>
      <c r="BD165" s="741">
        <f t="shared" ref="BD165:BQ176" si="67">IF(OR(BD$1=0,$A165=0,BD$3=$B165,BD$3&gt;$F$2,BD$3&lt;$A$116),0,IF(BD$3&lt;$B165,0,$C165/$A165))</f>
        <v>0</v>
      </c>
      <c r="BE165" s="741">
        <f t="shared" si="67"/>
        <v>0</v>
      </c>
      <c r="BF165" s="741">
        <f t="shared" si="67"/>
        <v>0</v>
      </c>
      <c r="BG165" s="741">
        <f t="shared" si="67"/>
        <v>0</v>
      </c>
      <c r="BH165" s="741">
        <f t="shared" si="67"/>
        <v>0</v>
      </c>
      <c r="BI165" s="741">
        <f t="shared" si="67"/>
        <v>0</v>
      </c>
      <c r="BJ165" s="741">
        <f t="shared" si="67"/>
        <v>0</v>
      </c>
      <c r="BK165" s="741">
        <f t="shared" si="67"/>
        <v>0</v>
      </c>
      <c r="BL165" s="741">
        <f t="shared" si="67"/>
        <v>0</v>
      </c>
      <c r="BM165" s="741">
        <f t="shared" si="67"/>
        <v>0</v>
      </c>
      <c r="BN165" s="741">
        <f t="shared" si="67"/>
        <v>0</v>
      </c>
      <c r="BO165" s="741">
        <f t="shared" si="67"/>
        <v>0</v>
      </c>
      <c r="BP165" s="741">
        <f t="shared" si="67"/>
        <v>0</v>
      </c>
      <c r="BQ165" s="741">
        <f t="shared" si="67"/>
        <v>0</v>
      </c>
      <c r="BR165" s="732">
        <f t="shared" si="60"/>
        <v>0</v>
      </c>
    </row>
    <row r="166" spans="1:70" ht="15" hidden="1" outlineLevel="1">
      <c r="A166" s="742">
        <v>-20</v>
      </c>
      <c r="B166" s="734">
        <f t="shared" si="51"/>
        <v>50</v>
      </c>
      <c r="C166" s="735">
        <v>0</v>
      </c>
      <c r="D166" s="737">
        <f t="shared" si="44"/>
        <v>0</v>
      </c>
      <c r="E166" s="738"/>
      <c r="F166" s="739"/>
      <c r="G166" s="739"/>
      <c r="H166" s="739"/>
      <c r="I166" s="740"/>
      <c r="J166" s="741">
        <f t="shared" si="66"/>
        <v>0</v>
      </c>
      <c r="K166" s="741">
        <f t="shared" si="66"/>
        <v>0</v>
      </c>
      <c r="L166" s="741">
        <f t="shared" si="66"/>
        <v>0</v>
      </c>
      <c r="M166" s="741">
        <f t="shared" si="66"/>
        <v>0</v>
      </c>
      <c r="N166" s="741">
        <f t="shared" si="66"/>
        <v>0</v>
      </c>
      <c r="O166" s="741">
        <f t="shared" si="66"/>
        <v>0</v>
      </c>
      <c r="P166" s="741">
        <f t="shared" si="66"/>
        <v>0</v>
      </c>
      <c r="Q166" s="741">
        <f t="shared" si="66"/>
        <v>0</v>
      </c>
      <c r="R166" s="741">
        <f t="shared" si="66"/>
        <v>0</v>
      </c>
      <c r="S166" s="741">
        <f t="shared" si="66"/>
        <v>0</v>
      </c>
      <c r="T166" s="741">
        <f t="shared" si="66"/>
        <v>0</v>
      </c>
      <c r="U166" s="741">
        <f t="shared" si="66"/>
        <v>0</v>
      </c>
      <c r="V166" s="741">
        <f t="shared" si="66"/>
        <v>0</v>
      </c>
      <c r="W166" s="741">
        <f t="shared" si="66"/>
        <v>0</v>
      </c>
      <c r="X166" s="741">
        <f t="shared" si="66"/>
        <v>0</v>
      </c>
      <c r="Y166" s="741">
        <f t="shared" si="66"/>
        <v>0</v>
      </c>
      <c r="Z166" s="741">
        <f t="shared" si="64"/>
        <v>0</v>
      </c>
      <c r="AA166" s="741">
        <f t="shared" si="64"/>
        <v>0</v>
      </c>
      <c r="AB166" s="741">
        <f t="shared" si="64"/>
        <v>0</v>
      </c>
      <c r="AC166" s="741">
        <f t="shared" si="64"/>
        <v>0</v>
      </c>
      <c r="AD166" s="741">
        <f t="shared" si="64"/>
        <v>0</v>
      </c>
      <c r="AE166" s="741">
        <f t="shared" si="64"/>
        <v>0</v>
      </c>
      <c r="AF166" s="741">
        <f t="shared" si="64"/>
        <v>0</v>
      </c>
      <c r="AG166" s="741">
        <f t="shared" si="64"/>
        <v>0</v>
      </c>
      <c r="AH166" s="741">
        <f t="shared" si="64"/>
        <v>0</v>
      </c>
      <c r="AI166" s="741">
        <f t="shared" si="64"/>
        <v>0</v>
      </c>
      <c r="AJ166" s="741">
        <f t="shared" si="64"/>
        <v>0</v>
      </c>
      <c r="AK166" s="741">
        <f t="shared" si="64"/>
        <v>0</v>
      </c>
      <c r="AL166" s="741">
        <f t="shared" si="64"/>
        <v>0</v>
      </c>
      <c r="AM166" s="741">
        <f t="shared" si="64"/>
        <v>0</v>
      </c>
      <c r="AN166" s="741">
        <f t="shared" si="65"/>
        <v>0</v>
      </c>
      <c r="AO166" s="741">
        <f t="shared" si="65"/>
        <v>0</v>
      </c>
      <c r="AP166" s="741">
        <f t="shared" si="65"/>
        <v>0</v>
      </c>
      <c r="AQ166" s="741">
        <f t="shared" si="65"/>
        <v>0</v>
      </c>
      <c r="AR166" s="741">
        <f t="shared" si="65"/>
        <v>0</v>
      </c>
      <c r="AS166" s="741">
        <f t="shared" si="65"/>
        <v>0</v>
      </c>
      <c r="AT166" s="741">
        <f t="shared" si="65"/>
        <v>0</v>
      </c>
      <c r="AU166" s="741">
        <f t="shared" si="65"/>
        <v>0</v>
      </c>
      <c r="AV166" s="741">
        <f t="shared" si="65"/>
        <v>0</v>
      </c>
      <c r="AW166" s="741">
        <f t="shared" si="65"/>
        <v>0</v>
      </c>
      <c r="AX166" s="741">
        <f t="shared" si="65"/>
        <v>0</v>
      </c>
      <c r="AY166" s="741">
        <f t="shared" si="65"/>
        <v>0</v>
      </c>
      <c r="AZ166" s="741">
        <f t="shared" si="65"/>
        <v>0</v>
      </c>
      <c r="BA166" s="741">
        <f t="shared" si="65"/>
        <v>0</v>
      </c>
      <c r="BB166" s="741">
        <f t="shared" si="65"/>
        <v>0</v>
      </c>
      <c r="BC166" s="741">
        <f t="shared" si="65"/>
        <v>0</v>
      </c>
      <c r="BD166" s="741">
        <f t="shared" si="67"/>
        <v>0</v>
      </c>
      <c r="BE166" s="741">
        <f t="shared" si="67"/>
        <v>0</v>
      </c>
      <c r="BF166" s="741">
        <f t="shared" si="67"/>
        <v>0</v>
      </c>
      <c r="BG166" s="741">
        <f t="shared" si="67"/>
        <v>0</v>
      </c>
      <c r="BH166" s="741">
        <f t="shared" si="67"/>
        <v>0</v>
      </c>
      <c r="BI166" s="741">
        <f t="shared" si="67"/>
        <v>0</v>
      </c>
      <c r="BJ166" s="741">
        <f t="shared" si="67"/>
        <v>0</v>
      </c>
      <c r="BK166" s="741">
        <f t="shared" si="67"/>
        <v>0</v>
      </c>
      <c r="BL166" s="741">
        <f t="shared" si="67"/>
        <v>0</v>
      </c>
      <c r="BM166" s="741">
        <f t="shared" si="67"/>
        <v>0</v>
      </c>
      <c r="BN166" s="741">
        <f t="shared" si="67"/>
        <v>0</v>
      </c>
      <c r="BO166" s="741">
        <f t="shared" si="67"/>
        <v>0</v>
      </c>
      <c r="BP166" s="741">
        <f t="shared" si="67"/>
        <v>0</v>
      </c>
      <c r="BQ166" s="741">
        <f t="shared" si="67"/>
        <v>0</v>
      </c>
      <c r="BR166" s="732">
        <f t="shared" si="60"/>
        <v>0</v>
      </c>
    </row>
    <row r="167" spans="1:70" ht="15" hidden="1" outlineLevel="1">
      <c r="A167" s="742">
        <v>-21</v>
      </c>
      <c r="B167" s="734">
        <f t="shared" si="51"/>
        <v>51</v>
      </c>
      <c r="C167" s="735">
        <v>0</v>
      </c>
      <c r="D167" s="737">
        <f t="shared" si="44"/>
        <v>0</v>
      </c>
      <c r="E167" s="738"/>
      <c r="F167" s="739"/>
      <c r="G167" s="739"/>
      <c r="H167" s="739"/>
      <c r="I167" s="740"/>
      <c r="J167" s="741">
        <f t="shared" si="66"/>
        <v>0</v>
      </c>
      <c r="K167" s="741">
        <f t="shared" si="66"/>
        <v>0</v>
      </c>
      <c r="L167" s="741">
        <f t="shared" si="66"/>
        <v>0</v>
      </c>
      <c r="M167" s="741">
        <f t="shared" si="66"/>
        <v>0</v>
      </c>
      <c r="N167" s="741">
        <f t="shared" si="66"/>
        <v>0</v>
      </c>
      <c r="O167" s="741">
        <f t="shared" si="66"/>
        <v>0</v>
      </c>
      <c r="P167" s="741">
        <f t="shared" si="66"/>
        <v>0</v>
      </c>
      <c r="Q167" s="741">
        <f t="shared" si="66"/>
        <v>0</v>
      </c>
      <c r="R167" s="741">
        <f t="shared" si="66"/>
        <v>0</v>
      </c>
      <c r="S167" s="741">
        <f t="shared" si="66"/>
        <v>0</v>
      </c>
      <c r="T167" s="741">
        <f t="shared" si="66"/>
        <v>0</v>
      </c>
      <c r="U167" s="741">
        <f t="shared" si="66"/>
        <v>0</v>
      </c>
      <c r="V167" s="741">
        <f t="shared" si="66"/>
        <v>0</v>
      </c>
      <c r="W167" s="741">
        <f t="shared" si="66"/>
        <v>0</v>
      </c>
      <c r="X167" s="741">
        <f t="shared" si="66"/>
        <v>0</v>
      </c>
      <c r="Y167" s="741">
        <f t="shared" si="66"/>
        <v>0</v>
      </c>
      <c r="Z167" s="741">
        <f t="shared" si="64"/>
        <v>0</v>
      </c>
      <c r="AA167" s="741">
        <f t="shared" si="64"/>
        <v>0</v>
      </c>
      <c r="AB167" s="741">
        <f t="shared" si="64"/>
        <v>0</v>
      </c>
      <c r="AC167" s="741">
        <f t="shared" si="64"/>
        <v>0</v>
      </c>
      <c r="AD167" s="741">
        <f t="shared" si="64"/>
        <v>0</v>
      </c>
      <c r="AE167" s="741">
        <f t="shared" si="64"/>
        <v>0</v>
      </c>
      <c r="AF167" s="741">
        <f t="shared" si="64"/>
        <v>0</v>
      </c>
      <c r="AG167" s="741">
        <f t="shared" si="64"/>
        <v>0</v>
      </c>
      <c r="AH167" s="741">
        <f t="shared" si="64"/>
        <v>0</v>
      </c>
      <c r="AI167" s="741">
        <f t="shared" si="64"/>
        <v>0</v>
      </c>
      <c r="AJ167" s="741">
        <f t="shared" si="64"/>
        <v>0</v>
      </c>
      <c r="AK167" s="741">
        <f t="shared" si="64"/>
        <v>0</v>
      </c>
      <c r="AL167" s="741">
        <f t="shared" si="64"/>
        <v>0</v>
      </c>
      <c r="AM167" s="741">
        <f t="shared" si="64"/>
        <v>0</v>
      </c>
      <c r="AN167" s="741">
        <f t="shared" si="65"/>
        <v>0</v>
      </c>
      <c r="AO167" s="741">
        <f t="shared" si="65"/>
        <v>0</v>
      </c>
      <c r="AP167" s="741">
        <f t="shared" si="65"/>
        <v>0</v>
      </c>
      <c r="AQ167" s="741">
        <f t="shared" si="65"/>
        <v>0</v>
      </c>
      <c r="AR167" s="741">
        <f t="shared" si="65"/>
        <v>0</v>
      </c>
      <c r="AS167" s="741">
        <f t="shared" si="65"/>
        <v>0</v>
      </c>
      <c r="AT167" s="741">
        <f t="shared" si="65"/>
        <v>0</v>
      </c>
      <c r="AU167" s="741">
        <f t="shared" si="65"/>
        <v>0</v>
      </c>
      <c r="AV167" s="741">
        <f t="shared" si="65"/>
        <v>0</v>
      </c>
      <c r="AW167" s="741">
        <f t="shared" si="65"/>
        <v>0</v>
      </c>
      <c r="AX167" s="741">
        <f t="shared" si="65"/>
        <v>0</v>
      </c>
      <c r="AY167" s="741">
        <f t="shared" si="65"/>
        <v>0</v>
      </c>
      <c r="AZ167" s="741">
        <f t="shared" si="65"/>
        <v>0</v>
      </c>
      <c r="BA167" s="741">
        <f t="shared" si="65"/>
        <v>0</v>
      </c>
      <c r="BB167" s="741">
        <f t="shared" si="65"/>
        <v>0</v>
      </c>
      <c r="BC167" s="741">
        <f t="shared" si="65"/>
        <v>0</v>
      </c>
      <c r="BD167" s="741">
        <f t="shared" si="67"/>
        <v>0</v>
      </c>
      <c r="BE167" s="741">
        <f t="shared" si="67"/>
        <v>0</v>
      </c>
      <c r="BF167" s="741">
        <f t="shared" si="67"/>
        <v>0</v>
      </c>
      <c r="BG167" s="741">
        <f t="shared" si="67"/>
        <v>0</v>
      </c>
      <c r="BH167" s="741">
        <f t="shared" si="67"/>
        <v>0</v>
      </c>
      <c r="BI167" s="741">
        <f t="shared" si="67"/>
        <v>0</v>
      </c>
      <c r="BJ167" s="741">
        <f t="shared" si="67"/>
        <v>0</v>
      </c>
      <c r="BK167" s="741">
        <f t="shared" si="67"/>
        <v>0</v>
      </c>
      <c r="BL167" s="741">
        <f t="shared" si="67"/>
        <v>0</v>
      </c>
      <c r="BM167" s="741">
        <f t="shared" si="67"/>
        <v>0</v>
      </c>
      <c r="BN167" s="741">
        <f t="shared" si="67"/>
        <v>0</v>
      </c>
      <c r="BO167" s="741">
        <f t="shared" si="67"/>
        <v>0</v>
      </c>
      <c r="BP167" s="741">
        <f t="shared" si="67"/>
        <v>0</v>
      </c>
      <c r="BQ167" s="741">
        <f t="shared" si="67"/>
        <v>0</v>
      </c>
      <c r="BR167" s="732">
        <f t="shared" si="60"/>
        <v>0</v>
      </c>
    </row>
    <row r="168" spans="1:70" ht="15" hidden="1" outlineLevel="1">
      <c r="A168" s="742">
        <v>-22</v>
      </c>
      <c r="B168" s="734">
        <f t="shared" si="51"/>
        <v>52</v>
      </c>
      <c r="C168" s="735">
        <v>0</v>
      </c>
      <c r="D168" s="737">
        <f t="shared" si="44"/>
        <v>0</v>
      </c>
      <c r="E168" s="738"/>
      <c r="F168" s="739"/>
      <c r="G168" s="739"/>
      <c r="H168" s="739"/>
      <c r="I168" s="740"/>
      <c r="J168" s="741">
        <f t="shared" si="66"/>
        <v>0</v>
      </c>
      <c r="K168" s="741">
        <f t="shared" si="66"/>
        <v>0</v>
      </c>
      <c r="L168" s="741">
        <f t="shared" si="66"/>
        <v>0</v>
      </c>
      <c r="M168" s="741">
        <f t="shared" si="66"/>
        <v>0</v>
      </c>
      <c r="N168" s="741">
        <f t="shared" si="66"/>
        <v>0</v>
      </c>
      <c r="O168" s="741">
        <f t="shared" si="66"/>
        <v>0</v>
      </c>
      <c r="P168" s="741">
        <f t="shared" si="66"/>
        <v>0</v>
      </c>
      <c r="Q168" s="741">
        <f t="shared" si="66"/>
        <v>0</v>
      </c>
      <c r="R168" s="741">
        <f t="shared" si="66"/>
        <v>0</v>
      </c>
      <c r="S168" s="741">
        <f t="shared" si="66"/>
        <v>0</v>
      </c>
      <c r="T168" s="741">
        <f t="shared" si="66"/>
        <v>0</v>
      </c>
      <c r="U168" s="741">
        <f t="shared" si="66"/>
        <v>0</v>
      </c>
      <c r="V168" s="741">
        <f t="shared" si="66"/>
        <v>0</v>
      </c>
      <c r="W168" s="741">
        <f t="shared" si="66"/>
        <v>0</v>
      </c>
      <c r="X168" s="741">
        <f t="shared" si="66"/>
        <v>0</v>
      </c>
      <c r="Y168" s="741">
        <f t="shared" si="66"/>
        <v>0</v>
      </c>
      <c r="Z168" s="741">
        <f t="shared" si="64"/>
        <v>0</v>
      </c>
      <c r="AA168" s="741">
        <f t="shared" si="64"/>
        <v>0</v>
      </c>
      <c r="AB168" s="741">
        <f t="shared" si="64"/>
        <v>0</v>
      </c>
      <c r="AC168" s="741">
        <f t="shared" si="64"/>
        <v>0</v>
      </c>
      <c r="AD168" s="741">
        <f t="shared" si="64"/>
        <v>0</v>
      </c>
      <c r="AE168" s="741">
        <f t="shared" si="64"/>
        <v>0</v>
      </c>
      <c r="AF168" s="741">
        <f t="shared" si="64"/>
        <v>0</v>
      </c>
      <c r="AG168" s="741">
        <f t="shared" si="64"/>
        <v>0</v>
      </c>
      <c r="AH168" s="741">
        <f t="shared" si="64"/>
        <v>0</v>
      </c>
      <c r="AI168" s="741">
        <f t="shared" si="64"/>
        <v>0</v>
      </c>
      <c r="AJ168" s="741">
        <f t="shared" si="64"/>
        <v>0</v>
      </c>
      <c r="AK168" s="741">
        <f t="shared" si="64"/>
        <v>0</v>
      </c>
      <c r="AL168" s="741">
        <f t="shared" si="64"/>
        <v>0</v>
      </c>
      <c r="AM168" s="741">
        <f t="shared" si="64"/>
        <v>0</v>
      </c>
      <c r="AN168" s="741">
        <f t="shared" si="65"/>
        <v>0</v>
      </c>
      <c r="AO168" s="741">
        <f t="shared" si="65"/>
        <v>0</v>
      </c>
      <c r="AP168" s="741">
        <f t="shared" si="65"/>
        <v>0</v>
      </c>
      <c r="AQ168" s="741">
        <f t="shared" si="65"/>
        <v>0</v>
      </c>
      <c r="AR168" s="741">
        <f t="shared" si="65"/>
        <v>0</v>
      </c>
      <c r="AS168" s="741">
        <f t="shared" si="65"/>
        <v>0</v>
      </c>
      <c r="AT168" s="741">
        <f t="shared" si="65"/>
        <v>0</v>
      </c>
      <c r="AU168" s="741">
        <f t="shared" si="65"/>
        <v>0</v>
      </c>
      <c r="AV168" s="741">
        <f t="shared" si="65"/>
        <v>0</v>
      </c>
      <c r="AW168" s="741">
        <f t="shared" si="65"/>
        <v>0</v>
      </c>
      <c r="AX168" s="741">
        <f t="shared" si="65"/>
        <v>0</v>
      </c>
      <c r="AY168" s="741">
        <f t="shared" si="65"/>
        <v>0</v>
      </c>
      <c r="AZ168" s="741">
        <f t="shared" si="65"/>
        <v>0</v>
      </c>
      <c r="BA168" s="741">
        <f t="shared" si="65"/>
        <v>0</v>
      </c>
      <c r="BB168" s="741">
        <f t="shared" si="65"/>
        <v>0</v>
      </c>
      <c r="BC168" s="741">
        <f t="shared" si="65"/>
        <v>0</v>
      </c>
      <c r="BD168" s="741">
        <f t="shared" si="67"/>
        <v>0</v>
      </c>
      <c r="BE168" s="741">
        <f t="shared" si="67"/>
        <v>0</v>
      </c>
      <c r="BF168" s="741">
        <f t="shared" si="67"/>
        <v>0</v>
      </c>
      <c r="BG168" s="741">
        <f t="shared" si="67"/>
        <v>0</v>
      </c>
      <c r="BH168" s="741">
        <f t="shared" si="67"/>
        <v>0</v>
      </c>
      <c r="BI168" s="741">
        <f t="shared" si="67"/>
        <v>0</v>
      </c>
      <c r="BJ168" s="741">
        <f t="shared" si="67"/>
        <v>0</v>
      </c>
      <c r="BK168" s="741">
        <f t="shared" si="67"/>
        <v>0</v>
      </c>
      <c r="BL168" s="741">
        <f t="shared" si="67"/>
        <v>0</v>
      </c>
      <c r="BM168" s="741">
        <f t="shared" si="67"/>
        <v>0</v>
      </c>
      <c r="BN168" s="741">
        <f t="shared" si="67"/>
        <v>0</v>
      </c>
      <c r="BO168" s="741">
        <f t="shared" si="67"/>
        <v>0</v>
      </c>
      <c r="BP168" s="741">
        <f t="shared" si="67"/>
        <v>0</v>
      </c>
      <c r="BQ168" s="741">
        <f t="shared" si="67"/>
        <v>0</v>
      </c>
      <c r="BR168" s="732">
        <f t="shared" si="60"/>
        <v>0</v>
      </c>
    </row>
    <row r="169" spans="1:70" ht="15" hidden="1" outlineLevel="1">
      <c r="A169" s="742">
        <v>-23</v>
      </c>
      <c r="B169" s="734">
        <f t="shared" si="51"/>
        <v>53</v>
      </c>
      <c r="C169" s="735">
        <v>0</v>
      </c>
      <c r="D169" s="737">
        <f t="shared" si="44"/>
        <v>0</v>
      </c>
      <c r="E169" s="738"/>
      <c r="F169" s="739"/>
      <c r="G169" s="739"/>
      <c r="H169" s="739"/>
      <c r="I169" s="740"/>
      <c r="J169" s="741">
        <f t="shared" si="66"/>
        <v>0</v>
      </c>
      <c r="K169" s="741">
        <f t="shared" si="66"/>
        <v>0</v>
      </c>
      <c r="L169" s="741">
        <f t="shared" si="66"/>
        <v>0</v>
      </c>
      <c r="M169" s="741">
        <f t="shared" si="66"/>
        <v>0</v>
      </c>
      <c r="N169" s="741">
        <f t="shared" si="66"/>
        <v>0</v>
      </c>
      <c r="O169" s="741">
        <f t="shared" si="66"/>
        <v>0</v>
      </c>
      <c r="P169" s="741">
        <f t="shared" si="66"/>
        <v>0</v>
      </c>
      <c r="Q169" s="741">
        <f t="shared" si="66"/>
        <v>0</v>
      </c>
      <c r="R169" s="741">
        <f t="shared" si="66"/>
        <v>0</v>
      </c>
      <c r="S169" s="741">
        <f t="shared" si="66"/>
        <v>0</v>
      </c>
      <c r="T169" s="741">
        <f t="shared" si="66"/>
        <v>0</v>
      </c>
      <c r="U169" s="741">
        <f t="shared" si="66"/>
        <v>0</v>
      </c>
      <c r="V169" s="741">
        <f t="shared" si="66"/>
        <v>0</v>
      </c>
      <c r="W169" s="741">
        <f t="shared" si="66"/>
        <v>0</v>
      </c>
      <c r="X169" s="741">
        <f t="shared" si="66"/>
        <v>0</v>
      </c>
      <c r="Y169" s="741">
        <f t="shared" si="66"/>
        <v>0</v>
      </c>
      <c r="Z169" s="741">
        <f t="shared" si="64"/>
        <v>0</v>
      </c>
      <c r="AA169" s="741">
        <f t="shared" si="64"/>
        <v>0</v>
      </c>
      <c r="AB169" s="741">
        <f t="shared" si="64"/>
        <v>0</v>
      </c>
      <c r="AC169" s="741">
        <f t="shared" si="64"/>
        <v>0</v>
      </c>
      <c r="AD169" s="741">
        <f t="shared" si="64"/>
        <v>0</v>
      </c>
      <c r="AE169" s="741">
        <f t="shared" si="64"/>
        <v>0</v>
      </c>
      <c r="AF169" s="741">
        <f t="shared" si="64"/>
        <v>0</v>
      </c>
      <c r="AG169" s="741">
        <f t="shared" si="64"/>
        <v>0</v>
      </c>
      <c r="AH169" s="741">
        <f t="shared" si="64"/>
        <v>0</v>
      </c>
      <c r="AI169" s="741">
        <f t="shared" si="64"/>
        <v>0</v>
      </c>
      <c r="AJ169" s="741">
        <f t="shared" si="64"/>
        <v>0</v>
      </c>
      <c r="AK169" s="741">
        <f t="shared" si="64"/>
        <v>0</v>
      </c>
      <c r="AL169" s="741">
        <f t="shared" si="64"/>
        <v>0</v>
      </c>
      <c r="AM169" s="741">
        <f t="shared" si="64"/>
        <v>0</v>
      </c>
      <c r="AN169" s="741">
        <f t="shared" si="65"/>
        <v>0</v>
      </c>
      <c r="AO169" s="741">
        <f t="shared" si="65"/>
        <v>0</v>
      </c>
      <c r="AP169" s="741">
        <f t="shared" si="65"/>
        <v>0</v>
      </c>
      <c r="AQ169" s="741">
        <f t="shared" si="65"/>
        <v>0</v>
      </c>
      <c r="AR169" s="741">
        <f t="shared" si="65"/>
        <v>0</v>
      </c>
      <c r="AS169" s="741">
        <f t="shared" si="65"/>
        <v>0</v>
      </c>
      <c r="AT169" s="741">
        <f t="shared" si="65"/>
        <v>0</v>
      </c>
      <c r="AU169" s="741">
        <f t="shared" si="65"/>
        <v>0</v>
      </c>
      <c r="AV169" s="741">
        <f t="shared" si="65"/>
        <v>0</v>
      </c>
      <c r="AW169" s="741">
        <f t="shared" si="65"/>
        <v>0</v>
      </c>
      <c r="AX169" s="741">
        <f t="shared" si="65"/>
        <v>0</v>
      </c>
      <c r="AY169" s="741">
        <f t="shared" si="65"/>
        <v>0</v>
      </c>
      <c r="AZ169" s="741">
        <f t="shared" si="65"/>
        <v>0</v>
      </c>
      <c r="BA169" s="741">
        <f t="shared" si="65"/>
        <v>0</v>
      </c>
      <c r="BB169" s="741">
        <f t="shared" si="65"/>
        <v>0</v>
      </c>
      <c r="BC169" s="741">
        <f t="shared" si="65"/>
        <v>0</v>
      </c>
      <c r="BD169" s="741">
        <f t="shared" si="67"/>
        <v>0</v>
      </c>
      <c r="BE169" s="741">
        <f t="shared" si="67"/>
        <v>0</v>
      </c>
      <c r="BF169" s="741">
        <f t="shared" si="67"/>
        <v>0</v>
      </c>
      <c r="BG169" s="741">
        <f t="shared" si="67"/>
        <v>0</v>
      </c>
      <c r="BH169" s="741">
        <f t="shared" si="67"/>
        <v>0</v>
      </c>
      <c r="BI169" s="741">
        <f t="shared" si="67"/>
        <v>0</v>
      </c>
      <c r="BJ169" s="741">
        <f t="shared" si="67"/>
        <v>0</v>
      </c>
      <c r="BK169" s="741">
        <f t="shared" si="67"/>
        <v>0</v>
      </c>
      <c r="BL169" s="741">
        <f t="shared" si="67"/>
        <v>0</v>
      </c>
      <c r="BM169" s="741">
        <f t="shared" si="67"/>
        <v>0</v>
      </c>
      <c r="BN169" s="741">
        <f t="shared" si="67"/>
        <v>0</v>
      </c>
      <c r="BO169" s="741">
        <f t="shared" si="67"/>
        <v>0</v>
      </c>
      <c r="BP169" s="741">
        <f t="shared" si="67"/>
        <v>0</v>
      </c>
      <c r="BQ169" s="741">
        <f t="shared" si="67"/>
        <v>0</v>
      </c>
      <c r="BR169" s="732">
        <f t="shared" si="60"/>
        <v>0</v>
      </c>
    </row>
    <row r="170" spans="1:70" ht="15" hidden="1" outlineLevel="1">
      <c r="A170" s="742">
        <v>-24</v>
      </c>
      <c r="B170" s="734">
        <f t="shared" si="51"/>
        <v>54</v>
      </c>
      <c r="C170" s="735">
        <v>0</v>
      </c>
      <c r="D170" s="737">
        <f t="shared" si="44"/>
        <v>0</v>
      </c>
      <c r="E170" s="738"/>
      <c r="F170" s="739"/>
      <c r="G170" s="739"/>
      <c r="H170" s="739"/>
      <c r="I170" s="740"/>
      <c r="J170" s="741">
        <f t="shared" si="66"/>
        <v>0</v>
      </c>
      <c r="K170" s="741">
        <f t="shared" si="66"/>
        <v>0</v>
      </c>
      <c r="L170" s="741">
        <f t="shared" si="66"/>
        <v>0</v>
      </c>
      <c r="M170" s="741">
        <f t="shared" si="66"/>
        <v>0</v>
      </c>
      <c r="N170" s="741">
        <f t="shared" si="66"/>
        <v>0</v>
      </c>
      <c r="O170" s="741">
        <f t="shared" si="66"/>
        <v>0</v>
      </c>
      <c r="P170" s="741">
        <f t="shared" si="66"/>
        <v>0</v>
      </c>
      <c r="Q170" s="741">
        <f t="shared" si="66"/>
        <v>0</v>
      </c>
      <c r="R170" s="741">
        <f t="shared" si="66"/>
        <v>0</v>
      </c>
      <c r="S170" s="741">
        <f t="shared" si="66"/>
        <v>0</v>
      </c>
      <c r="T170" s="741">
        <f t="shared" si="66"/>
        <v>0</v>
      </c>
      <c r="U170" s="741">
        <f t="shared" si="66"/>
        <v>0</v>
      </c>
      <c r="V170" s="741">
        <f t="shared" si="66"/>
        <v>0</v>
      </c>
      <c r="W170" s="741">
        <f t="shared" si="66"/>
        <v>0</v>
      </c>
      <c r="X170" s="741">
        <f t="shared" si="66"/>
        <v>0</v>
      </c>
      <c r="Y170" s="741">
        <f t="shared" si="66"/>
        <v>0</v>
      </c>
      <c r="Z170" s="741">
        <f t="shared" si="64"/>
        <v>0</v>
      </c>
      <c r="AA170" s="741">
        <f t="shared" si="64"/>
        <v>0</v>
      </c>
      <c r="AB170" s="741">
        <f t="shared" si="64"/>
        <v>0</v>
      </c>
      <c r="AC170" s="741">
        <f t="shared" si="64"/>
        <v>0</v>
      </c>
      <c r="AD170" s="741">
        <f t="shared" si="64"/>
        <v>0</v>
      </c>
      <c r="AE170" s="741">
        <f t="shared" si="64"/>
        <v>0</v>
      </c>
      <c r="AF170" s="741">
        <f t="shared" si="64"/>
        <v>0</v>
      </c>
      <c r="AG170" s="741">
        <f t="shared" si="64"/>
        <v>0</v>
      </c>
      <c r="AH170" s="741">
        <f t="shared" si="64"/>
        <v>0</v>
      </c>
      <c r="AI170" s="741">
        <f t="shared" si="64"/>
        <v>0</v>
      </c>
      <c r="AJ170" s="741">
        <f t="shared" si="64"/>
        <v>0</v>
      </c>
      <c r="AK170" s="741">
        <f t="shared" si="64"/>
        <v>0</v>
      </c>
      <c r="AL170" s="741">
        <f t="shared" si="64"/>
        <v>0</v>
      </c>
      <c r="AM170" s="741">
        <f t="shared" si="64"/>
        <v>0</v>
      </c>
      <c r="AN170" s="741">
        <f t="shared" si="65"/>
        <v>0</v>
      </c>
      <c r="AO170" s="741">
        <f t="shared" si="65"/>
        <v>0</v>
      </c>
      <c r="AP170" s="741">
        <f t="shared" si="65"/>
        <v>0</v>
      </c>
      <c r="AQ170" s="741">
        <f t="shared" si="65"/>
        <v>0</v>
      </c>
      <c r="AR170" s="741">
        <f t="shared" si="65"/>
        <v>0</v>
      </c>
      <c r="AS170" s="741">
        <f t="shared" si="65"/>
        <v>0</v>
      </c>
      <c r="AT170" s="741">
        <f t="shared" si="65"/>
        <v>0</v>
      </c>
      <c r="AU170" s="741">
        <f t="shared" si="65"/>
        <v>0</v>
      </c>
      <c r="AV170" s="741">
        <f t="shared" si="65"/>
        <v>0</v>
      </c>
      <c r="AW170" s="741">
        <f t="shared" si="65"/>
        <v>0</v>
      </c>
      <c r="AX170" s="741">
        <f t="shared" si="65"/>
        <v>0</v>
      </c>
      <c r="AY170" s="741">
        <f t="shared" si="65"/>
        <v>0</v>
      </c>
      <c r="AZ170" s="741">
        <f t="shared" si="65"/>
        <v>0</v>
      </c>
      <c r="BA170" s="741">
        <f t="shared" si="65"/>
        <v>0</v>
      </c>
      <c r="BB170" s="741">
        <f t="shared" si="65"/>
        <v>0</v>
      </c>
      <c r="BC170" s="741">
        <f t="shared" si="65"/>
        <v>0</v>
      </c>
      <c r="BD170" s="741">
        <f t="shared" si="67"/>
        <v>0</v>
      </c>
      <c r="BE170" s="741">
        <f t="shared" si="67"/>
        <v>0</v>
      </c>
      <c r="BF170" s="741">
        <f t="shared" si="67"/>
        <v>0</v>
      </c>
      <c r="BG170" s="741">
        <f t="shared" si="67"/>
        <v>0</v>
      </c>
      <c r="BH170" s="741">
        <f t="shared" si="67"/>
        <v>0</v>
      </c>
      <c r="BI170" s="741">
        <f t="shared" si="67"/>
        <v>0</v>
      </c>
      <c r="BJ170" s="741">
        <f t="shared" si="67"/>
        <v>0</v>
      </c>
      <c r="BK170" s="741">
        <f t="shared" si="67"/>
        <v>0</v>
      </c>
      <c r="BL170" s="741">
        <f t="shared" si="67"/>
        <v>0</v>
      </c>
      <c r="BM170" s="741">
        <f t="shared" si="67"/>
        <v>0</v>
      </c>
      <c r="BN170" s="741">
        <f t="shared" si="67"/>
        <v>0</v>
      </c>
      <c r="BO170" s="741">
        <f t="shared" si="67"/>
        <v>0</v>
      </c>
      <c r="BP170" s="741">
        <f t="shared" si="67"/>
        <v>0</v>
      </c>
      <c r="BQ170" s="741">
        <f t="shared" si="67"/>
        <v>0</v>
      </c>
      <c r="BR170" s="732">
        <f t="shared" si="60"/>
        <v>0</v>
      </c>
    </row>
    <row r="171" spans="1:70" ht="15" hidden="1" outlineLevel="1">
      <c r="A171" s="742">
        <v>-25</v>
      </c>
      <c r="B171" s="734">
        <f t="shared" si="51"/>
        <v>55</v>
      </c>
      <c r="C171" s="735">
        <v>0</v>
      </c>
      <c r="D171" s="737">
        <f t="shared" si="44"/>
        <v>0</v>
      </c>
      <c r="E171" s="738"/>
      <c r="F171" s="739"/>
      <c r="G171" s="739"/>
      <c r="H171" s="739"/>
      <c r="I171" s="740"/>
      <c r="J171" s="741">
        <f t="shared" si="66"/>
        <v>0</v>
      </c>
      <c r="K171" s="741">
        <f t="shared" si="66"/>
        <v>0</v>
      </c>
      <c r="L171" s="741">
        <f t="shared" si="66"/>
        <v>0</v>
      </c>
      <c r="M171" s="741">
        <f t="shared" si="66"/>
        <v>0</v>
      </c>
      <c r="N171" s="741">
        <f t="shared" si="66"/>
        <v>0</v>
      </c>
      <c r="O171" s="741">
        <f t="shared" si="66"/>
        <v>0</v>
      </c>
      <c r="P171" s="741">
        <f t="shared" si="66"/>
        <v>0</v>
      </c>
      <c r="Q171" s="741">
        <f t="shared" si="66"/>
        <v>0</v>
      </c>
      <c r="R171" s="741">
        <f t="shared" si="66"/>
        <v>0</v>
      </c>
      <c r="S171" s="741">
        <f t="shared" si="66"/>
        <v>0</v>
      </c>
      <c r="T171" s="741">
        <f t="shared" si="66"/>
        <v>0</v>
      </c>
      <c r="U171" s="741">
        <f t="shared" si="66"/>
        <v>0</v>
      </c>
      <c r="V171" s="741">
        <f t="shared" si="66"/>
        <v>0</v>
      </c>
      <c r="W171" s="741">
        <f t="shared" si="66"/>
        <v>0</v>
      </c>
      <c r="X171" s="741">
        <f t="shared" si="66"/>
        <v>0</v>
      </c>
      <c r="Y171" s="741">
        <f t="shared" si="66"/>
        <v>0</v>
      </c>
      <c r="Z171" s="741">
        <f t="shared" si="64"/>
        <v>0</v>
      </c>
      <c r="AA171" s="741">
        <f t="shared" si="64"/>
        <v>0</v>
      </c>
      <c r="AB171" s="741">
        <f t="shared" si="64"/>
        <v>0</v>
      </c>
      <c r="AC171" s="741">
        <f t="shared" si="64"/>
        <v>0</v>
      </c>
      <c r="AD171" s="741">
        <f t="shared" si="64"/>
        <v>0</v>
      </c>
      <c r="AE171" s="741">
        <f t="shared" si="64"/>
        <v>0</v>
      </c>
      <c r="AF171" s="741">
        <f t="shared" si="64"/>
        <v>0</v>
      </c>
      <c r="AG171" s="741">
        <f t="shared" si="64"/>
        <v>0</v>
      </c>
      <c r="AH171" s="741">
        <f t="shared" si="64"/>
        <v>0</v>
      </c>
      <c r="AI171" s="741">
        <f t="shared" si="64"/>
        <v>0</v>
      </c>
      <c r="AJ171" s="741">
        <f t="shared" si="64"/>
        <v>0</v>
      </c>
      <c r="AK171" s="741">
        <f t="shared" si="64"/>
        <v>0</v>
      </c>
      <c r="AL171" s="741">
        <f t="shared" si="64"/>
        <v>0</v>
      </c>
      <c r="AM171" s="741">
        <f t="shared" si="64"/>
        <v>0</v>
      </c>
      <c r="AN171" s="741">
        <f t="shared" si="65"/>
        <v>0</v>
      </c>
      <c r="AO171" s="741">
        <f t="shared" si="65"/>
        <v>0</v>
      </c>
      <c r="AP171" s="741">
        <f t="shared" si="65"/>
        <v>0</v>
      </c>
      <c r="AQ171" s="741">
        <f t="shared" si="65"/>
        <v>0</v>
      </c>
      <c r="AR171" s="741">
        <f t="shared" si="65"/>
        <v>0</v>
      </c>
      <c r="AS171" s="741">
        <f t="shared" si="65"/>
        <v>0</v>
      </c>
      <c r="AT171" s="741">
        <f t="shared" si="65"/>
        <v>0</v>
      </c>
      <c r="AU171" s="741">
        <f t="shared" si="65"/>
        <v>0</v>
      </c>
      <c r="AV171" s="741">
        <f t="shared" si="65"/>
        <v>0</v>
      </c>
      <c r="AW171" s="741">
        <f t="shared" si="65"/>
        <v>0</v>
      </c>
      <c r="AX171" s="741">
        <f t="shared" si="65"/>
        <v>0</v>
      </c>
      <c r="AY171" s="741">
        <f t="shared" si="65"/>
        <v>0</v>
      </c>
      <c r="AZ171" s="741">
        <f t="shared" si="65"/>
        <v>0</v>
      </c>
      <c r="BA171" s="741">
        <f t="shared" si="65"/>
        <v>0</v>
      </c>
      <c r="BB171" s="741">
        <f t="shared" si="65"/>
        <v>0</v>
      </c>
      <c r="BC171" s="741">
        <f t="shared" si="65"/>
        <v>0</v>
      </c>
      <c r="BD171" s="741">
        <f t="shared" si="67"/>
        <v>0</v>
      </c>
      <c r="BE171" s="741">
        <f t="shared" si="67"/>
        <v>0</v>
      </c>
      <c r="BF171" s="741">
        <f t="shared" si="67"/>
        <v>0</v>
      </c>
      <c r="BG171" s="741">
        <f t="shared" si="67"/>
        <v>0</v>
      </c>
      <c r="BH171" s="741">
        <f t="shared" si="67"/>
        <v>0</v>
      </c>
      <c r="BI171" s="741">
        <f t="shared" si="67"/>
        <v>0</v>
      </c>
      <c r="BJ171" s="741">
        <f t="shared" si="67"/>
        <v>0</v>
      </c>
      <c r="BK171" s="741">
        <f t="shared" si="67"/>
        <v>0</v>
      </c>
      <c r="BL171" s="741">
        <f t="shared" si="67"/>
        <v>0</v>
      </c>
      <c r="BM171" s="741">
        <f t="shared" si="67"/>
        <v>0</v>
      </c>
      <c r="BN171" s="741">
        <f t="shared" si="67"/>
        <v>0</v>
      </c>
      <c r="BO171" s="741">
        <f t="shared" si="67"/>
        <v>0</v>
      </c>
      <c r="BP171" s="741">
        <f t="shared" si="67"/>
        <v>0</v>
      </c>
      <c r="BQ171" s="741">
        <f t="shared" si="67"/>
        <v>0</v>
      </c>
      <c r="BR171" s="732">
        <f t="shared" si="60"/>
        <v>0</v>
      </c>
    </row>
    <row r="172" spans="1:70" ht="15" hidden="1" outlineLevel="1">
      <c r="A172" s="742">
        <v>-26</v>
      </c>
      <c r="B172" s="734">
        <f t="shared" si="51"/>
        <v>56</v>
      </c>
      <c r="C172" s="735">
        <v>0</v>
      </c>
      <c r="D172" s="737">
        <f t="shared" si="44"/>
        <v>0</v>
      </c>
      <c r="E172" s="738"/>
      <c r="F172" s="739"/>
      <c r="G172" s="739"/>
      <c r="H172" s="739"/>
      <c r="I172" s="740"/>
      <c r="J172" s="741">
        <f t="shared" si="66"/>
        <v>0</v>
      </c>
      <c r="K172" s="741">
        <f t="shared" si="66"/>
        <v>0</v>
      </c>
      <c r="L172" s="741">
        <f t="shared" si="66"/>
        <v>0</v>
      </c>
      <c r="M172" s="741">
        <f t="shared" si="66"/>
        <v>0</v>
      </c>
      <c r="N172" s="741">
        <f t="shared" si="66"/>
        <v>0</v>
      </c>
      <c r="O172" s="741">
        <f t="shared" si="66"/>
        <v>0</v>
      </c>
      <c r="P172" s="741">
        <f t="shared" si="66"/>
        <v>0</v>
      </c>
      <c r="Q172" s="741">
        <f t="shared" si="66"/>
        <v>0</v>
      </c>
      <c r="R172" s="741">
        <f t="shared" si="66"/>
        <v>0</v>
      </c>
      <c r="S172" s="741">
        <f t="shared" si="66"/>
        <v>0</v>
      </c>
      <c r="T172" s="741">
        <f t="shared" si="66"/>
        <v>0</v>
      </c>
      <c r="U172" s="741">
        <f t="shared" si="66"/>
        <v>0</v>
      </c>
      <c r="V172" s="741">
        <f t="shared" si="66"/>
        <v>0</v>
      </c>
      <c r="W172" s="741">
        <f t="shared" si="66"/>
        <v>0</v>
      </c>
      <c r="X172" s="741">
        <f t="shared" si="66"/>
        <v>0</v>
      </c>
      <c r="Y172" s="741">
        <f t="shared" si="66"/>
        <v>0</v>
      </c>
      <c r="Z172" s="741">
        <f t="shared" si="64"/>
        <v>0</v>
      </c>
      <c r="AA172" s="741">
        <f t="shared" si="64"/>
        <v>0</v>
      </c>
      <c r="AB172" s="741">
        <f t="shared" si="64"/>
        <v>0</v>
      </c>
      <c r="AC172" s="741">
        <f t="shared" si="64"/>
        <v>0</v>
      </c>
      <c r="AD172" s="741">
        <f t="shared" si="64"/>
        <v>0</v>
      </c>
      <c r="AE172" s="741">
        <f t="shared" si="64"/>
        <v>0</v>
      </c>
      <c r="AF172" s="741">
        <f t="shared" si="64"/>
        <v>0</v>
      </c>
      <c r="AG172" s="741">
        <f t="shared" si="64"/>
        <v>0</v>
      </c>
      <c r="AH172" s="741">
        <f t="shared" si="64"/>
        <v>0</v>
      </c>
      <c r="AI172" s="741">
        <f t="shared" si="64"/>
        <v>0</v>
      </c>
      <c r="AJ172" s="741">
        <f t="shared" si="64"/>
        <v>0</v>
      </c>
      <c r="AK172" s="741">
        <f t="shared" si="64"/>
        <v>0</v>
      </c>
      <c r="AL172" s="741">
        <f t="shared" si="64"/>
        <v>0</v>
      </c>
      <c r="AM172" s="741">
        <f t="shared" si="64"/>
        <v>0</v>
      </c>
      <c r="AN172" s="741">
        <f t="shared" si="65"/>
        <v>0</v>
      </c>
      <c r="AO172" s="741">
        <f t="shared" si="65"/>
        <v>0</v>
      </c>
      <c r="AP172" s="741">
        <f t="shared" si="65"/>
        <v>0</v>
      </c>
      <c r="AQ172" s="741">
        <f t="shared" si="65"/>
        <v>0</v>
      </c>
      <c r="AR172" s="741">
        <f t="shared" si="65"/>
        <v>0</v>
      </c>
      <c r="AS172" s="741">
        <f t="shared" si="65"/>
        <v>0</v>
      </c>
      <c r="AT172" s="741">
        <f t="shared" si="65"/>
        <v>0</v>
      </c>
      <c r="AU172" s="741">
        <f t="shared" si="65"/>
        <v>0</v>
      </c>
      <c r="AV172" s="741">
        <f t="shared" si="65"/>
        <v>0</v>
      </c>
      <c r="AW172" s="741">
        <f t="shared" si="65"/>
        <v>0</v>
      </c>
      <c r="AX172" s="741">
        <f t="shared" si="65"/>
        <v>0</v>
      </c>
      <c r="AY172" s="741">
        <f t="shared" si="65"/>
        <v>0</v>
      </c>
      <c r="AZ172" s="741">
        <f t="shared" si="65"/>
        <v>0</v>
      </c>
      <c r="BA172" s="741">
        <f t="shared" si="65"/>
        <v>0</v>
      </c>
      <c r="BB172" s="741">
        <f t="shared" si="65"/>
        <v>0</v>
      </c>
      <c r="BC172" s="741">
        <f t="shared" si="65"/>
        <v>0</v>
      </c>
      <c r="BD172" s="741">
        <f t="shared" si="67"/>
        <v>0</v>
      </c>
      <c r="BE172" s="741">
        <f t="shared" si="67"/>
        <v>0</v>
      </c>
      <c r="BF172" s="741">
        <f t="shared" si="67"/>
        <v>0</v>
      </c>
      <c r="BG172" s="741">
        <f t="shared" si="67"/>
        <v>0</v>
      </c>
      <c r="BH172" s="741">
        <f t="shared" si="67"/>
        <v>0</v>
      </c>
      <c r="BI172" s="741">
        <f t="shared" si="67"/>
        <v>0</v>
      </c>
      <c r="BJ172" s="741">
        <f t="shared" si="67"/>
        <v>0</v>
      </c>
      <c r="BK172" s="741">
        <f t="shared" si="67"/>
        <v>0</v>
      </c>
      <c r="BL172" s="741">
        <f t="shared" si="67"/>
        <v>0</v>
      </c>
      <c r="BM172" s="741">
        <f t="shared" si="67"/>
        <v>0</v>
      </c>
      <c r="BN172" s="741">
        <f t="shared" si="67"/>
        <v>0</v>
      </c>
      <c r="BO172" s="741">
        <f t="shared" si="67"/>
        <v>0</v>
      </c>
      <c r="BP172" s="741">
        <f t="shared" si="67"/>
        <v>0</v>
      </c>
      <c r="BQ172" s="741">
        <f t="shared" si="67"/>
        <v>0</v>
      </c>
      <c r="BR172" s="732">
        <f t="shared" si="60"/>
        <v>0</v>
      </c>
    </row>
    <row r="173" spans="1:70" ht="15" hidden="1" outlineLevel="1">
      <c r="A173" s="742">
        <v>-27</v>
      </c>
      <c r="B173" s="734">
        <f t="shared" si="51"/>
        <v>57</v>
      </c>
      <c r="C173" s="735">
        <v>0</v>
      </c>
      <c r="D173" s="737">
        <f t="shared" si="44"/>
        <v>0</v>
      </c>
      <c r="E173" s="738"/>
      <c r="F173" s="739"/>
      <c r="G173" s="739"/>
      <c r="H173" s="739"/>
      <c r="I173" s="740"/>
      <c r="J173" s="741">
        <f t="shared" si="66"/>
        <v>0</v>
      </c>
      <c r="K173" s="741">
        <f t="shared" si="66"/>
        <v>0</v>
      </c>
      <c r="L173" s="741">
        <f t="shared" si="66"/>
        <v>0</v>
      </c>
      <c r="M173" s="741">
        <f t="shared" si="66"/>
        <v>0</v>
      </c>
      <c r="N173" s="741">
        <f t="shared" si="66"/>
        <v>0</v>
      </c>
      <c r="O173" s="741">
        <f t="shared" si="66"/>
        <v>0</v>
      </c>
      <c r="P173" s="741">
        <f t="shared" si="66"/>
        <v>0</v>
      </c>
      <c r="Q173" s="741">
        <f t="shared" si="66"/>
        <v>0</v>
      </c>
      <c r="R173" s="741">
        <f t="shared" si="66"/>
        <v>0</v>
      </c>
      <c r="S173" s="741">
        <f t="shared" si="66"/>
        <v>0</v>
      </c>
      <c r="T173" s="741">
        <f t="shared" si="66"/>
        <v>0</v>
      </c>
      <c r="U173" s="741">
        <f t="shared" si="66"/>
        <v>0</v>
      </c>
      <c r="V173" s="741">
        <f t="shared" si="66"/>
        <v>0</v>
      </c>
      <c r="W173" s="741">
        <f t="shared" si="66"/>
        <v>0</v>
      </c>
      <c r="X173" s="741">
        <f t="shared" si="66"/>
        <v>0</v>
      </c>
      <c r="Y173" s="741">
        <f t="shared" si="66"/>
        <v>0</v>
      </c>
      <c r="Z173" s="741">
        <f t="shared" si="64"/>
        <v>0</v>
      </c>
      <c r="AA173" s="741">
        <f t="shared" si="64"/>
        <v>0</v>
      </c>
      <c r="AB173" s="741">
        <f t="shared" si="64"/>
        <v>0</v>
      </c>
      <c r="AC173" s="741">
        <f t="shared" si="64"/>
        <v>0</v>
      </c>
      <c r="AD173" s="741">
        <f t="shared" si="64"/>
        <v>0</v>
      </c>
      <c r="AE173" s="741">
        <f t="shared" si="64"/>
        <v>0</v>
      </c>
      <c r="AF173" s="741">
        <f t="shared" si="64"/>
        <v>0</v>
      </c>
      <c r="AG173" s="741">
        <f t="shared" si="64"/>
        <v>0</v>
      </c>
      <c r="AH173" s="741">
        <f t="shared" si="64"/>
        <v>0</v>
      </c>
      <c r="AI173" s="741">
        <f t="shared" si="64"/>
        <v>0</v>
      </c>
      <c r="AJ173" s="741">
        <f t="shared" si="64"/>
        <v>0</v>
      </c>
      <c r="AK173" s="741">
        <f t="shared" si="64"/>
        <v>0</v>
      </c>
      <c r="AL173" s="741">
        <f t="shared" si="64"/>
        <v>0</v>
      </c>
      <c r="AM173" s="741">
        <f t="shared" si="64"/>
        <v>0</v>
      </c>
      <c r="AN173" s="741">
        <f t="shared" si="65"/>
        <v>0</v>
      </c>
      <c r="AO173" s="741">
        <f t="shared" si="65"/>
        <v>0</v>
      </c>
      <c r="AP173" s="741">
        <f t="shared" si="65"/>
        <v>0</v>
      </c>
      <c r="AQ173" s="741">
        <f t="shared" si="65"/>
        <v>0</v>
      </c>
      <c r="AR173" s="741">
        <f t="shared" si="65"/>
        <v>0</v>
      </c>
      <c r="AS173" s="741">
        <f t="shared" si="65"/>
        <v>0</v>
      </c>
      <c r="AT173" s="741">
        <f t="shared" si="65"/>
        <v>0</v>
      </c>
      <c r="AU173" s="741">
        <f t="shared" si="65"/>
        <v>0</v>
      </c>
      <c r="AV173" s="741">
        <f t="shared" si="65"/>
        <v>0</v>
      </c>
      <c r="AW173" s="741">
        <f t="shared" si="65"/>
        <v>0</v>
      </c>
      <c r="AX173" s="741">
        <f t="shared" si="65"/>
        <v>0</v>
      </c>
      <c r="AY173" s="741">
        <f t="shared" si="65"/>
        <v>0</v>
      </c>
      <c r="AZ173" s="741">
        <f t="shared" si="65"/>
        <v>0</v>
      </c>
      <c r="BA173" s="741">
        <f t="shared" si="65"/>
        <v>0</v>
      </c>
      <c r="BB173" s="741">
        <f t="shared" si="65"/>
        <v>0</v>
      </c>
      <c r="BC173" s="741">
        <f t="shared" si="65"/>
        <v>0</v>
      </c>
      <c r="BD173" s="741">
        <f t="shared" si="67"/>
        <v>0</v>
      </c>
      <c r="BE173" s="741">
        <f t="shared" si="67"/>
        <v>0</v>
      </c>
      <c r="BF173" s="741">
        <f t="shared" si="67"/>
        <v>0</v>
      </c>
      <c r="BG173" s="741">
        <f t="shared" si="67"/>
        <v>0</v>
      </c>
      <c r="BH173" s="741">
        <f t="shared" si="67"/>
        <v>0</v>
      </c>
      <c r="BI173" s="741">
        <f t="shared" si="67"/>
        <v>0</v>
      </c>
      <c r="BJ173" s="741">
        <f t="shared" si="67"/>
        <v>0</v>
      </c>
      <c r="BK173" s="741">
        <f t="shared" si="67"/>
        <v>0</v>
      </c>
      <c r="BL173" s="741">
        <f t="shared" si="67"/>
        <v>0</v>
      </c>
      <c r="BM173" s="741">
        <f t="shared" si="67"/>
        <v>0</v>
      </c>
      <c r="BN173" s="741">
        <f t="shared" si="67"/>
        <v>0</v>
      </c>
      <c r="BO173" s="741">
        <f t="shared" si="67"/>
        <v>0</v>
      </c>
      <c r="BP173" s="741">
        <f t="shared" si="67"/>
        <v>0</v>
      </c>
      <c r="BQ173" s="741">
        <f t="shared" si="67"/>
        <v>0</v>
      </c>
      <c r="BR173" s="732">
        <f t="shared" si="60"/>
        <v>0</v>
      </c>
    </row>
    <row r="174" spans="1:70" ht="15" hidden="1" outlineLevel="1">
      <c r="A174" s="742">
        <v>-28</v>
      </c>
      <c r="B174" s="734">
        <f t="shared" si="51"/>
        <v>58</v>
      </c>
      <c r="C174" s="735">
        <v>0</v>
      </c>
      <c r="D174" s="737">
        <f t="shared" si="44"/>
        <v>0</v>
      </c>
      <c r="E174" s="738"/>
      <c r="F174" s="739"/>
      <c r="G174" s="739"/>
      <c r="H174" s="739"/>
      <c r="I174" s="740"/>
      <c r="J174" s="741">
        <f t="shared" si="66"/>
        <v>0</v>
      </c>
      <c r="K174" s="741">
        <f t="shared" si="66"/>
        <v>0</v>
      </c>
      <c r="L174" s="741">
        <f t="shared" si="66"/>
        <v>0</v>
      </c>
      <c r="M174" s="741">
        <f t="shared" si="66"/>
        <v>0</v>
      </c>
      <c r="N174" s="741">
        <f t="shared" si="66"/>
        <v>0</v>
      </c>
      <c r="O174" s="741">
        <f t="shared" si="66"/>
        <v>0</v>
      </c>
      <c r="P174" s="741">
        <f t="shared" si="66"/>
        <v>0</v>
      </c>
      <c r="Q174" s="741">
        <f t="shared" si="66"/>
        <v>0</v>
      </c>
      <c r="R174" s="741">
        <f t="shared" si="66"/>
        <v>0</v>
      </c>
      <c r="S174" s="741">
        <f t="shared" si="66"/>
        <v>0</v>
      </c>
      <c r="T174" s="741">
        <f t="shared" si="66"/>
        <v>0</v>
      </c>
      <c r="U174" s="741">
        <f t="shared" si="66"/>
        <v>0</v>
      </c>
      <c r="V174" s="741">
        <f t="shared" si="66"/>
        <v>0</v>
      </c>
      <c r="W174" s="741">
        <f t="shared" si="66"/>
        <v>0</v>
      </c>
      <c r="X174" s="741">
        <f t="shared" si="66"/>
        <v>0</v>
      </c>
      <c r="Y174" s="741">
        <f t="shared" si="66"/>
        <v>0</v>
      </c>
      <c r="Z174" s="741">
        <f t="shared" si="64"/>
        <v>0</v>
      </c>
      <c r="AA174" s="741">
        <f t="shared" si="64"/>
        <v>0</v>
      </c>
      <c r="AB174" s="741">
        <f t="shared" si="64"/>
        <v>0</v>
      </c>
      <c r="AC174" s="741">
        <f t="shared" si="64"/>
        <v>0</v>
      </c>
      <c r="AD174" s="741">
        <f t="shared" si="64"/>
        <v>0</v>
      </c>
      <c r="AE174" s="741">
        <f t="shared" si="64"/>
        <v>0</v>
      </c>
      <c r="AF174" s="741">
        <f t="shared" si="64"/>
        <v>0</v>
      </c>
      <c r="AG174" s="741">
        <f t="shared" si="64"/>
        <v>0</v>
      </c>
      <c r="AH174" s="741">
        <f t="shared" si="64"/>
        <v>0</v>
      </c>
      <c r="AI174" s="741">
        <f t="shared" si="64"/>
        <v>0</v>
      </c>
      <c r="AJ174" s="741">
        <f t="shared" si="64"/>
        <v>0</v>
      </c>
      <c r="AK174" s="741">
        <f t="shared" si="64"/>
        <v>0</v>
      </c>
      <c r="AL174" s="741">
        <f t="shared" si="64"/>
        <v>0</v>
      </c>
      <c r="AM174" s="741">
        <f t="shared" si="64"/>
        <v>0</v>
      </c>
      <c r="AN174" s="741">
        <f t="shared" si="65"/>
        <v>0</v>
      </c>
      <c r="AO174" s="741">
        <f t="shared" si="65"/>
        <v>0</v>
      </c>
      <c r="AP174" s="741">
        <f t="shared" si="65"/>
        <v>0</v>
      </c>
      <c r="AQ174" s="741">
        <f t="shared" si="65"/>
        <v>0</v>
      </c>
      <c r="AR174" s="741">
        <f t="shared" si="65"/>
        <v>0</v>
      </c>
      <c r="AS174" s="741">
        <f t="shared" si="65"/>
        <v>0</v>
      </c>
      <c r="AT174" s="741">
        <f t="shared" si="65"/>
        <v>0</v>
      </c>
      <c r="AU174" s="741">
        <f t="shared" si="65"/>
        <v>0</v>
      </c>
      <c r="AV174" s="741">
        <f t="shared" si="65"/>
        <v>0</v>
      </c>
      <c r="AW174" s="741">
        <f t="shared" si="65"/>
        <v>0</v>
      </c>
      <c r="AX174" s="741">
        <f t="shared" si="65"/>
        <v>0</v>
      </c>
      <c r="AY174" s="741">
        <f t="shared" si="65"/>
        <v>0</v>
      </c>
      <c r="AZ174" s="741">
        <f t="shared" si="65"/>
        <v>0</v>
      </c>
      <c r="BA174" s="741">
        <f t="shared" si="65"/>
        <v>0</v>
      </c>
      <c r="BB174" s="741">
        <f t="shared" si="65"/>
        <v>0</v>
      </c>
      <c r="BC174" s="741">
        <f t="shared" si="65"/>
        <v>0</v>
      </c>
      <c r="BD174" s="741">
        <f t="shared" si="67"/>
        <v>0</v>
      </c>
      <c r="BE174" s="741">
        <f t="shared" si="67"/>
        <v>0</v>
      </c>
      <c r="BF174" s="741">
        <f t="shared" si="67"/>
        <v>0</v>
      </c>
      <c r="BG174" s="741">
        <f t="shared" si="67"/>
        <v>0</v>
      </c>
      <c r="BH174" s="741">
        <f t="shared" si="67"/>
        <v>0</v>
      </c>
      <c r="BI174" s="741">
        <f t="shared" si="67"/>
        <v>0</v>
      </c>
      <c r="BJ174" s="741">
        <f t="shared" si="67"/>
        <v>0</v>
      </c>
      <c r="BK174" s="741">
        <f t="shared" si="67"/>
        <v>0</v>
      </c>
      <c r="BL174" s="741">
        <f t="shared" si="67"/>
        <v>0</v>
      </c>
      <c r="BM174" s="741">
        <f t="shared" si="67"/>
        <v>0</v>
      </c>
      <c r="BN174" s="741">
        <f t="shared" si="67"/>
        <v>0</v>
      </c>
      <c r="BO174" s="741">
        <f t="shared" si="67"/>
        <v>0</v>
      </c>
      <c r="BP174" s="741">
        <f t="shared" si="67"/>
        <v>0</v>
      </c>
      <c r="BQ174" s="741">
        <f t="shared" si="67"/>
        <v>0</v>
      </c>
      <c r="BR174" s="732">
        <f t="shared" si="60"/>
        <v>0</v>
      </c>
    </row>
    <row r="175" spans="1:70" ht="15" hidden="1" outlineLevel="1">
      <c r="A175" s="742">
        <v>-29</v>
      </c>
      <c r="B175" s="734">
        <f t="shared" si="51"/>
        <v>59</v>
      </c>
      <c r="C175" s="735">
        <v>0</v>
      </c>
      <c r="D175" s="737">
        <f t="shared" si="44"/>
        <v>0</v>
      </c>
      <c r="E175" s="738"/>
      <c r="F175" s="739"/>
      <c r="G175" s="739"/>
      <c r="H175" s="739"/>
      <c r="I175" s="740"/>
      <c r="J175" s="741">
        <f t="shared" si="66"/>
        <v>0</v>
      </c>
      <c r="K175" s="741">
        <f t="shared" si="66"/>
        <v>0</v>
      </c>
      <c r="L175" s="741">
        <f t="shared" si="66"/>
        <v>0</v>
      </c>
      <c r="M175" s="741">
        <f t="shared" si="66"/>
        <v>0</v>
      </c>
      <c r="N175" s="741">
        <f t="shared" si="66"/>
        <v>0</v>
      </c>
      <c r="O175" s="741">
        <f t="shared" si="66"/>
        <v>0</v>
      </c>
      <c r="P175" s="741">
        <f t="shared" si="66"/>
        <v>0</v>
      </c>
      <c r="Q175" s="741">
        <f t="shared" si="66"/>
        <v>0</v>
      </c>
      <c r="R175" s="741">
        <f t="shared" si="66"/>
        <v>0</v>
      </c>
      <c r="S175" s="741">
        <f t="shared" si="66"/>
        <v>0</v>
      </c>
      <c r="T175" s="741">
        <f t="shared" si="66"/>
        <v>0</v>
      </c>
      <c r="U175" s="741">
        <f t="shared" si="66"/>
        <v>0</v>
      </c>
      <c r="V175" s="741">
        <f t="shared" si="66"/>
        <v>0</v>
      </c>
      <c r="W175" s="741">
        <f t="shared" si="66"/>
        <v>0</v>
      </c>
      <c r="X175" s="741">
        <f t="shared" si="66"/>
        <v>0</v>
      </c>
      <c r="Y175" s="741">
        <f t="shared" si="66"/>
        <v>0</v>
      </c>
      <c r="Z175" s="741">
        <f t="shared" si="64"/>
        <v>0</v>
      </c>
      <c r="AA175" s="741">
        <f t="shared" si="64"/>
        <v>0</v>
      </c>
      <c r="AB175" s="741">
        <f t="shared" si="64"/>
        <v>0</v>
      </c>
      <c r="AC175" s="741">
        <f t="shared" si="64"/>
        <v>0</v>
      </c>
      <c r="AD175" s="741">
        <f t="shared" si="64"/>
        <v>0</v>
      </c>
      <c r="AE175" s="741">
        <f t="shared" si="64"/>
        <v>0</v>
      </c>
      <c r="AF175" s="741">
        <f t="shared" si="64"/>
        <v>0</v>
      </c>
      <c r="AG175" s="741">
        <f t="shared" si="64"/>
        <v>0</v>
      </c>
      <c r="AH175" s="741">
        <f t="shared" si="64"/>
        <v>0</v>
      </c>
      <c r="AI175" s="741">
        <f t="shared" si="64"/>
        <v>0</v>
      </c>
      <c r="AJ175" s="741">
        <f t="shared" si="64"/>
        <v>0</v>
      </c>
      <c r="AK175" s="741">
        <f t="shared" si="64"/>
        <v>0</v>
      </c>
      <c r="AL175" s="741">
        <f t="shared" si="64"/>
        <v>0</v>
      </c>
      <c r="AM175" s="741">
        <f t="shared" si="64"/>
        <v>0</v>
      </c>
      <c r="AN175" s="741">
        <f t="shared" si="65"/>
        <v>0</v>
      </c>
      <c r="AO175" s="741">
        <f t="shared" si="65"/>
        <v>0</v>
      </c>
      <c r="AP175" s="741">
        <f t="shared" si="65"/>
        <v>0</v>
      </c>
      <c r="AQ175" s="741">
        <f t="shared" si="65"/>
        <v>0</v>
      </c>
      <c r="AR175" s="741">
        <f t="shared" si="65"/>
        <v>0</v>
      </c>
      <c r="AS175" s="741">
        <f t="shared" si="65"/>
        <v>0</v>
      </c>
      <c r="AT175" s="741">
        <f t="shared" si="65"/>
        <v>0</v>
      </c>
      <c r="AU175" s="741">
        <f t="shared" si="65"/>
        <v>0</v>
      </c>
      <c r="AV175" s="741">
        <f t="shared" si="65"/>
        <v>0</v>
      </c>
      <c r="AW175" s="741">
        <f t="shared" si="65"/>
        <v>0</v>
      </c>
      <c r="AX175" s="741">
        <f t="shared" si="65"/>
        <v>0</v>
      </c>
      <c r="AY175" s="741">
        <f t="shared" si="65"/>
        <v>0</v>
      </c>
      <c r="AZ175" s="741">
        <f t="shared" si="65"/>
        <v>0</v>
      </c>
      <c r="BA175" s="741">
        <f t="shared" si="65"/>
        <v>0</v>
      </c>
      <c r="BB175" s="741">
        <f t="shared" si="65"/>
        <v>0</v>
      </c>
      <c r="BC175" s="741">
        <f t="shared" si="65"/>
        <v>0</v>
      </c>
      <c r="BD175" s="741">
        <f t="shared" si="67"/>
        <v>0</v>
      </c>
      <c r="BE175" s="741">
        <f t="shared" si="67"/>
        <v>0</v>
      </c>
      <c r="BF175" s="741">
        <f t="shared" si="67"/>
        <v>0</v>
      </c>
      <c r="BG175" s="741">
        <f t="shared" si="67"/>
        <v>0</v>
      </c>
      <c r="BH175" s="741">
        <f t="shared" si="67"/>
        <v>0</v>
      </c>
      <c r="BI175" s="741">
        <f t="shared" si="67"/>
        <v>0</v>
      </c>
      <c r="BJ175" s="741">
        <f t="shared" si="67"/>
        <v>0</v>
      </c>
      <c r="BK175" s="741">
        <f t="shared" si="67"/>
        <v>0</v>
      </c>
      <c r="BL175" s="741">
        <f t="shared" si="67"/>
        <v>0</v>
      </c>
      <c r="BM175" s="741">
        <f t="shared" si="67"/>
        <v>0</v>
      </c>
      <c r="BN175" s="741">
        <f t="shared" si="67"/>
        <v>0</v>
      </c>
      <c r="BO175" s="741">
        <f t="shared" si="67"/>
        <v>0</v>
      </c>
      <c r="BP175" s="741">
        <f t="shared" si="67"/>
        <v>0</v>
      </c>
      <c r="BQ175" s="741">
        <f t="shared" si="67"/>
        <v>0</v>
      </c>
      <c r="BR175" s="732">
        <f t="shared" si="60"/>
        <v>0</v>
      </c>
    </row>
    <row r="176" spans="1:70" ht="15" hidden="1" outlineLevel="1">
      <c r="A176" s="742">
        <v>-30</v>
      </c>
      <c r="B176" s="743">
        <f t="shared" si="51"/>
        <v>60</v>
      </c>
      <c r="C176" s="736">
        <v>0</v>
      </c>
      <c r="D176" s="744">
        <f t="shared" si="44"/>
        <v>0</v>
      </c>
      <c r="E176" s="745"/>
      <c r="F176" s="746"/>
      <c r="G176" s="746"/>
      <c r="H176" s="746"/>
      <c r="I176" s="747"/>
      <c r="J176" s="748">
        <f t="shared" si="66"/>
        <v>0</v>
      </c>
      <c r="K176" s="748">
        <f t="shared" si="66"/>
        <v>0</v>
      </c>
      <c r="L176" s="748">
        <f t="shared" si="66"/>
        <v>0</v>
      </c>
      <c r="M176" s="748">
        <f t="shared" si="66"/>
        <v>0</v>
      </c>
      <c r="N176" s="748">
        <f t="shared" si="66"/>
        <v>0</v>
      </c>
      <c r="O176" s="748">
        <f t="shared" si="66"/>
        <v>0</v>
      </c>
      <c r="P176" s="748">
        <f t="shared" si="66"/>
        <v>0</v>
      </c>
      <c r="Q176" s="748">
        <f t="shared" si="66"/>
        <v>0</v>
      </c>
      <c r="R176" s="748">
        <f t="shared" si="66"/>
        <v>0</v>
      </c>
      <c r="S176" s="748">
        <f t="shared" si="66"/>
        <v>0</v>
      </c>
      <c r="T176" s="748">
        <f t="shared" si="66"/>
        <v>0</v>
      </c>
      <c r="U176" s="748">
        <f t="shared" si="66"/>
        <v>0</v>
      </c>
      <c r="V176" s="748">
        <f t="shared" si="66"/>
        <v>0</v>
      </c>
      <c r="W176" s="748">
        <f t="shared" si="66"/>
        <v>0</v>
      </c>
      <c r="X176" s="748">
        <f t="shared" si="66"/>
        <v>0</v>
      </c>
      <c r="Y176" s="748">
        <f t="shared" si="66"/>
        <v>0</v>
      </c>
      <c r="Z176" s="748">
        <f t="shared" si="64"/>
        <v>0</v>
      </c>
      <c r="AA176" s="748">
        <f t="shared" si="64"/>
        <v>0</v>
      </c>
      <c r="AB176" s="748">
        <f t="shared" si="64"/>
        <v>0</v>
      </c>
      <c r="AC176" s="748">
        <f t="shared" si="64"/>
        <v>0</v>
      </c>
      <c r="AD176" s="748">
        <f t="shared" si="64"/>
        <v>0</v>
      </c>
      <c r="AE176" s="748">
        <f t="shared" si="64"/>
        <v>0</v>
      </c>
      <c r="AF176" s="748">
        <f t="shared" si="64"/>
        <v>0</v>
      </c>
      <c r="AG176" s="748">
        <f t="shared" si="64"/>
        <v>0</v>
      </c>
      <c r="AH176" s="748">
        <f t="shared" si="64"/>
        <v>0</v>
      </c>
      <c r="AI176" s="748">
        <f t="shared" si="64"/>
        <v>0</v>
      </c>
      <c r="AJ176" s="748">
        <f t="shared" si="64"/>
        <v>0</v>
      </c>
      <c r="AK176" s="748">
        <f t="shared" si="64"/>
        <v>0</v>
      </c>
      <c r="AL176" s="748">
        <f t="shared" si="64"/>
        <v>0</v>
      </c>
      <c r="AM176" s="748">
        <f t="shared" si="64"/>
        <v>0</v>
      </c>
      <c r="AN176" s="748">
        <f t="shared" si="65"/>
        <v>0</v>
      </c>
      <c r="AO176" s="748">
        <f t="shared" si="65"/>
        <v>0</v>
      </c>
      <c r="AP176" s="748">
        <f t="shared" si="65"/>
        <v>0</v>
      </c>
      <c r="AQ176" s="748">
        <f t="shared" si="65"/>
        <v>0</v>
      </c>
      <c r="AR176" s="748">
        <f t="shared" si="65"/>
        <v>0</v>
      </c>
      <c r="AS176" s="748">
        <f t="shared" si="65"/>
        <v>0</v>
      </c>
      <c r="AT176" s="748">
        <f t="shared" si="65"/>
        <v>0</v>
      </c>
      <c r="AU176" s="748">
        <f t="shared" si="65"/>
        <v>0</v>
      </c>
      <c r="AV176" s="748">
        <f t="shared" si="65"/>
        <v>0</v>
      </c>
      <c r="AW176" s="748">
        <f t="shared" si="65"/>
        <v>0</v>
      </c>
      <c r="AX176" s="748">
        <f t="shared" si="65"/>
        <v>0</v>
      </c>
      <c r="AY176" s="748">
        <f t="shared" si="65"/>
        <v>0</v>
      </c>
      <c r="AZ176" s="748">
        <f t="shared" si="65"/>
        <v>0</v>
      </c>
      <c r="BA176" s="748">
        <f t="shared" si="65"/>
        <v>0</v>
      </c>
      <c r="BB176" s="748">
        <f t="shared" si="65"/>
        <v>0</v>
      </c>
      <c r="BC176" s="748">
        <f t="shared" si="65"/>
        <v>0</v>
      </c>
      <c r="BD176" s="748">
        <f t="shared" si="67"/>
        <v>0</v>
      </c>
      <c r="BE176" s="748">
        <f t="shared" si="67"/>
        <v>0</v>
      </c>
      <c r="BF176" s="748">
        <f t="shared" si="67"/>
        <v>0</v>
      </c>
      <c r="BG176" s="748">
        <f t="shared" si="67"/>
        <v>0</v>
      </c>
      <c r="BH176" s="748">
        <f t="shared" si="67"/>
        <v>0</v>
      </c>
      <c r="BI176" s="748">
        <f t="shared" si="67"/>
        <v>0</v>
      </c>
      <c r="BJ176" s="748">
        <f t="shared" si="67"/>
        <v>0</v>
      </c>
      <c r="BK176" s="748">
        <f t="shared" si="67"/>
        <v>0</v>
      </c>
      <c r="BL176" s="748">
        <f t="shared" si="67"/>
        <v>0</v>
      </c>
      <c r="BM176" s="748">
        <f t="shared" si="67"/>
        <v>0</v>
      </c>
      <c r="BN176" s="748">
        <f t="shared" si="67"/>
        <v>0</v>
      </c>
      <c r="BO176" s="748">
        <f t="shared" si="67"/>
        <v>0</v>
      </c>
      <c r="BP176" s="748">
        <f t="shared" si="67"/>
        <v>0</v>
      </c>
      <c r="BQ176" s="748">
        <f t="shared" si="67"/>
        <v>0</v>
      </c>
      <c r="BR176" s="732">
        <f t="shared" si="60"/>
        <v>0</v>
      </c>
    </row>
    <row r="177" spans="14:69" ht="15">
      <c r="N177" s="635"/>
      <c r="O177" s="635"/>
      <c r="P177" s="635"/>
      <c r="Q177" s="635"/>
      <c r="R177" s="635"/>
      <c r="S177" s="635"/>
      <c r="T177" s="635"/>
      <c r="U177" s="635"/>
      <c r="V177" s="635"/>
      <c r="W177" s="635"/>
      <c r="X177" s="635"/>
      <c r="Y177" s="635"/>
      <c r="Z177" s="635"/>
      <c r="AA177" s="635"/>
      <c r="AB177" s="635"/>
      <c r="AC177" s="635"/>
      <c r="AD177" s="635"/>
      <c r="AE177" s="635"/>
      <c r="AF177" s="635"/>
      <c r="AG177" s="635"/>
      <c r="AH177" s="635"/>
      <c r="AI177" s="635"/>
      <c r="AJ177" s="635"/>
      <c r="AK177" s="635"/>
      <c r="AL177" s="635"/>
      <c r="AM177" s="635"/>
      <c r="AN177" s="635"/>
      <c r="AO177" s="635"/>
      <c r="AP177" s="635"/>
      <c r="AQ177" s="635"/>
      <c r="AR177" s="635"/>
      <c r="AS177" s="635"/>
      <c r="AT177" s="635"/>
      <c r="AU177" s="635"/>
      <c r="AV177" s="635"/>
      <c r="AW177" s="635"/>
      <c r="AX177" s="635"/>
      <c r="AY177" s="635"/>
      <c r="AZ177" s="635"/>
      <c r="BA177" s="635"/>
      <c r="BB177" s="635"/>
      <c r="BC177" s="635"/>
      <c r="BD177" s="635"/>
      <c r="BE177" s="635"/>
      <c r="BF177" s="635"/>
      <c r="BG177" s="635"/>
      <c r="BH177" s="635"/>
      <c r="BI177" s="635"/>
      <c r="BJ177" s="635"/>
      <c r="BK177" s="635"/>
      <c r="BL177" s="635"/>
      <c r="BM177" s="635"/>
      <c r="BN177" s="635"/>
      <c r="BO177" s="635"/>
      <c r="BP177" s="635"/>
      <c r="BQ177" s="635"/>
    </row>
    <row r="178" spans="14:69" ht="15">
      <c r="N178" s="635"/>
      <c r="O178" s="635"/>
      <c r="P178" s="635"/>
      <c r="Q178" s="635"/>
      <c r="R178" s="635"/>
      <c r="S178" s="635"/>
      <c r="T178" s="635"/>
      <c r="U178" s="635"/>
      <c r="V178" s="635"/>
      <c r="W178" s="635"/>
      <c r="X178" s="635"/>
      <c r="Y178" s="635"/>
      <c r="Z178" s="635"/>
      <c r="AA178" s="635"/>
      <c r="AB178" s="635"/>
      <c r="AC178" s="635"/>
      <c r="AD178" s="635"/>
      <c r="AE178" s="635"/>
      <c r="AF178" s="635"/>
      <c r="AG178" s="635"/>
      <c r="AH178" s="635"/>
      <c r="AI178" s="635"/>
      <c r="AJ178" s="635"/>
      <c r="AK178" s="635"/>
      <c r="AL178" s="635"/>
      <c r="AM178" s="635"/>
      <c r="AN178" s="635"/>
      <c r="AO178" s="635"/>
      <c r="AP178" s="635"/>
      <c r="AQ178" s="635"/>
      <c r="AR178" s="635"/>
      <c r="AS178" s="635"/>
      <c r="AT178" s="635"/>
      <c r="AU178" s="635"/>
      <c r="AV178" s="635"/>
      <c r="AW178" s="635"/>
      <c r="AX178" s="635"/>
      <c r="AY178" s="635"/>
      <c r="AZ178" s="635"/>
      <c r="BA178" s="635"/>
      <c r="BB178" s="635"/>
      <c r="BC178" s="635"/>
      <c r="BD178" s="635"/>
      <c r="BE178" s="635"/>
      <c r="BF178" s="635"/>
      <c r="BG178" s="635"/>
      <c r="BH178" s="635"/>
      <c r="BI178" s="635"/>
      <c r="BJ178" s="635"/>
      <c r="BK178" s="635"/>
      <c r="BL178" s="635"/>
      <c r="BM178" s="635"/>
      <c r="BN178" s="635"/>
      <c r="BO178" s="635"/>
      <c r="BP178" s="635"/>
      <c r="BQ178" s="635"/>
    </row>
    <row r="179" spans="14:69" ht="15">
      <c r="N179" s="635"/>
      <c r="O179" s="635"/>
      <c r="P179" s="635"/>
      <c r="Q179" s="635"/>
      <c r="R179" s="635"/>
      <c r="S179" s="635"/>
      <c r="T179" s="635"/>
      <c r="U179" s="635"/>
      <c r="V179" s="635"/>
      <c r="W179" s="635"/>
      <c r="X179" s="635"/>
      <c r="Y179" s="635"/>
      <c r="Z179" s="635"/>
      <c r="AA179" s="635"/>
      <c r="AB179" s="635"/>
      <c r="AC179" s="635"/>
      <c r="AD179" s="635"/>
      <c r="AE179" s="635"/>
      <c r="AF179" s="635"/>
      <c r="AG179" s="635"/>
      <c r="AH179" s="635"/>
      <c r="AI179" s="635"/>
      <c r="AJ179" s="635"/>
      <c r="AK179" s="635"/>
      <c r="AL179" s="635"/>
      <c r="AM179" s="635"/>
      <c r="AN179" s="635"/>
      <c r="AO179" s="635"/>
      <c r="AP179" s="635"/>
      <c r="AQ179" s="635"/>
      <c r="AR179" s="635"/>
      <c r="AS179" s="635"/>
      <c r="AT179" s="635"/>
      <c r="AU179" s="635"/>
      <c r="AV179" s="635"/>
      <c r="AW179" s="635"/>
      <c r="AX179" s="635"/>
      <c r="AY179" s="635"/>
      <c r="AZ179" s="635"/>
      <c r="BA179" s="635"/>
      <c r="BB179" s="635"/>
      <c r="BC179" s="635"/>
      <c r="BD179" s="635"/>
      <c r="BE179" s="635"/>
      <c r="BF179" s="635"/>
      <c r="BG179" s="635"/>
      <c r="BH179" s="635"/>
      <c r="BI179" s="635"/>
      <c r="BJ179" s="635"/>
      <c r="BK179" s="635"/>
      <c r="BL179" s="635"/>
      <c r="BM179" s="635"/>
      <c r="BN179" s="635"/>
      <c r="BO179" s="635"/>
      <c r="BP179" s="635"/>
      <c r="BQ179" s="635"/>
    </row>
    <row r="180" spans="14:69" ht="15">
      <c r="N180" s="635"/>
      <c r="O180" s="635"/>
      <c r="P180" s="635"/>
      <c r="Q180" s="635"/>
      <c r="R180" s="635"/>
      <c r="S180" s="635"/>
      <c r="T180" s="635"/>
      <c r="U180" s="635"/>
      <c r="V180" s="635"/>
      <c r="W180" s="635"/>
      <c r="X180" s="635"/>
      <c r="Y180" s="635"/>
      <c r="Z180" s="635"/>
      <c r="AA180" s="635"/>
      <c r="AB180" s="635"/>
      <c r="AC180" s="635"/>
      <c r="AD180" s="635"/>
      <c r="AE180" s="635"/>
      <c r="AF180" s="635"/>
      <c r="AG180" s="635"/>
      <c r="AH180" s="635"/>
      <c r="AI180" s="635"/>
      <c r="AJ180" s="635"/>
      <c r="AK180" s="635"/>
      <c r="AL180" s="635"/>
      <c r="AM180" s="635"/>
      <c r="AN180" s="635"/>
      <c r="AO180" s="635"/>
      <c r="AP180" s="635"/>
      <c r="AQ180" s="635"/>
      <c r="AR180" s="635"/>
      <c r="AS180" s="635"/>
      <c r="AT180" s="635"/>
      <c r="AU180" s="635"/>
      <c r="AV180" s="635"/>
      <c r="AW180" s="635"/>
      <c r="AX180" s="635"/>
      <c r="AY180" s="635"/>
      <c r="AZ180" s="635"/>
      <c r="BA180" s="635"/>
      <c r="BB180" s="635"/>
      <c r="BC180" s="635"/>
      <c r="BD180" s="635"/>
      <c r="BE180" s="635"/>
      <c r="BF180" s="635"/>
      <c r="BG180" s="635"/>
      <c r="BH180" s="635"/>
      <c r="BI180" s="635"/>
      <c r="BJ180" s="635"/>
      <c r="BK180" s="635"/>
      <c r="BL180" s="635"/>
      <c r="BM180" s="635"/>
      <c r="BN180" s="635"/>
      <c r="BO180" s="635"/>
      <c r="BP180" s="635"/>
      <c r="BQ180" s="635"/>
    </row>
    <row r="181" spans="14:69" ht="15">
      <c r="N181" s="635"/>
      <c r="O181" s="635"/>
      <c r="P181" s="635"/>
      <c r="Q181" s="635"/>
      <c r="R181" s="635"/>
      <c r="S181" s="635"/>
      <c r="T181" s="635"/>
      <c r="U181" s="635"/>
      <c r="V181" s="635"/>
      <c r="W181" s="635"/>
      <c r="X181" s="635"/>
      <c r="Y181" s="635"/>
      <c r="Z181" s="635"/>
      <c r="AA181" s="635"/>
      <c r="AB181" s="635"/>
      <c r="AC181" s="635"/>
      <c r="AD181" s="635"/>
      <c r="AE181" s="635"/>
      <c r="AF181" s="635"/>
      <c r="AG181" s="635"/>
      <c r="AH181" s="635"/>
      <c r="AI181" s="635"/>
      <c r="AJ181" s="635"/>
      <c r="AK181" s="635"/>
      <c r="AL181" s="635"/>
      <c r="AM181" s="635"/>
      <c r="AN181" s="635"/>
      <c r="AO181" s="635"/>
      <c r="AP181" s="635"/>
      <c r="AQ181" s="635"/>
      <c r="AR181" s="635"/>
      <c r="AS181" s="635"/>
      <c r="AT181" s="635"/>
      <c r="AU181" s="635"/>
      <c r="AV181" s="635"/>
      <c r="AW181" s="635"/>
      <c r="AX181" s="635"/>
      <c r="AY181" s="635"/>
      <c r="AZ181" s="635"/>
      <c r="BA181" s="635"/>
      <c r="BB181" s="635"/>
      <c r="BC181" s="635"/>
      <c r="BD181" s="635"/>
      <c r="BE181" s="635"/>
      <c r="BF181" s="635"/>
      <c r="BG181" s="635"/>
      <c r="BH181" s="635"/>
      <c r="BI181" s="635"/>
      <c r="BJ181" s="635"/>
      <c r="BK181" s="635"/>
      <c r="BL181" s="635"/>
      <c r="BM181" s="635"/>
      <c r="BN181" s="635"/>
      <c r="BO181" s="635"/>
      <c r="BP181" s="635"/>
      <c r="BQ181" s="635"/>
    </row>
    <row r="182" spans="14:69" ht="15">
      <c r="N182" s="635"/>
      <c r="O182" s="635"/>
      <c r="P182" s="635"/>
      <c r="Q182" s="635"/>
      <c r="R182" s="635"/>
      <c r="S182" s="635"/>
      <c r="T182" s="635"/>
      <c r="U182" s="635"/>
      <c r="V182" s="635"/>
      <c r="W182" s="635"/>
      <c r="X182" s="635"/>
      <c r="Y182" s="635"/>
      <c r="Z182" s="635"/>
      <c r="AA182" s="635"/>
      <c r="AB182" s="635"/>
      <c r="AC182" s="635"/>
      <c r="AD182" s="635"/>
      <c r="AE182" s="635"/>
      <c r="AF182" s="635"/>
      <c r="AG182" s="635"/>
      <c r="AH182" s="635"/>
      <c r="AI182" s="635"/>
      <c r="AJ182" s="635"/>
      <c r="AK182" s="635"/>
      <c r="AL182" s="635"/>
      <c r="AM182" s="635"/>
      <c r="AN182" s="635"/>
      <c r="AO182" s="635"/>
      <c r="AP182" s="635"/>
      <c r="AQ182" s="635"/>
      <c r="AR182" s="635"/>
      <c r="AS182" s="635"/>
      <c r="AT182" s="635"/>
      <c r="AU182" s="635"/>
      <c r="AV182" s="635"/>
      <c r="AW182" s="635"/>
      <c r="AX182" s="635"/>
      <c r="AY182" s="635"/>
      <c r="AZ182" s="635"/>
      <c r="BA182" s="635"/>
      <c r="BB182" s="635"/>
      <c r="BC182" s="635"/>
      <c r="BD182" s="635"/>
      <c r="BE182" s="635"/>
      <c r="BF182" s="635"/>
      <c r="BG182" s="635"/>
      <c r="BH182" s="635"/>
      <c r="BI182" s="635"/>
      <c r="BJ182" s="635"/>
      <c r="BK182" s="635"/>
      <c r="BL182" s="635"/>
      <c r="BM182" s="635"/>
      <c r="BN182" s="635"/>
      <c r="BO182" s="635"/>
      <c r="BP182" s="635"/>
      <c r="BQ182" s="635"/>
    </row>
  </sheetData>
  <conditionalFormatting sqref="C30">
    <cfRule type="cellIs" dxfId="17" priority="3" operator="notEqual">
      <formula>0</formula>
    </cfRule>
    <cfRule type="cellIs" dxfId="16" priority="4" operator="equal">
      <formula>0</formula>
    </cfRule>
  </conditionalFormatting>
  <conditionalFormatting sqref="C39">
    <cfRule type="cellIs" dxfId="15" priority="1" operator="notEqual">
      <formula>0</formula>
    </cfRule>
    <cfRule type="cellIs" dxfId="14" priority="2" operator="equal">
      <formula>0</formula>
    </cfRule>
  </conditionalFormatting>
  <conditionalFormatting sqref="E15">
    <cfRule type="cellIs" dxfId="13" priority="7" operator="notEqual">
      <formula>0</formula>
    </cfRule>
    <cfRule type="cellIs" dxfId="12" priority="8" operator="equal">
      <formula>0</formula>
    </cfRule>
  </conditionalFormatting>
  <conditionalFormatting sqref="E17:E18">
    <cfRule type="cellIs" dxfId="11" priority="17" operator="notEqual">
      <formula>0</formula>
    </cfRule>
    <cfRule type="cellIs" dxfId="10" priority="18" operator="equal">
      <formula>0</formula>
    </cfRule>
  </conditionalFormatting>
  <conditionalFormatting sqref="E26">
    <cfRule type="cellIs" dxfId="9" priority="13" operator="notEqual">
      <formula>0</formula>
    </cfRule>
    <cfRule type="cellIs" dxfId="8" priority="14" operator="equal">
      <formula>0</formula>
    </cfRule>
  </conditionalFormatting>
  <conditionalFormatting sqref="E35">
    <cfRule type="cellIs" dxfId="7" priority="5" operator="notEqual">
      <formula>0</formula>
    </cfRule>
    <cfRule type="cellIs" dxfId="6" priority="6" operator="equal">
      <formula>0</formula>
    </cfRule>
  </conditionalFormatting>
  <conditionalFormatting sqref="F19">
    <cfRule type="cellIs" dxfId="5" priority="15" operator="notEqual">
      <formula>0</formula>
    </cfRule>
    <cfRule type="cellIs" dxfId="4" priority="16" operator="equal">
      <formula>0</formula>
    </cfRule>
  </conditionalFormatting>
  <conditionalFormatting sqref="F28">
    <cfRule type="cellIs" dxfId="3" priority="9" operator="notEqual">
      <formula>0</formula>
    </cfRule>
    <cfRule type="cellIs" dxfId="2" priority="10" operator="equal">
      <formula>0</formula>
    </cfRule>
  </conditionalFormatting>
  <conditionalFormatting sqref="F45">
    <cfRule type="cellIs" dxfId="1" priority="11" operator="notEqual">
      <formula>0</formula>
    </cfRule>
    <cfRule type="cellIs" dxfId="0" priority="12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D432B-9F78-44AB-8625-6A2DEFF30F00}">
  <sheetPr codeName="Planilha34">
    <tabColor theme="9" tint="0.39997558519241921"/>
    <outlinePr summaryBelow="0"/>
  </sheetPr>
  <dimension ref="A1:BS38"/>
  <sheetViews>
    <sheetView showGridLines="0" workbookViewId="0">
      <selection activeCell="J40" sqref="J40"/>
    </sheetView>
  </sheetViews>
  <sheetFormatPr defaultColWidth="8.7109375" defaultRowHeight="14.45" outlineLevelRow="2"/>
  <cols>
    <col min="1" max="1" width="3.42578125" customWidth="1"/>
    <col min="2" max="2" width="66.42578125" customWidth="1"/>
    <col min="3" max="3" width="14.42578125" customWidth="1"/>
    <col min="4" max="4" width="6.7109375" customWidth="1"/>
    <col min="5" max="6" width="3.28515625" customWidth="1"/>
    <col min="7" max="7" width="10.7109375" customWidth="1"/>
    <col min="8" max="9" width="2.28515625" customWidth="1"/>
    <col min="10" max="13" width="18.28515625" customWidth="1"/>
    <col min="14" max="39" width="16.140625" customWidth="1"/>
    <col min="40" max="69" width="16.140625" hidden="1" customWidth="1"/>
    <col min="71" max="71" width="14" bestFit="1" customWidth="1"/>
  </cols>
  <sheetData>
    <row r="1" spans="1:71" ht="21">
      <c r="A1" s="450"/>
      <c r="B1" s="494"/>
      <c r="C1" s="495"/>
      <c r="D1" s="496"/>
      <c r="E1" s="496"/>
      <c r="F1" s="497" t="s">
        <v>186</v>
      </c>
      <c r="G1" s="498"/>
      <c r="H1" s="499"/>
      <c r="I1" s="500"/>
      <c r="J1" s="501">
        <f>IF(DATE(J$2,J$5,1)&gt;Painel!$D$10,0,1)</f>
        <v>1</v>
      </c>
      <c r="K1" s="500">
        <f>IF(DATE(K$2,K$5,1)&gt;Painel!$D$10,0,1)</f>
        <v>1</v>
      </c>
      <c r="L1" s="500">
        <f>IF(DATE(L$2,L$5,1)&gt;Painel!$D$10,0,1)</f>
        <v>1</v>
      </c>
      <c r="M1" s="500">
        <f>IF(DATE(M$2,M$5,1)&gt;Painel!$D$10,0,1)</f>
        <v>1</v>
      </c>
      <c r="N1" s="500">
        <f>IF(DATE(N$2,N$5,1)&gt;Painel!$D$10,0,1)</f>
        <v>1</v>
      </c>
      <c r="O1" s="500">
        <f>IF(DATE(O$2,O$5,1)&gt;Painel!$D$10,0,1)</f>
        <v>1</v>
      </c>
      <c r="P1" s="500">
        <f>IF(DATE(P$2,P$5,1)&gt;Painel!$D$10,0,1)</f>
        <v>1</v>
      </c>
      <c r="Q1" s="500">
        <f>IF(DATE(Q$2,Q$5,1)&gt;Painel!$D$10,0,1)</f>
        <v>1</v>
      </c>
      <c r="R1" s="500">
        <f>IF(DATE(R$2,R$5,1)&gt;Painel!$D$10,0,1)</f>
        <v>1</v>
      </c>
      <c r="S1" s="500">
        <f>IF(DATE(S$2,S$5,1)&gt;Painel!$D$10,0,1)</f>
        <v>1</v>
      </c>
      <c r="T1" s="500">
        <f>IF(DATE(T$2,T$5,1)&gt;Painel!$D$10,0,1)</f>
        <v>1</v>
      </c>
      <c r="U1" s="500">
        <f>IF(DATE(U$2,U$5,1)&gt;Painel!$D$10,0,1)</f>
        <v>1</v>
      </c>
      <c r="V1" s="500">
        <f>IF(DATE(V$2,V$5,1)&gt;Painel!$D$10,0,1)</f>
        <v>1</v>
      </c>
      <c r="W1" s="500">
        <f>IF(DATE(W$2,W$5,1)&gt;Painel!$D$10,0,1)</f>
        <v>1</v>
      </c>
      <c r="X1" s="500">
        <f>IF(DATE(X$2,X$5,1)&gt;Painel!$D$10,0,1)</f>
        <v>1</v>
      </c>
      <c r="Y1" s="500">
        <f>IF(DATE(Y$2,Y$5,1)&gt;Painel!$D$10,0,1)</f>
        <v>1</v>
      </c>
      <c r="Z1" s="500">
        <f>IF(DATE(Z$2,Z$5,1)&gt;Painel!$D$10,0,1)</f>
        <v>1</v>
      </c>
      <c r="AA1" s="500">
        <f>IF(DATE(AA$2,AA$5,1)&gt;Painel!$D$10,0,1)</f>
        <v>1</v>
      </c>
      <c r="AB1" s="500">
        <f>IF(DATE(AB$2,AB$5,1)&gt;Painel!$D$10,0,1)</f>
        <v>1</v>
      </c>
      <c r="AC1" s="500">
        <f>IF(DATE(AC$2,AC$5,1)&gt;Painel!$D$10,0,1)</f>
        <v>1</v>
      </c>
      <c r="AD1" s="500">
        <f>IF(DATE(AD$2,AD$5,1)&gt;Painel!$D$10,0,1)</f>
        <v>1</v>
      </c>
      <c r="AE1" s="500">
        <f>IF(DATE(AE$2,AE$5,1)&gt;Painel!$D$10,0,1)</f>
        <v>1</v>
      </c>
      <c r="AF1" s="500">
        <f>IF(DATE(AF$2,AF$5,1)&gt;Painel!$D$10,0,1)</f>
        <v>1</v>
      </c>
      <c r="AG1" s="500">
        <f>IF(DATE(AG$2,AG$5,1)&gt;Painel!$D$10,0,1)</f>
        <v>1</v>
      </c>
      <c r="AH1" s="500">
        <f>IF(DATE(AH$2,AH$5,1)&gt;Painel!$D$10,0,1)</f>
        <v>1</v>
      </c>
      <c r="AI1" s="500">
        <f>IF(DATE(AI$2,AI$5,1)&gt;Painel!$D$10,0,1)</f>
        <v>1</v>
      </c>
      <c r="AJ1" s="500">
        <f>IF(DATE(AJ$2,AJ$5,1)&gt;Painel!$D$10,0,1)</f>
        <v>1</v>
      </c>
      <c r="AK1" s="500">
        <f>IF(DATE(AK$2,AK$5,1)&gt;Painel!$D$10,0,1)</f>
        <v>1</v>
      </c>
      <c r="AL1" s="500">
        <f>IF(DATE(AL$2,AL$5,1)&gt;Painel!$D$10,0,1)</f>
        <v>1</v>
      </c>
      <c r="AM1" s="500">
        <f>IF(DATE(AM$2,AM$5,1)&gt;Painel!$D$10,0,1)</f>
        <v>1</v>
      </c>
      <c r="AN1" s="500">
        <f>IF(DATE(AN$2,AN$5,1)&gt;Painel!$D$10,0,1)</f>
        <v>0</v>
      </c>
      <c r="AO1" s="500">
        <f>IF(DATE(AO$2,AO$5,1)&gt;Painel!$D$10,0,1)</f>
        <v>0</v>
      </c>
      <c r="AP1" s="500">
        <f>IF(DATE(AP$2,AP$5,1)&gt;Painel!$D$10,0,1)</f>
        <v>0</v>
      </c>
      <c r="AQ1" s="500">
        <f>IF(DATE(AQ$2,AQ$5,1)&gt;Painel!$D$10,0,1)</f>
        <v>0</v>
      </c>
      <c r="AR1" s="500">
        <f>IF(DATE(AR$2,AR$5,1)&gt;Painel!$D$10,0,1)</f>
        <v>0</v>
      </c>
      <c r="AS1" s="500">
        <f>IF(DATE(AS$2,AS$5,1)&gt;Painel!$D$10,0,1)</f>
        <v>0</v>
      </c>
      <c r="AT1" s="500">
        <f>IF(DATE(AT$2,AT$5,1)&gt;Painel!$D$10,0,1)</f>
        <v>0</v>
      </c>
      <c r="AU1" s="500">
        <f>IF(DATE(AU$2,AU$5,1)&gt;Painel!$D$10,0,1)</f>
        <v>0</v>
      </c>
      <c r="AV1" s="500">
        <f>IF(DATE(AV$2,AV$5,1)&gt;Painel!$D$10,0,1)</f>
        <v>0</v>
      </c>
      <c r="AW1" s="500">
        <f>IF(DATE(AW$2,AW$5,1)&gt;Painel!$D$10,0,1)</f>
        <v>0</v>
      </c>
      <c r="AX1" s="500">
        <f>IF(DATE(AX$2,AX$5,1)&gt;Painel!$D$10,0,1)</f>
        <v>0</v>
      </c>
      <c r="AY1" s="500">
        <f>IF(DATE(AY$2,AY$5,1)&gt;Painel!$D$10,0,1)</f>
        <v>0</v>
      </c>
      <c r="AZ1" s="500">
        <f>IF(DATE(AZ$2,AZ$5,1)&gt;Painel!$D$10,0,1)</f>
        <v>0</v>
      </c>
      <c r="BA1" s="500">
        <f>IF(DATE(BA$2,BA$5,1)&gt;Painel!$D$10,0,1)</f>
        <v>0</v>
      </c>
      <c r="BB1" s="500">
        <f>IF(DATE(BB$2,BB$5,1)&gt;Painel!$D$10,0,1)</f>
        <v>0</v>
      </c>
      <c r="BC1" s="500">
        <f>IF(DATE(BC$2,BC$5,1)&gt;Painel!$D$10,0,1)</f>
        <v>0</v>
      </c>
      <c r="BD1" s="500">
        <f>IF(DATE(BD$2,BD$5,1)&gt;Painel!$D$10,0,1)</f>
        <v>0</v>
      </c>
      <c r="BE1" s="500">
        <f>IF(DATE(BE$2,BE$5,1)&gt;Painel!$D$10,0,1)</f>
        <v>0</v>
      </c>
      <c r="BF1" s="500">
        <f>IF(DATE(BF$2,BF$5,1)&gt;Painel!$D$10,0,1)</f>
        <v>0</v>
      </c>
      <c r="BG1" s="500">
        <f>IF(DATE(BG$2,BG$5,1)&gt;Painel!$D$10,0,1)</f>
        <v>0</v>
      </c>
      <c r="BH1" s="500">
        <f>IF(DATE(BH$2,BH$5,1)&gt;Painel!$D$10,0,1)</f>
        <v>0</v>
      </c>
      <c r="BI1" s="500">
        <f>IF(DATE(BI$2,BI$5,1)&gt;Painel!$D$10,0,1)</f>
        <v>0</v>
      </c>
      <c r="BJ1" s="500">
        <f>IF(DATE(BJ$2,BJ$5,1)&gt;Painel!$D$10,0,1)</f>
        <v>0</v>
      </c>
      <c r="BK1" s="500">
        <f>IF(DATE(BK$2,BK$5,1)&gt;Painel!$D$10,0,1)</f>
        <v>0</v>
      </c>
      <c r="BL1" s="500">
        <f>IF(DATE(BL$2,BL$5,1)&gt;Painel!$D$10,0,1)</f>
        <v>0</v>
      </c>
      <c r="BM1" s="500">
        <f>IF(DATE(BM$2,BM$5,1)&gt;Painel!$D$10,0,1)</f>
        <v>0</v>
      </c>
      <c r="BN1" s="500">
        <f>IF(DATE(BN$2,BN$5,1)&gt;Painel!$D$10,0,1)</f>
        <v>0</v>
      </c>
      <c r="BO1" s="500">
        <f>IF(DATE(BO$2,BO$5,1)&gt;Painel!$D$10,0,1)</f>
        <v>0</v>
      </c>
      <c r="BP1" s="500">
        <f>IF(DATE(BP$2,BP$5,1)&gt;Painel!$D$10,0,1)</f>
        <v>0</v>
      </c>
      <c r="BQ1" s="502">
        <f>IF(DATE(BQ$2,BQ$5,1)&gt;Painel!$D$10,0,1)</f>
        <v>0</v>
      </c>
      <c r="BR1" t="s">
        <v>188</v>
      </c>
    </row>
    <row r="2" spans="1:71" ht="21">
      <c r="A2" s="503"/>
      <c r="B2" s="494"/>
      <c r="C2" s="496"/>
      <c r="D2" s="496"/>
      <c r="E2" s="496"/>
      <c r="F2" s="504"/>
      <c r="G2" s="505"/>
      <c r="H2" s="506"/>
      <c r="I2" s="507" t="s">
        <v>190</v>
      </c>
      <c r="J2" s="508">
        <f>YEAR(Painel!$D$7)</f>
        <v>2026</v>
      </c>
      <c r="K2" s="508">
        <f t="shared" ref="K2:Z4" si="0">J2+1</f>
        <v>2027</v>
      </c>
      <c r="L2" s="508">
        <f t="shared" si="0"/>
        <v>2028</v>
      </c>
      <c r="M2" s="508">
        <f t="shared" si="0"/>
        <v>2029</v>
      </c>
      <c r="N2" s="508">
        <f t="shared" si="0"/>
        <v>2030</v>
      </c>
      <c r="O2" s="508">
        <f t="shared" si="0"/>
        <v>2031</v>
      </c>
      <c r="P2" s="508">
        <f t="shared" si="0"/>
        <v>2032</v>
      </c>
      <c r="Q2" s="508">
        <f t="shared" si="0"/>
        <v>2033</v>
      </c>
      <c r="R2" s="508">
        <f t="shared" si="0"/>
        <v>2034</v>
      </c>
      <c r="S2" s="508">
        <f t="shared" si="0"/>
        <v>2035</v>
      </c>
      <c r="T2" s="508">
        <f t="shared" si="0"/>
        <v>2036</v>
      </c>
      <c r="U2" s="508">
        <f t="shared" si="0"/>
        <v>2037</v>
      </c>
      <c r="V2" s="508">
        <f t="shared" si="0"/>
        <v>2038</v>
      </c>
      <c r="W2" s="508">
        <f t="shared" si="0"/>
        <v>2039</v>
      </c>
      <c r="X2" s="508">
        <f t="shared" si="0"/>
        <v>2040</v>
      </c>
      <c r="Y2" s="508">
        <f t="shared" si="0"/>
        <v>2041</v>
      </c>
      <c r="Z2" s="508">
        <f t="shared" si="0"/>
        <v>2042</v>
      </c>
      <c r="AA2" s="508">
        <f t="shared" ref="AA2:AP4" si="1">Z2+1</f>
        <v>2043</v>
      </c>
      <c r="AB2" s="508">
        <f t="shared" si="1"/>
        <v>2044</v>
      </c>
      <c r="AC2" s="508">
        <f t="shared" si="1"/>
        <v>2045</v>
      </c>
      <c r="AD2" s="508">
        <f t="shared" si="1"/>
        <v>2046</v>
      </c>
      <c r="AE2" s="508">
        <f t="shared" si="1"/>
        <v>2047</v>
      </c>
      <c r="AF2" s="508">
        <f t="shared" si="1"/>
        <v>2048</v>
      </c>
      <c r="AG2" s="508">
        <f t="shared" si="1"/>
        <v>2049</v>
      </c>
      <c r="AH2" s="508">
        <f t="shared" si="1"/>
        <v>2050</v>
      </c>
      <c r="AI2" s="508">
        <f t="shared" si="1"/>
        <v>2051</v>
      </c>
      <c r="AJ2" s="508">
        <f t="shared" si="1"/>
        <v>2052</v>
      </c>
      <c r="AK2" s="508">
        <f t="shared" si="1"/>
        <v>2053</v>
      </c>
      <c r="AL2" s="508">
        <f t="shared" si="1"/>
        <v>2054</v>
      </c>
      <c r="AM2" s="508">
        <f t="shared" si="1"/>
        <v>2055</v>
      </c>
      <c r="AN2" s="508">
        <f t="shared" si="1"/>
        <v>2056</v>
      </c>
      <c r="AO2" s="508">
        <f t="shared" si="1"/>
        <v>2057</v>
      </c>
      <c r="AP2" s="508">
        <f t="shared" si="1"/>
        <v>2058</v>
      </c>
      <c r="AQ2" s="508">
        <f t="shared" ref="AQ2:BF4" si="2">AP2+1</f>
        <v>2059</v>
      </c>
      <c r="AR2" s="508">
        <f t="shared" si="2"/>
        <v>2060</v>
      </c>
      <c r="AS2" s="508">
        <f t="shared" si="2"/>
        <v>2061</v>
      </c>
      <c r="AT2" s="508">
        <f t="shared" si="2"/>
        <v>2062</v>
      </c>
      <c r="AU2" s="508">
        <f t="shared" si="2"/>
        <v>2063</v>
      </c>
      <c r="AV2" s="508">
        <f t="shared" si="2"/>
        <v>2064</v>
      </c>
      <c r="AW2" s="508">
        <f t="shared" si="2"/>
        <v>2065</v>
      </c>
      <c r="AX2" s="508">
        <f t="shared" si="2"/>
        <v>2066</v>
      </c>
      <c r="AY2" s="508">
        <f t="shared" si="2"/>
        <v>2067</v>
      </c>
      <c r="AZ2" s="508">
        <f t="shared" si="2"/>
        <v>2068</v>
      </c>
      <c r="BA2" s="508">
        <f t="shared" si="2"/>
        <v>2069</v>
      </c>
      <c r="BB2" s="508">
        <f t="shared" si="2"/>
        <v>2070</v>
      </c>
      <c r="BC2" s="508">
        <f t="shared" si="2"/>
        <v>2071</v>
      </c>
      <c r="BD2" s="508">
        <f t="shared" si="2"/>
        <v>2072</v>
      </c>
      <c r="BE2" s="508">
        <f t="shared" si="2"/>
        <v>2073</v>
      </c>
      <c r="BF2" s="508">
        <f t="shared" si="2"/>
        <v>2074</v>
      </c>
      <c r="BG2" s="508">
        <f t="shared" ref="BG2:BQ4" si="3">BF2+1</f>
        <v>2075</v>
      </c>
      <c r="BH2" s="508">
        <f t="shared" si="3"/>
        <v>2076</v>
      </c>
      <c r="BI2" s="508">
        <f t="shared" si="3"/>
        <v>2077</v>
      </c>
      <c r="BJ2" s="508">
        <f t="shared" si="3"/>
        <v>2078</v>
      </c>
      <c r="BK2" s="508">
        <f t="shared" si="3"/>
        <v>2079</v>
      </c>
      <c r="BL2" s="508">
        <f t="shared" si="3"/>
        <v>2080</v>
      </c>
      <c r="BM2" s="508">
        <f t="shared" si="3"/>
        <v>2081</v>
      </c>
      <c r="BN2" s="508">
        <f t="shared" si="3"/>
        <v>2082</v>
      </c>
      <c r="BO2" s="508">
        <f t="shared" si="3"/>
        <v>2083</v>
      </c>
      <c r="BP2" s="508">
        <f t="shared" si="3"/>
        <v>2084</v>
      </c>
      <c r="BQ2" s="509">
        <f t="shared" si="3"/>
        <v>2085</v>
      </c>
      <c r="BR2" t="s">
        <v>188</v>
      </c>
    </row>
    <row r="3" spans="1:71">
      <c r="A3" s="503"/>
      <c r="B3" s="510"/>
      <c r="C3" s="496"/>
      <c r="D3" s="496"/>
      <c r="E3" s="496"/>
      <c r="F3" s="504"/>
      <c r="G3" s="505"/>
      <c r="H3" s="506"/>
      <c r="I3" s="507" t="s">
        <v>191</v>
      </c>
      <c r="J3" s="511">
        <v>1</v>
      </c>
      <c r="K3" s="508">
        <f>J3+1</f>
        <v>2</v>
      </c>
      <c r="L3" s="508">
        <f t="shared" si="0"/>
        <v>3</v>
      </c>
      <c r="M3" s="508">
        <f t="shared" si="0"/>
        <v>4</v>
      </c>
      <c r="N3" s="508">
        <f t="shared" si="0"/>
        <v>5</v>
      </c>
      <c r="O3" s="508">
        <f t="shared" si="0"/>
        <v>6</v>
      </c>
      <c r="P3" s="508">
        <f t="shared" si="0"/>
        <v>7</v>
      </c>
      <c r="Q3" s="508">
        <f t="shared" si="0"/>
        <v>8</v>
      </c>
      <c r="R3" s="508">
        <f t="shared" si="0"/>
        <v>9</v>
      </c>
      <c r="S3" s="508">
        <f t="shared" si="0"/>
        <v>10</v>
      </c>
      <c r="T3" s="508">
        <f t="shared" si="0"/>
        <v>11</v>
      </c>
      <c r="U3" s="508">
        <f t="shared" si="0"/>
        <v>12</v>
      </c>
      <c r="V3" s="508">
        <f t="shared" si="0"/>
        <v>13</v>
      </c>
      <c r="W3" s="508">
        <f t="shared" si="0"/>
        <v>14</v>
      </c>
      <c r="X3" s="508">
        <f t="shared" si="0"/>
        <v>15</v>
      </c>
      <c r="Y3" s="508">
        <f t="shared" si="0"/>
        <v>16</v>
      </c>
      <c r="Z3" s="508">
        <f t="shared" si="0"/>
        <v>17</v>
      </c>
      <c r="AA3" s="508">
        <f t="shared" si="1"/>
        <v>18</v>
      </c>
      <c r="AB3" s="508">
        <f t="shared" si="1"/>
        <v>19</v>
      </c>
      <c r="AC3" s="508">
        <f t="shared" si="1"/>
        <v>20</v>
      </c>
      <c r="AD3" s="508">
        <f t="shared" si="1"/>
        <v>21</v>
      </c>
      <c r="AE3" s="508">
        <f t="shared" si="1"/>
        <v>22</v>
      </c>
      <c r="AF3" s="508">
        <f t="shared" si="1"/>
        <v>23</v>
      </c>
      <c r="AG3" s="508">
        <f t="shared" si="1"/>
        <v>24</v>
      </c>
      <c r="AH3" s="508">
        <f t="shared" si="1"/>
        <v>25</v>
      </c>
      <c r="AI3" s="508">
        <f t="shared" si="1"/>
        <v>26</v>
      </c>
      <c r="AJ3" s="508">
        <f t="shared" si="1"/>
        <v>27</v>
      </c>
      <c r="AK3" s="508">
        <f t="shared" si="1"/>
        <v>28</v>
      </c>
      <c r="AL3" s="508">
        <f t="shared" si="1"/>
        <v>29</v>
      </c>
      <c r="AM3" s="508">
        <f t="shared" si="1"/>
        <v>30</v>
      </c>
      <c r="AN3" s="508">
        <f t="shared" si="1"/>
        <v>31</v>
      </c>
      <c r="AO3" s="508">
        <f t="shared" si="1"/>
        <v>32</v>
      </c>
      <c r="AP3" s="508">
        <f t="shared" si="1"/>
        <v>33</v>
      </c>
      <c r="AQ3" s="508">
        <f t="shared" si="2"/>
        <v>34</v>
      </c>
      <c r="AR3" s="508">
        <f t="shared" si="2"/>
        <v>35</v>
      </c>
      <c r="AS3" s="508">
        <f t="shared" si="2"/>
        <v>36</v>
      </c>
      <c r="AT3" s="508">
        <f t="shared" si="2"/>
        <v>37</v>
      </c>
      <c r="AU3" s="508">
        <f t="shared" si="2"/>
        <v>38</v>
      </c>
      <c r="AV3" s="508">
        <f t="shared" si="2"/>
        <v>39</v>
      </c>
      <c r="AW3" s="508">
        <f t="shared" si="2"/>
        <v>40</v>
      </c>
      <c r="AX3" s="508">
        <f t="shared" si="2"/>
        <v>41</v>
      </c>
      <c r="AY3" s="508">
        <f t="shared" si="2"/>
        <v>42</v>
      </c>
      <c r="AZ3" s="508">
        <f t="shared" si="2"/>
        <v>43</v>
      </c>
      <c r="BA3" s="508">
        <f t="shared" si="2"/>
        <v>44</v>
      </c>
      <c r="BB3" s="508">
        <f t="shared" si="2"/>
        <v>45</v>
      </c>
      <c r="BC3" s="508">
        <f t="shared" si="2"/>
        <v>46</v>
      </c>
      <c r="BD3" s="508">
        <f t="shared" si="2"/>
        <v>47</v>
      </c>
      <c r="BE3" s="508">
        <f t="shared" si="2"/>
        <v>48</v>
      </c>
      <c r="BF3" s="508">
        <f t="shared" si="2"/>
        <v>49</v>
      </c>
      <c r="BG3" s="508">
        <f t="shared" si="3"/>
        <v>50</v>
      </c>
      <c r="BH3" s="508">
        <f t="shared" si="3"/>
        <v>51</v>
      </c>
      <c r="BI3" s="508">
        <f t="shared" si="3"/>
        <v>52</v>
      </c>
      <c r="BJ3" s="508">
        <f t="shared" si="3"/>
        <v>53</v>
      </c>
      <c r="BK3" s="508">
        <f t="shared" si="3"/>
        <v>54</v>
      </c>
      <c r="BL3" s="508">
        <f t="shared" si="3"/>
        <v>55</v>
      </c>
      <c r="BM3" s="508">
        <f t="shared" si="3"/>
        <v>56</v>
      </c>
      <c r="BN3" s="508">
        <f t="shared" si="3"/>
        <v>57</v>
      </c>
      <c r="BO3" s="508">
        <f t="shared" si="3"/>
        <v>58</v>
      </c>
      <c r="BP3" s="508">
        <f t="shared" si="3"/>
        <v>59</v>
      </c>
      <c r="BQ3" s="509">
        <f t="shared" si="3"/>
        <v>60</v>
      </c>
      <c r="BR3" t="s">
        <v>188</v>
      </c>
    </row>
    <row r="4" spans="1:71">
      <c r="A4" s="503"/>
      <c r="B4" s="510"/>
      <c r="C4" s="496"/>
      <c r="D4" s="496"/>
      <c r="E4" s="496"/>
      <c r="F4" s="504"/>
      <c r="G4" s="505"/>
      <c r="H4" s="506"/>
      <c r="I4" s="507" t="s">
        <v>192</v>
      </c>
      <c r="J4" s="511">
        <v>1</v>
      </c>
      <c r="K4" s="508">
        <f>J4+1</f>
        <v>2</v>
      </c>
      <c r="L4" s="508">
        <f t="shared" si="0"/>
        <v>3</v>
      </c>
      <c r="M4" s="508">
        <f t="shared" si="0"/>
        <v>4</v>
      </c>
      <c r="N4" s="508">
        <f t="shared" si="0"/>
        <v>5</v>
      </c>
      <c r="O4" s="508">
        <f t="shared" si="0"/>
        <v>6</v>
      </c>
      <c r="P4" s="508">
        <f t="shared" si="0"/>
        <v>7</v>
      </c>
      <c r="Q4" s="508">
        <f t="shared" si="0"/>
        <v>8</v>
      </c>
      <c r="R4" s="508">
        <f t="shared" si="0"/>
        <v>9</v>
      </c>
      <c r="S4" s="508">
        <f t="shared" si="0"/>
        <v>10</v>
      </c>
      <c r="T4" s="508">
        <f t="shared" si="0"/>
        <v>11</v>
      </c>
      <c r="U4" s="508">
        <f t="shared" si="0"/>
        <v>12</v>
      </c>
      <c r="V4" s="508">
        <f t="shared" si="0"/>
        <v>13</v>
      </c>
      <c r="W4" s="508">
        <f t="shared" si="0"/>
        <v>14</v>
      </c>
      <c r="X4" s="508">
        <f t="shared" si="0"/>
        <v>15</v>
      </c>
      <c r="Y4" s="508">
        <f t="shared" si="0"/>
        <v>16</v>
      </c>
      <c r="Z4" s="508">
        <f t="shared" si="0"/>
        <v>17</v>
      </c>
      <c r="AA4" s="508">
        <f t="shared" si="1"/>
        <v>18</v>
      </c>
      <c r="AB4" s="508">
        <f t="shared" si="1"/>
        <v>19</v>
      </c>
      <c r="AC4" s="508">
        <f t="shared" si="1"/>
        <v>20</v>
      </c>
      <c r="AD4" s="508">
        <f t="shared" si="1"/>
        <v>21</v>
      </c>
      <c r="AE4" s="508">
        <f t="shared" si="1"/>
        <v>22</v>
      </c>
      <c r="AF4" s="508">
        <f t="shared" si="1"/>
        <v>23</v>
      </c>
      <c r="AG4" s="508">
        <f t="shared" si="1"/>
        <v>24</v>
      </c>
      <c r="AH4" s="508">
        <f t="shared" si="1"/>
        <v>25</v>
      </c>
      <c r="AI4" s="508">
        <f t="shared" si="1"/>
        <v>26</v>
      </c>
      <c r="AJ4" s="508">
        <f t="shared" si="1"/>
        <v>27</v>
      </c>
      <c r="AK4" s="508">
        <f t="shared" si="1"/>
        <v>28</v>
      </c>
      <c r="AL4" s="508">
        <f t="shared" si="1"/>
        <v>29</v>
      </c>
      <c r="AM4" s="508">
        <f t="shared" si="1"/>
        <v>30</v>
      </c>
      <c r="AN4" s="508">
        <f t="shared" si="1"/>
        <v>31</v>
      </c>
      <c r="AO4" s="508">
        <f t="shared" si="1"/>
        <v>32</v>
      </c>
      <c r="AP4" s="508">
        <f t="shared" si="1"/>
        <v>33</v>
      </c>
      <c r="AQ4" s="508">
        <f t="shared" si="2"/>
        <v>34</v>
      </c>
      <c r="AR4" s="508">
        <f t="shared" si="2"/>
        <v>35</v>
      </c>
      <c r="AS4" s="508">
        <f t="shared" si="2"/>
        <v>36</v>
      </c>
      <c r="AT4" s="508">
        <f t="shared" si="2"/>
        <v>37</v>
      </c>
      <c r="AU4" s="508">
        <f t="shared" si="2"/>
        <v>38</v>
      </c>
      <c r="AV4" s="508">
        <f t="shared" si="2"/>
        <v>39</v>
      </c>
      <c r="AW4" s="508">
        <f t="shared" si="2"/>
        <v>40</v>
      </c>
      <c r="AX4" s="508">
        <f t="shared" si="2"/>
        <v>41</v>
      </c>
      <c r="AY4" s="508">
        <f t="shared" si="2"/>
        <v>42</v>
      </c>
      <c r="AZ4" s="508">
        <f t="shared" si="2"/>
        <v>43</v>
      </c>
      <c r="BA4" s="508">
        <f t="shared" si="2"/>
        <v>44</v>
      </c>
      <c r="BB4" s="508">
        <f t="shared" si="2"/>
        <v>45</v>
      </c>
      <c r="BC4" s="508">
        <f t="shared" si="2"/>
        <v>46</v>
      </c>
      <c r="BD4" s="508">
        <f t="shared" si="2"/>
        <v>47</v>
      </c>
      <c r="BE4" s="508">
        <f t="shared" si="2"/>
        <v>48</v>
      </c>
      <c r="BF4" s="508">
        <f t="shared" si="2"/>
        <v>49</v>
      </c>
      <c r="BG4" s="508">
        <f t="shared" si="3"/>
        <v>50</v>
      </c>
      <c r="BH4" s="508">
        <f t="shared" si="3"/>
        <v>51</v>
      </c>
      <c r="BI4" s="508">
        <f t="shared" si="3"/>
        <v>52</v>
      </c>
      <c r="BJ4" s="508">
        <f t="shared" si="3"/>
        <v>53</v>
      </c>
      <c r="BK4" s="508">
        <f t="shared" si="3"/>
        <v>54</v>
      </c>
      <c r="BL4" s="508">
        <f t="shared" si="3"/>
        <v>55</v>
      </c>
      <c r="BM4" s="508">
        <f t="shared" si="3"/>
        <v>56</v>
      </c>
      <c r="BN4" s="508">
        <f t="shared" si="3"/>
        <v>57</v>
      </c>
      <c r="BO4" s="508">
        <f t="shared" si="3"/>
        <v>58</v>
      </c>
      <c r="BP4" s="508">
        <f t="shared" si="3"/>
        <v>59</v>
      </c>
      <c r="BQ4" s="509">
        <f t="shared" si="3"/>
        <v>60</v>
      </c>
      <c r="BR4" t="s">
        <v>188</v>
      </c>
    </row>
    <row r="5" spans="1:71">
      <c r="A5" s="503"/>
      <c r="B5" s="510"/>
      <c r="C5" s="496"/>
      <c r="D5" s="496"/>
      <c r="E5" s="496"/>
      <c r="F5" s="504"/>
      <c r="G5" s="505"/>
      <c r="H5" s="505"/>
      <c r="I5" s="507" t="s">
        <v>193</v>
      </c>
      <c r="J5" s="511">
        <v>12</v>
      </c>
      <c r="K5" s="508">
        <v>12</v>
      </c>
      <c r="L5" s="508">
        <v>12</v>
      </c>
      <c r="M5" s="508">
        <v>12</v>
      </c>
      <c r="N5" s="508">
        <v>12</v>
      </c>
      <c r="O5" s="508">
        <v>12</v>
      </c>
      <c r="P5" s="508">
        <v>12</v>
      </c>
      <c r="Q5" s="508">
        <v>12</v>
      </c>
      <c r="R5" s="508">
        <v>12</v>
      </c>
      <c r="S5" s="508">
        <v>12</v>
      </c>
      <c r="T5" s="508">
        <v>12</v>
      </c>
      <c r="U5" s="508">
        <v>12</v>
      </c>
      <c r="V5" s="508">
        <v>12</v>
      </c>
      <c r="W5" s="508">
        <v>12</v>
      </c>
      <c r="X5" s="508">
        <v>12</v>
      </c>
      <c r="Y5" s="508">
        <v>12</v>
      </c>
      <c r="Z5" s="508">
        <v>12</v>
      </c>
      <c r="AA5" s="508">
        <v>12</v>
      </c>
      <c r="AB5" s="508">
        <v>12</v>
      </c>
      <c r="AC5" s="508">
        <v>12</v>
      </c>
      <c r="AD5" s="508">
        <v>12</v>
      </c>
      <c r="AE5" s="508">
        <v>12</v>
      </c>
      <c r="AF5" s="508">
        <v>12</v>
      </c>
      <c r="AG5" s="508">
        <v>12</v>
      </c>
      <c r="AH5" s="508">
        <v>12</v>
      </c>
      <c r="AI5" s="508">
        <v>12</v>
      </c>
      <c r="AJ5" s="508">
        <v>12</v>
      </c>
      <c r="AK5" s="508">
        <v>12</v>
      </c>
      <c r="AL5" s="508">
        <v>12</v>
      </c>
      <c r="AM5" s="508">
        <v>12</v>
      </c>
      <c r="AN5" s="508">
        <v>12</v>
      </c>
      <c r="AO5" s="508">
        <v>12</v>
      </c>
      <c r="AP5" s="508">
        <v>12</v>
      </c>
      <c r="AQ5" s="508">
        <v>12</v>
      </c>
      <c r="AR5" s="508">
        <v>12</v>
      </c>
      <c r="AS5" s="508">
        <v>12</v>
      </c>
      <c r="AT5" s="508">
        <v>12</v>
      </c>
      <c r="AU5" s="508">
        <v>12</v>
      </c>
      <c r="AV5" s="508">
        <v>12</v>
      </c>
      <c r="AW5" s="508">
        <v>12</v>
      </c>
      <c r="AX5" s="508">
        <v>12</v>
      </c>
      <c r="AY5" s="508">
        <v>12</v>
      </c>
      <c r="AZ5" s="508">
        <v>12</v>
      </c>
      <c r="BA5" s="508">
        <v>12</v>
      </c>
      <c r="BB5" s="508">
        <v>12</v>
      </c>
      <c r="BC5" s="508">
        <v>12</v>
      </c>
      <c r="BD5" s="508">
        <v>12</v>
      </c>
      <c r="BE5" s="508">
        <v>12</v>
      </c>
      <c r="BF5" s="508">
        <v>12</v>
      </c>
      <c r="BG5" s="508">
        <v>12</v>
      </c>
      <c r="BH5" s="508">
        <v>12</v>
      </c>
      <c r="BI5" s="508">
        <v>12</v>
      </c>
      <c r="BJ5" s="508">
        <v>12</v>
      </c>
      <c r="BK5" s="508">
        <v>12</v>
      </c>
      <c r="BL5" s="508">
        <v>12</v>
      </c>
      <c r="BM5" s="508">
        <v>12</v>
      </c>
      <c r="BN5" s="508">
        <v>12</v>
      </c>
      <c r="BO5" s="508">
        <v>12</v>
      </c>
      <c r="BP5" s="508">
        <v>12</v>
      </c>
      <c r="BQ5" s="509">
        <v>12</v>
      </c>
      <c r="BR5" t="s">
        <v>188</v>
      </c>
    </row>
    <row r="6" spans="1:71">
      <c r="A6" s="503"/>
      <c r="B6" s="510"/>
      <c r="C6" s="496"/>
      <c r="D6" s="496"/>
      <c r="E6" s="496"/>
      <c r="F6" s="504"/>
      <c r="G6" s="505"/>
      <c r="H6" s="505"/>
      <c r="I6" s="507" t="s">
        <v>194</v>
      </c>
      <c r="J6" s="511">
        <v>12</v>
      </c>
      <c r="K6" s="508">
        <f>J6+12</f>
        <v>24</v>
      </c>
      <c r="L6" s="508">
        <f t="shared" ref="L6:AA7" si="4">K6+12</f>
        <v>36</v>
      </c>
      <c r="M6" s="508">
        <f t="shared" si="4"/>
        <v>48</v>
      </c>
      <c r="N6" s="508">
        <f t="shared" si="4"/>
        <v>60</v>
      </c>
      <c r="O6" s="508">
        <f t="shared" si="4"/>
        <v>72</v>
      </c>
      <c r="P6" s="508">
        <f t="shared" si="4"/>
        <v>84</v>
      </c>
      <c r="Q6" s="508">
        <f t="shared" si="4"/>
        <v>96</v>
      </c>
      <c r="R6" s="508">
        <f t="shared" si="4"/>
        <v>108</v>
      </c>
      <c r="S6" s="508">
        <f t="shared" si="4"/>
        <v>120</v>
      </c>
      <c r="T6" s="508">
        <f t="shared" si="4"/>
        <v>132</v>
      </c>
      <c r="U6" s="508">
        <f t="shared" si="4"/>
        <v>144</v>
      </c>
      <c r="V6" s="508">
        <f t="shared" si="4"/>
        <v>156</v>
      </c>
      <c r="W6" s="508">
        <f t="shared" si="4"/>
        <v>168</v>
      </c>
      <c r="X6" s="508">
        <f t="shared" si="4"/>
        <v>180</v>
      </c>
      <c r="Y6" s="508">
        <f t="shared" si="4"/>
        <v>192</v>
      </c>
      <c r="Z6" s="508">
        <f t="shared" si="4"/>
        <v>204</v>
      </c>
      <c r="AA6" s="508">
        <f t="shared" si="4"/>
        <v>216</v>
      </c>
      <c r="AB6" s="508">
        <f t="shared" ref="AB6:AQ7" si="5">AA6+12</f>
        <v>228</v>
      </c>
      <c r="AC6" s="508">
        <f t="shared" si="5"/>
        <v>240</v>
      </c>
      <c r="AD6" s="508">
        <f t="shared" si="5"/>
        <v>252</v>
      </c>
      <c r="AE6" s="508">
        <f t="shared" si="5"/>
        <v>264</v>
      </c>
      <c r="AF6" s="508">
        <f t="shared" si="5"/>
        <v>276</v>
      </c>
      <c r="AG6" s="508">
        <f t="shared" si="5"/>
        <v>288</v>
      </c>
      <c r="AH6" s="508">
        <f t="shared" si="5"/>
        <v>300</v>
      </c>
      <c r="AI6" s="508">
        <f t="shared" si="5"/>
        <v>312</v>
      </c>
      <c r="AJ6" s="508">
        <f t="shared" si="5"/>
        <v>324</v>
      </c>
      <c r="AK6" s="508">
        <f t="shared" si="5"/>
        <v>336</v>
      </c>
      <c r="AL6" s="508">
        <f t="shared" si="5"/>
        <v>348</v>
      </c>
      <c r="AM6" s="508">
        <f t="shared" si="5"/>
        <v>360</v>
      </c>
      <c r="AN6" s="508">
        <f t="shared" si="5"/>
        <v>372</v>
      </c>
      <c r="AO6" s="508">
        <f t="shared" si="5"/>
        <v>384</v>
      </c>
      <c r="AP6" s="508">
        <f t="shared" si="5"/>
        <v>396</v>
      </c>
      <c r="AQ6" s="508">
        <f t="shared" si="5"/>
        <v>408</v>
      </c>
      <c r="AR6" s="508">
        <f t="shared" ref="AR6:BG7" si="6">AQ6+12</f>
        <v>420</v>
      </c>
      <c r="AS6" s="508">
        <f t="shared" si="6"/>
        <v>432</v>
      </c>
      <c r="AT6" s="508">
        <f t="shared" si="6"/>
        <v>444</v>
      </c>
      <c r="AU6" s="508">
        <f t="shared" si="6"/>
        <v>456</v>
      </c>
      <c r="AV6" s="508">
        <f t="shared" si="6"/>
        <v>468</v>
      </c>
      <c r="AW6" s="508">
        <f t="shared" si="6"/>
        <v>480</v>
      </c>
      <c r="AX6" s="508">
        <f t="shared" si="6"/>
        <v>492</v>
      </c>
      <c r="AY6" s="508">
        <f t="shared" si="6"/>
        <v>504</v>
      </c>
      <c r="AZ6" s="508">
        <f t="shared" si="6"/>
        <v>516</v>
      </c>
      <c r="BA6" s="508">
        <f t="shared" si="6"/>
        <v>528</v>
      </c>
      <c r="BB6" s="508">
        <f t="shared" si="6"/>
        <v>540</v>
      </c>
      <c r="BC6" s="508">
        <f t="shared" si="6"/>
        <v>552</v>
      </c>
      <c r="BD6" s="508">
        <f t="shared" si="6"/>
        <v>564</v>
      </c>
      <c r="BE6" s="508">
        <f t="shared" si="6"/>
        <v>576</v>
      </c>
      <c r="BF6" s="508">
        <f t="shared" si="6"/>
        <v>588</v>
      </c>
      <c r="BG6" s="508">
        <f t="shared" si="6"/>
        <v>600</v>
      </c>
      <c r="BH6" s="508">
        <f t="shared" ref="BH6:BQ7" si="7">BG6+12</f>
        <v>612</v>
      </c>
      <c r="BI6" s="508">
        <f t="shared" si="7"/>
        <v>624</v>
      </c>
      <c r="BJ6" s="508">
        <f t="shared" si="7"/>
        <v>636</v>
      </c>
      <c r="BK6" s="508">
        <f t="shared" si="7"/>
        <v>648</v>
      </c>
      <c r="BL6" s="508">
        <f t="shared" si="7"/>
        <v>660</v>
      </c>
      <c r="BM6" s="508">
        <f t="shared" si="7"/>
        <v>672</v>
      </c>
      <c r="BN6" s="508">
        <f t="shared" si="7"/>
        <v>684</v>
      </c>
      <c r="BO6" s="508">
        <f t="shared" si="7"/>
        <v>696</v>
      </c>
      <c r="BP6" s="508">
        <f t="shared" si="7"/>
        <v>708</v>
      </c>
      <c r="BQ6" s="509">
        <f t="shared" si="7"/>
        <v>720</v>
      </c>
      <c r="BR6" t="s">
        <v>188</v>
      </c>
    </row>
    <row r="7" spans="1:71">
      <c r="A7" s="503"/>
      <c r="B7" s="510"/>
      <c r="C7" s="496"/>
      <c r="D7" s="496"/>
      <c r="E7" s="496"/>
      <c r="F7" s="512"/>
      <c r="G7" s="513"/>
      <c r="H7" s="513"/>
      <c r="I7" s="514" t="s">
        <v>195</v>
      </c>
      <c r="J7" s="515">
        <v>12</v>
      </c>
      <c r="K7" s="516">
        <f>J7+12</f>
        <v>24</v>
      </c>
      <c r="L7" s="516">
        <f t="shared" si="4"/>
        <v>36</v>
      </c>
      <c r="M7" s="516">
        <f t="shared" si="4"/>
        <v>48</v>
      </c>
      <c r="N7" s="516">
        <f t="shared" si="4"/>
        <v>60</v>
      </c>
      <c r="O7" s="516">
        <f t="shared" si="4"/>
        <v>72</v>
      </c>
      <c r="P7" s="516">
        <f t="shared" si="4"/>
        <v>84</v>
      </c>
      <c r="Q7" s="516">
        <f t="shared" si="4"/>
        <v>96</v>
      </c>
      <c r="R7" s="516">
        <f t="shared" si="4"/>
        <v>108</v>
      </c>
      <c r="S7" s="516">
        <f t="shared" si="4"/>
        <v>120</v>
      </c>
      <c r="T7" s="516">
        <f t="shared" si="4"/>
        <v>132</v>
      </c>
      <c r="U7" s="516">
        <f t="shared" si="4"/>
        <v>144</v>
      </c>
      <c r="V7" s="516">
        <f t="shared" si="4"/>
        <v>156</v>
      </c>
      <c r="W7" s="516">
        <f t="shared" si="4"/>
        <v>168</v>
      </c>
      <c r="X7" s="516">
        <f t="shared" si="4"/>
        <v>180</v>
      </c>
      <c r="Y7" s="516">
        <f t="shared" si="4"/>
        <v>192</v>
      </c>
      <c r="Z7" s="516">
        <f t="shared" si="4"/>
        <v>204</v>
      </c>
      <c r="AA7" s="516">
        <f t="shared" si="4"/>
        <v>216</v>
      </c>
      <c r="AB7" s="516">
        <f t="shared" si="5"/>
        <v>228</v>
      </c>
      <c r="AC7" s="516">
        <f t="shared" si="5"/>
        <v>240</v>
      </c>
      <c r="AD7" s="516">
        <f t="shared" si="5"/>
        <v>252</v>
      </c>
      <c r="AE7" s="516">
        <f t="shared" si="5"/>
        <v>264</v>
      </c>
      <c r="AF7" s="516">
        <f t="shared" si="5"/>
        <v>276</v>
      </c>
      <c r="AG7" s="516">
        <f t="shared" si="5"/>
        <v>288</v>
      </c>
      <c r="AH7" s="516">
        <f t="shared" si="5"/>
        <v>300</v>
      </c>
      <c r="AI7" s="516">
        <f t="shared" si="5"/>
        <v>312</v>
      </c>
      <c r="AJ7" s="516">
        <f t="shared" si="5"/>
        <v>324</v>
      </c>
      <c r="AK7" s="516">
        <f t="shared" si="5"/>
        <v>336</v>
      </c>
      <c r="AL7" s="516">
        <f t="shared" si="5"/>
        <v>348</v>
      </c>
      <c r="AM7" s="516">
        <f t="shared" si="5"/>
        <v>360</v>
      </c>
      <c r="AN7" s="516">
        <f t="shared" si="5"/>
        <v>372</v>
      </c>
      <c r="AO7" s="516">
        <f t="shared" si="5"/>
        <v>384</v>
      </c>
      <c r="AP7" s="516">
        <f t="shared" si="5"/>
        <v>396</v>
      </c>
      <c r="AQ7" s="516">
        <f t="shared" si="5"/>
        <v>408</v>
      </c>
      <c r="AR7" s="516">
        <f t="shared" si="6"/>
        <v>420</v>
      </c>
      <c r="AS7" s="516">
        <f t="shared" si="6"/>
        <v>432</v>
      </c>
      <c r="AT7" s="516">
        <f t="shared" si="6"/>
        <v>444</v>
      </c>
      <c r="AU7" s="516">
        <f t="shared" si="6"/>
        <v>456</v>
      </c>
      <c r="AV7" s="516">
        <f t="shared" si="6"/>
        <v>468</v>
      </c>
      <c r="AW7" s="516">
        <f t="shared" si="6"/>
        <v>480</v>
      </c>
      <c r="AX7" s="516">
        <f t="shared" si="6"/>
        <v>492</v>
      </c>
      <c r="AY7" s="516">
        <f t="shared" si="6"/>
        <v>504</v>
      </c>
      <c r="AZ7" s="516">
        <f t="shared" si="6"/>
        <v>516</v>
      </c>
      <c r="BA7" s="516">
        <f t="shared" si="6"/>
        <v>528</v>
      </c>
      <c r="BB7" s="516">
        <f t="shared" si="6"/>
        <v>540</v>
      </c>
      <c r="BC7" s="516">
        <f t="shared" si="6"/>
        <v>552</v>
      </c>
      <c r="BD7" s="516">
        <f t="shared" si="6"/>
        <v>564</v>
      </c>
      <c r="BE7" s="516">
        <f t="shared" si="6"/>
        <v>576</v>
      </c>
      <c r="BF7" s="516">
        <f t="shared" si="6"/>
        <v>588</v>
      </c>
      <c r="BG7" s="516">
        <f t="shared" si="6"/>
        <v>600</v>
      </c>
      <c r="BH7" s="516">
        <f t="shared" si="7"/>
        <v>612</v>
      </c>
      <c r="BI7" s="516">
        <f t="shared" si="7"/>
        <v>624</v>
      </c>
      <c r="BJ7" s="516">
        <f t="shared" si="7"/>
        <v>636</v>
      </c>
      <c r="BK7" s="516">
        <f t="shared" si="7"/>
        <v>648</v>
      </c>
      <c r="BL7" s="516">
        <f t="shared" si="7"/>
        <v>660</v>
      </c>
      <c r="BM7" s="516">
        <f t="shared" si="7"/>
        <v>672</v>
      </c>
      <c r="BN7" s="516">
        <f t="shared" si="7"/>
        <v>684</v>
      </c>
      <c r="BO7" s="516">
        <f t="shared" si="7"/>
        <v>696</v>
      </c>
      <c r="BP7" s="516">
        <f t="shared" si="7"/>
        <v>708</v>
      </c>
      <c r="BQ7" s="517">
        <f t="shared" si="7"/>
        <v>720</v>
      </c>
      <c r="BR7" t="s">
        <v>188</v>
      </c>
    </row>
    <row r="8" spans="1:71">
      <c r="BR8" t="s">
        <v>188</v>
      </c>
    </row>
    <row r="9" spans="1:71" ht="15.6">
      <c r="A9" s="331"/>
      <c r="B9" s="331"/>
      <c r="C9" s="450"/>
      <c r="D9" s="450"/>
      <c r="E9" s="450"/>
      <c r="F9" s="450"/>
      <c r="G9" s="450"/>
      <c r="H9" s="450"/>
      <c r="I9" s="518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  <c r="AX9" s="457"/>
      <c r="AY9" s="457"/>
      <c r="AZ9" s="457"/>
      <c r="BA9" s="457"/>
      <c r="BB9" s="457"/>
      <c r="BC9" s="457"/>
      <c r="BD9" s="457"/>
      <c r="BE9" s="457"/>
      <c r="BF9" s="457"/>
      <c r="BG9" s="457"/>
      <c r="BH9" s="457"/>
      <c r="BI9" s="457"/>
      <c r="BJ9" s="457"/>
      <c r="BK9" s="457"/>
      <c r="BL9" s="457"/>
      <c r="BM9" s="457"/>
      <c r="BN9" s="457"/>
      <c r="BO9" s="457"/>
      <c r="BP9" s="457"/>
      <c r="BQ9" s="457"/>
      <c r="BR9" t="s">
        <v>188</v>
      </c>
    </row>
    <row r="10" spans="1:71" ht="15">
      <c r="A10" s="450"/>
      <c r="B10" s="519" t="s">
        <v>196</v>
      </c>
      <c r="C10" s="750"/>
      <c r="D10" s="750"/>
      <c r="E10" s="750"/>
      <c r="F10" s="750"/>
      <c r="G10" s="522"/>
      <c r="H10" s="522"/>
      <c r="I10" s="522"/>
      <c r="J10" s="751">
        <f t="shared" ref="J10:BQ10" si="8">J2</f>
        <v>2026</v>
      </c>
      <c r="K10" s="751">
        <f t="shared" si="8"/>
        <v>2027</v>
      </c>
      <c r="L10" s="751">
        <f t="shared" si="8"/>
        <v>2028</v>
      </c>
      <c r="M10" s="751">
        <f t="shared" si="8"/>
        <v>2029</v>
      </c>
      <c r="N10" s="751">
        <f t="shared" si="8"/>
        <v>2030</v>
      </c>
      <c r="O10" s="751">
        <f t="shared" si="8"/>
        <v>2031</v>
      </c>
      <c r="P10" s="751">
        <f t="shared" si="8"/>
        <v>2032</v>
      </c>
      <c r="Q10" s="751">
        <f t="shared" si="8"/>
        <v>2033</v>
      </c>
      <c r="R10" s="751">
        <f t="shared" si="8"/>
        <v>2034</v>
      </c>
      <c r="S10" s="751">
        <f t="shared" si="8"/>
        <v>2035</v>
      </c>
      <c r="T10" s="751">
        <f t="shared" si="8"/>
        <v>2036</v>
      </c>
      <c r="U10" s="751">
        <f t="shared" si="8"/>
        <v>2037</v>
      </c>
      <c r="V10" s="751">
        <f t="shared" si="8"/>
        <v>2038</v>
      </c>
      <c r="W10" s="751">
        <f t="shared" si="8"/>
        <v>2039</v>
      </c>
      <c r="X10" s="751">
        <f t="shared" si="8"/>
        <v>2040</v>
      </c>
      <c r="Y10" s="751">
        <f t="shared" si="8"/>
        <v>2041</v>
      </c>
      <c r="Z10" s="751">
        <f t="shared" si="8"/>
        <v>2042</v>
      </c>
      <c r="AA10" s="751">
        <f t="shared" si="8"/>
        <v>2043</v>
      </c>
      <c r="AB10" s="751">
        <f t="shared" si="8"/>
        <v>2044</v>
      </c>
      <c r="AC10" s="751">
        <f t="shared" si="8"/>
        <v>2045</v>
      </c>
      <c r="AD10" s="751">
        <f t="shared" si="8"/>
        <v>2046</v>
      </c>
      <c r="AE10" s="751">
        <f t="shared" si="8"/>
        <v>2047</v>
      </c>
      <c r="AF10" s="751">
        <f t="shared" si="8"/>
        <v>2048</v>
      </c>
      <c r="AG10" s="751">
        <f t="shared" si="8"/>
        <v>2049</v>
      </c>
      <c r="AH10" s="751">
        <f t="shared" si="8"/>
        <v>2050</v>
      </c>
      <c r="AI10" s="751">
        <f t="shared" si="8"/>
        <v>2051</v>
      </c>
      <c r="AJ10" s="751">
        <f t="shared" si="8"/>
        <v>2052</v>
      </c>
      <c r="AK10" s="751">
        <f t="shared" si="8"/>
        <v>2053</v>
      </c>
      <c r="AL10" s="751">
        <f t="shared" si="8"/>
        <v>2054</v>
      </c>
      <c r="AM10" s="751">
        <f t="shared" si="8"/>
        <v>2055</v>
      </c>
      <c r="AN10" s="751">
        <f t="shared" si="8"/>
        <v>2056</v>
      </c>
      <c r="AO10" s="751">
        <f t="shared" si="8"/>
        <v>2057</v>
      </c>
      <c r="AP10" s="751">
        <f t="shared" si="8"/>
        <v>2058</v>
      </c>
      <c r="AQ10" s="751">
        <f t="shared" si="8"/>
        <v>2059</v>
      </c>
      <c r="AR10" s="751">
        <f t="shared" si="8"/>
        <v>2060</v>
      </c>
      <c r="AS10" s="751">
        <f t="shared" si="8"/>
        <v>2061</v>
      </c>
      <c r="AT10" s="751">
        <f t="shared" si="8"/>
        <v>2062</v>
      </c>
      <c r="AU10" s="751">
        <f t="shared" si="8"/>
        <v>2063</v>
      </c>
      <c r="AV10" s="751">
        <f t="shared" si="8"/>
        <v>2064</v>
      </c>
      <c r="AW10" s="751">
        <f t="shared" si="8"/>
        <v>2065</v>
      </c>
      <c r="AX10" s="751">
        <f t="shared" si="8"/>
        <v>2066</v>
      </c>
      <c r="AY10" s="751">
        <f t="shared" si="8"/>
        <v>2067</v>
      </c>
      <c r="AZ10" s="751">
        <f t="shared" si="8"/>
        <v>2068</v>
      </c>
      <c r="BA10" s="751">
        <f t="shared" si="8"/>
        <v>2069</v>
      </c>
      <c r="BB10" s="751">
        <f t="shared" si="8"/>
        <v>2070</v>
      </c>
      <c r="BC10" s="751">
        <f t="shared" si="8"/>
        <v>2071</v>
      </c>
      <c r="BD10" s="751">
        <f t="shared" si="8"/>
        <v>2072</v>
      </c>
      <c r="BE10" s="751">
        <f t="shared" si="8"/>
        <v>2073</v>
      </c>
      <c r="BF10" s="751">
        <f t="shared" si="8"/>
        <v>2074</v>
      </c>
      <c r="BG10" s="751">
        <f t="shared" si="8"/>
        <v>2075</v>
      </c>
      <c r="BH10" s="751">
        <f t="shared" si="8"/>
        <v>2076</v>
      </c>
      <c r="BI10" s="751">
        <f t="shared" si="8"/>
        <v>2077</v>
      </c>
      <c r="BJ10" s="751">
        <f t="shared" si="8"/>
        <v>2078</v>
      </c>
      <c r="BK10" s="751">
        <f t="shared" si="8"/>
        <v>2079</v>
      </c>
      <c r="BL10" s="751">
        <f t="shared" si="8"/>
        <v>2080</v>
      </c>
      <c r="BM10" s="751">
        <f t="shared" si="8"/>
        <v>2081</v>
      </c>
      <c r="BN10" s="751">
        <f t="shared" si="8"/>
        <v>2082</v>
      </c>
      <c r="BO10" s="751">
        <f t="shared" si="8"/>
        <v>2083</v>
      </c>
      <c r="BP10" s="751">
        <f t="shared" si="8"/>
        <v>2084</v>
      </c>
      <c r="BQ10" s="751">
        <f t="shared" si="8"/>
        <v>2085</v>
      </c>
      <c r="BR10" t="s">
        <v>188</v>
      </c>
    </row>
    <row r="11" spans="1:71">
      <c r="A11" s="450"/>
      <c r="B11" s="451" t="s">
        <v>382</v>
      </c>
      <c r="C11" s="452"/>
      <c r="D11" s="453"/>
      <c r="E11" s="454"/>
      <c r="F11" s="454"/>
      <c r="G11" s="454"/>
      <c r="H11" s="454"/>
      <c r="I11" s="454"/>
      <c r="J11" s="455">
        <f t="shared" ref="J11:AO11" si="9">J12+J16</f>
        <v>8420909.0706340224</v>
      </c>
      <c r="K11" s="455">
        <f t="shared" si="9"/>
        <v>9600371.1761529408</v>
      </c>
      <c r="L11" s="455">
        <f t="shared" si="9"/>
        <v>9881363.84766341</v>
      </c>
      <c r="M11" s="455">
        <f t="shared" si="9"/>
        <v>9405235.3802751973</v>
      </c>
      <c r="N11" s="455">
        <f t="shared" si="9"/>
        <v>9254180.5531359483</v>
      </c>
      <c r="O11" s="455">
        <f t="shared" si="9"/>
        <v>8938165.8008323573</v>
      </c>
      <c r="P11" s="455">
        <f t="shared" si="9"/>
        <v>8609366.3981531002</v>
      </c>
      <c r="Q11" s="455">
        <f t="shared" si="9"/>
        <v>8279461.7732755626</v>
      </c>
      <c r="R11" s="455">
        <f t="shared" si="9"/>
        <v>7906493.5592734078</v>
      </c>
      <c r="S11" s="455">
        <f t="shared" si="9"/>
        <v>7569402.5942257829</v>
      </c>
      <c r="T11" s="455">
        <f t="shared" si="9"/>
        <v>7233474.8725882126</v>
      </c>
      <c r="U11" s="455">
        <f t="shared" si="9"/>
        <v>6900820.4647665517</v>
      </c>
      <c r="V11" s="455">
        <f t="shared" si="9"/>
        <v>6567973.5804019403</v>
      </c>
      <c r="W11" s="455">
        <f t="shared" si="9"/>
        <v>6235050.9822888412</v>
      </c>
      <c r="X11" s="455">
        <f t="shared" si="9"/>
        <v>5902136.6673089443</v>
      </c>
      <c r="Y11" s="455">
        <f t="shared" si="9"/>
        <v>5569183.0341955805</v>
      </c>
      <c r="Z11" s="455">
        <f t="shared" si="9"/>
        <v>5236103.5769620072</v>
      </c>
      <c r="AA11" s="455">
        <f t="shared" si="9"/>
        <v>4726444.6599964229</v>
      </c>
      <c r="AB11" s="455">
        <f t="shared" si="9"/>
        <v>4364098.7626657803</v>
      </c>
      <c r="AC11" s="455">
        <f t="shared" si="9"/>
        <v>4046482.4562511309</v>
      </c>
      <c r="AD11" s="455">
        <f t="shared" si="9"/>
        <v>3728027.2009550473</v>
      </c>
      <c r="AE11" s="455">
        <f t="shared" si="9"/>
        <v>3409596.6658018418</v>
      </c>
      <c r="AF11" s="455">
        <f t="shared" si="9"/>
        <v>3091126.4270039527</v>
      </c>
      <c r="AG11" s="455">
        <f t="shared" si="9"/>
        <v>2772663.5794838816</v>
      </c>
      <c r="AH11" s="455">
        <f t="shared" si="9"/>
        <v>2454231.3511297852</v>
      </c>
      <c r="AI11" s="455">
        <f t="shared" si="9"/>
        <v>2135572.2235875446</v>
      </c>
      <c r="AJ11" s="455">
        <f t="shared" si="9"/>
        <v>1823989.1508246965</v>
      </c>
      <c r="AK11" s="455">
        <f t="shared" si="9"/>
        <v>1497843.8698404753</v>
      </c>
      <c r="AL11" s="455">
        <f t="shared" si="9"/>
        <v>1178798.8714705186</v>
      </c>
      <c r="AM11" s="455">
        <f t="shared" si="9"/>
        <v>-8.8475644588470459E-9</v>
      </c>
      <c r="AN11" s="455">
        <f t="shared" si="9"/>
        <v>-2.8081981855097449E-11</v>
      </c>
      <c r="AO11" s="455">
        <f t="shared" si="9"/>
        <v>-2.8081981855097449E-11</v>
      </c>
      <c r="AP11" s="455">
        <f t="shared" ref="AP11:BU11" si="10">AP12+AP16</f>
        <v>-2.8081981855097449E-11</v>
      </c>
      <c r="AQ11" s="455">
        <f t="shared" si="10"/>
        <v>-2.8081981855097449E-11</v>
      </c>
      <c r="AR11" s="455">
        <f t="shared" si="10"/>
        <v>-2.8081981855097449E-11</v>
      </c>
      <c r="AS11" s="455">
        <f t="shared" si="10"/>
        <v>-2.8081981855097449E-11</v>
      </c>
      <c r="AT11" s="455">
        <f t="shared" si="10"/>
        <v>-2.8081981855097449E-11</v>
      </c>
      <c r="AU11" s="455">
        <f t="shared" si="10"/>
        <v>-2.8081981855097449E-11</v>
      </c>
      <c r="AV11" s="455">
        <f t="shared" si="10"/>
        <v>-2.8081981855097449E-11</v>
      </c>
      <c r="AW11" s="455">
        <f t="shared" si="10"/>
        <v>-2.8081981855097449E-11</v>
      </c>
      <c r="AX11" s="455">
        <f t="shared" si="10"/>
        <v>-2.8081981855097449E-11</v>
      </c>
      <c r="AY11" s="455">
        <f t="shared" si="10"/>
        <v>-2.8081981855097449E-11</v>
      </c>
      <c r="AZ11" s="455">
        <f t="shared" si="10"/>
        <v>-2.8081981855097449E-11</v>
      </c>
      <c r="BA11" s="455">
        <f t="shared" si="10"/>
        <v>-2.8081981855097449E-11</v>
      </c>
      <c r="BB11" s="455">
        <f t="shared" si="10"/>
        <v>-2.8081981855097449E-11</v>
      </c>
      <c r="BC11" s="455">
        <f t="shared" si="10"/>
        <v>-2.8081981855097449E-11</v>
      </c>
      <c r="BD11" s="455">
        <f t="shared" si="10"/>
        <v>-2.8081981855097449E-11</v>
      </c>
      <c r="BE11" s="455">
        <f t="shared" si="10"/>
        <v>-2.8081981855097449E-11</v>
      </c>
      <c r="BF11" s="455">
        <f t="shared" si="10"/>
        <v>-2.8081981855097449E-11</v>
      </c>
      <c r="BG11" s="455">
        <f t="shared" si="10"/>
        <v>-2.8081981855097449E-11</v>
      </c>
      <c r="BH11" s="455">
        <f t="shared" si="10"/>
        <v>-2.8081981855097449E-11</v>
      </c>
      <c r="BI11" s="455">
        <f t="shared" si="10"/>
        <v>-2.8081981855097449E-11</v>
      </c>
      <c r="BJ11" s="455">
        <f t="shared" si="10"/>
        <v>-2.8081981855097449E-11</v>
      </c>
      <c r="BK11" s="455">
        <f t="shared" si="10"/>
        <v>-2.8081981855097449E-11</v>
      </c>
      <c r="BL11" s="455">
        <f t="shared" si="10"/>
        <v>-2.8081981855097449E-11</v>
      </c>
      <c r="BM11" s="455">
        <f t="shared" si="10"/>
        <v>-2.8081981855097449E-11</v>
      </c>
      <c r="BN11" s="455">
        <f t="shared" si="10"/>
        <v>-2.8081981855097449E-11</v>
      </c>
      <c r="BO11" s="455">
        <f t="shared" si="10"/>
        <v>-2.8081981855097449E-11</v>
      </c>
      <c r="BP11" s="455">
        <f t="shared" si="10"/>
        <v>-2.8081981855097449E-11</v>
      </c>
      <c r="BQ11" s="455">
        <f t="shared" si="10"/>
        <v>-2.8081981855097449E-11</v>
      </c>
      <c r="BR11" t="s">
        <v>188</v>
      </c>
      <c r="BS11" s="457"/>
    </row>
    <row r="12" spans="1:71" ht="15">
      <c r="A12" s="450"/>
      <c r="B12" s="752" t="s">
        <v>383</v>
      </c>
      <c r="C12" s="753"/>
      <c r="D12" s="753"/>
      <c r="E12" s="583"/>
      <c r="F12" s="583"/>
      <c r="G12" s="583"/>
      <c r="H12" s="584"/>
      <c r="I12" s="585"/>
      <c r="J12" s="754">
        <f t="shared" ref="J12:AO12" si="11">J13+J14+J15</f>
        <v>906644.03515264438</v>
      </c>
      <c r="K12" s="754">
        <f t="shared" si="11"/>
        <v>602810.88917507906</v>
      </c>
      <c r="L12" s="754">
        <f t="shared" si="11"/>
        <v>761860.76313449757</v>
      </c>
      <c r="M12" s="754">
        <f t="shared" si="11"/>
        <v>594292.73638573615</v>
      </c>
      <c r="N12" s="754">
        <f t="shared" si="11"/>
        <v>765626.2407416316</v>
      </c>
      <c r="O12" s="754">
        <f t="shared" si="11"/>
        <v>781336.43025396473</v>
      </c>
      <c r="P12" s="754">
        <f t="shared" si="11"/>
        <v>786885.25039554213</v>
      </c>
      <c r="Q12" s="754">
        <f t="shared" si="11"/>
        <v>791402.07812145515</v>
      </c>
      <c r="R12" s="754">
        <f t="shared" si="11"/>
        <v>795724.53881044802</v>
      </c>
      <c r="S12" s="754">
        <f t="shared" si="11"/>
        <v>803415.16421483411</v>
      </c>
      <c r="T12" s="754">
        <f t="shared" si="11"/>
        <v>803604.81576586794</v>
      </c>
      <c r="U12" s="754">
        <f t="shared" si="11"/>
        <v>807067.78113281087</v>
      </c>
      <c r="V12" s="754">
        <f t="shared" si="11"/>
        <v>810338.26995680341</v>
      </c>
      <c r="W12" s="754">
        <f t="shared" si="11"/>
        <v>813533.04503230785</v>
      </c>
      <c r="X12" s="754">
        <f t="shared" si="11"/>
        <v>816736.10324101406</v>
      </c>
      <c r="Y12" s="754">
        <f t="shared" si="11"/>
        <v>819899.84331625421</v>
      </c>
      <c r="Z12" s="754">
        <f t="shared" si="11"/>
        <v>822937.7592712841</v>
      </c>
      <c r="AA12" s="754">
        <f t="shared" si="11"/>
        <v>825941.40154043271</v>
      </c>
      <c r="AB12" s="754">
        <f t="shared" si="11"/>
        <v>829342.93563876324</v>
      </c>
      <c r="AC12" s="754">
        <f t="shared" si="11"/>
        <v>833068.06804475142</v>
      </c>
      <c r="AD12" s="754">
        <f t="shared" si="11"/>
        <v>835954.25156930566</v>
      </c>
      <c r="AE12" s="754">
        <f t="shared" si="11"/>
        <v>838865.1552367378</v>
      </c>
      <c r="AF12" s="754">
        <f t="shared" si="11"/>
        <v>841736.35525948659</v>
      </c>
      <c r="AG12" s="754">
        <f t="shared" si="11"/>
        <v>844614.94656005292</v>
      </c>
      <c r="AH12" s="754">
        <f t="shared" si="11"/>
        <v>847524.15702659462</v>
      </c>
      <c r="AI12" s="754">
        <f t="shared" si="11"/>
        <v>850206.46830499195</v>
      </c>
      <c r="AJ12" s="754">
        <f t="shared" si="11"/>
        <v>859964.83436278137</v>
      </c>
      <c r="AK12" s="754">
        <f t="shared" si="11"/>
        <v>855160.99219919788</v>
      </c>
      <c r="AL12" s="754">
        <f t="shared" si="11"/>
        <v>857457.43264987902</v>
      </c>
      <c r="AM12" s="754">
        <f t="shared" si="11"/>
        <v>-8.8475644588470459E-9</v>
      </c>
      <c r="AN12" s="754">
        <f t="shared" si="11"/>
        <v>0</v>
      </c>
      <c r="AO12" s="754">
        <f t="shared" si="11"/>
        <v>0</v>
      </c>
      <c r="AP12" s="754">
        <f t="shared" ref="AP12:BU12" si="12">AP13+AP14+AP15</f>
        <v>0</v>
      </c>
      <c r="AQ12" s="754">
        <f t="shared" si="12"/>
        <v>0</v>
      </c>
      <c r="AR12" s="754">
        <f t="shared" si="12"/>
        <v>0</v>
      </c>
      <c r="AS12" s="754">
        <f t="shared" si="12"/>
        <v>0</v>
      </c>
      <c r="AT12" s="754">
        <f t="shared" si="12"/>
        <v>0</v>
      </c>
      <c r="AU12" s="754">
        <f t="shared" si="12"/>
        <v>0</v>
      </c>
      <c r="AV12" s="754">
        <f t="shared" si="12"/>
        <v>0</v>
      </c>
      <c r="AW12" s="754">
        <f t="shared" si="12"/>
        <v>0</v>
      </c>
      <c r="AX12" s="754">
        <f t="shared" si="12"/>
        <v>0</v>
      </c>
      <c r="AY12" s="754">
        <f t="shared" si="12"/>
        <v>0</v>
      </c>
      <c r="AZ12" s="754">
        <f t="shared" si="12"/>
        <v>0</v>
      </c>
      <c r="BA12" s="754">
        <f t="shared" si="12"/>
        <v>0</v>
      </c>
      <c r="BB12" s="754">
        <f t="shared" si="12"/>
        <v>0</v>
      </c>
      <c r="BC12" s="754">
        <f t="shared" si="12"/>
        <v>0</v>
      </c>
      <c r="BD12" s="754">
        <f t="shared" si="12"/>
        <v>0</v>
      </c>
      <c r="BE12" s="754">
        <f t="shared" si="12"/>
        <v>0</v>
      </c>
      <c r="BF12" s="754">
        <f t="shared" si="12"/>
        <v>0</v>
      </c>
      <c r="BG12" s="754">
        <f t="shared" si="12"/>
        <v>0</v>
      </c>
      <c r="BH12" s="754">
        <f t="shared" si="12"/>
        <v>0</v>
      </c>
      <c r="BI12" s="754">
        <f t="shared" si="12"/>
        <v>0</v>
      </c>
      <c r="BJ12" s="754">
        <f t="shared" si="12"/>
        <v>0</v>
      </c>
      <c r="BK12" s="754">
        <f t="shared" si="12"/>
        <v>0</v>
      </c>
      <c r="BL12" s="754">
        <f t="shared" si="12"/>
        <v>0</v>
      </c>
      <c r="BM12" s="754">
        <f t="shared" si="12"/>
        <v>0</v>
      </c>
      <c r="BN12" s="754">
        <f t="shared" si="12"/>
        <v>0</v>
      </c>
      <c r="BO12" s="754">
        <f t="shared" si="12"/>
        <v>0</v>
      </c>
      <c r="BP12" s="754">
        <f t="shared" si="12"/>
        <v>0</v>
      </c>
      <c r="BQ12" s="754">
        <f t="shared" si="12"/>
        <v>0</v>
      </c>
      <c r="BR12" t="s">
        <v>188</v>
      </c>
    </row>
    <row r="13" spans="1:71" ht="15" outlineLevel="1">
      <c r="A13" s="755"/>
      <c r="B13" s="756" t="s">
        <v>384</v>
      </c>
      <c r="C13" s="757"/>
      <c r="D13" s="757"/>
      <c r="E13" s="598"/>
      <c r="F13" s="598"/>
      <c r="G13" s="598"/>
      <c r="H13" s="598"/>
      <c r="I13" s="599"/>
      <c r="J13" s="758">
        <v>756513.48800534476</v>
      </c>
      <c r="K13" s="758">
        <v>508087.74378831428</v>
      </c>
      <c r="L13" s="758">
        <v>540273.84359181579</v>
      </c>
      <c r="M13" s="758">
        <v>367546.76554105966</v>
      </c>
      <c r="N13" s="759">
        <v>493213.98204764631</v>
      </c>
      <c r="O13" s="759">
        <v>497287.92309921491</v>
      </c>
      <c r="P13" s="759">
        <v>498149.98288026615</v>
      </c>
      <c r="Q13" s="759">
        <v>498174.04757262999</v>
      </c>
      <c r="R13" s="759">
        <v>498198.1646207762</v>
      </c>
      <c r="S13" s="759">
        <v>501865.06374838355</v>
      </c>
      <c r="T13" s="759">
        <v>498260.72830519243</v>
      </c>
      <c r="U13" s="759">
        <v>498307.60531409935</v>
      </c>
      <c r="V13" s="759">
        <v>498328.22411991609</v>
      </c>
      <c r="W13" s="759">
        <v>498336.02628722321</v>
      </c>
      <c r="X13" s="759">
        <v>498333.74839746323</v>
      </c>
      <c r="Y13" s="759">
        <v>498339.63894052897</v>
      </c>
      <c r="Z13" s="759">
        <v>498356.62310984172</v>
      </c>
      <c r="AA13" s="759">
        <v>498359.07153240847</v>
      </c>
      <c r="AB13" s="759">
        <v>498789.21443778463</v>
      </c>
      <c r="AC13" s="759">
        <v>499643.9354722586</v>
      </c>
      <c r="AD13" s="759">
        <v>499641.70192829194</v>
      </c>
      <c r="AE13" s="759">
        <v>499638.51753062545</v>
      </c>
      <c r="AF13" s="759">
        <v>499644.59104056424</v>
      </c>
      <c r="AG13" s="759">
        <v>499642.68424981879</v>
      </c>
      <c r="AH13" s="759">
        <v>499638.61820047814</v>
      </c>
      <c r="AI13" s="759">
        <v>499671.32591079734</v>
      </c>
      <c r="AJ13" s="759">
        <v>506959.21333600511</v>
      </c>
      <c r="AK13" s="759">
        <v>499694.77114085644</v>
      </c>
      <c r="AL13" s="759">
        <v>499718.01829300961</v>
      </c>
      <c r="AM13" s="759">
        <v>-8.8475644588470459E-9</v>
      </c>
      <c r="AN13" s="759">
        <v>0</v>
      </c>
      <c r="AO13" s="759">
        <v>0</v>
      </c>
      <c r="AP13" s="759">
        <v>0</v>
      </c>
      <c r="AQ13" s="759">
        <v>0</v>
      </c>
      <c r="AR13" s="759">
        <v>0</v>
      </c>
      <c r="AS13" s="759">
        <v>0</v>
      </c>
      <c r="AT13" s="759">
        <v>0</v>
      </c>
      <c r="AU13" s="759">
        <v>0</v>
      </c>
      <c r="AV13" s="759">
        <v>0</v>
      </c>
      <c r="AW13" s="759">
        <v>0</v>
      </c>
      <c r="AX13" s="759">
        <v>0</v>
      </c>
      <c r="AY13" s="759">
        <v>0</v>
      </c>
      <c r="AZ13" s="759">
        <v>0</v>
      </c>
      <c r="BA13" s="759">
        <v>0</v>
      </c>
      <c r="BB13" s="759">
        <v>0</v>
      </c>
      <c r="BC13" s="759">
        <v>0</v>
      </c>
      <c r="BD13" s="759">
        <v>0</v>
      </c>
      <c r="BE13" s="759">
        <v>0</v>
      </c>
      <c r="BF13" s="759">
        <v>0</v>
      </c>
      <c r="BG13" s="759">
        <v>0</v>
      </c>
      <c r="BH13" s="759">
        <v>0</v>
      </c>
      <c r="BI13" s="759">
        <v>0</v>
      </c>
      <c r="BJ13" s="759">
        <v>0</v>
      </c>
      <c r="BK13" s="759">
        <v>0</v>
      </c>
      <c r="BL13" s="759">
        <v>0</v>
      </c>
      <c r="BM13" s="759">
        <v>0</v>
      </c>
      <c r="BN13" s="759">
        <v>0</v>
      </c>
      <c r="BO13" s="759">
        <v>0</v>
      </c>
      <c r="BP13" s="759">
        <v>0</v>
      </c>
      <c r="BQ13" s="759">
        <v>0</v>
      </c>
      <c r="BR13" t="s">
        <v>188</v>
      </c>
    </row>
    <row r="14" spans="1:71" ht="15" outlineLevel="1">
      <c r="A14" s="450"/>
      <c r="B14" s="756" t="s">
        <v>385</v>
      </c>
      <c r="C14" s="761"/>
      <c r="D14" s="757"/>
      <c r="E14" s="598"/>
      <c r="F14" s="598"/>
      <c r="G14" s="598"/>
      <c r="H14" s="598"/>
      <c r="I14" s="599"/>
      <c r="J14" s="762">
        <f>IF(J$3&gt;Painel!$D$8,0,-FC!J118-FC!J121)</f>
        <v>0</v>
      </c>
      <c r="K14" s="762">
        <f>IF(K$3&gt;Painel!$D$8,0,-FC!K118-FC!K121)</f>
        <v>59721.35938080919</v>
      </c>
      <c r="L14" s="762">
        <f>IF(L$3&gt;Painel!$D$8,0,-FC!L118-FC!L121)</f>
        <v>141844.4963925386</v>
      </c>
      <c r="M14" s="762">
        <f>IF(M$3&gt;Painel!$D$8,0,-FC!M118-FC!M121)</f>
        <v>226745.97084467651</v>
      </c>
      <c r="N14" s="763">
        <f>IF(N$3&gt;Painel!$D$8,0,-FC!N118-FC!N121)</f>
        <v>272412.25869398529</v>
      </c>
      <c r="O14" s="763">
        <f>IF(O$3&gt;Painel!$D$8,0,-FC!O118-FC!O121)</f>
        <v>284048.50715474982</v>
      </c>
      <c r="P14" s="763">
        <f>IF(P$3&gt;Painel!$D$8,0,-FC!P118-FC!P121)</f>
        <v>288735.26751527598</v>
      </c>
      <c r="Q14" s="763">
        <f>IF(Q$3&gt;Painel!$D$8,0,-FC!Q118-FC!Q121)</f>
        <v>293228.03054882522</v>
      </c>
      <c r="R14" s="763">
        <f>IF(R$3&gt;Painel!$D$8,0,-FC!R118-FC!R121)</f>
        <v>297526.37418967177</v>
      </c>
      <c r="S14" s="763">
        <f>IF(S$3&gt;Painel!$D$8,0,-FC!S118-FC!S121)</f>
        <v>301550.10046645056</v>
      </c>
      <c r="T14" s="763">
        <f>IF(T$3&gt;Painel!$D$8,0,-FC!T118-FC!T121)</f>
        <v>305344.08746067551</v>
      </c>
      <c r="U14" s="763">
        <f>IF(U$3&gt;Painel!$D$8,0,-FC!U118-FC!U121)</f>
        <v>308760.17581871152</v>
      </c>
      <c r="V14" s="763">
        <f>IF(V$3&gt;Painel!$D$8,0,-FC!V118-FC!V121)</f>
        <v>312010.04583688738</v>
      </c>
      <c r="W14" s="763">
        <f>IF(W$3&gt;Painel!$D$8,0,-FC!W118-FC!W121)</f>
        <v>315197.01874508464</v>
      </c>
      <c r="X14" s="763">
        <f>IF(X$3&gt;Painel!$D$8,0,-FC!X118-FC!X121)</f>
        <v>318402.35484355083</v>
      </c>
      <c r="Y14" s="763">
        <f>IF(Y$3&gt;Painel!$D$8,0,-FC!Y118-FC!Y121)</f>
        <v>321560.20437572524</v>
      </c>
      <c r="Z14" s="763">
        <f>IF(Z$3&gt;Painel!$D$8,0,-FC!Z118-FC!Z121)</f>
        <v>324581.13616144232</v>
      </c>
      <c r="AA14" s="763">
        <f>IF(AA$3&gt;Painel!$D$8,0,-FC!AA118-FC!AA121)</f>
        <v>327582.33000802423</v>
      </c>
      <c r="AB14" s="763">
        <f>IF(AB$3&gt;Painel!$D$8,0,-FC!AB118-FC!AB121)</f>
        <v>330553.72120097867</v>
      </c>
      <c r="AC14" s="763">
        <f>IF(AC$3&gt;Painel!$D$8,0,-FC!AC118-FC!AC121)</f>
        <v>333424.13257249282</v>
      </c>
      <c r="AD14" s="763">
        <f>IF(AD$3&gt;Painel!$D$8,0,-FC!AD118-FC!AD121)</f>
        <v>336312.54964101373</v>
      </c>
      <c r="AE14" s="763">
        <f>IF(AE$3&gt;Painel!$D$8,0,-FC!AE118-FC!AE121)</f>
        <v>339226.63770611235</v>
      </c>
      <c r="AF14" s="763">
        <f>IF(AF$3&gt;Painel!$D$8,0,-FC!AF118-FC!AF121)</f>
        <v>342091.76421892236</v>
      </c>
      <c r="AG14" s="763">
        <f>IF(AG$3&gt;Painel!$D$8,0,-FC!AG118-FC!AG121)</f>
        <v>344972.26231023419</v>
      </c>
      <c r="AH14" s="763">
        <f>IF(AH$3&gt;Painel!$D$8,0,-FC!AH118-FC!AH121)</f>
        <v>347885.53882611648</v>
      </c>
      <c r="AI14" s="763">
        <f>IF(AI$3&gt;Painel!$D$8,0,-FC!AI118-FC!AI121)</f>
        <v>350535.14239419461</v>
      </c>
      <c r="AJ14" s="763">
        <f>IF(AJ$3&gt;Painel!$D$8,0,-FC!AJ118-FC!AJ121)</f>
        <v>353005.62102677627</v>
      </c>
      <c r="AK14" s="763">
        <f>IF(AK$3&gt;Painel!$D$8,0,-FC!AK118-FC!AK121)</f>
        <v>355466.22105834144</v>
      </c>
      <c r="AL14" s="763">
        <f>IF(AL$3&gt;Painel!$D$8,0,-FC!AL118-FC!AL121)</f>
        <v>357739.41435686947</v>
      </c>
      <c r="AM14" s="763">
        <f>IF(AM$3&gt;Painel!$D$8,0,-FC!AM118-FC!AM121)</f>
        <v>0</v>
      </c>
      <c r="AN14" s="763">
        <f>IF(AN$3&gt;Painel!$D$8,0,-FC!AN118-FC!AN121)</f>
        <v>0</v>
      </c>
      <c r="AO14" s="763">
        <f>IF(AO$3&gt;Painel!$D$8,0,-FC!AO118-FC!AO121)</f>
        <v>0</v>
      </c>
      <c r="AP14" s="763">
        <f>IF(AP$3&gt;Painel!$D$8,0,-FC!AP118-FC!AP121)</f>
        <v>0</v>
      </c>
      <c r="AQ14" s="763">
        <f>IF(AQ$3&gt;Painel!$D$8,0,-FC!AQ118-FC!AQ121)</f>
        <v>0</v>
      </c>
      <c r="AR14" s="763">
        <f>IF(AR$3&gt;Painel!$D$8,0,-FC!AR118-FC!AR121)</f>
        <v>0</v>
      </c>
      <c r="AS14" s="763">
        <f>IF(AS$3&gt;Painel!$D$8,0,-FC!AS118-FC!AS121)</f>
        <v>0</v>
      </c>
      <c r="AT14" s="763">
        <f>IF(AT$3&gt;Painel!$D$8,0,-FC!AT118-FC!AT121)</f>
        <v>0</v>
      </c>
      <c r="AU14" s="763">
        <f>IF(AU$3&gt;Painel!$D$8,0,-FC!AU118-FC!AU121)</f>
        <v>0</v>
      </c>
      <c r="AV14" s="763">
        <f>IF(AV$3&gt;Painel!$D$8,0,-FC!AV118-FC!AV121)</f>
        <v>0</v>
      </c>
      <c r="AW14" s="763">
        <f>IF(AW$3&gt;Painel!$D$8,0,-FC!AW118-FC!AW121)</f>
        <v>0</v>
      </c>
      <c r="AX14" s="763">
        <f>IF(AX$3&gt;Painel!$D$8,0,-FC!AX118-FC!AX121)</f>
        <v>0</v>
      </c>
      <c r="AY14" s="763">
        <f>IF(AY$3&gt;Painel!$D$8,0,-FC!AY118-FC!AY121)</f>
        <v>0</v>
      </c>
      <c r="AZ14" s="763">
        <f>IF(AZ$3&gt;Painel!$D$8,0,-FC!AZ118-FC!AZ121)</f>
        <v>0</v>
      </c>
      <c r="BA14" s="763">
        <f>IF(BA$3&gt;Painel!$D$8,0,-FC!BA118-FC!BA121)</f>
        <v>0</v>
      </c>
      <c r="BB14" s="763">
        <f>IF(BB$3&gt;Painel!$D$8,0,-FC!BB118-FC!BB121)</f>
        <v>0</v>
      </c>
      <c r="BC14" s="763">
        <f>IF(BC$3&gt;Painel!$D$8,0,-FC!BC118-FC!BC121)</f>
        <v>0</v>
      </c>
      <c r="BD14" s="763">
        <f>IF(BD$3&gt;Painel!$D$8,0,-FC!BD118-FC!BD121)</f>
        <v>0</v>
      </c>
      <c r="BE14" s="763">
        <f>IF(BE$3&gt;Painel!$D$8,0,-FC!BE118-FC!BE121)</f>
        <v>0</v>
      </c>
      <c r="BF14" s="763">
        <f>IF(BF$3&gt;Painel!$D$8,0,-FC!BF118-FC!BF121)</f>
        <v>0</v>
      </c>
      <c r="BG14" s="763">
        <f>IF(BG$3&gt;Painel!$D$8,0,-FC!BG118-FC!BG121)</f>
        <v>0</v>
      </c>
      <c r="BH14" s="763">
        <f>IF(BH$3&gt;Painel!$D$8,0,-FC!BH118-FC!BH121)</f>
        <v>0</v>
      </c>
      <c r="BI14" s="763">
        <f>IF(BI$3&gt;Painel!$D$8,0,-FC!BI118-FC!BI121)</f>
        <v>0</v>
      </c>
      <c r="BJ14" s="763">
        <f>IF(BJ$3&gt;Painel!$D$8,0,-FC!BJ118-FC!BJ121)</f>
        <v>0</v>
      </c>
      <c r="BK14" s="763">
        <f>IF(BK$3&gt;Painel!$D$8,0,-FC!BK118-FC!BK121)</f>
        <v>0</v>
      </c>
      <c r="BL14" s="763">
        <f>IF(BL$3&gt;Painel!$D$8,0,-FC!BL118-FC!BL121)</f>
        <v>0</v>
      </c>
      <c r="BM14" s="763">
        <f>IF(BM$3&gt;Painel!$D$8,0,-FC!BM118-FC!BM121)</f>
        <v>0</v>
      </c>
      <c r="BN14" s="763">
        <f>IF(BN$3&gt;Painel!$D$8,0,-FC!BN118-FC!BN121)</f>
        <v>0</v>
      </c>
      <c r="BO14" s="763">
        <f>IF(BO$3&gt;Painel!$D$8,0,-FC!BO118-FC!BO121)</f>
        <v>0</v>
      </c>
      <c r="BP14" s="763">
        <f>IF(BP$3&gt;Painel!$D$8,0,-FC!BP118-FC!BP121)</f>
        <v>0</v>
      </c>
      <c r="BQ14" s="763">
        <f>IF(BQ$3&gt;Painel!$D$8,0,-FC!BQ118-FC!BQ121)</f>
        <v>0</v>
      </c>
      <c r="BR14" t="s">
        <v>188</v>
      </c>
    </row>
    <row r="15" spans="1:71" ht="15" outlineLevel="1">
      <c r="A15" s="450"/>
      <c r="B15" s="756" t="s">
        <v>386</v>
      </c>
      <c r="C15" s="757"/>
      <c r="D15" s="757"/>
      <c r="E15" s="598"/>
      <c r="F15" s="598"/>
      <c r="G15" s="598"/>
      <c r="H15" s="598"/>
      <c r="I15" s="599"/>
      <c r="J15" s="762">
        <f>-(DRE!J90+DRE!J93)*0.34</f>
        <v>150130.5471472996</v>
      </c>
      <c r="K15" s="762">
        <f>-(DRE!K90+DRE!K93)*0.34</f>
        <v>35001.786005955582</v>
      </c>
      <c r="L15" s="762">
        <f>-(DRE!L90+DRE!L93)*0.34</f>
        <v>79742.423150143193</v>
      </c>
      <c r="M15" s="762">
        <f>-(DRE!M90+DRE!M93)*0.34</f>
        <v>0</v>
      </c>
      <c r="N15" s="763">
        <f>-(DRE!N90+DRE!N93)*0.34</f>
        <v>0</v>
      </c>
      <c r="O15" s="763">
        <f>-(DRE!O90+DRE!O93)*0.34</f>
        <v>0</v>
      </c>
      <c r="P15" s="763">
        <f>-(DRE!P90+DRE!P93)*0.34</f>
        <v>0</v>
      </c>
      <c r="Q15" s="763">
        <f>-(DRE!Q90+DRE!Q93)*0.34</f>
        <v>0</v>
      </c>
      <c r="R15" s="763">
        <f>-(DRE!R90+DRE!R93)*0.34</f>
        <v>0</v>
      </c>
      <c r="S15" s="763">
        <f>-(DRE!S90+DRE!S93)*0.34</f>
        <v>0</v>
      </c>
      <c r="T15" s="763">
        <f>-(DRE!T90+DRE!T93)*0.34</f>
        <v>0</v>
      </c>
      <c r="U15" s="763">
        <f>-(DRE!U90+DRE!U93)*0.34</f>
        <v>0</v>
      </c>
      <c r="V15" s="763">
        <f>-(DRE!V90+DRE!V93)*0.34</f>
        <v>0</v>
      </c>
      <c r="W15" s="763">
        <f>-(DRE!W90+DRE!W93)*0.34</f>
        <v>0</v>
      </c>
      <c r="X15" s="763">
        <f>-(DRE!X90+DRE!X93)*0.34</f>
        <v>0</v>
      </c>
      <c r="Y15" s="763">
        <f>-(DRE!Y90+DRE!Y93)*0.34</f>
        <v>0</v>
      </c>
      <c r="Z15" s="763">
        <f>-(DRE!Z90+DRE!Z93)*0.34</f>
        <v>0</v>
      </c>
      <c r="AA15" s="763">
        <f>-(DRE!AA90+DRE!AA93)*0.34</f>
        <v>0</v>
      </c>
      <c r="AB15" s="763">
        <f>-(DRE!AB90+DRE!AB93)*0.34</f>
        <v>0</v>
      </c>
      <c r="AC15" s="763">
        <f>-(DRE!AC90+DRE!AC93)*0.34</f>
        <v>0</v>
      </c>
      <c r="AD15" s="763">
        <f>-(DRE!AD90+DRE!AD93)*0.34</f>
        <v>0</v>
      </c>
      <c r="AE15" s="763">
        <f>-(DRE!AE90+DRE!AE93)*0.34</f>
        <v>0</v>
      </c>
      <c r="AF15" s="763">
        <f>-(DRE!AF90+DRE!AF93)*0.34</f>
        <v>0</v>
      </c>
      <c r="AG15" s="763">
        <f>-(DRE!AG90+DRE!AG93)*0.34</f>
        <v>0</v>
      </c>
      <c r="AH15" s="763">
        <f>-(DRE!AH90+DRE!AH93)*0.34</f>
        <v>0</v>
      </c>
      <c r="AI15" s="763">
        <f>-(DRE!AI90+DRE!AI93)*0.34</f>
        <v>0</v>
      </c>
      <c r="AJ15" s="763">
        <f>-(DRE!AJ90+DRE!AJ93)*0.34</f>
        <v>0</v>
      </c>
      <c r="AK15" s="763">
        <f>-(DRE!AK90+DRE!AK93)*0.34</f>
        <v>0</v>
      </c>
      <c r="AL15" s="763">
        <f>-(DRE!AL90+DRE!AL93)*0.34</f>
        <v>0</v>
      </c>
      <c r="AM15" s="763">
        <f>-(DRE!AM90+DRE!AM93)*0.34</f>
        <v>0</v>
      </c>
      <c r="AN15" s="763">
        <f>-(DRE!AN90+DRE!AN93)*0.34</f>
        <v>0</v>
      </c>
      <c r="AO15" s="763">
        <f>-(DRE!AO90+DRE!AO93)*0.34</f>
        <v>0</v>
      </c>
      <c r="AP15" s="763">
        <f>-(DRE!AP90+DRE!AP93)*0.34</f>
        <v>0</v>
      </c>
      <c r="AQ15" s="763">
        <f>-(DRE!AQ90+DRE!AQ93)*0.34</f>
        <v>0</v>
      </c>
      <c r="AR15" s="763">
        <f>-(DRE!AR90+DRE!AR93)*0.34</f>
        <v>0</v>
      </c>
      <c r="AS15" s="763">
        <f>-(DRE!AS90+DRE!AS93)*0.34</f>
        <v>0</v>
      </c>
      <c r="AT15" s="763">
        <f>-(DRE!AT90+DRE!AT93)*0.34</f>
        <v>0</v>
      </c>
      <c r="AU15" s="763">
        <f>-(DRE!AU90+DRE!AU93)*0.34</f>
        <v>0</v>
      </c>
      <c r="AV15" s="763">
        <f>-(DRE!AV90+DRE!AV93)*0.34</f>
        <v>0</v>
      </c>
      <c r="AW15" s="763">
        <f>-(DRE!AW90+DRE!AW93)*0.34</f>
        <v>0</v>
      </c>
      <c r="AX15" s="763">
        <f>-(DRE!AX90+DRE!AX93)*0.34</f>
        <v>0</v>
      </c>
      <c r="AY15" s="763">
        <f>-(DRE!AY90+DRE!AY93)*0.34</f>
        <v>0</v>
      </c>
      <c r="AZ15" s="763">
        <f>-(DRE!AZ90+DRE!AZ93)*0.34</f>
        <v>0</v>
      </c>
      <c r="BA15" s="763">
        <f>-(DRE!BA90+DRE!BA93)*0.34</f>
        <v>0</v>
      </c>
      <c r="BB15" s="763">
        <f>-(DRE!BB90+DRE!BB93)*0.34</f>
        <v>0</v>
      </c>
      <c r="BC15" s="763">
        <f>-(DRE!BC90+DRE!BC93)*0.34</f>
        <v>0</v>
      </c>
      <c r="BD15" s="763">
        <f>-(DRE!BD90+DRE!BD93)*0.34</f>
        <v>0</v>
      </c>
      <c r="BE15" s="763">
        <f>-(DRE!BE90+DRE!BE93)*0.34</f>
        <v>0</v>
      </c>
      <c r="BF15" s="763">
        <f>-(DRE!BF90+DRE!BF93)*0.34</f>
        <v>0</v>
      </c>
      <c r="BG15" s="763">
        <f>-(DRE!BG90+DRE!BG93)*0.34</f>
        <v>0</v>
      </c>
      <c r="BH15" s="763">
        <f>-(DRE!BH90+DRE!BH93)*0.34</f>
        <v>0</v>
      </c>
      <c r="BI15" s="763">
        <f>-(DRE!BI90+DRE!BI93)*0.34</f>
        <v>0</v>
      </c>
      <c r="BJ15" s="763">
        <f>-(DRE!BJ90+DRE!BJ93)*0.34</f>
        <v>0</v>
      </c>
      <c r="BK15" s="763">
        <f>-(DRE!BK90+DRE!BK93)*0.34</f>
        <v>0</v>
      </c>
      <c r="BL15" s="763">
        <f>-(DRE!BL90+DRE!BL93)*0.34</f>
        <v>0</v>
      </c>
      <c r="BM15" s="763">
        <f>-(DRE!BM90+DRE!BM93)*0.34</f>
        <v>0</v>
      </c>
      <c r="BN15" s="763">
        <f>-(DRE!BN90+DRE!BN93)*0.34</f>
        <v>0</v>
      </c>
      <c r="BO15" s="763">
        <f>-(DRE!BO90+DRE!BO93)*0.34</f>
        <v>0</v>
      </c>
      <c r="BP15" s="763">
        <f>-(DRE!BP90+DRE!BP93)*0.34</f>
        <v>0</v>
      </c>
      <c r="BQ15" s="763">
        <f>-(DRE!BQ90+DRE!BQ93)*0.34</f>
        <v>0</v>
      </c>
      <c r="BR15" t="s">
        <v>188</v>
      </c>
    </row>
    <row r="16" spans="1:71" ht="15">
      <c r="A16" s="450"/>
      <c r="B16" s="752" t="s">
        <v>387</v>
      </c>
      <c r="C16" s="753"/>
      <c r="D16" s="753"/>
      <c r="E16" s="583"/>
      <c r="F16" s="583"/>
      <c r="G16" s="583"/>
      <c r="H16" s="584"/>
      <c r="I16" s="585"/>
      <c r="J16" s="754">
        <f t="shared" ref="J16:BQ16" si="13">J17+J18+J21</f>
        <v>7514265.0354813784</v>
      </c>
      <c r="K16" s="754">
        <f t="shared" si="13"/>
        <v>8997560.2869778611</v>
      </c>
      <c r="L16" s="754">
        <f t="shared" si="13"/>
        <v>9119503.0845289119</v>
      </c>
      <c r="M16" s="754">
        <f t="shared" si="13"/>
        <v>8810942.6438894607</v>
      </c>
      <c r="N16" s="754">
        <f t="shared" si="13"/>
        <v>8488554.3123943172</v>
      </c>
      <c r="O16" s="754">
        <f t="shared" si="13"/>
        <v>8156829.3705783924</v>
      </c>
      <c r="P16" s="754">
        <f t="shared" si="13"/>
        <v>7822481.1477575572</v>
      </c>
      <c r="Q16" s="754">
        <f t="shared" si="13"/>
        <v>7488059.6951541072</v>
      </c>
      <c r="R16" s="754">
        <f t="shared" si="13"/>
        <v>7110769.02046296</v>
      </c>
      <c r="S16" s="754">
        <f t="shared" si="13"/>
        <v>6765987.4300109483</v>
      </c>
      <c r="T16" s="754">
        <f t="shared" si="13"/>
        <v>6429870.0568223447</v>
      </c>
      <c r="U16" s="754">
        <f t="shared" si="13"/>
        <v>6093752.683633741</v>
      </c>
      <c r="V16" s="754">
        <f t="shared" si="13"/>
        <v>5757635.3104451373</v>
      </c>
      <c r="W16" s="754">
        <f t="shared" si="13"/>
        <v>5421517.9372565337</v>
      </c>
      <c r="X16" s="754">
        <f t="shared" si="13"/>
        <v>5085400.56406793</v>
      </c>
      <c r="Y16" s="754">
        <f t="shared" si="13"/>
        <v>4749283.1908793263</v>
      </c>
      <c r="Z16" s="754">
        <f t="shared" si="13"/>
        <v>4413165.8176907226</v>
      </c>
      <c r="AA16" s="754">
        <f t="shared" si="13"/>
        <v>3900503.2584559899</v>
      </c>
      <c r="AB16" s="754">
        <f t="shared" si="13"/>
        <v>3534755.8270270173</v>
      </c>
      <c r="AC16" s="754">
        <f t="shared" si="13"/>
        <v>3213414.3882063795</v>
      </c>
      <c r="AD16" s="754">
        <f t="shared" si="13"/>
        <v>2892072.9493857417</v>
      </c>
      <c r="AE16" s="754">
        <f t="shared" si="13"/>
        <v>2570731.510565104</v>
      </c>
      <c r="AF16" s="754">
        <f t="shared" si="13"/>
        <v>2249390.0717444662</v>
      </c>
      <c r="AG16" s="754">
        <f t="shared" si="13"/>
        <v>1928048.6329238284</v>
      </c>
      <c r="AH16" s="754">
        <f t="shared" si="13"/>
        <v>1606707.1941031907</v>
      </c>
      <c r="AI16" s="754">
        <f t="shared" si="13"/>
        <v>1285365.7552825529</v>
      </c>
      <c r="AJ16" s="754">
        <f t="shared" si="13"/>
        <v>964024.31646191515</v>
      </c>
      <c r="AK16" s="754">
        <f t="shared" si="13"/>
        <v>642682.87764127739</v>
      </c>
      <c r="AL16" s="754">
        <f t="shared" si="13"/>
        <v>321341.43882063963</v>
      </c>
      <c r="AM16" s="754">
        <f t="shared" si="13"/>
        <v>0</v>
      </c>
      <c r="AN16" s="754">
        <f t="shared" si="13"/>
        <v>-2.8081981855097449E-11</v>
      </c>
      <c r="AO16" s="754">
        <f t="shared" si="13"/>
        <v>-2.8081981855097449E-11</v>
      </c>
      <c r="AP16" s="754">
        <f t="shared" si="13"/>
        <v>-2.8081981855097449E-11</v>
      </c>
      <c r="AQ16" s="754">
        <f t="shared" si="13"/>
        <v>-2.8081981855097449E-11</v>
      </c>
      <c r="AR16" s="754">
        <f t="shared" si="13"/>
        <v>-2.8081981855097449E-11</v>
      </c>
      <c r="AS16" s="754">
        <f t="shared" si="13"/>
        <v>-2.8081981855097449E-11</v>
      </c>
      <c r="AT16" s="754">
        <f t="shared" si="13"/>
        <v>-2.8081981855097449E-11</v>
      </c>
      <c r="AU16" s="754">
        <f t="shared" si="13"/>
        <v>-2.8081981855097449E-11</v>
      </c>
      <c r="AV16" s="754">
        <f t="shared" si="13"/>
        <v>-2.8081981855097449E-11</v>
      </c>
      <c r="AW16" s="754">
        <f t="shared" si="13"/>
        <v>-2.8081981855097449E-11</v>
      </c>
      <c r="AX16" s="754">
        <f t="shared" si="13"/>
        <v>-2.8081981855097449E-11</v>
      </c>
      <c r="AY16" s="754">
        <f t="shared" si="13"/>
        <v>-2.8081981855097449E-11</v>
      </c>
      <c r="AZ16" s="754">
        <f t="shared" si="13"/>
        <v>-2.8081981855097449E-11</v>
      </c>
      <c r="BA16" s="754">
        <f t="shared" si="13"/>
        <v>-2.8081981855097449E-11</v>
      </c>
      <c r="BB16" s="754">
        <f t="shared" si="13"/>
        <v>-2.8081981855097449E-11</v>
      </c>
      <c r="BC16" s="754">
        <f t="shared" si="13"/>
        <v>-2.8081981855097449E-11</v>
      </c>
      <c r="BD16" s="754">
        <f t="shared" si="13"/>
        <v>-2.8081981855097449E-11</v>
      </c>
      <c r="BE16" s="754">
        <f t="shared" si="13"/>
        <v>-2.8081981855097449E-11</v>
      </c>
      <c r="BF16" s="754">
        <f t="shared" si="13"/>
        <v>-2.8081981855097449E-11</v>
      </c>
      <c r="BG16" s="754">
        <f t="shared" si="13"/>
        <v>-2.8081981855097449E-11</v>
      </c>
      <c r="BH16" s="754">
        <f t="shared" si="13"/>
        <v>-2.8081981855097449E-11</v>
      </c>
      <c r="BI16" s="754">
        <f t="shared" si="13"/>
        <v>-2.8081981855097449E-11</v>
      </c>
      <c r="BJ16" s="754">
        <f t="shared" si="13"/>
        <v>-2.8081981855097449E-11</v>
      </c>
      <c r="BK16" s="754">
        <f t="shared" si="13"/>
        <v>-2.8081981855097449E-11</v>
      </c>
      <c r="BL16" s="754">
        <f t="shared" si="13"/>
        <v>-2.8081981855097449E-11</v>
      </c>
      <c r="BM16" s="754">
        <f t="shared" si="13"/>
        <v>-2.8081981855097449E-11</v>
      </c>
      <c r="BN16" s="754">
        <f t="shared" si="13"/>
        <v>-2.8081981855097449E-11</v>
      </c>
      <c r="BO16" s="754">
        <f t="shared" si="13"/>
        <v>-2.8081981855097449E-11</v>
      </c>
      <c r="BP16" s="754">
        <f t="shared" si="13"/>
        <v>-2.8081981855097449E-11</v>
      </c>
      <c r="BQ16" s="754">
        <f t="shared" si="13"/>
        <v>-2.8081981855097449E-11</v>
      </c>
      <c r="BR16" t="s">
        <v>188</v>
      </c>
    </row>
    <row r="17" spans="1:71" ht="15" outlineLevel="1">
      <c r="A17" s="755"/>
      <c r="B17" s="756" t="s">
        <v>388</v>
      </c>
      <c r="C17" s="757"/>
      <c r="D17" s="757"/>
      <c r="E17" s="598"/>
      <c r="F17" s="598"/>
      <c r="G17" s="598"/>
      <c r="H17" s="598"/>
      <c r="I17" s="599"/>
      <c r="J17" s="762">
        <f>(FC!J95+FC!J96-FC!J97)/2</f>
        <v>0</v>
      </c>
      <c r="K17" s="762">
        <f>(FC!K95+FC!K96-FC!K97)/2</f>
        <v>0</v>
      </c>
      <c r="L17" s="762">
        <f>(FC!L95+FC!L96-FC!L97)/2</f>
        <v>443284.2363716893</v>
      </c>
      <c r="M17" s="762">
        <f>(FC!M95+FC!M96-FC!M97)/2</f>
        <v>456065.23455287464</v>
      </c>
      <c r="N17" s="763">
        <f>(FC!N95+FC!N96-FC!N97)/2</f>
        <v>455018.34187837015</v>
      </c>
      <c r="O17" s="763">
        <f>(FC!O95+FC!O96-FC!O97)/2</f>
        <v>444634.83888308308</v>
      </c>
      <c r="P17" s="763">
        <f>(FC!P95+FC!P96-FC!P97)/2</f>
        <v>431628.05488288525</v>
      </c>
      <c r="Q17" s="763">
        <f>(FC!Q95+FC!Q96-FC!Q97)/2</f>
        <v>418548.04110007297</v>
      </c>
      <c r="R17" s="763">
        <f>(FC!R95+FC!R96-FC!R97)/2</f>
        <v>362598.80522956472</v>
      </c>
      <c r="S17" s="763">
        <f>(FC!S95+FC!S96-FC!S97)/2</f>
        <v>339158.6535981918</v>
      </c>
      <c r="T17" s="763">
        <f>(FC!T95+FC!T96-FC!T97)/2</f>
        <v>324382.71923022583</v>
      </c>
      <c r="U17" s="763">
        <f>(FC!U95+FC!U96-FC!U97)/2</f>
        <v>309606.78486225987</v>
      </c>
      <c r="V17" s="763">
        <f>(FC!V95+FC!V96-FC!V97)/2</f>
        <v>294830.85049429396</v>
      </c>
      <c r="W17" s="763">
        <f>(FC!W95+FC!W96-FC!W97)/2</f>
        <v>280054.916126328</v>
      </c>
      <c r="X17" s="763">
        <f>(FC!X95+FC!X96-FC!X97)/2</f>
        <v>265278.98175836215</v>
      </c>
      <c r="Y17" s="763">
        <f>(FC!Y95+FC!Y96-FC!Y97)/2</f>
        <v>250503.04739039624</v>
      </c>
      <c r="Z17" s="763">
        <f>(FC!Z95+FC!Z96-FC!Z97)/2</f>
        <v>235727.11302243031</v>
      </c>
      <c r="AA17" s="763">
        <f>(FC!AA95+FC!AA96-FC!AA97)/2</f>
        <v>44405.992608334047</v>
      </c>
      <c r="AB17" s="763">
        <f>(FC!AB95+FC!AB96-FC!AB97)/2</f>
        <v>-3.0859320719887305E-11</v>
      </c>
      <c r="AC17" s="763">
        <f>(FC!AC95+FC!AC96-FC!AC97)/2</f>
        <v>-3.0859320719887305E-11</v>
      </c>
      <c r="AD17" s="763">
        <f>(FC!AD95+FC!AD96-FC!AD97)/2</f>
        <v>-3.0859320719887305E-11</v>
      </c>
      <c r="AE17" s="763">
        <f>(FC!AE95+FC!AE96-FC!AE97)/2</f>
        <v>-3.0859320719887305E-11</v>
      </c>
      <c r="AF17" s="763">
        <f>(FC!AF95+FC!AF96-FC!AF97)/2</f>
        <v>-3.0859320719887305E-11</v>
      </c>
      <c r="AG17" s="763">
        <f>(FC!AG95+FC!AG96-FC!AG97)/2</f>
        <v>-3.0859320719887305E-11</v>
      </c>
      <c r="AH17" s="763">
        <f>(FC!AH95+FC!AH96-FC!AH97)/2</f>
        <v>-3.0859320719887305E-11</v>
      </c>
      <c r="AI17" s="763">
        <f>(FC!AI95+FC!AI96-FC!AI97)/2</f>
        <v>-3.0859320719887305E-11</v>
      </c>
      <c r="AJ17" s="763">
        <f>(FC!AJ95+FC!AJ96-FC!AJ97)/2</f>
        <v>-3.0859320719887305E-11</v>
      </c>
      <c r="AK17" s="763">
        <f>(FC!AK95+FC!AK96-FC!AK97)/2</f>
        <v>-3.0859320719887305E-11</v>
      </c>
      <c r="AL17" s="763">
        <f>(FC!AL95+FC!AL96-FC!AL97)/2</f>
        <v>-3.0859320719887305E-11</v>
      </c>
      <c r="AM17" s="763">
        <f>(FC!AM95+FC!AM96-FC!AM97)/2</f>
        <v>-3.0859320719887305E-11</v>
      </c>
      <c r="AN17" s="763">
        <f>(FC!AN95+FC!AN96-FC!AN97)/2</f>
        <v>-2.8081981855097449E-11</v>
      </c>
      <c r="AO17" s="763">
        <f>(FC!AO95+FC!AO96-FC!AO97)/2</f>
        <v>-2.8081981855097449E-11</v>
      </c>
      <c r="AP17" s="763">
        <f>(FC!AP95+FC!AP96-FC!AP97)/2</f>
        <v>-2.8081981855097449E-11</v>
      </c>
      <c r="AQ17" s="763">
        <f>(FC!AQ95+FC!AQ96-FC!AQ97)/2</f>
        <v>-2.8081981855097449E-11</v>
      </c>
      <c r="AR17" s="763">
        <f>(FC!AR95+FC!AR96-FC!AR97)/2</f>
        <v>-2.8081981855097449E-11</v>
      </c>
      <c r="AS17" s="763">
        <f>(FC!AS95+FC!AS96-FC!AS97)/2</f>
        <v>-2.8081981855097449E-11</v>
      </c>
      <c r="AT17" s="763">
        <f>(FC!AT95+FC!AT96-FC!AT97)/2</f>
        <v>-2.8081981855097449E-11</v>
      </c>
      <c r="AU17" s="763">
        <f>(FC!AU95+FC!AU96-FC!AU97)/2</f>
        <v>-2.8081981855097449E-11</v>
      </c>
      <c r="AV17" s="763">
        <f>(FC!AV95+FC!AV96-FC!AV97)/2</f>
        <v>-2.8081981855097449E-11</v>
      </c>
      <c r="AW17" s="763">
        <f>(FC!AW95+FC!AW96-FC!AW97)/2</f>
        <v>-2.8081981855097449E-11</v>
      </c>
      <c r="AX17" s="763">
        <f>(FC!AX95+FC!AX96-FC!AX97)/2</f>
        <v>-2.8081981855097449E-11</v>
      </c>
      <c r="AY17" s="763">
        <f>(FC!AY95+FC!AY96-FC!AY97)/2</f>
        <v>-2.8081981855097449E-11</v>
      </c>
      <c r="AZ17" s="763">
        <f>(FC!AZ95+FC!AZ96-FC!AZ97)/2</f>
        <v>-2.8081981855097449E-11</v>
      </c>
      <c r="BA17" s="763">
        <f>(FC!BA95+FC!BA96-FC!BA97)/2</f>
        <v>-2.8081981855097449E-11</v>
      </c>
      <c r="BB17" s="763">
        <f>(FC!BB95+FC!BB96-FC!BB97)/2</f>
        <v>-2.8081981855097449E-11</v>
      </c>
      <c r="BC17" s="763">
        <f>(FC!BC95+FC!BC96-FC!BC97)/2</f>
        <v>-2.8081981855097449E-11</v>
      </c>
      <c r="BD17" s="763">
        <f>(FC!BD95+FC!BD96-FC!BD97)/2</f>
        <v>-2.8081981855097449E-11</v>
      </c>
      <c r="BE17" s="763">
        <f>(FC!BE95+FC!BE96-FC!BE97)/2</f>
        <v>-2.8081981855097449E-11</v>
      </c>
      <c r="BF17" s="763">
        <f>(FC!BF95+FC!BF96-FC!BF97)/2</f>
        <v>-2.8081981855097449E-11</v>
      </c>
      <c r="BG17" s="763">
        <f>(FC!BG95+FC!BG96-FC!BG97)/2</f>
        <v>-2.8081981855097449E-11</v>
      </c>
      <c r="BH17" s="763">
        <f>(FC!BH95+FC!BH96-FC!BH97)/2</f>
        <v>-2.8081981855097449E-11</v>
      </c>
      <c r="BI17" s="763">
        <f>(FC!BI95+FC!BI96-FC!BI97)/2</f>
        <v>-2.8081981855097449E-11</v>
      </c>
      <c r="BJ17" s="763">
        <f>(FC!BJ95+FC!BJ96-FC!BJ97)/2</f>
        <v>-2.8081981855097449E-11</v>
      </c>
      <c r="BK17" s="763">
        <f>(FC!BK95+FC!BK96-FC!BK97)/2</f>
        <v>-2.8081981855097449E-11</v>
      </c>
      <c r="BL17" s="763">
        <f>(FC!BL95+FC!BL96-FC!BL97)/2</f>
        <v>-2.8081981855097449E-11</v>
      </c>
      <c r="BM17" s="763">
        <f>(FC!BM95+FC!BM96-FC!BM97)/2</f>
        <v>-2.8081981855097449E-11</v>
      </c>
      <c r="BN17" s="763">
        <f>(FC!BN95+FC!BN96-FC!BN97)/2</f>
        <v>-2.8081981855097449E-11</v>
      </c>
      <c r="BO17" s="763">
        <f>(FC!BO95+FC!BO96-FC!BO97)/2</f>
        <v>-2.8081981855097449E-11</v>
      </c>
      <c r="BP17" s="763">
        <f>(FC!BP95+FC!BP96-FC!BP97)/2</f>
        <v>-2.8081981855097449E-11</v>
      </c>
      <c r="BQ17" s="763">
        <f>(FC!BQ95+FC!BQ96-FC!BQ97)/2</f>
        <v>-2.8081981855097449E-11</v>
      </c>
      <c r="BR17" t="s">
        <v>188</v>
      </c>
    </row>
    <row r="18" spans="1:71" ht="15" outlineLevel="1" collapsed="1">
      <c r="A18" s="450"/>
      <c r="B18" s="756" t="s">
        <v>389</v>
      </c>
      <c r="C18" s="757">
        <f t="shared" ref="C18:C20" si="14">MAX(J18:BQ18)</f>
        <v>8997560.2869778611</v>
      </c>
      <c r="D18" s="757"/>
      <c r="E18" s="598"/>
      <c r="F18" s="598"/>
      <c r="G18" s="598"/>
      <c r="H18" s="598"/>
      <c r="I18" s="599"/>
      <c r="J18" s="758">
        <f t="shared" ref="J18:BQ18" si="15">SUM(J19:J20)</f>
        <v>7514265.0354813784</v>
      </c>
      <c r="K18" s="758">
        <f t="shared" si="15"/>
        <v>8997560.2869778611</v>
      </c>
      <c r="L18" s="758">
        <f t="shared" si="15"/>
        <v>8997560.2869778611</v>
      </c>
      <c r="M18" s="758">
        <f t="shared" si="15"/>
        <v>8997560.2869778611</v>
      </c>
      <c r="N18" s="759">
        <f t="shared" si="15"/>
        <v>8997560.2869778611</v>
      </c>
      <c r="O18" s="759">
        <f t="shared" si="15"/>
        <v>8997560.2869778611</v>
      </c>
      <c r="P18" s="759">
        <f t="shared" si="15"/>
        <v>8997560.2869778611</v>
      </c>
      <c r="Q18" s="759">
        <f t="shared" si="15"/>
        <v>8997560.2869778611</v>
      </c>
      <c r="R18" s="759">
        <f t="shared" si="15"/>
        <v>8997560.2869778611</v>
      </c>
      <c r="S18" s="759">
        <f t="shared" si="15"/>
        <v>8997560.2869778611</v>
      </c>
      <c r="T18" s="759">
        <f t="shared" si="15"/>
        <v>8997560.2869778611</v>
      </c>
      <c r="U18" s="759">
        <f t="shared" si="15"/>
        <v>8997560.2869778611</v>
      </c>
      <c r="V18" s="759">
        <f t="shared" si="15"/>
        <v>8997560.2869778611</v>
      </c>
      <c r="W18" s="759">
        <f t="shared" si="15"/>
        <v>8997560.2869778611</v>
      </c>
      <c r="X18" s="759">
        <f t="shared" si="15"/>
        <v>8997560.2869778611</v>
      </c>
      <c r="Y18" s="759">
        <f t="shared" si="15"/>
        <v>8997560.2869778611</v>
      </c>
      <c r="Z18" s="759">
        <f t="shared" si="15"/>
        <v>8997560.2869778611</v>
      </c>
      <c r="AA18" s="759">
        <f t="shared" si="15"/>
        <v>8997560.2869778611</v>
      </c>
      <c r="AB18" s="759">
        <f t="shared" si="15"/>
        <v>8997560.2869778611</v>
      </c>
      <c r="AC18" s="759">
        <f t="shared" si="15"/>
        <v>8997560.2869778611</v>
      </c>
      <c r="AD18" s="759">
        <f t="shared" si="15"/>
        <v>8997560.2869778611</v>
      </c>
      <c r="AE18" s="759">
        <f t="shared" si="15"/>
        <v>8997560.2869778611</v>
      </c>
      <c r="AF18" s="759">
        <f t="shared" si="15"/>
        <v>8997560.2869778611</v>
      </c>
      <c r="AG18" s="759">
        <f t="shared" si="15"/>
        <v>8997560.2869778611</v>
      </c>
      <c r="AH18" s="759">
        <f t="shared" si="15"/>
        <v>8997560.2869778611</v>
      </c>
      <c r="AI18" s="759">
        <f t="shared" si="15"/>
        <v>8997560.2869778611</v>
      </c>
      <c r="AJ18" s="759">
        <f t="shared" si="15"/>
        <v>8997560.2869778611</v>
      </c>
      <c r="AK18" s="759">
        <f t="shared" si="15"/>
        <v>8997560.2869778611</v>
      </c>
      <c r="AL18" s="759">
        <f t="shared" si="15"/>
        <v>8997560.2869778611</v>
      </c>
      <c r="AM18" s="759">
        <f t="shared" si="15"/>
        <v>8997560.2869778611</v>
      </c>
      <c r="AN18" s="759">
        <f t="shared" si="15"/>
        <v>0</v>
      </c>
      <c r="AO18" s="759">
        <f t="shared" si="15"/>
        <v>0</v>
      </c>
      <c r="AP18" s="759">
        <f t="shared" si="15"/>
        <v>0</v>
      </c>
      <c r="AQ18" s="759">
        <f t="shared" si="15"/>
        <v>0</v>
      </c>
      <c r="AR18" s="759">
        <f t="shared" si="15"/>
        <v>0</v>
      </c>
      <c r="AS18" s="759">
        <f t="shared" si="15"/>
        <v>0</v>
      </c>
      <c r="AT18" s="759">
        <f t="shared" si="15"/>
        <v>0</v>
      </c>
      <c r="AU18" s="759">
        <f t="shared" si="15"/>
        <v>0</v>
      </c>
      <c r="AV18" s="759">
        <f t="shared" si="15"/>
        <v>0</v>
      </c>
      <c r="AW18" s="759">
        <f t="shared" si="15"/>
        <v>0</v>
      </c>
      <c r="AX18" s="759">
        <f t="shared" si="15"/>
        <v>0</v>
      </c>
      <c r="AY18" s="759">
        <f t="shared" si="15"/>
        <v>0</v>
      </c>
      <c r="AZ18" s="759">
        <f t="shared" si="15"/>
        <v>0</v>
      </c>
      <c r="BA18" s="759">
        <f t="shared" si="15"/>
        <v>0</v>
      </c>
      <c r="BB18" s="759">
        <f t="shared" si="15"/>
        <v>0</v>
      </c>
      <c r="BC18" s="759">
        <f t="shared" si="15"/>
        <v>0</v>
      </c>
      <c r="BD18" s="759">
        <f t="shared" si="15"/>
        <v>0</v>
      </c>
      <c r="BE18" s="759">
        <f t="shared" si="15"/>
        <v>0</v>
      </c>
      <c r="BF18" s="759">
        <f t="shared" si="15"/>
        <v>0</v>
      </c>
      <c r="BG18" s="759">
        <f t="shared" si="15"/>
        <v>0</v>
      </c>
      <c r="BH18" s="759">
        <f t="shared" si="15"/>
        <v>0</v>
      </c>
      <c r="BI18" s="759">
        <f t="shared" si="15"/>
        <v>0</v>
      </c>
      <c r="BJ18" s="759">
        <f t="shared" si="15"/>
        <v>0</v>
      </c>
      <c r="BK18" s="759">
        <f t="shared" si="15"/>
        <v>0</v>
      </c>
      <c r="BL18" s="759">
        <f t="shared" si="15"/>
        <v>0</v>
      </c>
      <c r="BM18" s="759">
        <f t="shared" si="15"/>
        <v>0</v>
      </c>
      <c r="BN18" s="759">
        <f t="shared" si="15"/>
        <v>0</v>
      </c>
      <c r="BO18" s="759">
        <f t="shared" si="15"/>
        <v>0</v>
      </c>
      <c r="BP18" s="759">
        <f t="shared" si="15"/>
        <v>0</v>
      </c>
      <c r="BQ18" s="759">
        <f t="shared" si="15"/>
        <v>0</v>
      </c>
      <c r="BR18" t="s">
        <v>188</v>
      </c>
    </row>
    <row r="19" spans="1:71" ht="15" hidden="1" outlineLevel="2">
      <c r="A19" s="450"/>
      <c r="B19" s="760" t="s">
        <v>390</v>
      </c>
      <c r="C19" s="530">
        <f t="shared" si="14"/>
        <v>0</v>
      </c>
      <c r="D19" s="530"/>
      <c r="E19" s="342"/>
      <c r="F19" s="342"/>
      <c r="G19" s="342"/>
      <c r="H19" s="342"/>
      <c r="I19" s="342"/>
      <c r="J19" s="460">
        <f>IF(J$3&gt;Painel!$D$8,0,DRE!J18+I19)</f>
        <v>0</v>
      </c>
      <c r="K19" s="460">
        <f>IF(K$3&gt;Painel!$D$8,0,DRE!K18+J19)</f>
        <v>0</v>
      </c>
      <c r="L19" s="460">
        <f>IF(L$3&gt;Painel!$D$8,0,DRE!L18+K19)</f>
        <v>0</v>
      </c>
      <c r="M19" s="460">
        <f>IF(M$3&gt;Painel!$D$8,0,DRE!M18+L19)</f>
        <v>0</v>
      </c>
      <c r="N19" s="460">
        <f>IF(N$3&gt;Painel!$D$8,0,DRE!N18+M19)</f>
        <v>0</v>
      </c>
      <c r="O19" s="460">
        <f>IF(O$3&gt;Painel!$D$8,0,DRE!O18+N19)</f>
        <v>0</v>
      </c>
      <c r="P19" s="460">
        <f>IF(P$3&gt;Painel!$D$8,0,DRE!P18+O19)</f>
        <v>0</v>
      </c>
      <c r="Q19" s="460">
        <f>IF(Q$3&gt;Painel!$D$8,0,DRE!Q18+P19)</f>
        <v>0</v>
      </c>
      <c r="R19" s="460">
        <f>IF(R$3&gt;Painel!$D$8,0,DRE!R18+Q19)</f>
        <v>0</v>
      </c>
      <c r="S19" s="460">
        <f>IF(S$3&gt;Painel!$D$8,0,DRE!S18+R19)</f>
        <v>0</v>
      </c>
      <c r="T19" s="460">
        <f>IF(T$3&gt;Painel!$D$8,0,DRE!T18+S19)</f>
        <v>0</v>
      </c>
      <c r="U19" s="460">
        <f>IF(U$3&gt;Painel!$D$8,0,DRE!U18+T19)</f>
        <v>0</v>
      </c>
      <c r="V19" s="460">
        <f>IF(V$3&gt;Painel!$D$8,0,DRE!V18+U19)</f>
        <v>0</v>
      </c>
      <c r="W19" s="460">
        <f>IF(W$3&gt;Painel!$D$8,0,DRE!W18+V19)</f>
        <v>0</v>
      </c>
      <c r="X19" s="460">
        <f>IF(X$3&gt;Painel!$D$8,0,DRE!X18+W19)</f>
        <v>0</v>
      </c>
      <c r="Y19" s="460">
        <f>IF(Y$3&gt;Painel!$D$8,0,DRE!Y18+X19)</f>
        <v>0</v>
      </c>
      <c r="Z19" s="460">
        <f>IF(Z$3&gt;Painel!$D$8,0,DRE!Z18+Y19)</f>
        <v>0</v>
      </c>
      <c r="AA19" s="460">
        <f>IF(AA$3&gt;Painel!$D$8,0,DRE!AA18+Z19)</f>
        <v>0</v>
      </c>
      <c r="AB19" s="460">
        <f>IF(AB$3&gt;Painel!$D$8,0,DRE!AB18+AA19)</f>
        <v>0</v>
      </c>
      <c r="AC19" s="460">
        <f>IF(AC$3&gt;Painel!$D$8,0,DRE!AC18+AB19)</f>
        <v>0</v>
      </c>
      <c r="AD19" s="460">
        <f>IF(AD$3&gt;Painel!$D$8,0,DRE!AD18+AC19)</f>
        <v>0</v>
      </c>
      <c r="AE19" s="460">
        <f>IF(AE$3&gt;Painel!$D$8,0,DRE!AE18+AD19)</f>
        <v>0</v>
      </c>
      <c r="AF19" s="460">
        <f>IF(AF$3&gt;Painel!$D$8,0,DRE!AF18+AE19)</f>
        <v>0</v>
      </c>
      <c r="AG19" s="460">
        <f>IF(AG$3&gt;Painel!$D$8,0,DRE!AG18+AF19)</f>
        <v>0</v>
      </c>
      <c r="AH19" s="460">
        <f>IF(AH$3&gt;Painel!$D$8,0,DRE!AH18+AG19)</f>
        <v>0</v>
      </c>
      <c r="AI19" s="460">
        <f>IF(AI$3&gt;Painel!$D$8,0,DRE!AI18+AH19)</f>
        <v>0</v>
      </c>
      <c r="AJ19" s="460">
        <f>IF(AJ$3&gt;Painel!$D$8,0,DRE!AJ18+AI19)</f>
        <v>0</v>
      </c>
      <c r="AK19" s="460">
        <f>IF(AK$3&gt;Painel!$D$8,0,DRE!AK18+AJ19)</f>
        <v>0</v>
      </c>
      <c r="AL19" s="460">
        <f>IF(AL$3&gt;Painel!$D$8,0,DRE!AL18+AK19)</f>
        <v>0</v>
      </c>
      <c r="AM19" s="460">
        <f>IF(AM$3&gt;Painel!$D$8,0,DRE!AM18+AL19)</f>
        <v>0</v>
      </c>
      <c r="AN19" s="460">
        <f>IF(AN$3&gt;Painel!$D$8,0,DRE!AN18+AM19)</f>
        <v>0</v>
      </c>
      <c r="AO19" s="460">
        <f>IF(AO$3&gt;Painel!$D$8,0,DRE!AO18+AN19)</f>
        <v>0</v>
      </c>
      <c r="AP19" s="460">
        <f>IF(AP$3&gt;Painel!$D$8,0,DRE!AP18+AO19)</f>
        <v>0</v>
      </c>
      <c r="AQ19" s="460">
        <f>IF(AQ$3&gt;Painel!$D$8,0,DRE!AQ18+AP19)</f>
        <v>0</v>
      </c>
      <c r="AR19" s="460">
        <f>IF(AR$3&gt;Painel!$D$8,0,DRE!AR18+AQ19)</f>
        <v>0</v>
      </c>
      <c r="AS19" s="460">
        <f>IF(AS$3&gt;Painel!$D$8,0,DRE!AS18+AR19)</f>
        <v>0</v>
      </c>
      <c r="AT19" s="460">
        <f>IF(AT$3&gt;Painel!$D$8,0,DRE!AT18+AS19)</f>
        <v>0</v>
      </c>
      <c r="AU19" s="460">
        <f>IF(AU$3&gt;Painel!$D$8,0,DRE!AU18+AT19)</f>
        <v>0</v>
      </c>
      <c r="AV19" s="460">
        <f>IF(AV$3&gt;Painel!$D$8,0,DRE!AV18+AU19)</f>
        <v>0</v>
      </c>
      <c r="AW19" s="460">
        <f>IF(AW$3&gt;Painel!$D$8,0,DRE!AW18+AV19)</f>
        <v>0</v>
      </c>
      <c r="AX19" s="460">
        <f>IF(AX$3&gt;Painel!$D$8,0,DRE!AX18+AW19)</f>
        <v>0</v>
      </c>
      <c r="AY19" s="460">
        <f>IF(AY$3&gt;Painel!$D$8,0,DRE!AY18+AX19)</f>
        <v>0</v>
      </c>
      <c r="AZ19" s="460">
        <f>IF(AZ$3&gt;Painel!$D$8,0,DRE!AZ18+AY19)</f>
        <v>0</v>
      </c>
      <c r="BA19" s="460">
        <f>IF(BA$3&gt;Painel!$D$8,0,DRE!BA18+AZ19)</f>
        <v>0</v>
      </c>
      <c r="BB19" s="460">
        <f>IF(BB$3&gt;Painel!$D$8,0,DRE!BB18+BA19)</f>
        <v>0</v>
      </c>
      <c r="BC19" s="460">
        <f>IF(BC$3&gt;Painel!$D$8,0,DRE!BC18+BB19)</f>
        <v>0</v>
      </c>
      <c r="BD19" s="460">
        <f>IF(BD$3&gt;Painel!$D$8,0,DRE!BD18+BC19)</f>
        <v>0</v>
      </c>
      <c r="BE19" s="460">
        <f>IF(BE$3&gt;Painel!$D$8,0,DRE!BE18+BD19)</f>
        <v>0</v>
      </c>
      <c r="BF19" s="460">
        <f>IF(BF$3&gt;Painel!$D$8,0,DRE!BF18+BE19)</f>
        <v>0</v>
      </c>
      <c r="BG19" s="460">
        <f>IF(BG$3&gt;Painel!$D$8,0,DRE!BG18+BF19)</f>
        <v>0</v>
      </c>
      <c r="BH19" s="460">
        <f>IF(BH$3&gt;Painel!$D$8,0,DRE!BH18+BG19)</f>
        <v>0</v>
      </c>
      <c r="BI19" s="460">
        <f>IF(BI$3&gt;Painel!$D$8,0,DRE!BI18+BH19)</f>
        <v>0</v>
      </c>
      <c r="BJ19" s="460">
        <f>IF(BJ$3&gt;Painel!$D$8,0,DRE!BJ18+BI19)</f>
        <v>0</v>
      </c>
      <c r="BK19" s="460">
        <f>IF(BK$3&gt;Painel!$D$8,0,DRE!BK18+BJ19)</f>
        <v>0</v>
      </c>
      <c r="BL19" s="460">
        <f>IF(BL$3&gt;Painel!$D$8,0,DRE!BL18+BK19)</f>
        <v>0</v>
      </c>
      <c r="BM19" s="460">
        <f>IF(BM$3&gt;Painel!$D$8,0,DRE!BM18+BL19)</f>
        <v>0</v>
      </c>
      <c r="BN19" s="460">
        <f>IF(BN$3&gt;Painel!$D$8,0,DRE!BN18+BM19)</f>
        <v>0</v>
      </c>
      <c r="BO19" s="460">
        <f>IF(BO$3&gt;Painel!$D$8,0,DRE!BO18+BN19)</f>
        <v>0</v>
      </c>
      <c r="BP19" s="460">
        <f>IF(BP$3&gt;Painel!$D$8,0,DRE!BP18+BO19)</f>
        <v>0</v>
      </c>
      <c r="BQ19" s="460">
        <f>IF(BQ$3&gt;Painel!$D$8,0,DRE!BQ18+BP19)</f>
        <v>0</v>
      </c>
      <c r="BR19" t="s">
        <v>188</v>
      </c>
      <c r="BS19" s="457"/>
    </row>
    <row r="20" spans="1:71" ht="15" hidden="1" outlineLevel="2">
      <c r="A20" s="450"/>
      <c r="B20" s="760" t="s">
        <v>391</v>
      </c>
      <c r="C20" s="530">
        <f t="shared" si="14"/>
        <v>8997560.2869778611</v>
      </c>
      <c r="D20" s="530"/>
      <c r="E20" s="342"/>
      <c r="F20" s="342"/>
      <c r="G20" s="342"/>
      <c r="H20" s="342"/>
      <c r="I20" s="342"/>
      <c r="J20" s="460">
        <f>IF(J$3&gt;Painel!$D$8,0,DRE!J19+I20)</f>
        <v>7514265.0354813784</v>
      </c>
      <c r="K20" s="460">
        <f>IF(K$3&gt;Painel!$D$8,0,DRE!K19+J20)</f>
        <v>8997560.2869778611</v>
      </c>
      <c r="L20" s="460">
        <f>IF(L$3&gt;Painel!$D$8,0,DRE!L19+K20)</f>
        <v>8997560.2869778611</v>
      </c>
      <c r="M20" s="460">
        <f>IF(M$3&gt;Painel!$D$8,0,DRE!M19+L20)</f>
        <v>8997560.2869778611</v>
      </c>
      <c r="N20" s="460">
        <f>IF(N$3&gt;Painel!$D$8,0,DRE!N19+M20)</f>
        <v>8997560.2869778611</v>
      </c>
      <c r="O20" s="460">
        <f>IF(O$3&gt;Painel!$D$8,0,DRE!O19+N20)</f>
        <v>8997560.2869778611</v>
      </c>
      <c r="P20" s="460">
        <f>IF(P$3&gt;Painel!$D$8,0,DRE!P19+O20)</f>
        <v>8997560.2869778611</v>
      </c>
      <c r="Q20" s="460">
        <f>IF(Q$3&gt;Painel!$D$8,0,DRE!Q19+P20)</f>
        <v>8997560.2869778611</v>
      </c>
      <c r="R20" s="460">
        <f>IF(R$3&gt;Painel!$D$8,0,DRE!R19+Q20)</f>
        <v>8997560.2869778611</v>
      </c>
      <c r="S20" s="460">
        <f>IF(S$3&gt;Painel!$D$8,0,DRE!S19+R20)</f>
        <v>8997560.2869778611</v>
      </c>
      <c r="T20" s="460">
        <f>IF(T$3&gt;Painel!$D$8,0,DRE!T19+S20)</f>
        <v>8997560.2869778611</v>
      </c>
      <c r="U20" s="460">
        <f>IF(U$3&gt;Painel!$D$8,0,DRE!U19+T20)</f>
        <v>8997560.2869778611</v>
      </c>
      <c r="V20" s="460">
        <f>IF(V$3&gt;Painel!$D$8,0,DRE!V19+U20)</f>
        <v>8997560.2869778611</v>
      </c>
      <c r="W20" s="460">
        <f>IF(W$3&gt;Painel!$D$8,0,DRE!W19+V20)</f>
        <v>8997560.2869778611</v>
      </c>
      <c r="X20" s="460">
        <f>IF(X$3&gt;Painel!$D$8,0,DRE!X19+W20)</f>
        <v>8997560.2869778611</v>
      </c>
      <c r="Y20" s="460">
        <f>IF(Y$3&gt;Painel!$D$8,0,DRE!Y19+X20)</f>
        <v>8997560.2869778611</v>
      </c>
      <c r="Z20" s="460">
        <f>IF(Z$3&gt;Painel!$D$8,0,DRE!Z19+Y20)</f>
        <v>8997560.2869778611</v>
      </c>
      <c r="AA20" s="460">
        <f>IF(AA$3&gt;Painel!$D$8,0,DRE!AA19+Z20)</f>
        <v>8997560.2869778611</v>
      </c>
      <c r="AB20" s="460">
        <f>IF(AB$3&gt;Painel!$D$8,0,DRE!AB19+AA20)</f>
        <v>8997560.2869778611</v>
      </c>
      <c r="AC20" s="460">
        <f>IF(AC$3&gt;Painel!$D$8,0,DRE!AC19+AB20)</f>
        <v>8997560.2869778611</v>
      </c>
      <c r="AD20" s="460">
        <f>IF(AD$3&gt;Painel!$D$8,0,DRE!AD19+AC20)</f>
        <v>8997560.2869778611</v>
      </c>
      <c r="AE20" s="460">
        <f>IF(AE$3&gt;Painel!$D$8,0,DRE!AE19+AD20)</f>
        <v>8997560.2869778611</v>
      </c>
      <c r="AF20" s="460">
        <f>IF(AF$3&gt;Painel!$D$8,0,DRE!AF19+AE20)</f>
        <v>8997560.2869778611</v>
      </c>
      <c r="AG20" s="460">
        <f>IF(AG$3&gt;Painel!$D$8,0,DRE!AG19+AF20)</f>
        <v>8997560.2869778611</v>
      </c>
      <c r="AH20" s="460">
        <f>IF(AH$3&gt;Painel!$D$8,0,DRE!AH19+AG20)</f>
        <v>8997560.2869778611</v>
      </c>
      <c r="AI20" s="460">
        <f>IF(AI$3&gt;Painel!$D$8,0,DRE!AI19+AH20)</f>
        <v>8997560.2869778611</v>
      </c>
      <c r="AJ20" s="460">
        <f>IF(AJ$3&gt;Painel!$D$8,0,DRE!AJ19+AI20)</f>
        <v>8997560.2869778611</v>
      </c>
      <c r="AK20" s="460">
        <f>IF(AK$3&gt;Painel!$D$8,0,DRE!AK19+AJ20)</f>
        <v>8997560.2869778611</v>
      </c>
      <c r="AL20" s="460">
        <f>IF(AL$3&gt;Painel!$D$8,0,DRE!AL19+AK20)</f>
        <v>8997560.2869778611</v>
      </c>
      <c r="AM20" s="460">
        <f>IF(AM$3&gt;Painel!$D$8,0,DRE!AM19+AL20)</f>
        <v>8997560.2869778611</v>
      </c>
      <c r="AN20" s="460">
        <f>IF(AN$3&gt;Painel!$D$8,0,DRE!AN19+AM20)</f>
        <v>0</v>
      </c>
      <c r="AO20" s="460">
        <f>IF(AO$3&gt;Painel!$D$8,0,DRE!AO19+AN20)</f>
        <v>0</v>
      </c>
      <c r="AP20" s="460">
        <f>IF(AP$3&gt;Painel!$D$8,0,DRE!AP19+AO20)</f>
        <v>0</v>
      </c>
      <c r="AQ20" s="460">
        <f>IF(AQ$3&gt;Painel!$D$8,0,DRE!AQ19+AP20)</f>
        <v>0</v>
      </c>
      <c r="AR20" s="460">
        <f>IF(AR$3&gt;Painel!$D$8,0,DRE!AR19+AQ20)</f>
        <v>0</v>
      </c>
      <c r="AS20" s="460">
        <f>IF(AS$3&gt;Painel!$D$8,0,DRE!AS19+AR20)</f>
        <v>0</v>
      </c>
      <c r="AT20" s="460">
        <f>IF(AT$3&gt;Painel!$D$8,0,DRE!AT19+AS20)</f>
        <v>0</v>
      </c>
      <c r="AU20" s="460">
        <f>IF(AU$3&gt;Painel!$D$8,0,DRE!AU19+AT20)</f>
        <v>0</v>
      </c>
      <c r="AV20" s="460">
        <f>IF(AV$3&gt;Painel!$D$8,0,DRE!AV19+AU20)</f>
        <v>0</v>
      </c>
      <c r="AW20" s="460">
        <f>IF(AW$3&gt;Painel!$D$8,0,DRE!AW19+AV20)</f>
        <v>0</v>
      </c>
      <c r="AX20" s="460">
        <f>IF(AX$3&gt;Painel!$D$8,0,DRE!AX19+AW20)</f>
        <v>0</v>
      </c>
      <c r="AY20" s="460">
        <f>IF(AY$3&gt;Painel!$D$8,0,DRE!AY19+AX20)</f>
        <v>0</v>
      </c>
      <c r="AZ20" s="460">
        <f>IF(AZ$3&gt;Painel!$D$8,0,DRE!AZ19+AY20)</f>
        <v>0</v>
      </c>
      <c r="BA20" s="460">
        <f>IF(BA$3&gt;Painel!$D$8,0,DRE!BA19+AZ20)</f>
        <v>0</v>
      </c>
      <c r="BB20" s="460">
        <f>IF(BB$3&gt;Painel!$D$8,0,DRE!BB19+BA20)</f>
        <v>0</v>
      </c>
      <c r="BC20" s="460">
        <f>IF(BC$3&gt;Painel!$D$8,0,DRE!BC19+BB20)</f>
        <v>0</v>
      </c>
      <c r="BD20" s="460">
        <f>IF(BD$3&gt;Painel!$D$8,0,DRE!BD19+BC20)</f>
        <v>0</v>
      </c>
      <c r="BE20" s="460">
        <f>IF(BE$3&gt;Painel!$D$8,0,DRE!BE19+BD20)</f>
        <v>0</v>
      </c>
      <c r="BF20" s="460">
        <f>IF(BF$3&gt;Painel!$D$8,0,DRE!BF19+BE20)</f>
        <v>0</v>
      </c>
      <c r="BG20" s="460">
        <f>IF(BG$3&gt;Painel!$D$8,0,DRE!BG19+BF20)</f>
        <v>0</v>
      </c>
      <c r="BH20" s="460">
        <f>IF(BH$3&gt;Painel!$D$8,0,DRE!BH19+BG20)</f>
        <v>0</v>
      </c>
      <c r="BI20" s="460">
        <f>IF(BI$3&gt;Painel!$D$8,0,DRE!BI19+BH20)</f>
        <v>0</v>
      </c>
      <c r="BJ20" s="460">
        <f>IF(BJ$3&gt;Painel!$D$8,0,DRE!BJ19+BI20)</f>
        <v>0</v>
      </c>
      <c r="BK20" s="460">
        <f>IF(BK$3&gt;Painel!$D$8,0,DRE!BK19+BJ20)</f>
        <v>0</v>
      </c>
      <c r="BL20" s="460">
        <f>IF(BL$3&gt;Painel!$D$8,0,DRE!BL19+BK20)</f>
        <v>0</v>
      </c>
      <c r="BM20" s="460">
        <f>IF(BM$3&gt;Painel!$D$8,0,DRE!BM19+BL20)</f>
        <v>0</v>
      </c>
      <c r="BN20" s="460">
        <f>IF(BN$3&gt;Painel!$D$8,0,DRE!BN19+BM20)</f>
        <v>0</v>
      </c>
      <c r="BO20" s="460">
        <f>IF(BO$3&gt;Painel!$D$8,0,DRE!BO19+BN20)</f>
        <v>0</v>
      </c>
      <c r="BP20" s="460">
        <f>IF(BP$3&gt;Painel!$D$8,0,DRE!BP19+BO20)</f>
        <v>0</v>
      </c>
      <c r="BQ20" s="460">
        <f>IF(BQ$3&gt;Painel!$D$8,0,DRE!BQ19+BP20)</f>
        <v>0</v>
      </c>
      <c r="BR20" t="s">
        <v>188</v>
      </c>
      <c r="BS20" s="457"/>
    </row>
    <row r="21" spans="1:71" ht="15" outlineLevel="1" collapsed="1">
      <c r="A21" s="450"/>
      <c r="B21" s="756" t="s">
        <v>392</v>
      </c>
      <c r="C21" s="757">
        <f t="shared" ref="C21:C23" si="16">MIN(J21:BQ21)</f>
        <v>-8997560.2869778592</v>
      </c>
      <c r="D21" s="757"/>
      <c r="E21" s="598"/>
      <c r="F21" s="598"/>
      <c r="G21" s="598"/>
      <c r="H21" s="598"/>
      <c r="I21" s="599"/>
      <c r="J21" s="758">
        <f t="shared" ref="J21:BQ21" si="17">SUM(J22:J23)</f>
        <v>0</v>
      </c>
      <c r="K21" s="758">
        <f t="shared" si="17"/>
        <v>0</v>
      </c>
      <c r="L21" s="758">
        <f t="shared" si="17"/>
        <v>-321341.43882063794</v>
      </c>
      <c r="M21" s="758">
        <f t="shared" si="17"/>
        <v>-642682.87764127587</v>
      </c>
      <c r="N21" s="759">
        <f t="shared" si="17"/>
        <v>-964024.31646191375</v>
      </c>
      <c r="O21" s="759">
        <f t="shared" si="17"/>
        <v>-1285365.7552825517</v>
      </c>
      <c r="P21" s="759">
        <f t="shared" si="17"/>
        <v>-1606707.1941031897</v>
      </c>
      <c r="Q21" s="759">
        <f t="shared" si="17"/>
        <v>-1928048.6329238277</v>
      </c>
      <c r="R21" s="759">
        <f t="shared" si="17"/>
        <v>-2249390.0717444657</v>
      </c>
      <c r="S21" s="759">
        <f t="shared" si="17"/>
        <v>-2570731.5105651035</v>
      </c>
      <c r="T21" s="759">
        <f t="shared" si="17"/>
        <v>-2892072.9493857413</v>
      </c>
      <c r="U21" s="759">
        <f t="shared" si="17"/>
        <v>-3213414.388206379</v>
      </c>
      <c r="V21" s="759">
        <f t="shared" si="17"/>
        <v>-3534755.8270270168</v>
      </c>
      <c r="W21" s="759">
        <f t="shared" si="17"/>
        <v>-3856097.2658476545</v>
      </c>
      <c r="X21" s="759">
        <f t="shared" si="17"/>
        <v>-4177438.7046682923</v>
      </c>
      <c r="Y21" s="759">
        <f t="shared" si="17"/>
        <v>-4498780.1434889305</v>
      </c>
      <c r="Z21" s="759">
        <f t="shared" si="17"/>
        <v>-4820121.5823095683</v>
      </c>
      <c r="AA21" s="759">
        <f t="shared" si="17"/>
        <v>-5141463.0211302061</v>
      </c>
      <c r="AB21" s="759">
        <f t="shared" si="17"/>
        <v>-5462804.4599508438</v>
      </c>
      <c r="AC21" s="759">
        <f t="shared" si="17"/>
        <v>-5784145.8987714816</v>
      </c>
      <c r="AD21" s="759">
        <f t="shared" si="17"/>
        <v>-6105487.3375921194</v>
      </c>
      <c r="AE21" s="759">
        <f t="shared" si="17"/>
        <v>-6426828.7764127571</v>
      </c>
      <c r="AF21" s="759">
        <f t="shared" si="17"/>
        <v>-6748170.2152333949</v>
      </c>
      <c r="AG21" s="759">
        <f t="shared" si="17"/>
        <v>-7069511.6540540326</v>
      </c>
      <c r="AH21" s="759">
        <f t="shared" si="17"/>
        <v>-7390853.0928746704</v>
      </c>
      <c r="AI21" s="759">
        <f t="shared" si="17"/>
        <v>-7712194.5316953082</v>
      </c>
      <c r="AJ21" s="759">
        <f t="shared" si="17"/>
        <v>-8033535.9705159459</v>
      </c>
      <c r="AK21" s="759">
        <f t="shared" si="17"/>
        <v>-8354877.4093365837</v>
      </c>
      <c r="AL21" s="759">
        <f t="shared" si="17"/>
        <v>-8676218.8481572215</v>
      </c>
      <c r="AM21" s="759">
        <f t="shared" si="17"/>
        <v>-8997560.2869778592</v>
      </c>
      <c r="AN21" s="759">
        <f t="shared" si="17"/>
        <v>0</v>
      </c>
      <c r="AO21" s="759">
        <f t="shared" si="17"/>
        <v>0</v>
      </c>
      <c r="AP21" s="759">
        <f t="shared" si="17"/>
        <v>0</v>
      </c>
      <c r="AQ21" s="759">
        <f t="shared" si="17"/>
        <v>0</v>
      </c>
      <c r="AR21" s="759">
        <f t="shared" si="17"/>
        <v>0</v>
      </c>
      <c r="AS21" s="759">
        <f t="shared" si="17"/>
        <v>0</v>
      </c>
      <c r="AT21" s="759">
        <f t="shared" si="17"/>
        <v>0</v>
      </c>
      <c r="AU21" s="759">
        <f t="shared" si="17"/>
        <v>0</v>
      </c>
      <c r="AV21" s="759">
        <f t="shared" si="17"/>
        <v>0</v>
      </c>
      <c r="AW21" s="759">
        <f t="shared" si="17"/>
        <v>0</v>
      </c>
      <c r="AX21" s="759">
        <f t="shared" si="17"/>
        <v>0</v>
      </c>
      <c r="AY21" s="759">
        <f t="shared" si="17"/>
        <v>0</v>
      </c>
      <c r="AZ21" s="759">
        <f t="shared" si="17"/>
        <v>0</v>
      </c>
      <c r="BA21" s="759">
        <f t="shared" si="17"/>
        <v>0</v>
      </c>
      <c r="BB21" s="759">
        <f t="shared" si="17"/>
        <v>0</v>
      </c>
      <c r="BC21" s="759">
        <f t="shared" si="17"/>
        <v>0</v>
      </c>
      <c r="BD21" s="759">
        <f t="shared" si="17"/>
        <v>0</v>
      </c>
      <c r="BE21" s="759">
        <f t="shared" si="17"/>
        <v>0</v>
      </c>
      <c r="BF21" s="759">
        <f t="shared" si="17"/>
        <v>0</v>
      </c>
      <c r="BG21" s="759">
        <f t="shared" si="17"/>
        <v>0</v>
      </c>
      <c r="BH21" s="759">
        <f t="shared" si="17"/>
        <v>0</v>
      </c>
      <c r="BI21" s="759">
        <f t="shared" si="17"/>
        <v>0</v>
      </c>
      <c r="BJ21" s="759">
        <f t="shared" si="17"/>
        <v>0</v>
      </c>
      <c r="BK21" s="759">
        <f t="shared" si="17"/>
        <v>0</v>
      </c>
      <c r="BL21" s="759">
        <f t="shared" si="17"/>
        <v>0</v>
      </c>
      <c r="BM21" s="759">
        <f t="shared" si="17"/>
        <v>0</v>
      </c>
      <c r="BN21" s="759">
        <f t="shared" si="17"/>
        <v>0</v>
      </c>
      <c r="BO21" s="759">
        <f t="shared" si="17"/>
        <v>0</v>
      </c>
      <c r="BP21" s="759">
        <f t="shared" si="17"/>
        <v>0</v>
      </c>
      <c r="BQ21" s="759">
        <f t="shared" si="17"/>
        <v>0</v>
      </c>
      <c r="BR21" t="s">
        <v>188</v>
      </c>
    </row>
    <row r="22" spans="1:71" ht="15" hidden="1" outlineLevel="2">
      <c r="A22" s="450"/>
      <c r="B22" s="760" t="s">
        <v>390</v>
      </c>
      <c r="C22" s="530">
        <f t="shared" si="16"/>
        <v>0</v>
      </c>
      <c r="D22" s="530"/>
      <c r="E22" s="342"/>
      <c r="F22" s="342"/>
      <c r="G22" s="342"/>
      <c r="H22" s="342"/>
      <c r="I22" s="342"/>
      <c r="J22" s="460">
        <f>IF(J$3&gt;Painel!$D$8,0,-DRE!J38+I22)</f>
        <v>0</v>
      </c>
      <c r="K22" s="460">
        <f>IF(K$3&gt;Painel!$D$8,0,-DRE!K38+J22)</f>
        <v>0</v>
      </c>
      <c r="L22" s="460">
        <f>IF(L$3&gt;Painel!$D$8,0,-DRE!L38+K22)</f>
        <v>0</v>
      </c>
      <c r="M22" s="460">
        <f>IF(M$3&gt;Painel!$D$8,0,-DRE!M38+L22)</f>
        <v>0</v>
      </c>
      <c r="N22" s="460">
        <f>IF(N$3&gt;Painel!$D$8,0,-DRE!N38+M22)</f>
        <v>0</v>
      </c>
      <c r="O22" s="460">
        <f>IF(O$3&gt;Painel!$D$8,0,-DRE!O38+N22)</f>
        <v>0</v>
      </c>
      <c r="P22" s="460">
        <f>IF(P$3&gt;Painel!$D$8,0,-DRE!P38+O22)</f>
        <v>0</v>
      </c>
      <c r="Q22" s="460">
        <f>IF(Q$3&gt;Painel!$D$8,0,-DRE!Q38+P22)</f>
        <v>0</v>
      </c>
      <c r="R22" s="460">
        <f>IF(R$3&gt;Painel!$D$8,0,-DRE!R38+Q22)</f>
        <v>0</v>
      </c>
      <c r="S22" s="460">
        <f>IF(S$3&gt;Painel!$D$8,0,-DRE!S38+R22)</f>
        <v>0</v>
      </c>
      <c r="T22" s="460">
        <f>IF(T$3&gt;Painel!$D$8,0,-DRE!T38+S22)</f>
        <v>0</v>
      </c>
      <c r="U22" s="460">
        <f>IF(U$3&gt;Painel!$D$8,0,-DRE!U38+T22)</f>
        <v>0</v>
      </c>
      <c r="V22" s="460">
        <f>IF(V$3&gt;Painel!$D$8,0,-DRE!V38+U22)</f>
        <v>0</v>
      </c>
      <c r="W22" s="460">
        <f>IF(W$3&gt;Painel!$D$8,0,-DRE!W38+V22)</f>
        <v>0</v>
      </c>
      <c r="X22" s="460">
        <f>IF(X$3&gt;Painel!$D$8,0,-DRE!X38+W22)</f>
        <v>0</v>
      </c>
      <c r="Y22" s="460">
        <f>IF(Y$3&gt;Painel!$D$8,0,-DRE!Y38+X22)</f>
        <v>0</v>
      </c>
      <c r="Z22" s="460">
        <f>IF(Z$3&gt;Painel!$D$8,0,-DRE!Z38+Y22)</f>
        <v>0</v>
      </c>
      <c r="AA22" s="460">
        <f>IF(AA$3&gt;Painel!$D$8,0,-DRE!AA38+Z22)</f>
        <v>0</v>
      </c>
      <c r="AB22" s="460">
        <f>IF(AB$3&gt;Painel!$D$8,0,-DRE!AB38+AA22)</f>
        <v>0</v>
      </c>
      <c r="AC22" s="460">
        <f>IF(AC$3&gt;Painel!$D$8,0,-DRE!AC38+AB22)</f>
        <v>0</v>
      </c>
      <c r="AD22" s="460">
        <f>IF(AD$3&gt;Painel!$D$8,0,-DRE!AD38+AC22)</f>
        <v>0</v>
      </c>
      <c r="AE22" s="460">
        <f>IF(AE$3&gt;Painel!$D$8,0,-DRE!AE38+AD22)</f>
        <v>0</v>
      </c>
      <c r="AF22" s="460">
        <f>IF(AF$3&gt;Painel!$D$8,0,-DRE!AF38+AE22)</f>
        <v>0</v>
      </c>
      <c r="AG22" s="460">
        <f>IF(AG$3&gt;Painel!$D$8,0,-DRE!AG38+AF22)</f>
        <v>0</v>
      </c>
      <c r="AH22" s="460">
        <f>IF(AH$3&gt;Painel!$D$8,0,-DRE!AH38+AG22)</f>
        <v>0</v>
      </c>
      <c r="AI22" s="460">
        <f>IF(AI$3&gt;Painel!$D$8,0,-DRE!AI38+AH22)</f>
        <v>0</v>
      </c>
      <c r="AJ22" s="460">
        <f>IF(AJ$3&gt;Painel!$D$8,0,-DRE!AJ38+AI22)</f>
        <v>0</v>
      </c>
      <c r="AK22" s="460">
        <f>IF(AK$3&gt;Painel!$D$8,0,-DRE!AK38+AJ22)</f>
        <v>0</v>
      </c>
      <c r="AL22" s="460">
        <f>IF(AL$3&gt;Painel!$D$8,0,-DRE!AL38+AK22)</f>
        <v>0</v>
      </c>
      <c r="AM22" s="460">
        <f>IF(AM$3&gt;Painel!$D$8,0,-DRE!AM38+AL22)</f>
        <v>0</v>
      </c>
      <c r="AN22" s="460">
        <f>IF(AN$3&gt;Painel!$D$8,0,-DRE!AN38+AM22)</f>
        <v>0</v>
      </c>
      <c r="AO22" s="460">
        <f>IF(AO$3&gt;Painel!$D$8,0,-DRE!AO38+AN22)</f>
        <v>0</v>
      </c>
      <c r="AP22" s="460">
        <f>IF(AP$3&gt;Painel!$D$8,0,-DRE!AP38+AO22)</f>
        <v>0</v>
      </c>
      <c r="AQ22" s="460">
        <f>IF(AQ$3&gt;Painel!$D$8,0,-DRE!AQ38+AP22)</f>
        <v>0</v>
      </c>
      <c r="AR22" s="460">
        <f>IF(AR$3&gt;Painel!$D$8,0,-DRE!AR38+AQ22)</f>
        <v>0</v>
      </c>
      <c r="AS22" s="460">
        <f>IF(AS$3&gt;Painel!$D$8,0,-DRE!AS38+AR22)</f>
        <v>0</v>
      </c>
      <c r="AT22" s="460">
        <f>IF(AT$3&gt;Painel!$D$8,0,-DRE!AT38+AS22)</f>
        <v>0</v>
      </c>
      <c r="AU22" s="460">
        <f>IF(AU$3&gt;Painel!$D$8,0,-DRE!AU38+AT22)</f>
        <v>0</v>
      </c>
      <c r="AV22" s="460">
        <f>IF(AV$3&gt;Painel!$D$8,0,-DRE!AV38+AU22)</f>
        <v>0</v>
      </c>
      <c r="AW22" s="460">
        <f>IF(AW$3&gt;Painel!$D$8,0,-DRE!AW38+AV22)</f>
        <v>0</v>
      </c>
      <c r="AX22" s="460">
        <f>IF(AX$3&gt;Painel!$D$8,0,-DRE!AX38+AW22)</f>
        <v>0</v>
      </c>
      <c r="AY22" s="460">
        <f>IF(AY$3&gt;Painel!$D$8,0,-DRE!AY38+AX22)</f>
        <v>0</v>
      </c>
      <c r="AZ22" s="460">
        <f>IF(AZ$3&gt;Painel!$D$8,0,-DRE!AZ38+AY22)</f>
        <v>0</v>
      </c>
      <c r="BA22" s="460">
        <f>IF(BA$3&gt;Painel!$D$8,0,-DRE!BA38+AZ22)</f>
        <v>0</v>
      </c>
      <c r="BB22" s="460">
        <f>IF(BB$3&gt;Painel!$D$8,0,-DRE!BB38+BA22)</f>
        <v>0</v>
      </c>
      <c r="BC22" s="460">
        <f>IF(BC$3&gt;Painel!$D$8,0,-DRE!BC38+BB22)</f>
        <v>0</v>
      </c>
      <c r="BD22" s="460">
        <f>IF(BD$3&gt;Painel!$D$8,0,-DRE!BD38+BC22)</f>
        <v>0</v>
      </c>
      <c r="BE22" s="460">
        <f>IF(BE$3&gt;Painel!$D$8,0,-DRE!BE38+BD22)</f>
        <v>0</v>
      </c>
      <c r="BF22" s="460">
        <f>IF(BF$3&gt;Painel!$D$8,0,-DRE!BF38+BE22)</f>
        <v>0</v>
      </c>
      <c r="BG22" s="460">
        <f>IF(BG$3&gt;Painel!$D$8,0,-DRE!BG38+BF22)</f>
        <v>0</v>
      </c>
      <c r="BH22" s="460">
        <f>IF(BH$3&gt;Painel!$D$8,0,-DRE!BH38+BG22)</f>
        <v>0</v>
      </c>
      <c r="BI22" s="460">
        <f>IF(BI$3&gt;Painel!$D$8,0,-DRE!BI38+BH22)</f>
        <v>0</v>
      </c>
      <c r="BJ22" s="460">
        <f>IF(BJ$3&gt;Painel!$D$8,0,-DRE!BJ38+BI22)</f>
        <v>0</v>
      </c>
      <c r="BK22" s="460">
        <f>IF(BK$3&gt;Painel!$D$8,0,-DRE!BK38+BJ22)</f>
        <v>0</v>
      </c>
      <c r="BL22" s="460">
        <f>IF(BL$3&gt;Painel!$D$8,0,-DRE!BL38+BK22)</f>
        <v>0</v>
      </c>
      <c r="BM22" s="460">
        <f>IF(BM$3&gt;Painel!$D$8,0,-DRE!BM38+BL22)</f>
        <v>0</v>
      </c>
      <c r="BN22" s="460">
        <f>IF(BN$3&gt;Painel!$D$8,0,-DRE!BN38+BM22)</f>
        <v>0</v>
      </c>
      <c r="BO22" s="460">
        <f>IF(BO$3&gt;Painel!$D$8,0,-DRE!BO38+BN22)</f>
        <v>0</v>
      </c>
      <c r="BP22" s="460">
        <f>IF(BP$3&gt;Painel!$D$8,0,-DRE!BP38+BO22)</f>
        <v>0</v>
      </c>
      <c r="BQ22" s="460">
        <f>IF(BQ$3&gt;Painel!$D$8,0,-DRE!BQ38+BP22)</f>
        <v>0</v>
      </c>
      <c r="BR22" t="s">
        <v>188</v>
      </c>
      <c r="BS22" s="457"/>
    </row>
    <row r="23" spans="1:71" ht="15" hidden="1" outlineLevel="2">
      <c r="A23" s="450"/>
      <c r="B23" s="760" t="s">
        <v>391</v>
      </c>
      <c r="C23" s="530">
        <f t="shared" si="16"/>
        <v>-8997560.2869778592</v>
      </c>
      <c r="D23" s="530"/>
      <c r="E23" s="342"/>
      <c r="F23" s="342"/>
      <c r="G23" s="342"/>
      <c r="H23" s="342"/>
      <c r="I23" s="342"/>
      <c r="J23" s="460">
        <f>IF(J$3&gt;Painel!$D$8,0,-DRE!J39+I23)</f>
        <v>0</v>
      </c>
      <c r="K23" s="460">
        <f>IF(K$3&gt;Painel!$D$8,0,-DRE!K39+J23)</f>
        <v>0</v>
      </c>
      <c r="L23" s="460">
        <f>IF(L$3&gt;Painel!$D$8,0,-DRE!L39+K23)</f>
        <v>-321341.43882063794</v>
      </c>
      <c r="M23" s="460">
        <f>IF(M$3&gt;Painel!$D$8,0,-DRE!M39+L23)</f>
        <v>-642682.87764127587</v>
      </c>
      <c r="N23" s="460">
        <f>IF(N$3&gt;Painel!$D$8,0,-DRE!N39+M23)</f>
        <v>-964024.31646191375</v>
      </c>
      <c r="O23" s="460">
        <f>IF(O$3&gt;Painel!$D$8,0,-DRE!O39+N23)</f>
        <v>-1285365.7552825517</v>
      </c>
      <c r="P23" s="460">
        <f>IF(P$3&gt;Painel!$D$8,0,-DRE!P39+O23)</f>
        <v>-1606707.1941031897</v>
      </c>
      <c r="Q23" s="460">
        <f>IF(Q$3&gt;Painel!$D$8,0,-DRE!Q39+P23)</f>
        <v>-1928048.6329238277</v>
      </c>
      <c r="R23" s="460">
        <f>IF(R$3&gt;Painel!$D$8,0,-DRE!R39+Q23)</f>
        <v>-2249390.0717444657</v>
      </c>
      <c r="S23" s="460">
        <f>IF(S$3&gt;Painel!$D$8,0,-DRE!S39+R23)</f>
        <v>-2570731.5105651035</v>
      </c>
      <c r="T23" s="460">
        <f>IF(T$3&gt;Painel!$D$8,0,-DRE!T39+S23)</f>
        <v>-2892072.9493857413</v>
      </c>
      <c r="U23" s="460">
        <f>IF(U$3&gt;Painel!$D$8,0,-DRE!U39+T23)</f>
        <v>-3213414.388206379</v>
      </c>
      <c r="V23" s="460">
        <f>IF(V$3&gt;Painel!$D$8,0,-DRE!V39+U23)</f>
        <v>-3534755.8270270168</v>
      </c>
      <c r="W23" s="460">
        <f>IF(W$3&gt;Painel!$D$8,0,-DRE!W39+V23)</f>
        <v>-3856097.2658476545</v>
      </c>
      <c r="X23" s="460">
        <f>IF(X$3&gt;Painel!$D$8,0,-DRE!X39+W23)</f>
        <v>-4177438.7046682923</v>
      </c>
      <c r="Y23" s="460">
        <f>IF(Y$3&gt;Painel!$D$8,0,-DRE!Y39+X23)</f>
        <v>-4498780.1434889305</v>
      </c>
      <c r="Z23" s="460">
        <f>IF(Z$3&gt;Painel!$D$8,0,-DRE!Z39+Y23)</f>
        <v>-4820121.5823095683</v>
      </c>
      <c r="AA23" s="460">
        <f>IF(AA$3&gt;Painel!$D$8,0,-DRE!AA39+Z23)</f>
        <v>-5141463.0211302061</v>
      </c>
      <c r="AB23" s="460">
        <f>IF(AB$3&gt;Painel!$D$8,0,-DRE!AB39+AA23)</f>
        <v>-5462804.4599508438</v>
      </c>
      <c r="AC23" s="460">
        <f>IF(AC$3&gt;Painel!$D$8,0,-DRE!AC39+AB23)</f>
        <v>-5784145.8987714816</v>
      </c>
      <c r="AD23" s="460">
        <f>IF(AD$3&gt;Painel!$D$8,0,-DRE!AD39+AC23)</f>
        <v>-6105487.3375921194</v>
      </c>
      <c r="AE23" s="460">
        <f>IF(AE$3&gt;Painel!$D$8,0,-DRE!AE39+AD23)</f>
        <v>-6426828.7764127571</v>
      </c>
      <c r="AF23" s="460">
        <f>IF(AF$3&gt;Painel!$D$8,0,-DRE!AF39+AE23)</f>
        <v>-6748170.2152333949</v>
      </c>
      <c r="AG23" s="460">
        <f>IF(AG$3&gt;Painel!$D$8,0,-DRE!AG39+AF23)</f>
        <v>-7069511.6540540326</v>
      </c>
      <c r="AH23" s="460">
        <f>IF(AH$3&gt;Painel!$D$8,0,-DRE!AH39+AG23)</f>
        <v>-7390853.0928746704</v>
      </c>
      <c r="AI23" s="460">
        <f>IF(AI$3&gt;Painel!$D$8,0,-DRE!AI39+AH23)</f>
        <v>-7712194.5316953082</v>
      </c>
      <c r="AJ23" s="460">
        <f>IF(AJ$3&gt;Painel!$D$8,0,-DRE!AJ39+AI23)</f>
        <v>-8033535.9705159459</v>
      </c>
      <c r="AK23" s="460">
        <f>IF(AK$3&gt;Painel!$D$8,0,-DRE!AK39+AJ23)</f>
        <v>-8354877.4093365837</v>
      </c>
      <c r="AL23" s="460">
        <f>IF(AL$3&gt;Painel!$D$8,0,-DRE!AL39+AK23)</f>
        <v>-8676218.8481572215</v>
      </c>
      <c r="AM23" s="460">
        <f>IF(AM$3&gt;Painel!$D$8,0,-DRE!AM39+AL23)</f>
        <v>-8997560.2869778592</v>
      </c>
      <c r="AN23" s="460">
        <f>IF(AN$3&gt;Painel!$D$8,0,-DRE!AN39+AM23)</f>
        <v>0</v>
      </c>
      <c r="AO23" s="460">
        <f>IF(AO$3&gt;Painel!$D$8,0,-DRE!AO39+AN23)</f>
        <v>0</v>
      </c>
      <c r="AP23" s="460">
        <f>IF(AP$3&gt;Painel!$D$8,0,-DRE!AP39+AO23)</f>
        <v>0</v>
      </c>
      <c r="AQ23" s="460">
        <f>IF(AQ$3&gt;Painel!$D$8,0,-DRE!AQ39+AP23)</f>
        <v>0</v>
      </c>
      <c r="AR23" s="460">
        <f>IF(AR$3&gt;Painel!$D$8,0,-DRE!AR39+AQ23)</f>
        <v>0</v>
      </c>
      <c r="AS23" s="460">
        <f>IF(AS$3&gt;Painel!$D$8,0,-DRE!AS39+AR23)</f>
        <v>0</v>
      </c>
      <c r="AT23" s="460">
        <f>IF(AT$3&gt;Painel!$D$8,0,-DRE!AT39+AS23)</f>
        <v>0</v>
      </c>
      <c r="AU23" s="460">
        <f>IF(AU$3&gt;Painel!$D$8,0,-DRE!AU39+AT23)</f>
        <v>0</v>
      </c>
      <c r="AV23" s="460">
        <f>IF(AV$3&gt;Painel!$D$8,0,-DRE!AV39+AU23)</f>
        <v>0</v>
      </c>
      <c r="AW23" s="460">
        <f>IF(AW$3&gt;Painel!$D$8,0,-DRE!AW39+AV23)</f>
        <v>0</v>
      </c>
      <c r="AX23" s="460">
        <f>IF(AX$3&gt;Painel!$D$8,0,-DRE!AX39+AW23)</f>
        <v>0</v>
      </c>
      <c r="AY23" s="460">
        <f>IF(AY$3&gt;Painel!$D$8,0,-DRE!AY39+AX23)</f>
        <v>0</v>
      </c>
      <c r="AZ23" s="460">
        <f>IF(AZ$3&gt;Painel!$D$8,0,-DRE!AZ39+AY23)</f>
        <v>0</v>
      </c>
      <c r="BA23" s="460">
        <f>IF(BA$3&gt;Painel!$D$8,0,-DRE!BA39+AZ23)</f>
        <v>0</v>
      </c>
      <c r="BB23" s="460">
        <f>IF(BB$3&gt;Painel!$D$8,0,-DRE!BB39+BA23)</f>
        <v>0</v>
      </c>
      <c r="BC23" s="460">
        <f>IF(BC$3&gt;Painel!$D$8,0,-DRE!BC39+BB23)</f>
        <v>0</v>
      </c>
      <c r="BD23" s="460">
        <f>IF(BD$3&gt;Painel!$D$8,0,-DRE!BD39+BC23)</f>
        <v>0</v>
      </c>
      <c r="BE23" s="460">
        <f>IF(BE$3&gt;Painel!$D$8,0,-DRE!BE39+BD23)</f>
        <v>0</v>
      </c>
      <c r="BF23" s="460">
        <f>IF(BF$3&gt;Painel!$D$8,0,-DRE!BF39+BE23)</f>
        <v>0</v>
      </c>
      <c r="BG23" s="460">
        <f>IF(BG$3&gt;Painel!$D$8,0,-DRE!BG39+BF23)</f>
        <v>0</v>
      </c>
      <c r="BH23" s="460">
        <f>IF(BH$3&gt;Painel!$D$8,0,-DRE!BH39+BG23)</f>
        <v>0</v>
      </c>
      <c r="BI23" s="460">
        <f>IF(BI$3&gt;Painel!$D$8,0,-DRE!BI39+BH23)</f>
        <v>0</v>
      </c>
      <c r="BJ23" s="460">
        <f>IF(BJ$3&gt;Painel!$D$8,0,-DRE!BJ39+BI23)</f>
        <v>0</v>
      </c>
      <c r="BK23" s="460">
        <f>IF(BK$3&gt;Painel!$D$8,0,-DRE!BK39+BJ23)</f>
        <v>0</v>
      </c>
      <c r="BL23" s="460">
        <f>IF(BL$3&gt;Painel!$D$8,0,-DRE!BL39+BK23)</f>
        <v>0</v>
      </c>
      <c r="BM23" s="460">
        <f>IF(BM$3&gt;Painel!$D$8,0,-DRE!BM39+BL23)</f>
        <v>0</v>
      </c>
      <c r="BN23" s="460">
        <f>IF(BN$3&gt;Painel!$D$8,0,-DRE!BN39+BM23)</f>
        <v>0</v>
      </c>
      <c r="BO23" s="460">
        <f>IF(BO$3&gt;Painel!$D$8,0,-DRE!BO39+BN23)</f>
        <v>0</v>
      </c>
      <c r="BP23" s="460">
        <f>IF(BP$3&gt;Painel!$D$8,0,-DRE!BP39+BO23)</f>
        <v>0</v>
      </c>
      <c r="BQ23" s="460">
        <f>IF(BQ$3&gt;Painel!$D$8,0,-DRE!BQ39+BP23)</f>
        <v>0</v>
      </c>
      <c r="BR23" t="s">
        <v>188</v>
      </c>
      <c r="BS23" s="457"/>
    </row>
    <row r="24" spans="1:71">
      <c r="A24" s="450"/>
      <c r="B24" s="451" t="s">
        <v>393</v>
      </c>
      <c r="C24" s="452"/>
      <c r="D24" s="453"/>
      <c r="E24" s="454"/>
      <c r="F24" s="454"/>
      <c r="G24" s="454"/>
      <c r="H24" s="454"/>
      <c r="I24" s="454"/>
      <c r="J24" s="455">
        <f t="shared" ref="J24:BQ24" si="18">J25+J31+J33</f>
        <v>8420909.0706340224</v>
      </c>
      <c r="K24" s="455">
        <f t="shared" si="18"/>
        <v>9600371.1761529408</v>
      </c>
      <c r="L24" s="455">
        <f t="shared" si="18"/>
        <v>9881363.84766341</v>
      </c>
      <c r="M24" s="455">
        <f t="shared" si="18"/>
        <v>9405713.1068873554</v>
      </c>
      <c r="N24" s="455">
        <f t="shared" si="18"/>
        <v>9282949.4111756515</v>
      </c>
      <c r="O24" s="455">
        <f t="shared" si="18"/>
        <v>8976109.3923832513</v>
      </c>
      <c r="P24" s="455">
        <f t="shared" si="18"/>
        <v>8652520.6541410983</v>
      </c>
      <c r="Q24" s="455">
        <f t="shared" si="18"/>
        <v>8327716.0353624951</v>
      </c>
      <c r="R24" s="455">
        <f t="shared" si="18"/>
        <v>7959736.9283698881</v>
      </c>
      <c r="S24" s="455">
        <f t="shared" si="18"/>
        <v>7625634.8977837972</v>
      </c>
      <c r="T24" s="455">
        <f t="shared" si="18"/>
        <v>7294408.5922415182</v>
      </c>
      <c r="U24" s="455">
        <f t="shared" si="18"/>
        <v>6966240.0427250955</v>
      </c>
      <c r="V24" s="455">
        <f t="shared" si="18"/>
        <v>6637784.2037858292</v>
      </c>
      <c r="W24" s="455">
        <f t="shared" si="18"/>
        <v>6309216.7738528876</v>
      </c>
      <c r="X24" s="455">
        <f t="shared" si="18"/>
        <v>5980668.1016310686</v>
      </c>
      <c r="Y24" s="455">
        <f t="shared" si="18"/>
        <v>5652053.0243844697</v>
      </c>
      <c r="Z24" s="455">
        <f t="shared" si="18"/>
        <v>5323234.0235380167</v>
      </c>
      <c r="AA24" s="455">
        <f t="shared" si="18"/>
        <v>4817824.3042088356</v>
      </c>
      <c r="AB24" s="455">
        <f t="shared" si="18"/>
        <v>4458857.7127532382</v>
      </c>
      <c r="AC24" s="455">
        <f t="shared" si="18"/>
        <v>4142878.7224665689</v>
      </c>
      <c r="AD24" s="455">
        <f t="shared" si="18"/>
        <v>3826071.0539580644</v>
      </c>
      <c r="AE24" s="455">
        <f t="shared" si="18"/>
        <v>3509302.7486283234</v>
      </c>
      <c r="AF24" s="455">
        <f t="shared" si="18"/>
        <v>3192466.811413364</v>
      </c>
      <c r="AG24" s="455">
        <f t="shared" si="18"/>
        <v>2875647.0336039015</v>
      </c>
      <c r="AH24" s="455">
        <f t="shared" si="18"/>
        <v>2558876.5721561303</v>
      </c>
      <c r="AI24" s="455">
        <f t="shared" si="18"/>
        <v>2241728.8093952024</v>
      </c>
      <c r="AJ24" s="455">
        <f t="shared" si="18"/>
        <v>1927867.8712604651</v>
      </c>
      <c r="AK24" s="455">
        <f t="shared" si="18"/>
        <v>1603126.1452357117</v>
      </c>
      <c r="AL24" s="455">
        <f t="shared" si="18"/>
        <v>1285377.8028387027</v>
      </c>
      <c r="AM24" s="455">
        <f t="shared" si="18"/>
        <v>-9.3132257461547852E-10</v>
      </c>
      <c r="AN24" s="455">
        <f t="shared" si="18"/>
        <v>-9.3132257461547852E-10</v>
      </c>
      <c r="AO24" s="455">
        <f t="shared" si="18"/>
        <v>-9.3132257461547852E-10</v>
      </c>
      <c r="AP24" s="455">
        <f t="shared" si="18"/>
        <v>-9.3132257461547852E-10</v>
      </c>
      <c r="AQ24" s="455">
        <f t="shared" si="18"/>
        <v>-9.3132257461547852E-10</v>
      </c>
      <c r="AR24" s="455">
        <f t="shared" si="18"/>
        <v>-9.3132257461547852E-10</v>
      </c>
      <c r="AS24" s="455">
        <f t="shared" si="18"/>
        <v>-9.3132257461547852E-10</v>
      </c>
      <c r="AT24" s="455">
        <f t="shared" si="18"/>
        <v>-9.3132257461547852E-10</v>
      </c>
      <c r="AU24" s="455">
        <f t="shared" si="18"/>
        <v>-9.3132257461547852E-10</v>
      </c>
      <c r="AV24" s="455">
        <f t="shared" si="18"/>
        <v>-9.3132257461547852E-10</v>
      </c>
      <c r="AW24" s="455">
        <f t="shared" si="18"/>
        <v>-9.3132257461547852E-10</v>
      </c>
      <c r="AX24" s="455">
        <f t="shared" si="18"/>
        <v>-9.3132257461547852E-10</v>
      </c>
      <c r="AY24" s="455">
        <f t="shared" si="18"/>
        <v>-9.3132257461547852E-10</v>
      </c>
      <c r="AZ24" s="455">
        <f t="shared" si="18"/>
        <v>-9.3132257461547852E-10</v>
      </c>
      <c r="BA24" s="455">
        <f t="shared" si="18"/>
        <v>-9.3132257461547852E-10</v>
      </c>
      <c r="BB24" s="455">
        <f t="shared" si="18"/>
        <v>-9.3132257461547852E-10</v>
      </c>
      <c r="BC24" s="455">
        <f t="shared" si="18"/>
        <v>-9.3132257461547852E-10</v>
      </c>
      <c r="BD24" s="455">
        <f t="shared" si="18"/>
        <v>-9.3132257461547852E-10</v>
      </c>
      <c r="BE24" s="455">
        <f t="shared" si="18"/>
        <v>-9.3132257461547852E-10</v>
      </c>
      <c r="BF24" s="455">
        <f t="shared" si="18"/>
        <v>-9.3132257461547852E-10</v>
      </c>
      <c r="BG24" s="455">
        <f t="shared" si="18"/>
        <v>-9.3132257461547852E-10</v>
      </c>
      <c r="BH24" s="455">
        <f t="shared" si="18"/>
        <v>-9.3132257461547852E-10</v>
      </c>
      <c r="BI24" s="455">
        <f t="shared" si="18"/>
        <v>-9.3132257461547852E-10</v>
      </c>
      <c r="BJ24" s="455">
        <f t="shared" si="18"/>
        <v>-9.3132257461547852E-10</v>
      </c>
      <c r="BK24" s="455">
        <f t="shared" si="18"/>
        <v>-9.3132257461547852E-10</v>
      </c>
      <c r="BL24" s="455">
        <f t="shared" si="18"/>
        <v>-9.3132257461547852E-10</v>
      </c>
      <c r="BM24" s="455">
        <f t="shared" si="18"/>
        <v>-9.3132257461547852E-10</v>
      </c>
      <c r="BN24" s="455">
        <f t="shared" si="18"/>
        <v>-9.3132257461547852E-10</v>
      </c>
      <c r="BO24" s="455">
        <f t="shared" si="18"/>
        <v>-9.3132257461547852E-10</v>
      </c>
      <c r="BP24" s="455">
        <f t="shared" si="18"/>
        <v>-9.3132257461547852E-10</v>
      </c>
      <c r="BQ24" s="455">
        <f t="shared" si="18"/>
        <v>-9.3132257461547852E-10</v>
      </c>
      <c r="BR24" t="s">
        <v>188</v>
      </c>
      <c r="BS24" s="457"/>
    </row>
    <row r="25" spans="1:71" ht="15">
      <c r="A25" s="450"/>
      <c r="B25" s="752" t="s">
        <v>394</v>
      </c>
      <c r="C25" s="753"/>
      <c r="D25" s="753"/>
      <c r="E25" s="583"/>
      <c r="F25" s="583"/>
      <c r="G25" s="583"/>
      <c r="H25" s="584"/>
      <c r="I25" s="585"/>
      <c r="J25" s="754">
        <f t="shared" ref="J25:BQ25" si="19">J26+J27</f>
        <v>108219.7139181802</v>
      </c>
      <c r="K25" s="754">
        <f t="shared" si="19"/>
        <v>438037.81711750152</v>
      </c>
      <c r="L25" s="754">
        <f t="shared" si="19"/>
        <v>550372.26980644825</v>
      </c>
      <c r="M25" s="754">
        <f t="shared" si="19"/>
        <v>567500.36721595307</v>
      </c>
      <c r="N25" s="754">
        <f t="shared" si="19"/>
        <v>589005.48069114215</v>
      </c>
      <c r="O25" s="754">
        <f t="shared" si="19"/>
        <v>595468.13730155048</v>
      </c>
      <c r="P25" s="754">
        <f t="shared" si="19"/>
        <v>598828.78461892297</v>
      </c>
      <c r="Q25" s="754">
        <f t="shared" si="19"/>
        <v>602102.83829048637</v>
      </c>
      <c r="R25" s="754">
        <f t="shared" si="19"/>
        <v>605290.10992080998</v>
      </c>
      <c r="S25" s="754">
        <f t="shared" si="19"/>
        <v>610144.10813072661</v>
      </c>
      <c r="T25" s="754">
        <f t="shared" si="19"/>
        <v>613106.25253120856</v>
      </c>
      <c r="U25" s="754">
        <f t="shared" si="19"/>
        <v>615899.71615054866</v>
      </c>
      <c r="V25" s="754">
        <f t="shared" si="19"/>
        <v>618618.98569580982</v>
      </c>
      <c r="W25" s="754">
        <f t="shared" si="19"/>
        <v>621310.18016318849</v>
      </c>
      <c r="X25" s="754">
        <f t="shared" si="19"/>
        <v>624009.57131873211</v>
      </c>
      <c r="Y25" s="754">
        <f t="shared" si="19"/>
        <v>626687.7661260257</v>
      </c>
      <c r="Z25" s="754">
        <f t="shared" si="19"/>
        <v>276214.47353072709</v>
      </c>
      <c r="AA25" s="754">
        <f t="shared" si="19"/>
        <v>209628.94315644479</v>
      </c>
      <c r="AB25" s="754">
        <f t="shared" si="19"/>
        <v>211797.46346927379</v>
      </c>
      <c r="AC25" s="754">
        <f t="shared" si="19"/>
        <v>213078.71506951289</v>
      </c>
      <c r="AD25" s="754">
        <f t="shared" si="19"/>
        <v>214368.00378538371</v>
      </c>
      <c r="AE25" s="754">
        <f t="shared" si="19"/>
        <v>215668.75113947314</v>
      </c>
      <c r="AF25" s="754">
        <f t="shared" si="19"/>
        <v>216947.64376296807</v>
      </c>
      <c r="AG25" s="754">
        <f t="shared" si="19"/>
        <v>218233.39772339509</v>
      </c>
      <c r="AH25" s="754">
        <f t="shared" si="19"/>
        <v>219533.78283019748</v>
      </c>
      <c r="AI25" s="754">
        <f t="shared" si="19"/>
        <v>220716.47352230153</v>
      </c>
      <c r="AJ25" s="754">
        <f t="shared" si="19"/>
        <v>225397.82148641994</v>
      </c>
      <c r="AK25" s="754">
        <f t="shared" si="19"/>
        <v>226496.14758674061</v>
      </c>
      <c r="AL25" s="754">
        <f t="shared" si="19"/>
        <v>227510.82185269977</v>
      </c>
      <c r="AM25" s="754">
        <f t="shared" si="19"/>
        <v>0</v>
      </c>
      <c r="AN25" s="754">
        <f t="shared" si="19"/>
        <v>0</v>
      </c>
      <c r="AO25" s="754">
        <f t="shared" si="19"/>
        <v>0</v>
      </c>
      <c r="AP25" s="754">
        <f t="shared" si="19"/>
        <v>0</v>
      </c>
      <c r="AQ25" s="754">
        <f t="shared" si="19"/>
        <v>0</v>
      </c>
      <c r="AR25" s="754">
        <f t="shared" si="19"/>
        <v>0</v>
      </c>
      <c r="AS25" s="754">
        <f t="shared" si="19"/>
        <v>0</v>
      </c>
      <c r="AT25" s="754">
        <f t="shared" si="19"/>
        <v>0</v>
      </c>
      <c r="AU25" s="754">
        <f t="shared" si="19"/>
        <v>0</v>
      </c>
      <c r="AV25" s="754">
        <f t="shared" si="19"/>
        <v>0</v>
      </c>
      <c r="AW25" s="754">
        <f t="shared" si="19"/>
        <v>0</v>
      </c>
      <c r="AX25" s="754">
        <f t="shared" si="19"/>
        <v>0</v>
      </c>
      <c r="AY25" s="754">
        <f t="shared" si="19"/>
        <v>0</v>
      </c>
      <c r="AZ25" s="754">
        <f t="shared" si="19"/>
        <v>0</v>
      </c>
      <c r="BA25" s="754">
        <f t="shared" si="19"/>
        <v>0</v>
      </c>
      <c r="BB25" s="754">
        <f t="shared" si="19"/>
        <v>0</v>
      </c>
      <c r="BC25" s="754">
        <f t="shared" si="19"/>
        <v>0</v>
      </c>
      <c r="BD25" s="754">
        <f t="shared" si="19"/>
        <v>0</v>
      </c>
      <c r="BE25" s="754">
        <f t="shared" si="19"/>
        <v>0</v>
      </c>
      <c r="BF25" s="754">
        <f t="shared" si="19"/>
        <v>0</v>
      </c>
      <c r="BG25" s="754">
        <f t="shared" si="19"/>
        <v>0</v>
      </c>
      <c r="BH25" s="754">
        <f t="shared" si="19"/>
        <v>0</v>
      </c>
      <c r="BI25" s="754">
        <f t="shared" si="19"/>
        <v>0</v>
      </c>
      <c r="BJ25" s="754">
        <f t="shared" si="19"/>
        <v>0</v>
      </c>
      <c r="BK25" s="754">
        <f t="shared" si="19"/>
        <v>0</v>
      </c>
      <c r="BL25" s="754">
        <f t="shared" si="19"/>
        <v>0</v>
      </c>
      <c r="BM25" s="754">
        <f t="shared" si="19"/>
        <v>0</v>
      </c>
      <c r="BN25" s="754">
        <f t="shared" si="19"/>
        <v>0</v>
      </c>
      <c r="BO25" s="754">
        <f t="shared" si="19"/>
        <v>0</v>
      </c>
      <c r="BP25" s="754">
        <f t="shared" si="19"/>
        <v>0</v>
      </c>
      <c r="BQ25" s="754">
        <f t="shared" si="19"/>
        <v>0</v>
      </c>
      <c r="BR25" t="s">
        <v>188</v>
      </c>
    </row>
    <row r="26" spans="1:71" ht="15" outlineLevel="1">
      <c r="A26" s="450"/>
      <c r="B26" s="756" t="s">
        <v>395</v>
      </c>
      <c r="C26" s="757"/>
      <c r="D26" s="757"/>
      <c r="E26" s="598"/>
      <c r="F26" s="598"/>
      <c r="G26" s="598"/>
      <c r="H26" s="598"/>
      <c r="I26" s="599"/>
      <c r="J26" s="758">
        <v>0</v>
      </c>
      <c r="K26" s="758">
        <v>353090.37209226063</v>
      </c>
      <c r="L26" s="758">
        <v>422284.17163535708</v>
      </c>
      <c r="M26" s="758">
        <v>422284.17163535708</v>
      </c>
      <c r="N26" s="759">
        <v>422284.17163535708</v>
      </c>
      <c r="O26" s="759">
        <v>422284.17163535708</v>
      </c>
      <c r="P26" s="759">
        <v>422284.17163535708</v>
      </c>
      <c r="Q26" s="759">
        <v>422284.17163535708</v>
      </c>
      <c r="R26" s="759">
        <v>422284.17163535708</v>
      </c>
      <c r="S26" s="759">
        <v>422284.17163535708</v>
      </c>
      <c r="T26" s="759">
        <v>422284.17163535708</v>
      </c>
      <c r="U26" s="759">
        <v>422284.17163535708</v>
      </c>
      <c r="V26" s="759">
        <v>422284.17163535708</v>
      </c>
      <c r="W26" s="759">
        <v>422284.17163535708</v>
      </c>
      <c r="X26" s="759">
        <v>422284.17163535708</v>
      </c>
      <c r="Y26" s="759">
        <v>422284.17163535708</v>
      </c>
      <c r="Z26" s="759">
        <v>69193.799543096422</v>
      </c>
      <c r="AA26" s="759">
        <v>0</v>
      </c>
      <c r="AB26" s="759">
        <v>0</v>
      </c>
      <c r="AC26" s="759">
        <v>0</v>
      </c>
      <c r="AD26" s="759">
        <v>0</v>
      </c>
      <c r="AE26" s="759">
        <v>0</v>
      </c>
      <c r="AF26" s="759">
        <v>0</v>
      </c>
      <c r="AG26" s="759">
        <v>0</v>
      </c>
      <c r="AH26" s="759">
        <v>0</v>
      </c>
      <c r="AI26" s="759">
        <v>0</v>
      </c>
      <c r="AJ26" s="759">
        <v>0</v>
      </c>
      <c r="AK26" s="759">
        <v>0</v>
      </c>
      <c r="AL26" s="759">
        <v>0</v>
      </c>
      <c r="AM26" s="759">
        <v>0</v>
      </c>
      <c r="AN26" s="759">
        <v>0</v>
      </c>
      <c r="AO26" s="759">
        <v>0</v>
      </c>
      <c r="AP26" s="759">
        <v>0</v>
      </c>
      <c r="AQ26" s="759">
        <v>0</v>
      </c>
      <c r="AR26" s="759">
        <v>0</v>
      </c>
      <c r="AS26" s="759">
        <v>0</v>
      </c>
      <c r="AT26" s="759">
        <v>0</v>
      </c>
      <c r="AU26" s="759">
        <v>0</v>
      </c>
      <c r="AV26" s="759">
        <v>0</v>
      </c>
      <c r="AW26" s="759">
        <v>0</v>
      </c>
      <c r="AX26" s="759">
        <v>0</v>
      </c>
      <c r="AY26" s="759">
        <v>0</v>
      </c>
      <c r="AZ26" s="759">
        <v>0</v>
      </c>
      <c r="BA26" s="759">
        <v>0</v>
      </c>
      <c r="BB26" s="759">
        <v>0</v>
      </c>
      <c r="BC26" s="759">
        <v>0</v>
      </c>
      <c r="BD26" s="759">
        <v>0</v>
      </c>
      <c r="BE26" s="759">
        <v>0</v>
      </c>
      <c r="BF26" s="759">
        <v>0</v>
      </c>
      <c r="BG26" s="759">
        <v>0</v>
      </c>
      <c r="BH26" s="759">
        <v>0</v>
      </c>
      <c r="BI26" s="759">
        <v>0</v>
      </c>
      <c r="BJ26" s="759">
        <v>0</v>
      </c>
      <c r="BK26" s="759">
        <v>0</v>
      </c>
      <c r="BL26" s="759">
        <v>0</v>
      </c>
      <c r="BM26" s="759">
        <v>0</v>
      </c>
      <c r="BN26" s="759">
        <v>0</v>
      </c>
      <c r="BO26" s="759">
        <v>0</v>
      </c>
      <c r="BP26" s="759">
        <v>0</v>
      </c>
      <c r="BQ26" s="759">
        <v>0</v>
      </c>
      <c r="BR26" t="s">
        <v>188</v>
      </c>
    </row>
    <row r="27" spans="1:71" ht="15" outlineLevel="1" collapsed="1">
      <c r="A27" s="450"/>
      <c r="B27" s="756" t="s">
        <v>396</v>
      </c>
      <c r="C27" s="764"/>
      <c r="D27" s="757"/>
      <c r="E27" s="598"/>
      <c r="F27" s="598"/>
      <c r="G27" s="598"/>
      <c r="H27" s="598"/>
      <c r="I27" s="599"/>
      <c r="J27" s="758">
        <f t="shared" ref="J27:AO27" si="20">SUM(J28:J30)</f>
        <v>108219.7139181802</v>
      </c>
      <c r="K27" s="758">
        <f t="shared" si="20"/>
        <v>84947.445025240857</v>
      </c>
      <c r="L27" s="758">
        <f t="shared" si="20"/>
        <v>128088.09817109122</v>
      </c>
      <c r="M27" s="758">
        <f t="shared" si="20"/>
        <v>145216.19558059599</v>
      </c>
      <c r="N27" s="759">
        <f t="shared" si="20"/>
        <v>166721.30905578501</v>
      </c>
      <c r="O27" s="759">
        <f t="shared" si="20"/>
        <v>173183.96566619346</v>
      </c>
      <c r="P27" s="759">
        <f t="shared" si="20"/>
        <v>176544.61298356595</v>
      </c>
      <c r="Q27" s="759">
        <f t="shared" si="20"/>
        <v>179818.66665512932</v>
      </c>
      <c r="R27" s="759">
        <f t="shared" si="20"/>
        <v>183005.9382854529</v>
      </c>
      <c r="S27" s="759">
        <f t="shared" si="20"/>
        <v>187859.93649536956</v>
      </c>
      <c r="T27" s="759">
        <f t="shared" si="20"/>
        <v>190822.08089585148</v>
      </c>
      <c r="U27" s="759">
        <f t="shared" si="20"/>
        <v>193615.54451519155</v>
      </c>
      <c r="V27" s="759">
        <f t="shared" si="20"/>
        <v>196334.8140604528</v>
      </c>
      <c r="W27" s="759">
        <f t="shared" si="20"/>
        <v>199026.00852783141</v>
      </c>
      <c r="X27" s="759">
        <f t="shared" si="20"/>
        <v>201725.39968337497</v>
      </c>
      <c r="Y27" s="759">
        <f t="shared" si="20"/>
        <v>204403.59449066862</v>
      </c>
      <c r="Z27" s="759">
        <f t="shared" si="20"/>
        <v>207020.67398763064</v>
      </c>
      <c r="AA27" s="759">
        <f t="shared" si="20"/>
        <v>209628.94315644479</v>
      </c>
      <c r="AB27" s="759">
        <f t="shared" si="20"/>
        <v>211797.46346927379</v>
      </c>
      <c r="AC27" s="759">
        <f t="shared" si="20"/>
        <v>213078.71506951289</v>
      </c>
      <c r="AD27" s="759">
        <f t="shared" si="20"/>
        <v>214368.00378538371</v>
      </c>
      <c r="AE27" s="759">
        <f t="shared" si="20"/>
        <v>215668.75113947314</v>
      </c>
      <c r="AF27" s="759">
        <f t="shared" si="20"/>
        <v>216947.64376296807</v>
      </c>
      <c r="AG27" s="759">
        <f t="shared" si="20"/>
        <v>218233.39772339509</v>
      </c>
      <c r="AH27" s="759">
        <f t="shared" si="20"/>
        <v>219533.78283019748</v>
      </c>
      <c r="AI27" s="759">
        <f t="shared" si="20"/>
        <v>220716.47352230153</v>
      </c>
      <c r="AJ27" s="759">
        <f t="shared" si="20"/>
        <v>225397.82148641994</v>
      </c>
      <c r="AK27" s="759">
        <f t="shared" si="20"/>
        <v>226496.14758674061</v>
      </c>
      <c r="AL27" s="759">
        <f t="shared" si="20"/>
        <v>227510.82185269977</v>
      </c>
      <c r="AM27" s="759">
        <f t="shared" si="20"/>
        <v>0</v>
      </c>
      <c r="AN27" s="759">
        <f t="shared" si="20"/>
        <v>0</v>
      </c>
      <c r="AO27" s="759">
        <f t="shared" si="20"/>
        <v>0</v>
      </c>
      <c r="AP27" s="759">
        <f t="shared" ref="AP27:BQ27" si="21">SUM(AP28:AP30)</f>
        <v>0</v>
      </c>
      <c r="AQ27" s="759">
        <f t="shared" si="21"/>
        <v>0</v>
      </c>
      <c r="AR27" s="759">
        <f t="shared" si="21"/>
        <v>0</v>
      </c>
      <c r="AS27" s="759">
        <f t="shared" si="21"/>
        <v>0</v>
      </c>
      <c r="AT27" s="759">
        <f t="shared" si="21"/>
        <v>0</v>
      </c>
      <c r="AU27" s="759">
        <f t="shared" si="21"/>
        <v>0</v>
      </c>
      <c r="AV27" s="759">
        <f t="shared" si="21"/>
        <v>0</v>
      </c>
      <c r="AW27" s="759">
        <f t="shared" si="21"/>
        <v>0</v>
      </c>
      <c r="AX27" s="759">
        <f t="shared" si="21"/>
        <v>0</v>
      </c>
      <c r="AY27" s="759">
        <f t="shared" si="21"/>
        <v>0</v>
      </c>
      <c r="AZ27" s="759">
        <f t="shared" si="21"/>
        <v>0</v>
      </c>
      <c r="BA27" s="759">
        <f t="shared" si="21"/>
        <v>0</v>
      </c>
      <c r="BB27" s="759">
        <f t="shared" si="21"/>
        <v>0</v>
      </c>
      <c r="BC27" s="759">
        <f t="shared" si="21"/>
        <v>0</v>
      </c>
      <c r="BD27" s="759">
        <f t="shared" si="21"/>
        <v>0</v>
      </c>
      <c r="BE27" s="759">
        <f t="shared" si="21"/>
        <v>0</v>
      </c>
      <c r="BF27" s="759">
        <f t="shared" si="21"/>
        <v>0</v>
      </c>
      <c r="BG27" s="759">
        <f t="shared" si="21"/>
        <v>0</v>
      </c>
      <c r="BH27" s="759">
        <f t="shared" si="21"/>
        <v>0</v>
      </c>
      <c r="BI27" s="759">
        <f t="shared" si="21"/>
        <v>0</v>
      </c>
      <c r="BJ27" s="759">
        <f t="shared" si="21"/>
        <v>0</v>
      </c>
      <c r="BK27" s="759">
        <f t="shared" si="21"/>
        <v>0</v>
      </c>
      <c r="BL27" s="759">
        <f t="shared" si="21"/>
        <v>0</v>
      </c>
      <c r="BM27" s="759">
        <f t="shared" si="21"/>
        <v>0</v>
      </c>
      <c r="BN27" s="759">
        <f t="shared" si="21"/>
        <v>0</v>
      </c>
      <c r="BO27" s="759">
        <f t="shared" si="21"/>
        <v>0</v>
      </c>
      <c r="BP27" s="759">
        <f t="shared" si="21"/>
        <v>0</v>
      </c>
      <c r="BQ27" s="759">
        <f t="shared" si="21"/>
        <v>0</v>
      </c>
      <c r="BR27" t="s">
        <v>188</v>
      </c>
    </row>
    <row r="28" spans="1:71" ht="15" hidden="1" outlineLevel="2">
      <c r="A28" s="450"/>
      <c r="B28" s="760" t="s">
        <v>291</v>
      </c>
      <c r="C28" s="530"/>
      <c r="D28" s="530"/>
      <c r="E28" s="342"/>
      <c r="F28" s="342"/>
      <c r="G28" s="342"/>
      <c r="H28" s="342"/>
      <c r="I28" s="342"/>
      <c r="J28" s="460">
        <f>FC!J124</f>
        <v>108219.7139181802</v>
      </c>
      <c r="K28" s="460">
        <f>FC!K124</f>
        <v>79610.05682711229</v>
      </c>
      <c r="L28" s="460">
        <f>FC!L124</f>
        <v>115411.2410321309</v>
      </c>
      <c r="M28" s="460">
        <f>FC!M124</f>
        <v>124712.70197629122</v>
      </c>
      <c r="N28" s="460">
        <f>FC!N124</f>
        <v>127990.98453634162</v>
      </c>
      <c r="O28" s="460">
        <f>FC!O124</f>
        <v>128826.32526995272</v>
      </c>
      <c r="P28" s="460">
        <f>FC!P124</f>
        <v>129162.77750806214</v>
      </c>
      <c r="Q28" s="460">
        <f>FC!Q124</f>
        <v>129485.30310392237</v>
      </c>
      <c r="R28" s="460">
        <f>FC!R124</f>
        <v>129793.87175836149</v>
      </c>
      <c r="S28" s="460">
        <f>FC!S124</f>
        <v>132793.79623550217</v>
      </c>
      <c r="T28" s="460">
        <f>FC!T124</f>
        <v>133066.15823342215</v>
      </c>
      <c r="U28" s="460">
        <f>FC!U124</f>
        <v>133311.39171779674</v>
      </c>
      <c r="V28" s="460">
        <f>FC!V124</f>
        <v>133544.69275242812</v>
      </c>
      <c r="W28" s="460">
        <f>FC!W124</f>
        <v>133773.47854160311</v>
      </c>
      <c r="X28" s="460">
        <f>FC!X124</f>
        <v>134003.58258389743</v>
      </c>
      <c r="Y28" s="460">
        <f>FC!Y124</f>
        <v>134230.27766983808</v>
      </c>
      <c r="Z28" s="460">
        <f>FC!Z124</f>
        <v>134447.14373131649</v>
      </c>
      <c r="AA28" s="460">
        <f>FC!AA124</f>
        <v>134662.59284947222</v>
      </c>
      <c r="AB28" s="460">
        <f>FC!AB124</f>
        <v>134875.90250054555</v>
      </c>
      <c r="AC28" s="460">
        <f>FC!AC124</f>
        <v>135081.96303190419</v>
      </c>
      <c r="AD28" s="460">
        <f>FC!AD124</f>
        <v>135289.31615272563</v>
      </c>
      <c r="AE28" s="460">
        <f>FC!AE124</f>
        <v>135498.51213803948</v>
      </c>
      <c r="AF28" s="460">
        <f>FC!AF124</f>
        <v>135704.19328099285</v>
      </c>
      <c r="AG28" s="460">
        <f>FC!AG124</f>
        <v>135910.97791582387</v>
      </c>
      <c r="AH28" s="460">
        <f>FC!AH124</f>
        <v>136120.11564180098</v>
      </c>
      <c r="AI28" s="460">
        <f>FC!AI124</f>
        <v>136310.32486565865</v>
      </c>
      <c r="AJ28" s="460">
        <f>FC!AJ124</f>
        <v>141909.81510448409</v>
      </c>
      <c r="AK28" s="460">
        <f>FC!AK124</f>
        <v>142086.45617934785</v>
      </c>
      <c r="AL28" s="460">
        <f>FC!AL124</f>
        <v>142249.64373623399</v>
      </c>
      <c r="AM28" s="460">
        <f>FC!AM124</f>
        <v>0</v>
      </c>
      <c r="AN28" s="460">
        <f>FC!AN124</f>
        <v>0</v>
      </c>
      <c r="AO28" s="460">
        <f>FC!AO124</f>
        <v>0</v>
      </c>
      <c r="AP28" s="460">
        <f>FC!AP124</f>
        <v>0</v>
      </c>
      <c r="AQ28" s="460">
        <f>FC!AQ124</f>
        <v>0</v>
      </c>
      <c r="AR28" s="460">
        <f>FC!AR124</f>
        <v>0</v>
      </c>
      <c r="AS28" s="460">
        <f>FC!AS124</f>
        <v>0</v>
      </c>
      <c r="AT28" s="460">
        <f>FC!AT124</f>
        <v>0</v>
      </c>
      <c r="AU28" s="460">
        <f>FC!AU124</f>
        <v>0</v>
      </c>
      <c r="AV28" s="460">
        <f>FC!AV124</f>
        <v>0</v>
      </c>
      <c r="AW28" s="460">
        <f>FC!AW124</f>
        <v>0</v>
      </c>
      <c r="AX28" s="460">
        <f>FC!AX124</f>
        <v>0</v>
      </c>
      <c r="AY28" s="460">
        <f>FC!AY124</f>
        <v>0</v>
      </c>
      <c r="AZ28" s="460">
        <f>FC!AZ124</f>
        <v>0</v>
      </c>
      <c r="BA28" s="460">
        <f>FC!BA124</f>
        <v>0</v>
      </c>
      <c r="BB28" s="460">
        <f>FC!BB124</f>
        <v>0</v>
      </c>
      <c r="BC28" s="460">
        <f>FC!BC124</f>
        <v>0</v>
      </c>
      <c r="BD28" s="460">
        <f>FC!BD124</f>
        <v>0</v>
      </c>
      <c r="BE28" s="460">
        <f>FC!BE124</f>
        <v>0</v>
      </c>
      <c r="BF28" s="460">
        <f>FC!BF124</f>
        <v>0</v>
      </c>
      <c r="BG28" s="460">
        <f>FC!BG124</f>
        <v>0</v>
      </c>
      <c r="BH28" s="460">
        <f>FC!BH124</f>
        <v>0</v>
      </c>
      <c r="BI28" s="460">
        <f>FC!BI124</f>
        <v>0</v>
      </c>
      <c r="BJ28" s="460">
        <f>FC!BJ124</f>
        <v>0</v>
      </c>
      <c r="BK28" s="460">
        <f>FC!BK124</f>
        <v>0</v>
      </c>
      <c r="BL28" s="460">
        <f>FC!BL124</f>
        <v>0</v>
      </c>
      <c r="BM28" s="460">
        <f>FC!BM124</f>
        <v>0</v>
      </c>
      <c r="BN28" s="460">
        <f>FC!BN124</f>
        <v>0</v>
      </c>
      <c r="BO28" s="460">
        <f>FC!BO124</f>
        <v>0</v>
      </c>
      <c r="BP28" s="460">
        <f>FC!BP124</f>
        <v>0</v>
      </c>
      <c r="BQ28" s="460">
        <f>FC!BQ124</f>
        <v>0</v>
      </c>
      <c r="BR28" t="s">
        <v>188</v>
      </c>
      <c r="BS28" s="457"/>
    </row>
    <row r="29" spans="1:71" ht="15" hidden="1" outlineLevel="2">
      <c r="A29" s="450"/>
      <c r="B29" s="760" t="s">
        <v>292</v>
      </c>
      <c r="C29" s="530"/>
      <c r="D29" s="530"/>
      <c r="E29" s="342"/>
      <c r="F29" s="342"/>
      <c r="G29" s="342"/>
      <c r="H29" s="342"/>
      <c r="I29" s="342"/>
      <c r="J29" s="460">
        <f>FC!J127</f>
        <v>0</v>
      </c>
      <c r="K29" s="460">
        <f>FC!K127</f>
        <v>5337.3881981285676</v>
      </c>
      <c r="L29" s="460">
        <f>FC!L127</f>
        <v>12676.857138960313</v>
      </c>
      <c r="M29" s="460">
        <f>FC!M127</f>
        <v>20264.630298225849</v>
      </c>
      <c r="N29" s="460">
        <f>FC!N127</f>
        <v>24345.895499593073</v>
      </c>
      <c r="O29" s="460">
        <f>FC!O127</f>
        <v>25385.84462079365</v>
      </c>
      <c r="P29" s="460">
        <f>FC!P127</f>
        <v>25804.707481503545</v>
      </c>
      <c r="Q29" s="460">
        <f>FC!Q127</f>
        <v>26206.232507739962</v>
      </c>
      <c r="R29" s="460">
        <f>FC!R127</f>
        <v>26590.381978850754</v>
      </c>
      <c r="S29" s="460">
        <f>FC!S127</f>
        <v>26949.988480860153</v>
      </c>
      <c r="T29" s="460">
        <f>FC!T127</f>
        <v>27289.062835777411</v>
      </c>
      <c r="U29" s="460">
        <f>FC!U127</f>
        <v>27594.3638181225</v>
      </c>
      <c r="V29" s="460">
        <f>FC!V127</f>
        <v>27884.809616079969</v>
      </c>
      <c r="W29" s="460">
        <f>FC!W127</f>
        <v>28169.634204206028</v>
      </c>
      <c r="X29" s="460">
        <f>FC!X127</f>
        <v>28456.099938415126</v>
      </c>
      <c r="Y29" s="460">
        <f>FC!Y127</f>
        <v>28738.321726385842</v>
      </c>
      <c r="Z29" s="460">
        <f>FC!Z127</f>
        <v>29008.306968309509</v>
      </c>
      <c r="AA29" s="460">
        <f>FC!AA127</f>
        <v>29276.528200765071</v>
      </c>
      <c r="AB29" s="460">
        <f>FC!AB127</f>
        <v>29542.085924998566</v>
      </c>
      <c r="AC29" s="460">
        <f>FC!AC127</f>
        <v>29798.618929888886</v>
      </c>
      <c r="AD29" s="460">
        <f>FC!AD127</f>
        <v>30056.761131148793</v>
      </c>
      <c r="AE29" s="460">
        <f>FC!AE127</f>
        <v>30317.197588192386</v>
      </c>
      <c r="AF29" s="460">
        <f>FC!AF127</f>
        <v>30573.258277268586</v>
      </c>
      <c r="AG29" s="460">
        <f>FC!AG127</f>
        <v>30830.692747560301</v>
      </c>
      <c r="AH29" s="460">
        <f>FC!AH127</f>
        <v>31091.056675223201</v>
      </c>
      <c r="AI29" s="460">
        <f>FC!AI127</f>
        <v>31327.855752816267</v>
      </c>
      <c r="AJ29" s="460">
        <f>FC!AJ127</f>
        <v>31548.64616405241</v>
      </c>
      <c r="AK29" s="460">
        <f>FC!AK127</f>
        <v>31768.553709777341</v>
      </c>
      <c r="AL29" s="460">
        <f>FC!AL127</f>
        <v>31971.712432375469</v>
      </c>
      <c r="AM29" s="460">
        <f>FC!AM127</f>
        <v>0</v>
      </c>
      <c r="AN29" s="460">
        <f>FC!AN127</f>
        <v>0</v>
      </c>
      <c r="AO29" s="460">
        <f>FC!AO127</f>
        <v>0</v>
      </c>
      <c r="AP29" s="460">
        <f>FC!AP127</f>
        <v>0</v>
      </c>
      <c r="AQ29" s="460">
        <f>FC!AQ127</f>
        <v>0</v>
      </c>
      <c r="AR29" s="460">
        <f>FC!AR127</f>
        <v>0</v>
      </c>
      <c r="AS29" s="460">
        <f>FC!AS127</f>
        <v>0</v>
      </c>
      <c r="AT29" s="460">
        <f>FC!AT127</f>
        <v>0</v>
      </c>
      <c r="AU29" s="460">
        <f>FC!AU127</f>
        <v>0</v>
      </c>
      <c r="AV29" s="460">
        <f>FC!AV127</f>
        <v>0</v>
      </c>
      <c r="AW29" s="460">
        <f>FC!AW127</f>
        <v>0</v>
      </c>
      <c r="AX29" s="460">
        <f>FC!AX127</f>
        <v>0</v>
      </c>
      <c r="AY29" s="460">
        <f>FC!AY127</f>
        <v>0</v>
      </c>
      <c r="AZ29" s="460">
        <f>FC!AZ127</f>
        <v>0</v>
      </c>
      <c r="BA29" s="460">
        <f>FC!BA127</f>
        <v>0</v>
      </c>
      <c r="BB29" s="460">
        <f>FC!BB127</f>
        <v>0</v>
      </c>
      <c r="BC29" s="460">
        <f>FC!BC127</f>
        <v>0</v>
      </c>
      <c r="BD29" s="460">
        <f>FC!BD127</f>
        <v>0</v>
      </c>
      <c r="BE29" s="460">
        <f>FC!BE127</f>
        <v>0</v>
      </c>
      <c r="BF29" s="460">
        <f>FC!BF127</f>
        <v>0</v>
      </c>
      <c r="BG29" s="460">
        <f>FC!BG127</f>
        <v>0</v>
      </c>
      <c r="BH29" s="460">
        <f>FC!BH127</f>
        <v>0</v>
      </c>
      <c r="BI29" s="460">
        <f>FC!BI127</f>
        <v>0</v>
      </c>
      <c r="BJ29" s="460">
        <f>FC!BJ127</f>
        <v>0</v>
      </c>
      <c r="BK29" s="460">
        <f>FC!BK127</f>
        <v>0</v>
      </c>
      <c r="BL29" s="460">
        <f>FC!BL127</f>
        <v>0</v>
      </c>
      <c r="BM29" s="460">
        <f>FC!BM127</f>
        <v>0</v>
      </c>
      <c r="BN29" s="460">
        <f>FC!BN127</f>
        <v>0</v>
      </c>
      <c r="BO29" s="460">
        <f>FC!BO127</f>
        <v>0</v>
      </c>
      <c r="BP29" s="460">
        <f>FC!BP127</f>
        <v>0</v>
      </c>
      <c r="BQ29" s="460">
        <f>FC!BQ127</f>
        <v>0</v>
      </c>
      <c r="BR29" t="s">
        <v>188</v>
      </c>
      <c r="BS29" s="457"/>
    </row>
    <row r="30" spans="1:71" ht="15" hidden="1" outlineLevel="2">
      <c r="A30" s="450"/>
      <c r="B30" s="760" t="s">
        <v>293</v>
      </c>
      <c r="C30" s="530"/>
      <c r="D30" s="530"/>
      <c r="E30" s="342"/>
      <c r="F30" s="342"/>
      <c r="G30" s="342"/>
      <c r="H30" s="342"/>
      <c r="I30" s="342"/>
      <c r="J30" s="460">
        <f>-FC!J130</f>
        <v>0</v>
      </c>
      <c r="K30" s="460">
        <f>-FC!K130</f>
        <v>0</v>
      </c>
      <c r="L30" s="460">
        <f>-FC!L130</f>
        <v>0</v>
      </c>
      <c r="M30" s="460">
        <f>-FC!M130</f>
        <v>238.86330607890946</v>
      </c>
      <c r="N30" s="460">
        <f>-FC!N130</f>
        <v>14384.4290198503</v>
      </c>
      <c r="O30" s="460">
        <f>-FC!O130</f>
        <v>18971.795775447103</v>
      </c>
      <c r="P30" s="460">
        <f>-FC!P130</f>
        <v>21577.127994000264</v>
      </c>
      <c r="Q30" s="460">
        <f>-FC!Q130</f>
        <v>24127.131043466979</v>
      </c>
      <c r="R30" s="460">
        <f>-FC!R130</f>
        <v>26621.684548240657</v>
      </c>
      <c r="S30" s="460">
        <f>-FC!S130</f>
        <v>28116.151779007232</v>
      </c>
      <c r="T30" s="460">
        <f>-FC!T130</f>
        <v>30466.859826651918</v>
      </c>
      <c r="U30" s="460">
        <f>-FC!U130</f>
        <v>32709.788979272289</v>
      </c>
      <c r="V30" s="460">
        <f>-FC!V130</f>
        <v>34905.311691944706</v>
      </c>
      <c r="W30" s="460">
        <f>-FC!W130</f>
        <v>37082.895782022257</v>
      </c>
      <c r="X30" s="460">
        <f>-FC!X130</f>
        <v>39265.717161062414</v>
      </c>
      <c r="Y30" s="460">
        <f>-FC!Y130</f>
        <v>41434.99509444469</v>
      </c>
      <c r="Z30" s="460">
        <f>-FC!Z130</f>
        <v>43565.223288004629</v>
      </c>
      <c r="AA30" s="460">
        <f>-FC!AA130</f>
        <v>45689.822106207488</v>
      </c>
      <c r="AB30" s="460">
        <f>-FC!AB130</f>
        <v>47379.475043729683</v>
      </c>
      <c r="AC30" s="460">
        <f>-FC!AC130</f>
        <v>48198.133107719841</v>
      </c>
      <c r="AD30" s="460">
        <f>-FC!AD130</f>
        <v>49021.926501509297</v>
      </c>
      <c r="AE30" s="460">
        <f>-FC!AE130</f>
        <v>49853.041413241277</v>
      </c>
      <c r="AF30" s="460">
        <f>-FC!AF130</f>
        <v>50670.19220470664</v>
      </c>
      <c r="AG30" s="460">
        <f>-FC!AG130</f>
        <v>51491.727060010926</v>
      </c>
      <c r="AH30" s="460">
        <f>-FC!AH130</f>
        <v>52322.610513173291</v>
      </c>
      <c r="AI30" s="460">
        <f>-FC!AI130</f>
        <v>53078.292903826616</v>
      </c>
      <c r="AJ30" s="460">
        <f>-FC!AJ130</f>
        <v>51939.360217883434</v>
      </c>
      <c r="AK30" s="460">
        <f>-FC!AK130</f>
        <v>52641.137697615442</v>
      </c>
      <c r="AL30" s="460">
        <f>-FC!AL130</f>
        <v>53289.465684090312</v>
      </c>
      <c r="AM30" s="460">
        <f>-FC!AM130</f>
        <v>0</v>
      </c>
      <c r="AN30" s="460">
        <f>-FC!AN130</f>
        <v>0</v>
      </c>
      <c r="AO30" s="460">
        <f>-FC!AO130</f>
        <v>0</v>
      </c>
      <c r="AP30" s="460">
        <f>-FC!AP130</f>
        <v>0</v>
      </c>
      <c r="AQ30" s="460">
        <f>-FC!AQ130</f>
        <v>0</v>
      </c>
      <c r="AR30" s="460">
        <f>-FC!AR130</f>
        <v>0</v>
      </c>
      <c r="AS30" s="460">
        <f>-FC!AS130</f>
        <v>0</v>
      </c>
      <c r="AT30" s="460">
        <f>-FC!AT130</f>
        <v>0</v>
      </c>
      <c r="AU30" s="460">
        <f>-FC!AU130</f>
        <v>0</v>
      </c>
      <c r="AV30" s="460">
        <f>-FC!AV130</f>
        <v>0</v>
      </c>
      <c r="AW30" s="460">
        <f>-FC!AW130</f>
        <v>0</v>
      </c>
      <c r="AX30" s="460">
        <f>-FC!AX130</f>
        <v>0</v>
      </c>
      <c r="AY30" s="460">
        <f>-FC!AY130</f>
        <v>0</v>
      </c>
      <c r="AZ30" s="460">
        <f>-FC!AZ130</f>
        <v>0</v>
      </c>
      <c r="BA30" s="460">
        <f>-FC!BA130</f>
        <v>0</v>
      </c>
      <c r="BB30" s="460">
        <f>-FC!BB130</f>
        <v>0</v>
      </c>
      <c r="BC30" s="460">
        <f>-FC!BC130</f>
        <v>0</v>
      </c>
      <c r="BD30" s="460">
        <f>-FC!BD130</f>
        <v>0</v>
      </c>
      <c r="BE30" s="460">
        <f>-FC!BE130</f>
        <v>0</v>
      </c>
      <c r="BF30" s="460">
        <f>-FC!BF130</f>
        <v>0</v>
      </c>
      <c r="BG30" s="460">
        <f>-FC!BG130</f>
        <v>0</v>
      </c>
      <c r="BH30" s="460">
        <f>-FC!BH130</f>
        <v>0</v>
      </c>
      <c r="BI30" s="460">
        <f>-FC!BI130</f>
        <v>0</v>
      </c>
      <c r="BJ30" s="460">
        <f>-FC!BJ130</f>
        <v>0</v>
      </c>
      <c r="BK30" s="460">
        <f>-FC!BK130</f>
        <v>0</v>
      </c>
      <c r="BL30" s="460">
        <f>-FC!BL130</f>
        <v>0</v>
      </c>
      <c r="BM30" s="460">
        <f>-FC!BM130</f>
        <v>0</v>
      </c>
      <c r="BN30" s="460">
        <f>-FC!BN130</f>
        <v>0</v>
      </c>
      <c r="BO30" s="460">
        <f>-FC!BO130</f>
        <v>0</v>
      </c>
      <c r="BP30" s="460">
        <f>-FC!BP130</f>
        <v>0</v>
      </c>
      <c r="BQ30" s="460">
        <f>-FC!BQ130</f>
        <v>0</v>
      </c>
      <c r="BR30" t="s">
        <v>188</v>
      </c>
      <c r="BS30" s="457"/>
    </row>
    <row r="31" spans="1:71" ht="15" collapsed="1">
      <c r="A31" s="450"/>
      <c r="B31" s="752" t="s">
        <v>397</v>
      </c>
      <c r="C31" s="753"/>
      <c r="D31" s="753"/>
      <c r="E31" s="583"/>
      <c r="F31" s="583"/>
      <c r="G31" s="583"/>
      <c r="H31" s="584"/>
      <c r="I31" s="585"/>
      <c r="J31" s="754">
        <f t="shared" ref="J31:BQ31" si="22">J32</f>
        <v>4766248.4108838486</v>
      </c>
      <c r="K31" s="754">
        <f t="shared" si="22"/>
        <v>5884109.5369716296</v>
      </c>
      <c r="L31" s="754">
        <f t="shared" si="22"/>
        <v>5558888.030802737</v>
      </c>
      <c r="M31" s="754">
        <f t="shared" si="22"/>
        <v>5136603.8591673803</v>
      </c>
      <c r="N31" s="754">
        <f t="shared" si="22"/>
        <v>4714319.6875320235</v>
      </c>
      <c r="O31" s="754">
        <f t="shared" si="22"/>
        <v>4292035.5158966659</v>
      </c>
      <c r="P31" s="754">
        <f t="shared" si="22"/>
        <v>3869751.3442613077</v>
      </c>
      <c r="Q31" s="754">
        <f t="shared" si="22"/>
        <v>3447467.172625951</v>
      </c>
      <c r="R31" s="754">
        <f t="shared" si="22"/>
        <v>3025183.0009905938</v>
      </c>
      <c r="S31" s="754">
        <f t="shared" si="22"/>
        <v>2602898.8293552366</v>
      </c>
      <c r="T31" s="754">
        <f t="shared" si="22"/>
        <v>2180614.6577198794</v>
      </c>
      <c r="U31" s="754">
        <f t="shared" si="22"/>
        <v>1758330.4860845222</v>
      </c>
      <c r="V31" s="754">
        <f t="shared" si="22"/>
        <v>1336046.3144491655</v>
      </c>
      <c r="W31" s="754">
        <f t="shared" si="22"/>
        <v>913762.14281380887</v>
      </c>
      <c r="X31" s="754">
        <f t="shared" si="22"/>
        <v>491477.97117845214</v>
      </c>
      <c r="Y31" s="754">
        <f t="shared" si="22"/>
        <v>69193.799543095403</v>
      </c>
      <c r="Z31" s="754">
        <f t="shared" si="22"/>
        <v>-6.6938810050487518E-10</v>
      </c>
      <c r="AA31" s="754">
        <f t="shared" si="22"/>
        <v>-9.3132257461547852E-10</v>
      </c>
      <c r="AB31" s="754">
        <f t="shared" si="22"/>
        <v>-9.3132257461547852E-10</v>
      </c>
      <c r="AC31" s="754">
        <f t="shared" si="22"/>
        <v>-9.3132257461547852E-10</v>
      </c>
      <c r="AD31" s="754">
        <f t="shared" si="22"/>
        <v>-9.3132257461547852E-10</v>
      </c>
      <c r="AE31" s="754">
        <f t="shared" si="22"/>
        <v>-9.3132257461547852E-10</v>
      </c>
      <c r="AF31" s="754">
        <f t="shared" si="22"/>
        <v>-9.3132257461547852E-10</v>
      </c>
      <c r="AG31" s="754">
        <f t="shared" si="22"/>
        <v>-9.3132257461547852E-10</v>
      </c>
      <c r="AH31" s="754">
        <f t="shared" si="22"/>
        <v>-9.3132257461547852E-10</v>
      </c>
      <c r="AI31" s="754">
        <f t="shared" si="22"/>
        <v>-9.3132257461547852E-10</v>
      </c>
      <c r="AJ31" s="754">
        <f t="shared" si="22"/>
        <v>-9.3132257461547852E-10</v>
      </c>
      <c r="AK31" s="754">
        <f t="shared" si="22"/>
        <v>-9.3132257461547852E-10</v>
      </c>
      <c r="AL31" s="754">
        <f t="shared" si="22"/>
        <v>-9.3132257461547852E-10</v>
      </c>
      <c r="AM31" s="754">
        <f t="shared" si="22"/>
        <v>-9.3132257461547852E-10</v>
      </c>
      <c r="AN31" s="754">
        <f t="shared" si="22"/>
        <v>-9.3132257461547852E-10</v>
      </c>
      <c r="AO31" s="754">
        <f t="shared" si="22"/>
        <v>-9.3132257461547852E-10</v>
      </c>
      <c r="AP31" s="754">
        <f t="shared" si="22"/>
        <v>-9.3132257461547852E-10</v>
      </c>
      <c r="AQ31" s="754">
        <f t="shared" si="22"/>
        <v>-9.3132257461547852E-10</v>
      </c>
      <c r="AR31" s="754">
        <f t="shared" si="22"/>
        <v>-9.3132257461547852E-10</v>
      </c>
      <c r="AS31" s="754">
        <f t="shared" si="22"/>
        <v>-9.3132257461547852E-10</v>
      </c>
      <c r="AT31" s="754">
        <f t="shared" si="22"/>
        <v>-9.3132257461547852E-10</v>
      </c>
      <c r="AU31" s="754">
        <f t="shared" si="22"/>
        <v>-9.3132257461547852E-10</v>
      </c>
      <c r="AV31" s="754">
        <f t="shared" si="22"/>
        <v>-9.3132257461547852E-10</v>
      </c>
      <c r="AW31" s="754">
        <f t="shared" si="22"/>
        <v>-9.3132257461547852E-10</v>
      </c>
      <c r="AX31" s="754">
        <f t="shared" si="22"/>
        <v>-9.3132257461547852E-10</v>
      </c>
      <c r="AY31" s="754">
        <f t="shared" si="22"/>
        <v>-9.3132257461547852E-10</v>
      </c>
      <c r="AZ31" s="754">
        <f t="shared" si="22"/>
        <v>-9.3132257461547852E-10</v>
      </c>
      <c r="BA31" s="754">
        <f t="shared" si="22"/>
        <v>-9.3132257461547852E-10</v>
      </c>
      <c r="BB31" s="754">
        <f t="shared" si="22"/>
        <v>-9.3132257461547852E-10</v>
      </c>
      <c r="BC31" s="754">
        <f t="shared" si="22"/>
        <v>-9.3132257461547852E-10</v>
      </c>
      <c r="BD31" s="754">
        <f t="shared" si="22"/>
        <v>-9.3132257461547852E-10</v>
      </c>
      <c r="BE31" s="754">
        <f t="shared" si="22"/>
        <v>-9.3132257461547852E-10</v>
      </c>
      <c r="BF31" s="754">
        <f t="shared" si="22"/>
        <v>-9.3132257461547852E-10</v>
      </c>
      <c r="BG31" s="754">
        <f t="shared" si="22"/>
        <v>-9.3132257461547852E-10</v>
      </c>
      <c r="BH31" s="754">
        <f t="shared" si="22"/>
        <v>-9.3132257461547852E-10</v>
      </c>
      <c r="BI31" s="754">
        <f t="shared" si="22"/>
        <v>-9.3132257461547852E-10</v>
      </c>
      <c r="BJ31" s="754">
        <f t="shared" si="22"/>
        <v>-9.3132257461547852E-10</v>
      </c>
      <c r="BK31" s="754">
        <f t="shared" si="22"/>
        <v>-9.3132257461547852E-10</v>
      </c>
      <c r="BL31" s="754">
        <f t="shared" si="22"/>
        <v>-9.3132257461547852E-10</v>
      </c>
      <c r="BM31" s="754">
        <f t="shared" si="22"/>
        <v>-9.3132257461547852E-10</v>
      </c>
      <c r="BN31" s="754">
        <f t="shared" si="22"/>
        <v>-9.3132257461547852E-10</v>
      </c>
      <c r="BO31" s="754">
        <f t="shared" si="22"/>
        <v>-9.3132257461547852E-10</v>
      </c>
      <c r="BP31" s="754">
        <f t="shared" si="22"/>
        <v>-9.3132257461547852E-10</v>
      </c>
      <c r="BQ31" s="754">
        <f t="shared" si="22"/>
        <v>-9.3132257461547852E-10</v>
      </c>
      <c r="BR31" t="s">
        <v>188</v>
      </c>
    </row>
    <row r="32" spans="1:71" ht="15" hidden="1" outlineLevel="1">
      <c r="A32" s="450"/>
      <c r="B32" s="756" t="s">
        <v>395</v>
      </c>
      <c r="C32" s="757"/>
      <c r="D32" s="757"/>
      <c r="E32" s="598"/>
      <c r="F32" s="598"/>
      <c r="G32" s="598"/>
      <c r="H32" s="598"/>
      <c r="I32" s="599"/>
      <c r="J32" s="762">
        <v>4766248.4108838486</v>
      </c>
      <c r="K32" s="762">
        <v>5884109.5369716296</v>
      </c>
      <c r="L32" s="762">
        <v>5558888.030802737</v>
      </c>
      <c r="M32" s="762">
        <v>5136603.8591673803</v>
      </c>
      <c r="N32" s="763">
        <v>4714319.6875320235</v>
      </c>
      <c r="O32" s="763">
        <v>4292035.5158966659</v>
      </c>
      <c r="P32" s="763">
        <v>3869751.3442613077</v>
      </c>
      <c r="Q32" s="763">
        <v>3447467.172625951</v>
      </c>
      <c r="R32" s="763">
        <v>3025183.0009905938</v>
      </c>
      <c r="S32" s="763">
        <v>2602898.8293552366</v>
      </c>
      <c r="T32" s="763">
        <v>2180614.6577198794</v>
      </c>
      <c r="U32" s="763">
        <v>1758330.4860845222</v>
      </c>
      <c r="V32" s="763">
        <v>1336046.3144491655</v>
      </c>
      <c r="W32" s="763">
        <v>913762.14281380887</v>
      </c>
      <c r="X32" s="763">
        <v>491477.97117845214</v>
      </c>
      <c r="Y32" s="763">
        <v>69193.799543095403</v>
      </c>
      <c r="Z32" s="763">
        <v>-6.6938810050487518E-10</v>
      </c>
      <c r="AA32" s="763">
        <v>-9.3132257461547852E-10</v>
      </c>
      <c r="AB32" s="763">
        <v>-9.3132257461547852E-10</v>
      </c>
      <c r="AC32" s="763">
        <v>-9.3132257461547852E-10</v>
      </c>
      <c r="AD32" s="763">
        <v>-9.3132257461547852E-10</v>
      </c>
      <c r="AE32" s="763">
        <v>-9.3132257461547852E-10</v>
      </c>
      <c r="AF32" s="763">
        <v>-9.3132257461547852E-10</v>
      </c>
      <c r="AG32" s="763">
        <v>-9.3132257461547852E-10</v>
      </c>
      <c r="AH32" s="763">
        <v>-9.3132257461547852E-10</v>
      </c>
      <c r="AI32" s="763">
        <v>-9.3132257461547852E-10</v>
      </c>
      <c r="AJ32" s="763">
        <v>-9.3132257461547852E-10</v>
      </c>
      <c r="AK32" s="763">
        <v>-9.3132257461547852E-10</v>
      </c>
      <c r="AL32" s="763">
        <v>-9.3132257461547852E-10</v>
      </c>
      <c r="AM32" s="763">
        <v>-9.3132257461547852E-10</v>
      </c>
      <c r="AN32" s="763">
        <v>-9.3132257461547852E-10</v>
      </c>
      <c r="AO32" s="763">
        <v>-9.3132257461547852E-10</v>
      </c>
      <c r="AP32" s="763">
        <v>-9.3132257461547852E-10</v>
      </c>
      <c r="AQ32" s="763">
        <v>-9.3132257461547852E-10</v>
      </c>
      <c r="AR32" s="763">
        <v>-9.3132257461547852E-10</v>
      </c>
      <c r="AS32" s="763">
        <v>-9.3132257461547852E-10</v>
      </c>
      <c r="AT32" s="763">
        <v>-9.3132257461547852E-10</v>
      </c>
      <c r="AU32" s="763">
        <v>-9.3132257461547852E-10</v>
      </c>
      <c r="AV32" s="763">
        <v>-9.3132257461547852E-10</v>
      </c>
      <c r="AW32" s="763">
        <v>-9.3132257461547852E-10</v>
      </c>
      <c r="AX32" s="763">
        <v>-9.3132257461547852E-10</v>
      </c>
      <c r="AY32" s="763">
        <v>-9.3132257461547852E-10</v>
      </c>
      <c r="AZ32" s="763">
        <v>-9.3132257461547852E-10</v>
      </c>
      <c r="BA32" s="763">
        <v>-9.3132257461547852E-10</v>
      </c>
      <c r="BB32" s="763">
        <v>-9.3132257461547852E-10</v>
      </c>
      <c r="BC32" s="763">
        <v>-9.3132257461547852E-10</v>
      </c>
      <c r="BD32" s="763">
        <v>-9.3132257461547852E-10</v>
      </c>
      <c r="BE32" s="763">
        <v>-9.3132257461547852E-10</v>
      </c>
      <c r="BF32" s="763">
        <v>-9.3132257461547852E-10</v>
      </c>
      <c r="BG32" s="763">
        <v>-9.3132257461547852E-10</v>
      </c>
      <c r="BH32" s="763">
        <v>-9.3132257461547852E-10</v>
      </c>
      <c r="BI32" s="763">
        <v>-9.3132257461547852E-10</v>
      </c>
      <c r="BJ32" s="763">
        <v>-9.3132257461547852E-10</v>
      </c>
      <c r="BK32" s="763">
        <v>-9.3132257461547852E-10</v>
      </c>
      <c r="BL32" s="763">
        <v>-9.3132257461547852E-10</v>
      </c>
      <c r="BM32" s="763">
        <v>-9.3132257461547852E-10</v>
      </c>
      <c r="BN32" s="763">
        <v>-9.3132257461547852E-10</v>
      </c>
      <c r="BO32" s="763">
        <v>-9.3132257461547852E-10</v>
      </c>
      <c r="BP32" s="763">
        <v>-9.3132257461547852E-10</v>
      </c>
      <c r="BQ32" s="763">
        <v>-9.3132257461547852E-10</v>
      </c>
      <c r="BR32" t="s">
        <v>188</v>
      </c>
    </row>
    <row r="33" spans="1:70" ht="15" collapsed="1">
      <c r="A33" s="450"/>
      <c r="B33" s="752" t="s">
        <v>398</v>
      </c>
      <c r="C33" s="753"/>
      <c r="D33" s="753"/>
      <c r="E33" s="583"/>
      <c r="F33" s="583"/>
      <c r="G33" s="583"/>
      <c r="H33" s="584"/>
      <c r="I33" s="585"/>
      <c r="J33" s="754">
        <v>3546440.9458319941</v>
      </c>
      <c r="K33" s="754">
        <v>3278223.8220638097</v>
      </c>
      <c r="L33" s="754">
        <v>3772103.5470542251</v>
      </c>
      <c r="M33" s="754">
        <v>3701608.8805040214</v>
      </c>
      <c r="N33" s="754">
        <v>3979624.2429524851</v>
      </c>
      <c r="O33" s="754">
        <v>4088605.7391850352</v>
      </c>
      <c r="P33" s="754">
        <v>4183940.525260868</v>
      </c>
      <c r="Q33" s="754">
        <v>4278146.0244460581</v>
      </c>
      <c r="R33" s="754">
        <v>4329263.8174584843</v>
      </c>
      <c r="S33" s="754">
        <v>4412591.9602978341</v>
      </c>
      <c r="T33" s="754">
        <v>4500687.6819904298</v>
      </c>
      <c r="U33" s="754">
        <v>4592009.8404900245</v>
      </c>
      <c r="V33" s="754">
        <v>4683118.9036408542</v>
      </c>
      <c r="W33" s="754">
        <v>4774144.4508758904</v>
      </c>
      <c r="X33" s="754">
        <v>4865180.5591338845</v>
      </c>
      <c r="Y33" s="754">
        <v>4956171.4587153485</v>
      </c>
      <c r="Z33" s="754">
        <v>5047019.5500072902</v>
      </c>
      <c r="AA33" s="754">
        <v>4608195.3610523921</v>
      </c>
      <c r="AB33" s="754">
        <v>4247060.2492839657</v>
      </c>
      <c r="AC33" s="754">
        <v>3929800.007397057</v>
      </c>
      <c r="AD33" s="754">
        <v>3611703.0501726815</v>
      </c>
      <c r="AE33" s="754">
        <v>3293633.9974888512</v>
      </c>
      <c r="AF33" s="754">
        <v>2975519.1676503969</v>
      </c>
      <c r="AG33" s="754">
        <v>2657413.6358805075</v>
      </c>
      <c r="AH33" s="754">
        <v>2339342.7893259339</v>
      </c>
      <c r="AI33" s="754">
        <v>2021012.3358729016</v>
      </c>
      <c r="AJ33" s="754">
        <v>1702470.0497740461</v>
      </c>
      <c r="AK33" s="754">
        <v>1376629.9976489721</v>
      </c>
      <c r="AL33" s="754">
        <v>1057866.9809860038</v>
      </c>
      <c r="AM33" s="754">
        <v>0</v>
      </c>
      <c r="AN33" s="754">
        <v>0</v>
      </c>
      <c r="AO33" s="754">
        <v>0</v>
      </c>
      <c r="AP33" s="754">
        <v>0</v>
      </c>
      <c r="AQ33" s="754">
        <v>0</v>
      </c>
      <c r="AR33" s="754">
        <v>0</v>
      </c>
      <c r="AS33" s="754">
        <v>0</v>
      </c>
      <c r="AT33" s="754">
        <v>0</v>
      </c>
      <c r="AU33" s="754">
        <v>0</v>
      </c>
      <c r="AV33" s="754">
        <v>0</v>
      </c>
      <c r="AW33" s="754">
        <v>0</v>
      </c>
      <c r="AX33" s="754">
        <v>0</v>
      </c>
      <c r="AY33" s="754">
        <v>0</v>
      </c>
      <c r="AZ33" s="754">
        <v>0</v>
      </c>
      <c r="BA33" s="754">
        <v>0</v>
      </c>
      <c r="BB33" s="754">
        <v>0</v>
      </c>
      <c r="BC33" s="754">
        <v>0</v>
      </c>
      <c r="BD33" s="754">
        <v>0</v>
      </c>
      <c r="BE33" s="754">
        <v>0</v>
      </c>
      <c r="BF33" s="754">
        <v>0</v>
      </c>
      <c r="BG33" s="754">
        <v>0</v>
      </c>
      <c r="BH33" s="754">
        <v>0</v>
      </c>
      <c r="BI33" s="754">
        <v>0</v>
      </c>
      <c r="BJ33" s="754">
        <v>0</v>
      </c>
      <c r="BK33" s="754">
        <v>0</v>
      </c>
      <c r="BL33" s="754">
        <v>0</v>
      </c>
      <c r="BM33" s="754">
        <v>0</v>
      </c>
      <c r="BN33" s="754">
        <v>0</v>
      </c>
      <c r="BO33" s="754">
        <v>0</v>
      </c>
      <c r="BP33" s="754">
        <v>0</v>
      </c>
      <c r="BQ33" s="754">
        <v>0</v>
      </c>
      <c r="BR33" t="s">
        <v>188</v>
      </c>
    </row>
    <row r="34" spans="1:70" ht="15" hidden="1" outlineLevel="1">
      <c r="A34" s="765"/>
      <c r="B34" s="756" t="s">
        <v>399</v>
      </c>
      <c r="C34" s="757"/>
      <c r="D34" s="757"/>
      <c r="E34" s="598"/>
      <c r="F34" s="598"/>
      <c r="G34" s="598"/>
      <c r="H34" s="598"/>
      <c r="I34" s="599"/>
      <c r="J34" s="758">
        <v>4694946.9657028569</v>
      </c>
      <c r="K34" s="758">
        <v>4844571.6308091963</v>
      </c>
      <c r="L34" s="758">
        <v>5983453.4794698115</v>
      </c>
      <c r="M34" s="758">
        <v>5983453.4794698115</v>
      </c>
      <c r="N34" s="759">
        <v>5983453.4794698115</v>
      </c>
      <c r="O34" s="759">
        <v>5983453.4794698115</v>
      </c>
      <c r="P34" s="759">
        <v>5983453.4794698115</v>
      </c>
      <c r="Q34" s="759">
        <v>5983453.4794698115</v>
      </c>
      <c r="R34" s="759">
        <v>5983453.4794698115</v>
      </c>
      <c r="S34" s="759">
        <v>5983453.4794698115</v>
      </c>
      <c r="T34" s="759">
        <v>5983453.4794698115</v>
      </c>
      <c r="U34" s="759">
        <v>5983453.4794698115</v>
      </c>
      <c r="V34" s="759">
        <v>5983453.4794698115</v>
      </c>
      <c r="W34" s="759">
        <v>5983453.4794698115</v>
      </c>
      <c r="X34" s="759">
        <v>5983453.4794698115</v>
      </c>
      <c r="Y34" s="759">
        <v>5983453.4794698115</v>
      </c>
      <c r="Z34" s="759">
        <v>5983453.4794698115</v>
      </c>
      <c r="AA34" s="759">
        <v>5983453.4794698115</v>
      </c>
      <c r="AB34" s="759">
        <v>5983453.4794698115</v>
      </c>
      <c r="AC34" s="759">
        <v>5983453.4794698115</v>
      </c>
      <c r="AD34" s="759">
        <v>5983453.4794698115</v>
      </c>
      <c r="AE34" s="759">
        <v>5983453.4794698115</v>
      </c>
      <c r="AF34" s="759">
        <v>5983453.4794698115</v>
      </c>
      <c r="AG34" s="759">
        <v>5983453.4794698115</v>
      </c>
      <c r="AH34" s="759">
        <v>5983453.4794698115</v>
      </c>
      <c r="AI34" s="759">
        <v>5983453.4794698115</v>
      </c>
      <c r="AJ34" s="759">
        <v>5983453.4794698115</v>
      </c>
      <c r="AK34" s="759">
        <v>5983453.4794698115</v>
      </c>
      <c r="AL34" s="759">
        <v>5983453.4794698115</v>
      </c>
      <c r="AM34" s="759">
        <v>5983453.4794698115</v>
      </c>
      <c r="AN34" s="759">
        <v>0</v>
      </c>
      <c r="AO34" s="759">
        <v>0</v>
      </c>
      <c r="AP34" s="759">
        <v>0</v>
      </c>
      <c r="AQ34" s="759">
        <v>0</v>
      </c>
      <c r="AR34" s="759">
        <v>0</v>
      </c>
      <c r="AS34" s="759">
        <v>0</v>
      </c>
      <c r="AT34" s="759">
        <v>0</v>
      </c>
      <c r="AU34" s="759">
        <v>0</v>
      </c>
      <c r="AV34" s="759">
        <v>0</v>
      </c>
      <c r="AW34" s="759">
        <v>0</v>
      </c>
      <c r="AX34" s="759">
        <v>0</v>
      </c>
      <c r="AY34" s="759">
        <v>0</v>
      </c>
      <c r="AZ34" s="759">
        <v>0</v>
      </c>
      <c r="BA34" s="759">
        <v>0</v>
      </c>
      <c r="BB34" s="759">
        <v>0</v>
      </c>
      <c r="BC34" s="759">
        <v>0</v>
      </c>
      <c r="BD34" s="759">
        <v>0</v>
      </c>
      <c r="BE34" s="759">
        <v>0</v>
      </c>
      <c r="BF34" s="759">
        <v>0</v>
      </c>
      <c r="BG34" s="759">
        <v>0</v>
      </c>
      <c r="BH34" s="759">
        <v>0</v>
      </c>
      <c r="BI34" s="759">
        <v>0</v>
      </c>
      <c r="BJ34" s="759">
        <v>0</v>
      </c>
      <c r="BK34" s="759">
        <v>0</v>
      </c>
      <c r="BL34" s="759">
        <v>0</v>
      </c>
      <c r="BM34" s="759">
        <v>0</v>
      </c>
      <c r="BN34" s="759">
        <v>0</v>
      </c>
      <c r="BO34" s="759">
        <v>0</v>
      </c>
      <c r="BP34" s="759">
        <v>0</v>
      </c>
      <c r="BQ34" s="759">
        <v>0</v>
      </c>
      <c r="BR34" t="s">
        <v>188</v>
      </c>
    </row>
    <row r="35" spans="1:70" ht="15" hidden="1" outlineLevel="1">
      <c r="A35" s="450"/>
      <c r="B35" s="756" t="s">
        <v>400</v>
      </c>
      <c r="C35" s="757"/>
      <c r="D35" s="757"/>
      <c r="E35" s="598"/>
      <c r="F35" s="598"/>
      <c r="G35" s="598"/>
      <c r="H35" s="598"/>
      <c r="I35" s="599"/>
      <c r="J35" s="762">
        <v>-1148506.0198708628</v>
      </c>
      <c r="K35" s="762">
        <v>-1566347.8087453865</v>
      </c>
      <c r="L35" s="762">
        <v>-2211349.9324155864</v>
      </c>
      <c r="M35" s="762">
        <v>-2281844.5989657901</v>
      </c>
      <c r="N35" s="763">
        <v>-1946701.428856336</v>
      </c>
      <c r="O35" s="763">
        <v>-1504699.5978518035</v>
      </c>
      <c r="P35" s="763">
        <v>-1002008.851638621</v>
      </c>
      <c r="Q35" s="763">
        <v>-439918.03439080191</v>
      </c>
      <c r="R35" s="763">
        <v>171267.14539039318</v>
      </c>
      <c r="S35" s="763">
        <v>793528.10417054163</v>
      </c>
      <c r="T35" s="763">
        <v>1467808.8492756269</v>
      </c>
      <c r="U35" s="763">
        <v>2191724.2971581114</v>
      </c>
      <c r="V35" s="763">
        <v>2964225.3711880883</v>
      </c>
      <c r="W35" s="763">
        <v>3784915.1001996631</v>
      </c>
      <c r="X35" s="763">
        <v>4653909.3823168203</v>
      </c>
      <c r="Y35" s="763">
        <v>5570908.509053885</v>
      </c>
      <c r="Z35" s="763">
        <v>6535048.3326390218</v>
      </c>
      <c r="AA35" s="763">
        <v>7546204.2783069778</v>
      </c>
      <c r="AB35" s="763">
        <v>8594751.249568807</v>
      </c>
      <c r="AC35" s="763">
        <v>9661414.6422231719</v>
      </c>
      <c r="AD35" s="763">
        <v>10746308.098097749</v>
      </c>
      <c r="AE35" s="763">
        <v>11964034.883711578</v>
      </c>
      <c r="AF35" s="763">
        <v>13196761.983772198</v>
      </c>
      <c r="AG35" s="763">
        <v>14449442.067279359</v>
      </c>
      <c r="AH35" s="763">
        <v>15721311.777306581</v>
      </c>
      <c r="AI35" s="763">
        <v>17010810.518880211</v>
      </c>
      <c r="AJ35" s="763">
        <v>18273825.534448151</v>
      </c>
      <c r="AK35" s="763">
        <v>19553220.862525634</v>
      </c>
      <c r="AL35" s="763">
        <v>20849171.367132265</v>
      </c>
      <c r="AM35" s="763">
        <v>22157209.80374185</v>
      </c>
      <c r="AN35" s="763">
        <v>0</v>
      </c>
      <c r="AO35" s="763">
        <v>0</v>
      </c>
      <c r="AP35" s="763">
        <v>0</v>
      </c>
      <c r="AQ35" s="763">
        <v>0</v>
      </c>
      <c r="AR35" s="763">
        <v>0</v>
      </c>
      <c r="AS35" s="763">
        <v>0</v>
      </c>
      <c r="AT35" s="763">
        <v>0</v>
      </c>
      <c r="AU35" s="763">
        <v>0</v>
      </c>
      <c r="AV35" s="763">
        <v>0</v>
      </c>
      <c r="AW35" s="763">
        <v>0</v>
      </c>
      <c r="AX35" s="763">
        <v>0</v>
      </c>
      <c r="AY35" s="763">
        <v>0</v>
      </c>
      <c r="AZ35" s="763">
        <v>0</v>
      </c>
      <c r="BA35" s="763">
        <v>0</v>
      </c>
      <c r="BB35" s="763">
        <v>0</v>
      </c>
      <c r="BC35" s="763">
        <v>0</v>
      </c>
      <c r="BD35" s="763">
        <v>0</v>
      </c>
      <c r="BE35" s="763">
        <v>0</v>
      </c>
      <c r="BF35" s="763">
        <v>0</v>
      </c>
      <c r="BG35" s="763">
        <v>0</v>
      </c>
      <c r="BH35" s="763">
        <v>0</v>
      </c>
      <c r="BI35" s="763">
        <v>0</v>
      </c>
      <c r="BJ35" s="763">
        <v>0</v>
      </c>
      <c r="BK35" s="763">
        <v>0</v>
      </c>
      <c r="BL35" s="763">
        <v>0</v>
      </c>
      <c r="BM35" s="763">
        <v>0</v>
      </c>
      <c r="BN35" s="763">
        <v>0</v>
      </c>
      <c r="BO35" s="763">
        <v>0</v>
      </c>
      <c r="BP35" s="763">
        <v>0</v>
      </c>
      <c r="BQ35" s="763">
        <v>0</v>
      </c>
      <c r="BR35" t="s">
        <v>188</v>
      </c>
    </row>
    <row r="36" spans="1:70" ht="15" hidden="1" outlineLevel="1">
      <c r="A36" s="450"/>
      <c r="B36" s="756" t="s">
        <v>401</v>
      </c>
      <c r="C36" s="757"/>
      <c r="D36" s="757"/>
      <c r="E36" s="598"/>
      <c r="F36" s="598"/>
      <c r="G36" s="598"/>
      <c r="H36" s="598"/>
      <c r="I36" s="599"/>
      <c r="J36" s="758">
        <v>0</v>
      </c>
      <c r="K36" s="758">
        <v>0</v>
      </c>
      <c r="L36" s="758">
        <v>0</v>
      </c>
      <c r="M36" s="758">
        <v>0</v>
      </c>
      <c r="N36" s="759">
        <v>0</v>
      </c>
      <c r="O36" s="759">
        <v>0</v>
      </c>
      <c r="P36" s="759">
        <v>0</v>
      </c>
      <c r="Q36" s="759">
        <v>0</v>
      </c>
      <c r="R36" s="759">
        <v>9014.0602837049137</v>
      </c>
      <c r="S36" s="759">
        <v>41764.637061607493</v>
      </c>
      <c r="T36" s="759">
        <v>77253.097330296223</v>
      </c>
      <c r="U36" s="759">
        <v>115353.91037674282</v>
      </c>
      <c r="V36" s="759">
        <v>156011.86164147843</v>
      </c>
      <c r="W36" s="759">
        <v>199206.05790524557</v>
      </c>
      <c r="X36" s="759">
        <v>244942.59906930657</v>
      </c>
      <c r="Y36" s="759">
        <v>293205.71100283629</v>
      </c>
      <c r="Z36" s="759">
        <v>343949.91224415938</v>
      </c>
      <c r="AA36" s="759">
        <v>397168.6462266834</v>
      </c>
      <c r="AB36" s="759">
        <v>452355.32892467448</v>
      </c>
      <c r="AC36" s="759">
        <v>508495.50748543057</v>
      </c>
      <c r="AD36" s="759">
        <v>565595.16305777675</v>
      </c>
      <c r="AE36" s="759">
        <v>509221.57742298109</v>
      </c>
      <c r="AF36" s="759">
        <v>456882.48401317385</v>
      </c>
      <c r="AG36" s="759">
        <v>403727.33672744432</v>
      </c>
      <c r="AH36" s="759">
        <v>350737.25983061199</v>
      </c>
      <c r="AI36" s="759">
        <v>297721.10589906387</v>
      </c>
      <c r="AJ36" s="759">
        <v>244658.24599476607</v>
      </c>
      <c r="AK36" s="759">
        <v>191562.36075585429</v>
      </c>
      <c r="AL36" s="759">
        <v>137013.52737862189</v>
      </c>
      <c r="AM36" s="759">
        <v>84170.690721475155</v>
      </c>
      <c r="AN36" s="759">
        <v>0</v>
      </c>
      <c r="AO36" s="759">
        <v>0</v>
      </c>
      <c r="AP36" s="759">
        <v>0</v>
      </c>
      <c r="AQ36" s="759">
        <v>0</v>
      </c>
      <c r="AR36" s="759">
        <v>0</v>
      </c>
      <c r="AS36" s="759">
        <v>0</v>
      </c>
      <c r="AT36" s="759">
        <v>0</v>
      </c>
      <c r="AU36" s="759">
        <v>0</v>
      </c>
      <c r="AV36" s="759">
        <v>0</v>
      </c>
      <c r="AW36" s="759">
        <v>0</v>
      </c>
      <c r="AX36" s="759">
        <v>0</v>
      </c>
      <c r="AY36" s="759">
        <v>0</v>
      </c>
      <c r="AZ36" s="759">
        <v>0</v>
      </c>
      <c r="BA36" s="759">
        <v>0</v>
      </c>
      <c r="BB36" s="759">
        <v>0</v>
      </c>
      <c r="BC36" s="759">
        <v>0</v>
      </c>
      <c r="BD36" s="759">
        <v>0</v>
      </c>
      <c r="BE36" s="759">
        <v>0</v>
      </c>
      <c r="BF36" s="759">
        <v>0</v>
      </c>
      <c r="BG36" s="759">
        <v>0</v>
      </c>
      <c r="BH36" s="759">
        <v>0</v>
      </c>
      <c r="BI36" s="759">
        <v>0</v>
      </c>
      <c r="BJ36" s="759">
        <v>0</v>
      </c>
      <c r="BK36" s="759">
        <v>0</v>
      </c>
      <c r="BL36" s="759">
        <v>0</v>
      </c>
      <c r="BM36" s="759">
        <v>0</v>
      </c>
      <c r="BN36" s="759">
        <v>0</v>
      </c>
      <c r="BO36" s="759">
        <v>0</v>
      </c>
      <c r="BP36" s="759">
        <v>0</v>
      </c>
      <c r="BQ36" s="759">
        <v>0</v>
      </c>
      <c r="BR36" t="s">
        <v>188</v>
      </c>
    </row>
    <row r="37" spans="1:70" ht="15" hidden="1" outlineLevel="1">
      <c r="A37" s="450"/>
      <c r="B37" s="756" t="s">
        <v>402</v>
      </c>
      <c r="C37" s="757"/>
      <c r="D37" s="757"/>
      <c r="E37" s="598"/>
      <c r="F37" s="598"/>
      <c r="G37" s="598"/>
      <c r="H37" s="598"/>
      <c r="I37" s="599"/>
      <c r="J37" s="759">
        <v>0</v>
      </c>
      <c r="K37" s="759">
        <v>0</v>
      </c>
      <c r="L37" s="759">
        <v>0</v>
      </c>
      <c r="M37" s="759">
        <v>0</v>
      </c>
      <c r="N37" s="759">
        <v>0</v>
      </c>
      <c r="O37" s="759">
        <v>0</v>
      </c>
      <c r="P37" s="759">
        <v>0</v>
      </c>
      <c r="Q37" s="759">
        <v>0</v>
      </c>
      <c r="R37" s="759">
        <v>0</v>
      </c>
      <c r="S37" s="759">
        <v>-293528.10417054163</v>
      </c>
      <c r="T37" s="759">
        <v>-915201.58785172075</v>
      </c>
      <c r="U37" s="759">
        <v>-1585895.6902810549</v>
      </c>
      <c r="V37" s="759">
        <v>-2307945.6524249371</v>
      </c>
      <c r="W37" s="759">
        <v>-3080804.0304652452</v>
      </c>
      <c r="X37" s="759">
        <v>-3904498.7454884681</v>
      </c>
      <c r="Y37" s="759">
        <v>-4778770.0845775977</v>
      </c>
      <c r="Z37" s="759">
        <v>-5702806.0181121174</v>
      </c>
      <c r="AA37" s="759">
        <v>-7046204.2783069778</v>
      </c>
      <c r="AB37" s="759">
        <v>-8094751.2495688079</v>
      </c>
      <c r="AC37" s="759">
        <v>-9161414.6422231719</v>
      </c>
      <c r="AD37" s="759">
        <v>-10246308.098097749</v>
      </c>
      <c r="AE37" s="759">
        <v>-11464034.883711576</v>
      </c>
      <c r="AF37" s="759">
        <v>-12696761.983772196</v>
      </c>
      <c r="AG37" s="759">
        <v>-13949442.067279356</v>
      </c>
      <c r="AH37" s="759">
        <v>-15221311.777306579</v>
      </c>
      <c r="AI37" s="759">
        <v>-16510810.518880207</v>
      </c>
      <c r="AJ37" s="759">
        <v>-17773825.534448139</v>
      </c>
      <c r="AK37" s="759">
        <v>-19053220.862525627</v>
      </c>
      <c r="AL37" s="759">
        <v>-20349171.367132258</v>
      </c>
      <c r="AM37" s="759">
        <v>-22241380.494463325</v>
      </c>
      <c r="AN37" s="759">
        <v>0</v>
      </c>
      <c r="AO37" s="759">
        <v>0</v>
      </c>
      <c r="AP37" s="759">
        <v>0</v>
      </c>
      <c r="AQ37" s="759">
        <v>0</v>
      </c>
      <c r="AR37" s="759">
        <v>0</v>
      </c>
      <c r="AS37" s="759">
        <v>0</v>
      </c>
      <c r="AT37" s="759">
        <v>0</v>
      </c>
      <c r="AU37" s="759">
        <v>0</v>
      </c>
      <c r="AV37" s="759">
        <v>0</v>
      </c>
      <c r="AW37" s="759">
        <v>0</v>
      </c>
      <c r="AX37" s="759">
        <v>0</v>
      </c>
      <c r="AY37" s="759">
        <v>0</v>
      </c>
      <c r="AZ37" s="759">
        <v>0</v>
      </c>
      <c r="BA37" s="759">
        <v>0</v>
      </c>
      <c r="BB37" s="759">
        <v>0</v>
      </c>
      <c r="BC37" s="759">
        <v>0</v>
      </c>
      <c r="BD37" s="759">
        <v>0</v>
      </c>
      <c r="BE37" s="759">
        <v>0</v>
      </c>
      <c r="BF37" s="759">
        <v>0</v>
      </c>
      <c r="BG37" s="759">
        <v>0</v>
      </c>
      <c r="BH37" s="759">
        <v>0</v>
      </c>
      <c r="BI37" s="759">
        <v>0</v>
      </c>
      <c r="BJ37" s="759">
        <v>0</v>
      </c>
      <c r="BK37" s="759">
        <v>0</v>
      </c>
      <c r="BL37" s="759">
        <v>0</v>
      </c>
      <c r="BM37" s="759">
        <v>0</v>
      </c>
      <c r="BN37" s="759">
        <v>0</v>
      </c>
      <c r="BO37" s="759">
        <v>0</v>
      </c>
      <c r="BP37" s="759">
        <v>0</v>
      </c>
      <c r="BQ37" s="759">
        <v>0</v>
      </c>
      <c r="BR37" t="s">
        <v>188</v>
      </c>
    </row>
    <row r="38" spans="1:70" ht="15" hidden="1" outlineLevel="1">
      <c r="A38" s="450"/>
      <c r="B38" s="756" t="s">
        <v>403</v>
      </c>
      <c r="C38" s="757"/>
      <c r="D38" s="757"/>
      <c r="E38" s="598"/>
      <c r="F38" s="598"/>
      <c r="G38" s="598"/>
      <c r="H38" s="598"/>
      <c r="I38" s="599"/>
      <c r="J38" s="759">
        <v>0</v>
      </c>
      <c r="K38" s="759">
        <v>0</v>
      </c>
      <c r="L38" s="759">
        <v>0</v>
      </c>
      <c r="M38" s="759">
        <v>0</v>
      </c>
      <c r="N38" s="759">
        <v>-57127.807660990395</v>
      </c>
      <c r="O38" s="759">
        <v>-390148.14243297279</v>
      </c>
      <c r="P38" s="759">
        <v>-797504.10257032281</v>
      </c>
      <c r="Q38" s="759">
        <v>-1265389.4206329519</v>
      </c>
      <c r="R38" s="759">
        <v>-1834470.8676854246</v>
      </c>
      <c r="S38" s="759">
        <v>-2112626.156233585</v>
      </c>
      <c r="T38" s="759">
        <v>-2112626.156233585</v>
      </c>
      <c r="U38" s="759">
        <v>-2112626.156233585</v>
      </c>
      <c r="V38" s="759">
        <v>-2112626.1562335854</v>
      </c>
      <c r="W38" s="759">
        <v>-2112626.1562335854</v>
      </c>
      <c r="X38" s="759">
        <v>-2112626.1562335854</v>
      </c>
      <c r="Y38" s="759">
        <v>-2112626.1562335854</v>
      </c>
      <c r="Z38" s="759">
        <v>-2112626.1562335854</v>
      </c>
      <c r="AA38" s="759">
        <v>-2272426.7646441027</v>
      </c>
      <c r="AB38" s="759">
        <v>-2688748.5591105195</v>
      </c>
      <c r="AC38" s="759">
        <v>-3062148.9795581852</v>
      </c>
      <c r="AD38" s="759">
        <v>-3437345.5923549063</v>
      </c>
      <c r="AE38" s="759">
        <v>-3699041.0594039424</v>
      </c>
      <c r="AF38" s="759">
        <v>-3964816.7958325902</v>
      </c>
      <c r="AG38" s="759">
        <v>-4229767.1803167518</v>
      </c>
      <c r="AH38" s="759">
        <v>-4494847.9499744922</v>
      </c>
      <c r="AI38" s="759">
        <v>-4760162.2494959813</v>
      </c>
      <c r="AJ38" s="759">
        <v>-5025641.6756905401</v>
      </c>
      <c r="AK38" s="759">
        <v>-5298385.8425767021</v>
      </c>
      <c r="AL38" s="759">
        <v>-5562600.0258624358</v>
      </c>
      <c r="AM38" s="759">
        <v>-5983453.4794698115</v>
      </c>
      <c r="AN38" s="759">
        <v>0</v>
      </c>
      <c r="AO38" s="759">
        <v>0</v>
      </c>
      <c r="AP38" s="759">
        <v>0</v>
      </c>
      <c r="AQ38" s="759">
        <v>0</v>
      </c>
      <c r="AR38" s="759">
        <v>0</v>
      </c>
      <c r="AS38" s="759">
        <v>0</v>
      </c>
      <c r="AT38" s="759">
        <v>0</v>
      </c>
      <c r="AU38" s="759">
        <v>0</v>
      </c>
      <c r="AV38" s="759">
        <v>0</v>
      </c>
      <c r="AW38" s="759">
        <v>0</v>
      </c>
      <c r="AX38" s="759">
        <v>0</v>
      </c>
      <c r="AY38" s="759">
        <v>0</v>
      </c>
      <c r="AZ38" s="759">
        <v>0</v>
      </c>
      <c r="BA38" s="759">
        <v>0</v>
      </c>
      <c r="BB38" s="759">
        <v>0</v>
      </c>
      <c r="BC38" s="759">
        <v>0</v>
      </c>
      <c r="BD38" s="759">
        <v>0</v>
      </c>
      <c r="BE38" s="759">
        <v>0</v>
      </c>
      <c r="BF38" s="759">
        <v>0</v>
      </c>
      <c r="BG38" s="759">
        <v>0</v>
      </c>
      <c r="BH38" s="759">
        <v>0</v>
      </c>
      <c r="BI38" s="759">
        <v>0</v>
      </c>
      <c r="BJ38" s="759">
        <v>0</v>
      </c>
      <c r="BK38" s="759">
        <v>0</v>
      </c>
      <c r="BL38" s="759">
        <v>0</v>
      </c>
      <c r="BM38" s="759">
        <v>0</v>
      </c>
      <c r="BN38" s="759">
        <v>0</v>
      </c>
      <c r="BO38" s="759">
        <v>0</v>
      </c>
      <c r="BP38" s="759">
        <v>0</v>
      </c>
      <c r="BQ38" s="759">
        <v>0</v>
      </c>
      <c r="BR38" t="s">
        <v>188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EB03EF2E06F9E4BA53244943BDBB81C" ma:contentTypeVersion="11" ma:contentTypeDescription="Crie um novo documento." ma:contentTypeScope="" ma:versionID="d69f87349832ac92ced9087ff0d6bac3">
  <xsd:schema xmlns:xsd="http://www.w3.org/2001/XMLSchema" xmlns:xs="http://www.w3.org/2001/XMLSchema" xmlns:p="http://schemas.microsoft.com/office/2006/metadata/properties" xmlns:ns2="50346ecd-a516-4c59-a8c3-4f9aca9a1e93" targetNamespace="http://schemas.microsoft.com/office/2006/metadata/properties" ma:root="true" ma:fieldsID="f61b714f742f68501695da8fc9eb9f58" ns2:_="">
    <xsd:import namespace="50346ecd-a516-4c59-a8c3-4f9aca9a1e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346ecd-a516-4c59-a8c3-4f9aca9a1e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B276A9-23C6-47DD-8178-CBFA6D1E108A}"/>
</file>

<file path=customXml/itemProps2.xml><?xml version="1.0" encoding="utf-8"?>
<ds:datastoreItem xmlns:ds="http://schemas.openxmlformats.org/officeDocument/2006/customXml" ds:itemID="{7A53ED7B-8B1A-4DD9-8CA6-BDF74E13745C}"/>
</file>

<file path=customXml/itemProps3.xml><?xml version="1.0" encoding="utf-8"?>
<ds:datastoreItem xmlns:ds="http://schemas.openxmlformats.org/officeDocument/2006/customXml" ds:itemID="{CEED2FC3-7D32-4EED-B8E5-2ADEA992A7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Roberto Gentilezza</dc:creator>
  <cp:keywords/>
  <dc:description/>
  <cp:lastModifiedBy>Rafael Costa Morgado Soares Braga</cp:lastModifiedBy>
  <cp:revision/>
  <dcterms:created xsi:type="dcterms:W3CDTF">2025-11-14T17:45:59Z</dcterms:created>
  <dcterms:modified xsi:type="dcterms:W3CDTF">2025-11-26T20:35:22Z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0x010100AEB03EF2E06F9E4BA53244943BDBB81C</vt:lpwstr>
  </property>
</Properties>
</file>