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gabriel.damico\Desktop\PEN 2\SECOM 2\SECOM - GESTÃO\NÚMEROS SECOM\NÚMEROS SECOM 2025\"/>
    </mc:Choice>
  </mc:AlternateContent>
  <xr:revisionPtr revIDLastSave="0" documentId="13_ncr:1_{74E9423C-0B82-442E-A1E9-F6769872EF66}" xr6:coauthVersionLast="47" xr6:coauthVersionMax="47" xr10:uidLastSave="{00000000-0000-0000-0000-000000000000}"/>
  <bookViews>
    <workbookView xWindow="-108" yWindow="-108" windowWidth="23256" windowHeight="12456" firstSheet="5" activeTab="12" xr2:uid="{BB14191E-013E-4D00-BD8F-538285A43CA0}"/>
  </bookViews>
  <sheets>
    <sheet name="JANEIRO" sheetId="1" r:id="rId1"/>
    <sheet name="FEVEREIRO" sheetId="2" r:id="rId2"/>
    <sheet name="MARÇO" sheetId="3" r:id="rId3"/>
    <sheet name="ABRIL" sheetId="4" r:id="rId4"/>
    <sheet name="MAIO" sheetId="5" r:id="rId5"/>
    <sheet name="JUNHO" sheetId="6" r:id="rId6"/>
    <sheet name="JULHO" sheetId="7" r:id="rId7"/>
    <sheet name="AGOSTO" sheetId="9" r:id="rId8"/>
    <sheet name="SETEMBRO" sheetId="10" r:id="rId9"/>
    <sheet name="OUTUBRO" sheetId="11" r:id="rId10"/>
    <sheet name="NOVEMBRO" sheetId="12" r:id="rId11"/>
    <sheet name="DEZEMBRO" sheetId="13" r:id="rId12"/>
    <sheet name="TOTAL" sheetId="8" r:id="rId13"/>
  </sheets>
  <definedNames>
    <definedName name="_xlnm._FilterDatabase" localSheetId="3" hidden="1">ABRIL!$B$1:$J$1</definedName>
    <definedName name="_xlnm._FilterDatabase" localSheetId="7">AGOSTO!$A$1:$M$1</definedName>
    <definedName name="_xlnm._FilterDatabase" localSheetId="11" hidden="1">DEZEMBRO!$A$1:$R$1</definedName>
    <definedName name="_xlnm._FilterDatabase" localSheetId="1" hidden="1">FEVEREIRO!$B$1:$M$1</definedName>
    <definedName name="_xlnm._FilterDatabase" localSheetId="0" hidden="1">JANEIRO!$B$1:$M$1</definedName>
    <definedName name="_xlnm._FilterDatabase" localSheetId="6" hidden="1">JULHO!$B$1:$M$1</definedName>
    <definedName name="_xlnm._FilterDatabase" localSheetId="4" hidden="1">MAIO!$B$1:$J$1</definedName>
    <definedName name="_xlnm._FilterDatabase" localSheetId="2" hidden="1">MARÇO!$B$1:$M$1</definedName>
    <definedName name="_xlnm._FilterDatabase" localSheetId="10" hidden="1">NOVEMBRO!$A$1:$R$1</definedName>
    <definedName name="_xlnm._FilterDatabase" localSheetId="9" hidden="1">OUTUBRO!$A$1:$R$1</definedName>
    <definedName name="_xlnm._FilterDatabase" localSheetId="8" hidden="1">SETEMBRO!$A$1:$Q$1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8" l="1"/>
  <c r="B5" i="8"/>
  <c r="N31" i="11"/>
  <c r="D4" i="8"/>
  <c r="C4" i="8"/>
  <c r="B4" i="8"/>
  <c r="N52" i="13"/>
  <c r="N8" i="13"/>
  <c r="N4" i="13"/>
  <c r="B9" i="8"/>
  <c r="C5" i="8"/>
  <c r="B8" i="8"/>
  <c r="B11" i="8"/>
  <c r="M50" i="3"/>
  <c r="M48" i="3"/>
  <c r="M24" i="6"/>
  <c r="B3" i="8"/>
  <c r="N21" i="12"/>
  <c r="M32" i="2" l="1"/>
  <c r="C11" i="8"/>
  <c r="C8" i="8"/>
  <c r="M36" i="2"/>
  <c r="C9" i="8"/>
  <c r="B7" i="8"/>
  <c r="C7" i="8" s="1"/>
  <c r="C3" i="8"/>
  <c r="N45" i="11" l="1"/>
  <c r="N30" i="12"/>
  <c r="N12" i="13"/>
  <c r="D11" i="8" s="1"/>
  <c r="N43" i="13"/>
  <c r="N47" i="13"/>
  <c r="N50" i="13"/>
  <c r="N18" i="12"/>
  <c r="N27" i="12"/>
  <c r="N36" i="12"/>
  <c r="N39" i="11"/>
  <c r="N28" i="11"/>
  <c r="M8" i="10"/>
  <c r="P31" i="9"/>
  <c r="P39" i="1"/>
  <c r="O40" i="1"/>
  <c r="N31" i="9"/>
  <c r="M29" i="9"/>
  <c r="O29" i="9" s="1"/>
  <c r="O31" i="9" s="1"/>
  <c r="O28" i="9"/>
  <c r="O30" i="9"/>
  <c r="O27" i="9"/>
  <c r="G30" i="9"/>
  <c r="G28" i="9"/>
  <c r="G27" i="9"/>
  <c r="G31" i="9" s="1"/>
  <c r="M12" i="5"/>
  <c r="M47" i="5" s="1"/>
  <c r="O36" i="1"/>
  <c r="O42" i="1" s="1"/>
  <c r="M36" i="1"/>
  <c r="N35" i="1"/>
  <c r="N34" i="1"/>
  <c r="P34" i="1" s="1"/>
  <c r="N33" i="1"/>
  <c r="P33" i="1" s="1"/>
  <c r="M21" i="9"/>
  <c r="M25" i="9"/>
  <c r="M31" i="9"/>
  <c r="M33" i="9" s="1"/>
  <c r="G39" i="1"/>
  <c r="M65" i="5"/>
  <c r="D9" i="8" s="1"/>
  <c r="M61" i="5"/>
  <c r="O41" i="3"/>
  <c r="M41" i="3"/>
  <c r="M47" i="7"/>
  <c r="M75" i="5"/>
  <c r="J16" i="4"/>
  <c r="D14" i="8" l="1"/>
  <c r="N32" i="12"/>
  <c r="P35" i="1"/>
  <c r="G44" i="7"/>
  <c r="N64" i="5"/>
  <c r="P64" i="5" s="1"/>
  <c r="G64" i="5"/>
  <c r="P45" i="3"/>
  <c r="G45" i="3"/>
  <c r="G72" i="5"/>
  <c r="M40" i="1" l="1"/>
  <c r="N32" i="1"/>
  <c r="P32" i="1" s="1"/>
  <c r="N40" i="7" l="1"/>
  <c r="O35" i="7"/>
  <c r="O36" i="7"/>
  <c r="O37" i="7"/>
  <c r="O38" i="7"/>
  <c r="O39" i="7"/>
  <c r="O33" i="7"/>
  <c r="G39" i="7"/>
  <c r="G38" i="7"/>
  <c r="G37" i="7"/>
  <c r="G36" i="7"/>
  <c r="M34" i="7"/>
  <c r="O34" i="7" s="1"/>
  <c r="G34" i="7"/>
  <c r="G33" i="7"/>
  <c r="G40" i="7" l="1"/>
  <c r="O40" i="7"/>
  <c r="B13" i="8"/>
  <c r="G22" i="6"/>
  <c r="O19" i="6"/>
  <c r="G19" i="6"/>
  <c r="O23" i="6"/>
  <c r="G23" i="6"/>
  <c r="O18" i="6"/>
  <c r="G18" i="6"/>
  <c r="N17" i="6"/>
  <c r="O17" i="6" s="1"/>
  <c r="G17" i="6"/>
  <c r="O16" i="6"/>
  <c r="G16" i="6"/>
  <c r="M31" i="7"/>
  <c r="M26" i="7"/>
  <c r="M40" i="7"/>
  <c r="Q40" i="7" s="1"/>
  <c r="M8" i="6"/>
  <c r="M14" i="6"/>
  <c r="M20" i="6"/>
  <c r="N60" i="5"/>
  <c r="O60" i="5" s="1"/>
  <c r="P60" i="5" s="1"/>
  <c r="G60" i="5"/>
  <c r="G63" i="5"/>
  <c r="O57" i="5"/>
  <c r="P57" i="5" s="1"/>
  <c r="N63" i="5"/>
  <c r="P63" i="5" s="1"/>
  <c r="N59" i="5"/>
  <c r="O59" i="5" s="1"/>
  <c r="P59" i="5" s="1"/>
  <c r="N58" i="5"/>
  <c r="O58" i="5" s="1"/>
  <c r="P58" i="5" s="1"/>
  <c r="N56" i="5"/>
  <c r="O56" i="5" s="1"/>
  <c r="P56" i="5" s="1"/>
  <c r="N55" i="5"/>
  <c r="O55" i="5" s="1"/>
  <c r="G55" i="5"/>
  <c r="N54" i="5"/>
  <c r="G54" i="5"/>
  <c r="G45" i="5"/>
  <c r="G44" i="5"/>
  <c r="M52" i="5"/>
  <c r="J7" i="4"/>
  <c r="J10" i="4"/>
  <c r="G42" i="3"/>
  <c r="G41" i="3"/>
  <c r="O46" i="3"/>
  <c r="M43" i="3"/>
  <c r="N42" i="3"/>
  <c r="P42" i="3" s="1"/>
  <c r="G34" i="2"/>
  <c r="G31" i="2"/>
  <c r="G35" i="2"/>
  <c r="G30" i="2"/>
  <c r="N34" i="2"/>
  <c r="Q34" i="2" s="1"/>
  <c r="N35" i="2"/>
  <c r="P35" i="2" s="1"/>
  <c r="N31" i="2"/>
  <c r="P31" i="2" s="1"/>
  <c r="N30" i="2"/>
  <c r="P30" i="2" s="1"/>
  <c r="G24" i="1"/>
  <c r="G25" i="1"/>
  <c r="G26" i="1"/>
  <c r="G27" i="1"/>
  <c r="G38" i="1"/>
  <c r="G40" i="1" s="1"/>
  <c r="G28" i="1"/>
  <c r="G29" i="1"/>
  <c r="G30" i="1"/>
  <c r="G31" i="1"/>
  <c r="G23" i="1"/>
  <c r="N31" i="1"/>
  <c r="P31" i="1" s="1"/>
  <c r="N30" i="1"/>
  <c r="P30" i="1" s="1"/>
  <c r="N29" i="1"/>
  <c r="P29" i="1" s="1"/>
  <c r="N28" i="1"/>
  <c r="P28" i="1" s="1"/>
  <c r="N38" i="1"/>
  <c r="N23" i="1"/>
  <c r="N26" i="1"/>
  <c r="P26" i="1" s="1"/>
  <c r="P40" i="7" l="1"/>
  <c r="G67" i="5"/>
  <c r="N36" i="1"/>
  <c r="P38" i="1"/>
  <c r="P40" i="1" s="1"/>
  <c r="N40" i="1"/>
  <c r="Q40" i="1" s="1"/>
  <c r="M67" i="5"/>
  <c r="O67" i="5"/>
  <c r="N67" i="5"/>
  <c r="N41" i="3"/>
  <c r="N46" i="3" s="1"/>
  <c r="Q46" i="3" s="1"/>
  <c r="P23" i="1"/>
  <c r="M42" i="7"/>
  <c r="M28" i="6"/>
  <c r="M26" i="6"/>
  <c r="P34" i="2"/>
  <c r="G20" i="6"/>
  <c r="G32" i="2"/>
  <c r="G37" i="1"/>
  <c r="P55" i="5"/>
  <c r="O20" i="6"/>
  <c r="N20" i="6"/>
  <c r="N26" i="6" s="1"/>
  <c r="P54" i="5"/>
  <c r="O24" i="6"/>
  <c r="M70" i="5"/>
  <c r="J12" i="4"/>
  <c r="M36" i="3"/>
  <c r="M39" i="3"/>
  <c r="M25" i="2"/>
  <c r="D3" i="8" s="1"/>
  <c r="M28" i="2"/>
  <c r="D7" i="8" s="1"/>
  <c r="M21" i="1"/>
  <c r="P41" i="3" l="1"/>
  <c r="P46" i="3" s="1"/>
  <c r="N42" i="1"/>
  <c r="Q42" i="1" s="1"/>
  <c r="Q36" i="1"/>
  <c r="P26" i="6"/>
  <c r="Q67" i="5"/>
  <c r="M42" i="1"/>
  <c r="O26" i="6"/>
  <c r="P36" i="1"/>
  <c r="P42" i="1" s="1"/>
  <c r="P67" i="5"/>
  <c r="D8" i="8"/>
  <c r="M38" i="2"/>
  <c r="D13" i="8" l="1"/>
  <c r="N32" i="2"/>
  <c r="N37" i="2"/>
  <c r="Q37" i="2"/>
  <c r="O37" i="2"/>
  <c r="P37" i="2"/>
  <c r="P32" i="2"/>
  <c r="O32" i="2"/>
  <c r="Q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Gross Damico</author>
  </authors>
  <commentList>
    <comment ref="F35" authorId="0" shapeId="0" xr:uid="{DD1BDB48-1BFD-46C9-B375-61F4236D5192}">
      <text>
        <r>
          <rPr>
            <b/>
            <sz val="9"/>
            <color indexed="81"/>
            <rFont val="Segoe UI"/>
            <family val="2"/>
          </rPr>
          <t>Gabriel Gross Damico:</t>
        </r>
        <r>
          <rPr>
            <sz val="9"/>
            <color indexed="81"/>
            <rFont val="Segoe UI"/>
            <family val="2"/>
          </rPr>
          <t xml:space="preserve">
Processo teve seu fluxo interrompido devido a priorização das demandas extraordinárias de enchente de maio 2024.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 Gross Damico</author>
  </authors>
  <commentList>
    <comment ref="F32" authorId="0" shapeId="0" xr:uid="{0444721B-98E1-478B-B586-871CBEB8E8E6}">
      <text>
        <r>
          <rPr>
            <b/>
            <sz val="9"/>
            <color indexed="81"/>
            <rFont val="Segoe UI"/>
            <family val="2"/>
          </rPr>
          <t>Gabriel Gross Damico:</t>
        </r>
        <r>
          <rPr>
            <sz val="9"/>
            <color indexed="81"/>
            <rFont val="Segoe UI"/>
            <family val="2"/>
          </rPr>
          <t xml:space="preserve">
Processo teve seu fluxo interrompido devido a priorização das demandas extraordinárias de enchente de maio 2024.</t>
        </r>
      </text>
    </comment>
    <comment ref="G42" authorId="0" shapeId="0" xr:uid="{9D820EC7-BFEF-4DAC-855A-5279B9C19FF2}">
      <text>
        <r>
          <rPr>
            <b/>
            <sz val="9"/>
            <color indexed="81"/>
            <rFont val="Segoe UI"/>
            <family val="2"/>
          </rPr>
          <t>Gabriel Gross Damico:</t>
        </r>
        <r>
          <rPr>
            <sz val="9"/>
            <color indexed="81"/>
            <rFont val="Segoe UI"/>
            <family val="2"/>
          </rPr>
          <t xml:space="preserve">
Processo tramitado com extrema urgência. Fluxo atípico que irá distorcer o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 Gross Damico</author>
  </authors>
  <commentList>
    <comment ref="F32" authorId="0" shapeId="0" xr:uid="{B8273FA4-3D51-49B5-B9C1-8FD32457C083}">
      <text>
        <r>
          <rPr>
            <b/>
            <sz val="9"/>
            <color indexed="81"/>
            <rFont val="Segoe UI"/>
            <family val="2"/>
          </rPr>
          <t>Gabriel Gross Damico:</t>
        </r>
        <r>
          <rPr>
            <sz val="9"/>
            <color indexed="81"/>
            <rFont val="Segoe UI"/>
            <family val="2"/>
          </rPr>
          <t xml:space="preserve">
Processo teve seu fluxo interrompido devido a priorização das demandas extraordinárias de enchente de maio 2024.</t>
        </r>
      </text>
    </comment>
    <comment ref="G45" authorId="0" shapeId="0" xr:uid="{1C111080-D225-4F15-BF6C-5280011135D5}">
      <text>
        <r>
          <rPr>
            <b/>
            <sz val="9"/>
            <color indexed="81"/>
            <rFont val="Segoe UI"/>
            <family val="2"/>
          </rPr>
          <t>Gabriel Gross Damico:</t>
        </r>
        <r>
          <rPr>
            <sz val="9"/>
            <color indexed="81"/>
            <rFont val="Segoe UI"/>
            <family val="2"/>
          </rPr>
          <t xml:space="preserve">
Processo tramitado com extrema urgência. Fluxo atípico que irá distorcer o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 Gross Damico</author>
  </authors>
  <commentList>
    <comment ref="A14" authorId="0" shapeId="0" xr:uid="{0A93158F-2B7D-456C-BFDB-BFD82CD26290}">
      <text>
        <r>
          <rPr>
            <b/>
            <sz val="9"/>
            <color indexed="81"/>
            <rFont val="Segoe UI"/>
            <family val="2"/>
          </rPr>
          <t>Gabriel Gross Damico:</t>
        </r>
        <r>
          <rPr>
            <sz val="9"/>
            <color indexed="81"/>
            <rFont val="Segoe UI"/>
            <family val="2"/>
          </rPr>
          <t xml:space="preserve">
OC realizadas de atas de SRPs vigentes.</t>
        </r>
      </text>
    </comment>
  </commentList>
</comments>
</file>

<file path=xl/sharedStrings.xml><?xml version="1.0" encoding="utf-8"?>
<sst xmlns="http://schemas.openxmlformats.org/spreadsheetml/2006/main" count="2300" uniqueCount="1043">
  <si>
    <t>Nro. de Processo</t>
  </si>
  <si>
    <t>Número da Aquisição</t>
  </si>
  <si>
    <t>Data Abertura</t>
  </si>
  <si>
    <t>Data Contratação</t>
  </si>
  <si>
    <t>Descrição do Objeto</t>
  </si>
  <si>
    <t>Modalidade de Licitação</t>
  </si>
  <si>
    <t>CNPJ e Denominação da Empresa Contratada</t>
  </si>
  <si>
    <t>Tipo Contratação</t>
  </si>
  <si>
    <t>Valor Contratado (R$)</t>
  </si>
  <si>
    <t>1326/24</t>
  </si>
  <si>
    <t>366/24</t>
  </si>
  <si>
    <t>AQUISIÇÃO DE ELETRODOMÉSTICOS PARA AS ESTAÇÕES ATINGIDAS PELA INUNDAÇÃO HISTÓRICA DE MAIO DE 2024.</t>
  </si>
  <si>
    <t>PREGÃO ELETRÔNICO</t>
  </si>
  <si>
    <t>459,94 - RW Comércio e Serviços Eletrônicos Ltda</t>
  </si>
  <si>
    <t>REPASSE</t>
  </si>
  <si>
    <t>1330/24</t>
  </si>
  <si>
    <t>335/24</t>
  </si>
  <si>
    <t>AQUISIÇÃO DE MOBILIÁRIO PARA AS ESTAÇÕES ATINGIDAS PELA INUNDAÇÃO HISTÓRICA DE MAIO DE 2024.</t>
  </si>
  <si>
    <t>1460,27 - AGVANTI COMERCIAL LTDA</t>
  </si>
  <si>
    <t>1434/24</t>
  </si>
  <si>
    <t>380/24</t>
  </si>
  <si>
    <t>CONTRATAÇÃO DE EMPRESA DE ENGENHARIA PARA A IMPLANTAÇÃO TV OPERACIONAL COM GERENCIAMENTO CENTRALIZADO</t>
  </si>
  <si>
    <t>13819549000154 - VEXPER ENERGIA E MOBILIDADE LTDA.</t>
  </si>
  <si>
    <t>1475/24</t>
  </si>
  <si>
    <t>370/24</t>
  </si>
  <si>
    <t>AQUISIÇÃO DE MÁQUINA DE SOLDA MULTIPROCESSOS 370</t>
  </si>
  <si>
    <t>DISPENSA ELETRÔNICA</t>
  </si>
  <si>
    <t>52469367000152 - VOLTTECH COMERCIO E DISTRIBUIÇÃO LTDA</t>
  </si>
  <si>
    <t>1701/24</t>
  </si>
  <si>
    <t>354/24</t>
  </si>
  <si>
    <t>AQUISIÇÃO DE EQUIPAMENTOS DE MEDIÇÃO DE GRANDEZAS MECÂNICAS PARA AS ÁREAS DE MANUTENÇÃO (RELÓGIOS COMPARADORES, PAQUÍMETROS, TORQUÍMETROS, MICRÔMETRO), CHAVE CATRACA E SOQUETES</t>
  </si>
  <si>
    <t>11579693000135 - ALFA FERRAMENTAS COMERCIO, IMPORTAÇÃO LTDA</t>
  </si>
  <si>
    <t>279,9 - PLANTAO COM. DE FERRAMENTAS E FIXADORES LTDA</t>
  </si>
  <si>
    <t>62954987000300 - CARLSONS PRODUTOS INDUSTRIAIS LTDA</t>
  </si>
  <si>
    <t>94038874000181 - CASA DO MECANICO LTDA</t>
  </si>
  <si>
    <t>INSTRUMENTOS DE MEDIÇÃO</t>
  </si>
  <si>
    <t>46044053000105 - NORTEL SUPRIMENTOS INDUSTRIAIS LTDA.</t>
  </si>
  <si>
    <t>AQUISIÇÃO DE EQUIPAMENTOS DE MEDIÇÃO DE GRANDEZAS MECÂNICAS PARA AS ÁREAS DE MANUTENÇÃO (RELÓGIOS COMPARADORES, PAQUÍMETROS, TORQUÍMETROS, MICRÔMETRO), CHAVE CATRACA E SOQUETES.</t>
  </si>
  <si>
    <t>1035,28 - CARLSONS PRODUTOS INDUSTRIAIS LTDA</t>
  </si>
  <si>
    <t>10922926000198 - PLANTAO COM. DE FERRAMENTAS E FIXADORES LTDA</t>
  </si>
  <si>
    <t>1866/24</t>
  </si>
  <si>
    <t>399/24</t>
  </si>
  <si>
    <t>EXECUÇÃO DE LAUDOS DE AVALIAÇÃO OBJETIVANDO A DETERMINAÇÃO DO VALOR JUSTO DOS ATIVOS DA TRENSURB</t>
  </si>
  <si>
    <t>88174099000199 - EMBRAVAL ENGENHARIA CONSULTIVA SS</t>
  </si>
  <si>
    <t>2032/24</t>
  </si>
  <si>
    <t>412/24</t>
  </si>
  <si>
    <t>CONJUNTO MOTO-BOMBAS</t>
  </si>
  <si>
    <t>91323303000109 - Irritécnica Com. Manut Máquinas Ltda</t>
  </si>
  <si>
    <t>2035/23</t>
  </si>
  <si>
    <t>200/24</t>
  </si>
  <si>
    <t>ESTOQUE</t>
  </si>
  <si>
    <t>2239/24</t>
  </si>
  <si>
    <t>000/00</t>
  </si>
  <si>
    <t>AQUISIÇÃO DE PALETEIRA MANUAL HIDRÁULICA 2,0 TONELADAS</t>
  </si>
  <si>
    <t>92664028002780 - FERRAMENTAS GERAIS COMERCIO IMP. DE FERRAM. E MAQUINAS LTDA NH</t>
  </si>
  <si>
    <t>2268/24</t>
  </si>
  <si>
    <t>420/24</t>
  </si>
  <si>
    <t>REDUTOR DE ATRITO</t>
  </si>
  <si>
    <t>1024908000169 - D RODRIGUES MEKARU COMERCIO MATERIAIS FERROVIARIOS LTDA</t>
  </si>
  <si>
    <t>2297/24</t>
  </si>
  <si>
    <t>209/24</t>
  </si>
  <si>
    <t>CONTRATAÇÃO DE SERVIÇOS DE VIGILÂNCIA ARMADA.</t>
  </si>
  <si>
    <t>13624934000146 - MZ Segurança Privada Ltda</t>
  </si>
  <si>
    <t>2388/24</t>
  </si>
  <si>
    <t>422/24</t>
  </si>
  <si>
    <t>TARUGO CÔNICO DE MADEIRA</t>
  </si>
  <si>
    <t>04214187000187 - METALFRESA INDUSTRIA METALURGICA LTDA</t>
  </si>
  <si>
    <t>2420/24</t>
  </si>
  <si>
    <t>444/24</t>
  </si>
  <si>
    <t>SERVIÇO DE ABERTURA DE COFRES</t>
  </si>
  <si>
    <t>39800499000157 - NOVATEKI SERVIÇOS E COMERCIO LTDA</t>
  </si>
  <si>
    <t>2496/24</t>
  </si>
  <si>
    <t>440/24</t>
  </si>
  <si>
    <t>OLEO LUBRIFICANTE DENSIDADE 0,9990 PONTO FULGOR 252GRC VISCOSIDADE 204,70CST FORNECIMENTOTAMBOR 200L - LUBRAX GEAR MO900 - PETROBRAS, CONFORME ESPECIFICAÇÕES E QUANTIDADES CONSTANTES NO EDITAL.</t>
  </si>
  <si>
    <t>90266297000124 - ROVANA LTDA</t>
  </si>
  <si>
    <t>2525/24</t>
  </si>
  <si>
    <t>LIGAÇÃO DE RAMAL DE ENTRADA DE ENERGIA ELÉTRICA EM BAIXA TENSÃO (BT), EM CARÁTER TEMPORÁRIO, PARA ALIMENTAÇÃO DO SERVIÇO AUXILIAR DA SUBESTAÇÃO FARRAPOS.</t>
  </si>
  <si>
    <t>08467115000100 - COMPANHIA ESTADUAL DE DISTRIBUIÇÃO DE ENERGIA ELÉTRICA - CEEE-D.</t>
  </si>
  <si>
    <t>2528/24</t>
  </si>
  <si>
    <t>CONTRATAÇÃO DO SERVIÇO DE LOCAÇÃO DE 1 SISTEMA DE SOM.</t>
  </si>
  <si>
    <t>09169788000139 - SENTRIO EVENTOS LTDA.</t>
  </si>
  <si>
    <t>09169788000139 -  SENTRIO EVENTOS LTDA.</t>
  </si>
  <si>
    <t>2559/23</t>
  </si>
  <si>
    <t>442/24</t>
  </si>
  <si>
    <t>AQUISIÇÃO DE DIVISÓRIAS PARA CÉDULAS E MOEDAS PARA GAVETAS DE GUICHÊS DE BILHETERIA.</t>
  </si>
  <si>
    <t>52469367000152 - VOLTTECH COMERCIO E DISTRIBUIÇÃOLTDA</t>
  </si>
  <si>
    <t>0102/25</t>
  </si>
  <si>
    <t>000/01</t>
  </si>
  <si>
    <t>CONTRATAÇÃO DA REVISÃO DE 250 HORAS DA RETROESCADEIRA, QUE ENCONTRA-SE EM PERÍODO DE GARANTIA, JUNTO A CONCESSIONÁRIA / FORNECEDORA.</t>
  </si>
  <si>
    <t>91595678000110 - ROMAC TECNICA DE MAQUINAS E EQUIPAMENTOS LTDA</t>
  </si>
  <si>
    <t>0119/25</t>
  </si>
  <si>
    <t>057/25</t>
  </si>
  <si>
    <t>AQUISIÇÃO DE ELETRODOMÉSTICOS PARA OS SETORES CUJAS DEPENDÊNCIAS FORAM ATINGIDAS PELA INUNDAÇÃO HISTÓRICA DE MAIO DE 2024</t>
  </si>
  <si>
    <t>46895270000109 - ZAPPE COMERCIO E DISTRIBUICAO LTDA</t>
  </si>
  <si>
    <t>141,61 - ZAPPE COMERCIO E DISTRIBUICAO LTDA</t>
  </si>
  <si>
    <t>0163/25</t>
  </si>
  <si>
    <t>021/25</t>
  </si>
  <si>
    <t>AQUISIÇÃO DE LUMINÁRIAS AUTÔNOMAS DE LED PARA INSTALAÇÃO EM ÁREAS CONFORME NECESSIDADES DO GEOPE</t>
  </si>
  <si>
    <t>37278673000118 - EREMASTER DISTRIBUIDORA DE FERRAGENS E FERRAMENTAS LTDA</t>
  </si>
  <si>
    <t>0177/25</t>
  </si>
  <si>
    <t>019/25</t>
  </si>
  <si>
    <t>FITA ADESIVAS</t>
  </si>
  <si>
    <t>52469367000152 - VOLTTECH COMERCIO E DISTRIBUICAO LTDA</t>
  </si>
  <si>
    <t>FITAS ADESIVAS</t>
  </si>
  <si>
    <t>14,98 - VOLTTECH COMERCIO E DISTRIBUIÇÃO LTDH</t>
  </si>
  <si>
    <t>84,9 - VOLTTECH COMERCIO E DISTRIBUICAO LTDA</t>
  </si>
  <si>
    <t>0189/25</t>
  </si>
  <si>
    <t>035/25</t>
  </si>
  <si>
    <t>CORTA VERGALHÃO 30'</t>
  </si>
  <si>
    <t>30994121000167 - TOPMIX UTILIDADES E SERVICOS LTDA</t>
  </si>
  <si>
    <t>0207/25</t>
  </si>
  <si>
    <t>MINI VENTILADOR AXIAL</t>
  </si>
  <si>
    <t>31024908000169 - D RODRIGUES MEKARU COMERCIO MATERIAIS FERROVIARIOS LTDA</t>
  </si>
  <si>
    <t>025/25</t>
  </si>
  <si>
    <t>AQUISIÇÃO DE MINI VENTILADOR AXIAL</t>
  </si>
  <si>
    <t>0646/24</t>
  </si>
  <si>
    <t>409/24</t>
  </si>
  <si>
    <t>CONTRATAÇÃO DE EMPRESA PRESTADORA DE SERVIÇOS DE ASSISTÊNCIA MÉDICA, AMBULATORIAL, LABORATORIAL, HOSPITALAR COM OBSTETRÍCIA, UTI, EXAMES COMPLEMENTARES, PARA OS EMPREGADOS DA TRENSURB E SEUS DEPENDENTES, INCLUINDO A POSSIBILIDADE DE 4 (QUATRO) NÍVEIS DE SERVIÇOS, SEM EXCLUSIVIDADE.</t>
  </si>
  <si>
    <t>87096616000196 - UNIMED PORTO ALEGRE – COOPERATIVA MÉDICA LTDA</t>
  </si>
  <si>
    <t>0970/24</t>
  </si>
  <si>
    <t>282/24</t>
  </si>
  <si>
    <t>AQUISIÇÃO DE CAMINHÃO RODOFERROVIÁRIO</t>
  </si>
  <si>
    <t>10763773001236 - Wabtec Brasil Fabricação e Manutenção de Equipamentos Ferroviários</t>
  </si>
  <si>
    <t>1535/23</t>
  </si>
  <si>
    <t>291/24</t>
  </si>
  <si>
    <t>AQUISIÇAO DE UNIFORMES DE MANUTENÇÃO</t>
  </si>
  <si>
    <t>11250876000102 - CAMILA CRISTINA PREIRA BARTOLINE-WR CONFECÇÕES</t>
  </si>
  <si>
    <t>2039/24</t>
  </si>
  <si>
    <t>382/24</t>
  </si>
  <si>
    <t>AQUISIÇÃO DE MULTÍMETROS PARA PLANTÃO E LABORATÓRIO SESIN.</t>
  </si>
  <si>
    <t>46044053002906 - NORTEL SUPRIMENTOS INDUSTRIAIS LTDA</t>
  </si>
  <si>
    <t>988,75 - NORTEL SUPRIMENTOS INDUSTRIAIS LTDA.</t>
  </si>
  <si>
    <t>2353/24</t>
  </si>
  <si>
    <t>015/25</t>
  </si>
  <si>
    <t>AQUISIÇÃO DE BAMBONAS DE ÁGUA 20 LITROS,</t>
  </si>
  <si>
    <t>18028392000123 - Águas de Porto comércio Ltda</t>
  </si>
  <si>
    <t>21 - AGUAS DE PORTO COM LTDA.</t>
  </si>
  <si>
    <t>AQUISIÇÃO DE BOMBONAS DE ÁGUA DE 20 LITROS, PARA AS ESTAÇÕES E ÁREAS OPERACIONAIS DA TRENSURB</t>
  </si>
  <si>
    <t>19 - AGUAS DE PORTO COM LTDA.</t>
  </si>
  <si>
    <t>2393/23</t>
  </si>
  <si>
    <t>113/24</t>
  </si>
  <si>
    <t>CONTRATAÇÃO DE SERVIÇO DE ENGENHARIA OU ARQUITETURA PARA REFORMA DA COBERTURA DO PRÉDIO DA GERENCIA DE SISTEMAS - GESIS - DA TRENSURB.</t>
  </si>
  <si>
    <t>48081585000148 - M. R. S. Regio</t>
  </si>
  <si>
    <t>2460/24</t>
  </si>
  <si>
    <t>CONTRATAÇÃO POR INEXIGIBILIDADE DA FERRAMENTA BANCO DE PREÇOS</t>
  </si>
  <si>
    <t>INEXIGIBILIDADE</t>
  </si>
  <si>
    <t>07797967000195 - NP TECNOLOGIA E GESTAO DE DADOS LTDH</t>
  </si>
  <si>
    <t>2545/24</t>
  </si>
  <si>
    <t>JOGO DE CHAVES COMBINADAS COM 12 PEÇAS</t>
  </si>
  <si>
    <t>2553/24</t>
  </si>
  <si>
    <t>18028392000123 - águas de porto comécio ltda</t>
  </si>
  <si>
    <t>12 - Águas de Porto comércio Ltda.</t>
  </si>
  <si>
    <t>2590/24</t>
  </si>
  <si>
    <t>002/25</t>
  </si>
  <si>
    <t>CONTRATAÇÃO DE EMPRESA PARA AQUISIÇÃO E APLICAÇÃO DE DOSES DE VACINA CONJUGADA QUADRIVALENTE CONTRA A GRIPE PARA A CAMPANHA DE VACINAÇÃO DE 2025</t>
  </si>
  <si>
    <t>03775159000176 - SERVICO SOCIAL DA INDUSTRIA - SESI</t>
  </si>
  <si>
    <t>2625/24</t>
  </si>
  <si>
    <t>CONTRATAÇÃO DE TREINAMENTO EXTERNO SOBRE UNIFICAÇÃO DOS DÉBITOS NA DCTF WEB 2025- TRANSIÇÃO DA DCTF FAZENDÁRIA PARA O MÓD. INCLUSÃO DE TRIBUTOS (PARA QUATRO COLABORADORES DA TRENSURB)</t>
  </si>
  <si>
    <t>32947598000117 - ESCOLA SUPERIOR DE CONTABILIDADE TRIBUTOS E RH LTDA</t>
  </si>
  <si>
    <t>0064/25</t>
  </si>
  <si>
    <t>AQUISIÇÃO DE BALANÇAS SUSPENSAS 25 KG, COM RELÓGIO, ANALÓGICO.</t>
  </si>
  <si>
    <t>10922926000198 - PLANTAO COM. DE FERRAMENTAS E FIXADORES LTD</t>
  </si>
  <si>
    <t>0081/25</t>
  </si>
  <si>
    <t>AQUISIÇÃO DE ALICATES DE PRESSÃO</t>
  </si>
  <si>
    <t>88460985000189 - FERRAMENTAS CANOAS LTD</t>
  </si>
  <si>
    <t>0083/25</t>
  </si>
  <si>
    <t>AQUISIÇÃO DE BOMBA DE TRANSFERÊNCIA MANUAL ROTATIVA.</t>
  </si>
  <si>
    <t>45735691000100 - PETRO LIDER COMERCIO DE FERRAMENTAS LTDA</t>
  </si>
  <si>
    <t>0169/25</t>
  </si>
  <si>
    <t>030/25</t>
  </si>
  <si>
    <t>MOCHILA DE FERRAMENTAS</t>
  </si>
  <si>
    <t>32593754000199 -  GRN CONECTIVIDADE LTDA</t>
  </si>
  <si>
    <t>0170/25</t>
  </si>
  <si>
    <t>031/25</t>
  </si>
  <si>
    <t>CADEADOS MESTRADOS</t>
  </si>
  <si>
    <t>58520154000194 - KCG PARTS LTDA</t>
  </si>
  <si>
    <t>0176/25</t>
  </si>
  <si>
    <t>033/25</t>
  </si>
  <si>
    <t>FITA ISOLANTE DE PVC VERDE</t>
  </si>
  <si>
    <t>52469367000152 - VOLTTECH COMÉRCIO E DISTRIBUIÇÃO LTDA</t>
  </si>
  <si>
    <t>FITA ISOLANTE PVC PRETO</t>
  </si>
  <si>
    <t>51912113000102 - VRF PROTECTION COMERCIO DE EQUIPAMENTOS E ACESSORIOS DE SEGURANCA</t>
  </si>
  <si>
    <t>0195/25</t>
  </si>
  <si>
    <t>042/25</t>
  </si>
  <si>
    <t>FITA ELÉTRICA AUTOFUSÃO</t>
  </si>
  <si>
    <t>20050544000175 - A. DA SILVA LIMA COMERCIO DE EQUIPAMENTOS EM GERAL</t>
  </si>
  <si>
    <t>0197/25</t>
  </si>
  <si>
    <t>037/25</t>
  </si>
  <si>
    <t>AQUISIÇÃO DE TERMINAL BOBINA IMPEDÂNCIA</t>
  </si>
  <si>
    <t>41786528000115 - ANDRÉ VEGA DE SOUZA</t>
  </si>
  <si>
    <t>0200/25</t>
  </si>
  <si>
    <t>036/25</t>
  </si>
  <si>
    <t>FUSÍVEL DE AÇÃO ULTRA RÁPIDO</t>
  </si>
  <si>
    <t>0204/25</t>
  </si>
  <si>
    <t>024/25</t>
  </si>
  <si>
    <t>AQUISIÇÃO DE LUBRIFICANTE ANTI-CORROSIVO</t>
  </si>
  <si>
    <t>88460985000189 - FERRAMENTAS CANOAS LTDA</t>
  </si>
  <si>
    <t>0357/25</t>
  </si>
  <si>
    <t>061/25</t>
  </si>
  <si>
    <t>RELÉ MULTIFUNCIONAL DE MONITORAMENTO TRIFÁSICO</t>
  </si>
  <si>
    <t>07696901000109 - _x001D_ ORS ELETROELETRONICA E TELECOMUNICAÇÕES</t>
  </si>
  <si>
    <t>0436/25</t>
  </si>
  <si>
    <t>AQUISIÇÃO DE CABO DE SINAL UTILIZADO PARA CONEXÃO INTERNA DAS REMOTAS DE TRÁFEGO.</t>
  </si>
  <si>
    <t>00212675000366 - ABT COMERCIAL ELETRICA LTDA AJ</t>
  </si>
  <si>
    <t>QUISIÇÃO DE CABO DE SINAL UTILIZADO PARA CONEXÃO INTERNA DAS REMOTAS DE TRÁFEGO</t>
  </si>
  <si>
    <t>002126750102 - ABT COMERCIAL ELETRICA LTDA</t>
  </si>
  <si>
    <t>0550/25</t>
  </si>
  <si>
    <t>00//00</t>
  </si>
  <si>
    <t>LOCAÇÃO DE 2 EQUIPAMENTOS ELEVADORES PORTÁTEIS PARA CADEIRANTES, COM A MANUTENÇÃO PREVENTIVA E CORRETIVA SEM ÔNUS PARA A CONTRATANTE DURANTE O PERÍODO DO ALUGUEL. PERÍODO: 1 MÊS E 8 DIAS.</t>
  </si>
  <si>
    <t>06214643000114 - ELEVARE COMERCIO E SERVICOS LTDA</t>
  </si>
  <si>
    <t>0667/25</t>
  </si>
  <si>
    <t>AQUISIÇÃO DE POTES COM CHAVEIRO COM ETIQUETA PARA IDENTIFICAÇÃO.</t>
  </si>
  <si>
    <t>04209347000108 - GILBERTO MOREIRA RIBAS</t>
  </si>
  <si>
    <t>1052/24</t>
  </si>
  <si>
    <t>004/25</t>
  </si>
  <si>
    <t>DESTINAÇÃO DE RESÍDUOS DO TIPO “PERIGOSO” INCLUINDO AS ETAPAS DE COLETA, TRANSPORTE E DESTINAÇÃO FINAL AMBIENTALMENTE ADEQUADA.</t>
  </si>
  <si>
    <t>03588763000355 - MULTTI SERVICOS TECNOLOGIA AMBIENTAL LTDA</t>
  </si>
  <si>
    <t>1200 - MULTTI SERVICOS TECNOLOGIA AMBIENTAL LTDA</t>
  </si>
  <si>
    <t>1170/24</t>
  </si>
  <si>
    <t>236/24</t>
  </si>
  <si>
    <t>CONVERSOR DC-DC</t>
  </si>
  <si>
    <t>27324774000124 - B &amp; M ELETRICIDADE – ME</t>
  </si>
  <si>
    <t>1431/24</t>
  </si>
  <si>
    <t>016/25</t>
  </si>
  <si>
    <t>CONTRATAÇÃO DE CONSULTORIA ESPECIALIZADA PARA A IMPLANTAÇÃO DO BUILDING INFORMATION MODELLING (BIM)</t>
  </si>
  <si>
    <t>09526554000100 - MAXICAD INFORMATICA LTDA</t>
  </si>
  <si>
    <t>1466/23</t>
  </si>
  <si>
    <t>360/24</t>
  </si>
  <si>
    <t>AQUISIÇÃO DE BASTÕES PR24 (TONFA)</t>
  </si>
  <si>
    <t>20604417000170 - RP COMERCIAL LTDA</t>
  </si>
  <si>
    <t>1848/18</t>
  </si>
  <si>
    <t>RENOVAÇÃO DE 1 LICENÇA DO SOFTWARE PLEO/FRANARIM, UTILIZADO PELA GEDEN PARA ELABORAÇÃO DE ORÇAMENTOS EMPRESA: FRANARIN E CIA LTDA.</t>
  </si>
  <si>
    <t>93277291000140 -  Franarin e Cia Ltda.</t>
  </si>
  <si>
    <t>1897/24</t>
  </si>
  <si>
    <t>389/24</t>
  </si>
  <si>
    <t>AQUISIÇÃO DE CABOS DE SINALIZAÇÃO</t>
  </si>
  <si>
    <t>25,93 - BIDDING ENGENHARIA E PROJETOS LTDA</t>
  </si>
  <si>
    <t>2218/24</t>
  </si>
  <si>
    <t>AQUISIÇÃO DE CORTINAS PARA SALA PLANTÃO E GESIS</t>
  </si>
  <si>
    <t>05367508000146 - PERCIASUL CORTINAS E PERCIANS</t>
  </si>
  <si>
    <t>700 - PERSIASUL CORTINAS E PERSIANAS</t>
  </si>
  <si>
    <t>05367508000146 - PERSIASUL CORTINAS E PERSIANAS</t>
  </si>
  <si>
    <t>2218/25</t>
  </si>
  <si>
    <t>AQUISIÇÃO DE CORTINAS PARA SALA PLANTÃO E GESIS.</t>
  </si>
  <si>
    <t>05367508000146 - PERCIASUL CORTINAS E PERSIANAS</t>
  </si>
  <si>
    <t>640 - PERCIASUL CORTINAS E PERSIANAS</t>
  </si>
  <si>
    <t>2249/24</t>
  </si>
  <si>
    <t>007/25</t>
  </si>
  <si>
    <t>LUPA DE BANCADA COM LENTE DE VIDRO E SUPORTE</t>
  </si>
  <si>
    <t>2313/24</t>
  </si>
  <si>
    <t>AQUISIÇÃO DE MATERIAL</t>
  </si>
  <si>
    <t>10922926000198 - plantão com. ferramentas e fixadores ltda</t>
  </si>
  <si>
    <t>AQUISIÇÃO DE MATERIAL DE CONSUMO</t>
  </si>
  <si>
    <t>10922926000198 - plantão com . ferramentas e fixadores</t>
  </si>
  <si>
    <t>22,99 - plantão com. ferramentas e fixadores ltda</t>
  </si>
  <si>
    <t>2532/24</t>
  </si>
  <si>
    <t>010/25</t>
  </si>
  <si>
    <t>CONTRATAÇÃO DE EMPRESA ESPECIALIZADA PARA A REALIZAÇÃO DE ATIVIDADES DE PODA, SUPRESSÃO DE ÁRVORES, QUANDO NECESSÁRIO.</t>
  </si>
  <si>
    <t>09202344000158 - ATHENA CONSTRUÇÃO E PAISAGISMO LTDA</t>
  </si>
  <si>
    <t>379,2 - ATHENA CONSTRUÇÃO E PAISAGISMO LTDA</t>
  </si>
  <si>
    <t>2533/24</t>
  </si>
  <si>
    <t>051/25</t>
  </si>
  <si>
    <t>PRESTAÇÃO DE SERVIÇO DE COLETA, TRANSPORTE E DESTINAÇÃO DE RESÍDUOS INERTES DE CONSTRUÇÃO CIVIL</t>
  </si>
  <si>
    <t>54364348000197 - TIRENTULHO CRISTIANE L DANNEBROCK TRANSPORTES E RECICLAGEM DE LAMPADAS</t>
  </si>
  <si>
    <t>2539/24</t>
  </si>
  <si>
    <t>441/24</t>
  </si>
  <si>
    <t>CONTRATAÇÃO DO SERVIÇO DE TRANSPORTE DE PASSAGEIROS POR EMPRESA DE ÔNIBUS FRETADA PARA FINS DE COMPLEMENTAÇÃO DE VIAGENS DOS USUÁRIOS DA TRENSURB DEVIDO AOS DANOS PROVOCADOS PELAS ENCHENTES DE MAIO DE 2024</t>
  </si>
  <si>
    <t>31511797000115 - TRANSBUS TRANSPORTES LTDA.</t>
  </si>
  <si>
    <t>2571/24</t>
  </si>
  <si>
    <t>053/24</t>
  </si>
  <si>
    <t>PLACA MÓVEL FORMATO EM "V" - FECHADO/ABERTO</t>
  </si>
  <si>
    <t>Data SECOM</t>
  </si>
  <si>
    <t>Data Publicação</t>
  </si>
  <si>
    <t>TML</t>
  </si>
  <si>
    <t>Valor Estimado (R$)</t>
  </si>
  <si>
    <t>SANE INDUSTRIA E COMERCIO DE MOVEIS E EQUIPAMENTOS LTD</t>
  </si>
  <si>
    <t>HBO IND E COMÉRCIO</t>
  </si>
  <si>
    <t>Valor total (R$)</t>
  </si>
  <si>
    <t>Saving (R$)</t>
  </si>
  <si>
    <t>Controle Serv e Com Informática</t>
  </si>
  <si>
    <t>CABOS DE DE SINALIZAÇÃO</t>
  </si>
  <si>
    <t>VÁRIOS FORNECEDORES</t>
  </si>
  <si>
    <t>0070/25</t>
  </si>
  <si>
    <t>076/25</t>
  </si>
  <si>
    <t>JOGOS DE SOQUETES SEXTAVADOS</t>
  </si>
  <si>
    <t>0392/21</t>
  </si>
  <si>
    <t>AQUISIÇÃO DE MÓDULOS PARA EXECUTAR A MANUTENÇÃO</t>
  </si>
  <si>
    <t>10682 - WABTEC BRASIL FABRICACAO E MANUTENCAO DE EQUIPAMENTOS LTDA</t>
  </si>
  <si>
    <t>0392/25</t>
  </si>
  <si>
    <t>CONTRATAÇÃO DE TREINAMENTO EXTERNO SOBRE GERENCIAMENTO DE ALMOXARIFADO</t>
  </si>
  <si>
    <t>34370234000142 - Supreme Capacitação e Treinamento Ltda</t>
  </si>
  <si>
    <t>0494/25</t>
  </si>
  <si>
    <t>CONTRATAÇÃO DO SERVIÇO DE LOCAÇÃO DE 1 SISTEMA DE SOM, MICROFONES, PORTA-BANNER, PROJETOR E TELA.</t>
  </si>
  <si>
    <t>09169788000139 - SENTRIO EVENTOS LTDA</t>
  </si>
  <si>
    <t>1750 - SENTRIO EVENTOS LTDA</t>
  </si>
  <si>
    <t>0597/25</t>
  </si>
  <si>
    <t>CONTRATAÇÃO DE EMPRESA ESPECIALIZADA EM FORNECIMENTO DE SOFTWARE ESPECIALISTA ON-LINE PARA EMISSÃO DE CONHECIMENTO DE TRANSPORTE ELETRÔNICO PARA OUTROS SERVIÇOS (CT-E OS) A QUAL A TRENSURB ESTÁ OBRIGADA A EMITIR PARA REPRESENTAR A RECEITA DA BILHETAGEM UMA VEZ QUE O SISTEMA EXISTENTE DYNAMICS AX NÃO TEM PREVISÃO DE EMISSÃO DE CT-E OS MODELO 67.</t>
  </si>
  <si>
    <t>09365534000196 - EGS SYSTEM DESENVOLVIMENTO DE SISTEMAS LTDA</t>
  </si>
  <si>
    <t>0000/00</t>
  </si>
  <si>
    <t>ABRAÇADEIRA FLEXIVEL PARA CABO ELETRICO</t>
  </si>
  <si>
    <t>09721504000175 - CIGAME COM DE MAT. ELETRICOS</t>
  </si>
  <si>
    <t>0048/25</t>
  </si>
  <si>
    <t>055/25</t>
  </si>
  <si>
    <t>JOGO DE SOQUETES LONGOS SEXTAVADOS</t>
  </si>
  <si>
    <t>32593754000199 - GRN CONECTIVIDADE LTDA</t>
  </si>
  <si>
    <t>0171/25</t>
  </si>
  <si>
    <t>066/25</t>
  </si>
  <si>
    <t>AQUISIÇÃO DE MANGUEIRAS</t>
  </si>
  <si>
    <t>310 - SANEX COMÉRCIO E SERVIÇOS LTDA</t>
  </si>
  <si>
    <t>0173/25</t>
  </si>
  <si>
    <t>040/25</t>
  </si>
  <si>
    <t>CABEÇOTE</t>
  </si>
  <si>
    <t>VARA DE MANOBRA TELESCÓPICA SEÇÃO TRIANGULAR</t>
  </si>
  <si>
    <t>749 - FENIX SOLUCOES COMERCIAIS LTDA</t>
  </si>
  <si>
    <t>8163610000132 - FENIX SOLUCOES COMERCIAIS LTDA</t>
  </si>
  <si>
    <t>0175/25</t>
  </si>
  <si>
    <t>026/25</t>
  </si>
  <si>
    <t>AQUISIÇÃO DE MINIDISJUNTOR TRIPOLAR 10A</t>
  </si>
  <si>
    <t>08329509000194 - DISTRITO MATERIAIS ELÉTRICOS LTDA.</t>
  </si>
  <si>
    <t>0179/25</t>
  </si>
  <si>
    <t>090/25</t>
  </si>
  <si>
    <t>CAPACETE DE SEGURANÇA COR AMARELO E AZUL PROTEÇÃO B</t>
  </si>
  <si>
    <t>51,9 - VOLTTECH COMÉRCIO E DISTRIBUIÇÃO LTDA</t>
  </si>
  <si>
    <t>52469367000152 -  VOLTTECH COMÉRCIO E DISTRIBUIÇÃO LTDA</t>
  </si>
  <si>
    <t>0180/25</t>
  </si>
  <si>
    <t>043/25</t>
  </si>
  <si>
    <t>LUVA DE PROCEDIMENTO</t>
  </si>
  <si>
    <t>24 - AGS SUPRIMENTO DE MATERIAIS E SERVIÇOS</t>
  </si>
  <si>
    <t>LUVAS</t>
  </si>
  <si>
    <t>36091140000160 - BLUSAFE EQUIPAMENTOS DE PROTECAO INDIVIDUAL LTDA</t>
  </si>
  <si>
    <t>0186/25</t>
  </si>
  <si>
    <t>049/25</t>
  </si>
  <si>
    <t>VÁLVULA BAIXA PRESSÃO</t>
  </si>
  <si>
    <t>53902607000123 - SELCO TECNOLOGIA INDUSTRIAL LTDA</t>
  </si>
  <si>
    <t>0188/25</t>
  </si>
  <si>
    <t>039/25</t>
  </si>
  <si>
    <t>AQUISIÇÃO DE ESPAÇADOR DE LUMINÁRIA</t>
  </si>
  <si>
    <t>15513806000150 -  NN INDÚSTRIA E COMÉRCIO DE COMPONENTES METRO-FERROVIÁRIOS LTDA</t>
  </si>
  <si>
    <t>0191/25</t>
  </si>
  <si>
    <t>044/25</t>
  </si>
  <si>
    <t>AQUISIÇÃO DE POLIA PARA EQUIPAMENTO TENSOR EM ALUMINIO FUNDIDO</t>
  </si>
  <si>
    <t>12078050000170 - SCPOLIAS INDUSTRIA E COMERCIO DE POLIAS LTDA</t>
  </si>
  <si>
    <t>0202/25</t>
  </si>
  <si>
    <t>083/25</t>
  </si>
  <si>
    <t>AQUISIÇÃO DE SERPENTINA DE COBRE DE 1/2''</t>
  </si>
  <si>
    <t>52469367000152 - VOLTTEC COMERCIO E DISTRIBUIÇÃO LTDA</t>
  </si>
  <si>
    <t>0206/25</t>
  </si>
  <si>
    <t>020/25</t>
  </si>
  <si>
    <t>TELEFONE ANALÓGICO</t>
  </si>
  <si>
    <t>07696901000109 - ORS ELETROELETRONICA E TELECOMUNICAÇÕES</t>
  </si>
  <si>
    <t>0255/25</t>
  </si>
  <si>
    <t>PASTA MALETA PLÁSTICA TRANSPARENTE A3</t>
  </si>
  <si>
    <t>05563868002590 - BALLER COMERCIO DE PAPEIS LTDA</t>
  </si>
  <si>
    <t>0260/25</t>
  </si>
  <si>
    <t>102/25</t>
  </si>
  <si>
    <t>TESOURAS E GRAMPEADOR DE MESA</t>
  </si>
  <si>
    <t>2469367000152 - VOLTTECH COMERCIO E DISTRIBUICAO LTDA</t>
  </si>
  <si>
    <t>9,23 - VOLTTECH COMERCIO E DISTRIBUICAO LTDA</t>
  </si>
  <si>
    <t>CALCULADORAS</t>
  </si>
  <si>
    <t>0994121000167 - TOPMIX UTILIDADES E SERVICOS LTDA</t>
  </si>
  <si>
    <t>0293/25</t>
  </si>
  <si>
    <t>103/25</t>
  </si>
  <si>
    <t>CLAVICULÁRIO DE FERRO PARA 40 CHAVES</t>
  </si>
  <si>
    <t>0800614000101 -  R&amp;D COMERCIAL LTDA</t>
  </si>
  <si>
    <t>0323/25</t>
  </si>
  <si>
    <t>060/25</t>
  </si>
  <si>
    <t>MALA DE FERRAMENTAS</t>
  </si>
  <si>
    <t>0350/25</t>
  </si>
  <si>
    <t>062/25</t>
  </si>
  <si>
    <t>GÁS GLP 13KG</t>
  </si>
  <si>
    <t>08039678000190 - POSTO DE GAS SOL NASCENTE LTDA</t>
  </si>
  <si>
    <t>0367/25</t>
  </si>
  <si>
    <t>110/25</t>
  </si>
  <si>
    <t>CONTRATAÇÃO DE PRESTAÇÃO DE SERVIÇO DE LOCAÇÃO DE VEÍCULOS, SEM MOTORISTA, SEM ABASTECIMENTO, PARA USO DE PATRULHAMENTO AO LONGO DA VIA PERMAMENTE PELA EQUIPE DA OPERAÇÃO DA TRENSURB.</t>
  </si>
  <si>
    <t>03000720000145 - LOCADORA DE VEÍCULOS SANTA CRUZ LTDA</t>
  </si>
  <si>
    <t>0490/25</t>
  </si>
  <si>
    <t>092/25</t>
  </si>
  <si>
    <t>MEDICAMENTOS</t>
  </si>
  <si>
    <t>20699879000119 - LANDARIN E SAUCEDO LTDA</t>
  </si>
  <si>
    <t>283 - LANDARIN E SAUCEDO LTDA</t>
  </si>
  <si>
    <t>882121130147410 - COMERCIAL DE MEDICAMENTOS BRAIR LTDA</t>
  </si>
  <si>
    <t>AQUISIÇÃO DE MEDICAMENTOS, NÃO FORNECIDOS PELO SUS, DESTINADO A EMPREGADOS E/OU DEPENDENTES PORTADORES DE DOENÇAS INCURÁVEIS E/OU INFECTO CONTAGIOSAS.</t>
  </si>
  <si>
    <t>284 - COMERCIAL DE MEDICAMENTOS BRAIR LTDA</t>
  </si>
  <si>
    <t>0546/25</t>
  </si>
  <si>
    <t>RENOVAÇÃO DE ASSINATURA DO JORNAL ZERO-HORA EM FORMATO DIGITAL PARA A GERÊNCIA DE COMUNICAÇÃO.</t>
  </si>
  <si>
    <t>92821701000100 - ZERO HORA EDITORA JORNALISTICA S.A</t>
  </si>
  <si>
    <t>0617/25</t>
  </si>
  <si>
    <t>CONTRATAÇÃO DE EMPRESA ESPECIALIZADA NA PRESTAÇÃO DE SERVIÇO DE DISTRIBUIÇÃO DE PUBLICIDADE LEGAL IMPRESSA E/OU ELETRÔNICA DE INTERESSE DA TRENSURB.</t>
  </si>
  <si>
    <t>09168704000142 - Empresa Brasil de Comunicação S.A. - EBC</t>
  </si>
  <si>
    <t>0631/25</t>
  </si>
  <si>
    <t>0671/25</t>
  </si>
  <si>
    <t>119/25</t>
  </si>
  <si>
    <t>COLETA E ANÁLISE DE PARÂMETROS FÍSICO-QUÍMICO DE AMOSTRAS DAS CAIXAS SEPARADORAS</t>
  </si>
  <si>
    <t>03775069000185 - SERVICO NACIONAL DE APRENDIZAGEM INDUSTRIAL-SENAI</t>
  </si>
  <si>
    <t>0750/25</t>
  </si>
  <si>
    <t>CONTRATAÇÃO DE TREINAMENTO EXTERNO - 58° FONAITEC.</t>
  </si>
  <si>
    <t>12465165000118 - ASSOCIACAO NACIONAL DOS INTEGRANTES DAS UNIDADES DE AUDITORIA.</t>
  </si>
  <si>
    <t>0760/25</t>
  </si>
  <si>
    <t>LIMPADOR DE CONTATOS ELÉTRICOS</t>
  </si>
  <si>
    <t>94478518000189 - ABRASSER FERRAMENTAS LTDA</t>
  </si>
  <si>
    <t>0761/25</t>
  </si>
  <si>
    <t>115/25</t>
  </si>
  <si>
    <t>REPELENTE DE INSETOS EM SPRAY</t>
  </si>
  <si>
    <t>08471046000109 - DESKART SUL DISTR. MAT. LIMPEZA LTDA</t>
  </si>
  <si>
    <t>0861/25</t>
  </si>
  <si>
    <t>AQUISIÇÃO E INSTALAÇÃO DE KIT REFIL DO FILTRO PARA O PURIFICADOR DE ÁGUA SOFT BY EVEREST.</t>
  </si>
  <si>
    <t>02281576000108 - CAMILA PETRUCCI DE FREITAS EPP</t>
  </si>
  <si>
    <t>0866/25</t>
  </si>
  <si>
    <t>AQUISIÇÃO DE ALICATE HIDRÁULICO PARA COMPRESSÃO DE TERMINAIS.</t>
  </si>
  <si>
    <t>94478518000189 - ABRASSER FERRAMENTAS</t>
  </si>
  <si>
    <t>0881/25</t>
  </si>
  <si>
    <t>AQUISIÇÃO DE 08 (OITO) HEADSETS PARA CENTRAL DE ATENDIMENTO (OUVID)</t>
  </si>
  <si>
    <t>03812418000191 - stanguerlin informatica ltda</t>
  </si>
  <si>
    <t>0902/25</t>
  </si>
  <si>
    <t>AQUISIÇÃO DE DOIS CONJUNTOS TECLADO E MOUSE SEM FIO ( WIRELESS) PARA AS UNIDADES DE APRESENTAÇÃO DAS SALAS DE REUNIÃO DO SUDEX E GEDEN.</t>
  </si>
  <si>
    <t>07955127000103 - GAUCHA DISTRIBUIDORA DE INFORMATICA LTDA</t>
  </si>
  <si>
    <t>0932/25</t>
  </si>
  <si>
    <t>BOMBA HIDRAULICA DE 12V ALIMENTADA POR BATERIA DE CARROS A SER UTILIZADA PELO CORPO TECNICO DO SENERG PARA ABASTECER COM ÓLEO DIESEL OS RESEVATÓRIOS DOS GRUPOS GERADORES EXISTENTES EM ESTAÇÕES E ÁREAS INDUSTRIAIS DA TRENSURB</t>
  </si>
  <si>
    <t>0955/25</t>
  </si>
  <si>
    <t>121/25</t>
  </si>
  <si>
    <t>GÁS GLP 20KG</t>
  </si>
  <si>
    <t>1002/25</t>
  </si>
  <si>
    <t>CONTRATAÇÃO DE TREINAMENTO EXTERNO SOBRE 3º SEMINÁRIO NACIONAL DE GESTÃO DE PESSOAS E LIDERANÇA NO SETOR PÚBLICO</t>
  </si>
  <si>
    <t>44825501000263 - InfocoRh Desenvolvimeto e Capacitação</t>
  </si>
  <si>
    <t>1064/25</t>
  </si>
  <si>
    <t>RENOVAÇÃO DE ASSINATURA DO JORNAL DO COMÉRCIO EM FORMATO DIGITAL PARA A GERÊNCIA DE COMUNICAÇÃO.</t>
  </si>
  <si>
    <t>92785989000104 - EMPRESA JORNALISICA J C JARROS LTDA</t>
  </si>
  <si>
    <t>1271/24</t>
  </si>
  <si>
    <t>448/24</t>
  </si>
  <si>
    <t>AQUISIÇÃO DE PALETEIRA COM BALANÇA</t>
  </si>
  <si>
    <t>08338066000106 -   Equipacenter Comércio de Equipamentos Ltda.</t>
  </si>
  <si>
    <t>CABO DESINALIZAÇÃO</t>
  </si>
  <si>
    <t>45,79 - R&amp;D COMERCIAL LTDA</t>
  </si>
  <si>
    <t>67,91 - R&amp;D COMERCIAL LTDA</t>
  </si>
  <si>
    <t>CABO ELETRICO FLEXIVEL</t>
  </si>
  <si>
    <t>04117852000114 - Condex Ind. e Com. de Condutores elétricos Ltda</t>
  </si>
  <si>
    <t>2014/24</t>
  </si>
  <si>
    <t>451/24</t>
  </si>
  <si>
    <t>AQUISIÇÃO DE BOBINA TÉRMICA</t>
  </si>
  <si>
    <t>24291879000136 - TB SUPRIMENTOS PARA INFORMÁTICA LTDA</t>
  </si>
  <si>
    <t>2305/24</t>
  </si>
  <si>
    <t>449/24</t>
  </si>
  <si>
    <t>AQUISIÇÃO DE SWITCHES, ACCESS POINTS E ACESSÓRIOS PARA A REDE DE DADOS DA TRENSURB</t>
  </si>
  <si>
    <t>01739571000105 - TECHDEC INFORMÁTICA S.A</t>
  </si>
  <si>
    <t>2309/24</t>
  </si>
  <si>
    <t>439/24</t>
  </si>
  <si>
    <t>AQUISIÇÃO DE SOQUETES PARA RELÉS DOS NOBREAKS JAPONESES DOS PCLS.</t>
  </si>
  <si>
    <t>91825422000151 - ELETROPEÇAS COMERCIAL ELETRÔNICA LTDA</t>
  </si>
  <si>
    <t>FONTE DE ALIMENTACAO ATX/450WREAIS PARA CPU DO GRAVADOR DEAUDIO DO CCO</t>
  </si>
  <si>
    <t>20146769000120 - VBB COMERCIO DE PAPEIS</t>
  </si>
  <si>
    <t>0223/24</t>
  </si>
  <si>
    <t>ANUIDADE 2024 DA ANTP – ASSOCIAÇÃO NACIONAL DE TRANSPORTES PÚBLICOS</t>
  </si>
  <si>
    <t>49351919000119 - ANTP – Associação Nacional de Transportes Públicos</t>
  </si>
  <si>
    <t>0235/25</t>
  </si>
  <si>
    <t>098/25</t>
  </si>
  <si>
    <t>LOCAÇÃO POR 12 MESES, PERMITINDO A RENOVAÇÃO, DE 2 EQUIPAMENTOS ELEVADORES PORTÁTEIS PARA CADEIRANTES, COM A MANUTENÇÃO PREVENTIVA E CORRETIVA, SEM ÔNUS PARA A CONTRATANTE</t>
  </si>
  <si>
    <t>0342/25</t>
  </si>
  <si>
    <t>113/25</t>
  </si>
  <si>
    <t>SERVIÇO DE LOCAÇÃO DE EQUIPAMENTOS DE INFORMÁTICA COM INSTALAÇÃO E MANUTENÇÃO DOS TIPOS: DESKTOP, NOTEBOOK, WEBCAM E CAIXAS DE SOM, MONITOR E WORKSTATION/SERVIDOR TIPO RACK. SENDO TODOS OS EQUIPAMENTOS NOVOS, ATUALIZADOS, PROVIDOS DE SISTEMA OPERACIONAL E SOFTWARE DE AUTOMAÇÃO DE ESCRITÓRIO, PARA USO NAS DEPENDÊNCIAS DA TRENSURB.</t>
  </si>
  <si>
    <t>00895371000189 - COM TECH INFORMÁTICA LTDA.</t>
  </si>
  <si>
    <t>0355/25</t>
  </si>
  <si>
    <t>094/25</t>
  </si>
  <si>
    <t>TEMPORIZADOR ELETRONICO</t>
  </si>
  <si>
    <t>0383/25</t>
  </si>
  <si>
    <t>DESENVOLVIMENTO, ATUALIZAÇÃO, ADAPTAÇÃO, MANUTENÇÃO E LOCAÇÃO DE EQUIPAMENTOS QUE SE FIZEREM NECESSÁRIOS, BEM COMO A OPERACIONALIZAÇÃO DO CADASTRAMENTO DE USUÁRIOS, EMISSÃO DE CARTÕES E PROCESSAMENTO DE DADOS RELATIVOS À UTILIZAÇÃO DO CARTÃO SIM, PROPORCIONANDO AS CONDIÇÕES NECESSÁRIAS PARA A OPERAÇÃO COM TARIFAÇÃO INTEGRADA DOS SISTEMAS SIM E TRI, EM TODO O SISTEMA DAS ESTAÇÕES DA TRENSURB E DAS INTEGRAÇÕES INTERMODAIS.</t>
  </si>
  <si>
    <t>90298993000112 - Associação das Empresas de Transportes de Passageiros de Porto Alegre - ATP</t>
  </si>
  <si>
    <t>0612/24</t>
  </si>
  <si>
    <t>405/24</t>
  </si>
  <si>
    <t>INSTALAÇÃO DE CABOS DE SINALIZAÇÃO EM CANALETA AO LONGO DA VIA FÉRREA DA TRENSURB.</t>
  </si>
  <si>
    <t>88692264000102 - Elmo Eletro Montagens Ltda.</t>
  </si>
  <si>
    <t>0776/25</t>
  </si>
  <si>
    <t>CONGRESSO BRASILEIRO DE AUDITORIA E CONTROLE INTERNO- COBACI 2025</t>
  </si>
  <si>
    <t>28627449000101 - UNIAO NACIONAL DOS AUDITORES DO MINISTERIO DA EDUCACAO - UNAMEC</t>
  </si>
  <si>
    <t>0784/25</t>
  </si>
  <si>
    <t>CONTRATAÇÃO DE TREINAMENTO EXTERNO SOBRE CONGRESSO BRASILEIRO DE AUDITORIA INTERNA-CONBRAI</t>
  </si>
  <si>
    <t>62070115000100 - INSTITUTO DOS AUDITORES INTERNOS DO BRASIL</t>
  </si>
  <si>
    <t>0983/25</t>
  </si>
  <si>
    <t>126/25</t>
  </si>
  <si>
    <t>CONTATOR TRIPOLAR</t>
  </si>
  <si>
    <t>AQUISIÇÃO DE 10 SOFÁS DE 02 LUGARES PARA AS ESTAÇÕES ATINGIDAS PELA ENCHENTE.</t>
  </si>
  <si>
    <t>48670007000147 - IRM COMÉRCIO DE EQUIPAMENTOS LTDA</t>
  </si>
  <si>
    <t>1341/24</t>
  </si>
  <si>
    <t>116/25</t>
  </si>
  <si>
    <t>CONTRATAÇÃO DE EMPRESA ESPECIALIZADA NA PRESTAÇÃO DE SERVIÇOS DE TELEFONIA MÓVEL PESSOAL</t>
  </si>
  <si>
    <t>40432544000147 - Claro S.A</t>
  </si>
  <si>
    <t>1348/25</t>
  </si>
  <si>
    <t>CORTINA EM MÓDULOS</t>
  </si>
  <si>
    <t>21397311000106 - Antônio Juarez da Silva Barbosa</t>
  </si>
  <si>
    <t>101/25</t>
  </si>
  <si>
    <t>CONTRATAÇÃO DE EMPRESA DE ENGENHARIA ESPECIALIZADA NA FABRICAÇÃO DE TRANSFORMADORES</t>
  </si>
  <si>
    <t>26389015000187 - DATA ENGENHARIA LTDA</t>
  </si>
  <si>
    <t>1985/24</t>
  </si>
  <si>
    <t>416/24</t>
  </si>
  <si>
    <t>QUISIÇÃO DE CALÇADOS DE SEGURANÇA TIPO BOTINA</t>
  </si>
  <si>
    <t>72 - BGF COMÉRCIO DE CONFECÇÕES E CALÇADOS LTDA</t>
  </si>
  <si>
    <t>2242/24</t>
  </si>
  <si>
    <t>128/25</t>
  </si>
  <si>
    <t>GUINCHO HIDRÁULICO</t>
  </si>
  <si>
    <t>52469367000152 - VOLTTECH COM. DISTR. LTDA</t>
  </si>
  <si>
    <t>LRE</t>
  </si>
  <si>
    <t>0224/25</t>
  </si>
  <si>
    <t>135/25</t>
  </si>
  <si>
    <t>AQUISIÇÃO DE MATERIAIS DE MOBILIA</t>
  </si>
  <si>
    <t>1069/24</t>
  </si>
  <si>
    <t>343/24</t>
  </si>
  <si>
    <t>ANALISADOR DE QUALIDADE DE ENERGIA TRIFÁSICO</t>
  </si>
  <si>
    <t>02370758000147 - FLUKE DO BRASIL LTDA.</t>
  </si>
  <si>
    <t>1186/25</t>
  </si>
  <si>
    <t>148/25</t>
  </si>
  <si>
    <t>AQUISIÇÃO DE AMORTECIMENTO</t>
  </si>
  <si>
    <t>26756681000106 - ISOLETE LOPES DA ROSA EPP</t>
  </si>
  <si>
    <t>1393/24</t>
  </si>
  <si>
    <t>023/25</t>
  </si>
  <si>
    <t>AQUISIÇÃO DE EQUIPAMENTOS DO SISTEMA DE SINALIZAÇÃO E CONTROLE DO TRÁFEGO DE TRENS, PARA REPOSIÇÃO DE UNIDADES QUE SOFRERAM AVARIAS DURANTE O PERÍODO DE ALAGAMENTO DE MAIO/2024, ENTRE AS ESTAÇÕES FARRAPOS E MERCADO.</t>
  </si>
  <si>
    <t>17475850000149 - KHARISMA COMERCIAL LTDA</t>
  </si>
  <si>
    <t>52303583000123 - INDUSTRIA E COMÉRCIO DE TRANSFORMADORES COSMO LTDA</t>
  </si>
  <si>
    <t>1543/25</t>
  </si>
  <si>
    <t>AQUISIÇÃO DE CORTINAS</t>
  </si>
  <si>
    <t>21397311000106 - ANTONIO JUAREZ DA SILVA BARBOSA</t>
  </si>
  <si>
    <t>1666/24</t>
  </si>
  <si>
    <t>429/24</t>
  </si>
  <si>
    <t>CONTRATAÇÃO DA PRESTAÇÃO DE SERVIÇOS DE ENGENHARIA COM FORNECIMENTO DE FONTES DE ALIMENTAÇÃO ININTERRUPTA</t>
  </si>
  <si>
    <t>25905332000146 - ELETRIND ELETRICIDADE INDUSTRIAL LTDA</t>
  </si>
  <si>
    <t>2035/24</t>
  </si>
  <si>
    <t>003/25</t>
  </si>
  <si>
    <t>CONTRATAÇÃO DE EMPRESA ESPECIALIZADA NA PRESTAÇÃO DE SERVIÇOS TÉCNICOS CONTINUADOS DE SOLUÇÃO DE TELEFONIA, IP, COM USO DE TECNOLOGIA VOIP (VOICE OVER IP) PARA ATENDIMENTO DAS NECESSIDADES E ESPECIFICAÇÕES CONSTANTES DESTE EDITAL E ANEXOS DA TRENSURB, INCLUINDO O FORNECIMENTO DE EQUIPAMENTOS, MATERIAIS E RECURSOS NECESSÁRIOS PARA INSTALAÇÃO, CONFIGURAÇÃO, INTEGRAÇÃO, ATIVAÇÃO, TESTES, SUPORTE E ASSISTÊNCIA TÉCNICA</t>
  </si>
  <si>
    <t>21315275000194 - SISNETSUL SOLUCOES EM TECNOLOGIA E RELACIONAMENTO LTDA.</t>
  </si>
  <si>
    <t>0128/25</t>
  </si>
  <si>
    <t>112/25</t>
  </si>
  <si>
    <t>Recuperação de 2 bombas Mega modelo BSM 75 de 56kW e 2 bombas FLYGT modelo 3300 181 S1510002 de 56 kw</t>
  </si>
  <si>
    <t>913233030001-09 - IRRITECNICA COMERCIO E MANUTENCAO DE MAQUINAS LTDA</t>
  </si>
  <si>
    <t>1725/24</t>
  </si>
  <si>
    <t>041/25</t>
  </si>
  <si>
    <t>Aquisição de equipamentos para teste, localização de defeitos e levantamento de diagrama esquemático em placas eletrônicas</t>
  </si>
  <si>
    <t>134094140001-10 - RCBI Intrumentos Ltda.</t>
  </si>
  <si>
    <t>167/25</t>
  </si>
  <si>
    <t>CAPACETES SEGURANÇA</t>
  </si>
  <si>
    <t>524693670001-52 - Volttech Com. Distr. Ltda</t>
  </si>
  <si>
    <t>0201/25</t>
  </si>
  <si>
    <t>084/25</t>
  </si>
  <si>
    <t>CHAVE FIM DE CURSO</t>
  </si>
  <si>
    <t>071567270001-01 - BMP RAIL PARTS LTDA.</t>
  </si>
  <si>
    <t>267566810001-06 - ISOLETE LOPES DA ROSA EPP</t>
  </si>
  <si>
    <t>1187/25</t>
  </si>
  <si>
    <t>145/25</t>
  </si>
  <si>
    <t>CAPACITORES</t>
  </si>
  <si>
    <t>1318/24</t>
  </si>
  <si>
    <t>243/24</t>
  </si>
  <si>
    <t>CILINDRO UNIVERSAL</t>
  </si>
  <si>
    <t>1393/25</t>
  </si>
  <si>
    <t>Contratação do serviço de locação de 1 sistema de som</t>
  </si>
  <si>
    <t>1519/25</t>
  </si>
  <si>
    <t>Ativador Q - Ativador Aniônico auxiliar de coagulação.</t>
  </si>
  <si>
    <t>1525/25</t>
  </si>
  <si>
    <t>Aquisição de 6 beckers de polipropileno (PP) com capacidade de 1000ml graduado com alça.</t>
  </si>
  <si>
    <t>1540/25</t>
  </si>
  <si>
    <t>ENCADERNAÇÃO</t>
  </si>
  <si>
    <t>544352010001-40 - TELKO ELET. LTDA</t>
  </si>
  <si>
    <t>04.209.347/0001-08 - GILBERTO MOREIRA</t>
  </si>
  <si>
    <t>09.169.788/0001-39 - SERVIÇO DE SONORIZAÇÃO E CONGENERES</t>
  </si>
  <si>
    <t>37.123.165/0001-60 - TRADIUM-ELIANA VARGAS DA GAMA COM. SERV</t>
  </si>
  <si>
    <t>02.107.610/0001-14 - MICROLAB PRODUTOS PARA LABORATÓRIOS LTDA</t>
  </si>
  <si>
    <t>09.498.534/0001-64 - GIOVANNY FRAGA DA SILVA</t>
  </si>
  <si>
    <t>0203/25</t>
  </si>
  <si>
    <t>CHAPA LISA LAMINADA</t>
  </si>
  <si>
    <t>0593/25</t>
  </si>
  <si>
    <t>TELEFONE DE MESA AMPLIFICADO</t>
  </si>
  <si>
    <t>0755/25</t>
  </si>
  <si>
    <t>PARAFUSO COM CABEÇA ESPECIAL</t>
  </si>
  <si>
    <t>0756/25</t>
  </si>
  <si>
    <t>luminárias led p/iluminação pública</t>
  </si>
  <si>
    <t>1090/25</t>
  </si>
  <si>
    <t>HD SSD externo Portátil</t>
  </si>
  <si>
    <t>Pen drive de 256GB</t>
  </si>
  <si>
    <t>1303/25</t>
  </si>
  <si>
    <t>CAPA DE CHUVA TAMANHO GG</t>
  </si>
  <si>
    <t>1304/25</t>
  </si>
  <si>
    <t>REDUTOR DE ATRITO P/ APARELHOS DE MUDANÇA DE VIAS</t>
  </si>
  <si>
    <t>1382/25</t>
  </si>
  <si>
    <t>MOCHILA PARA FERRAMENTAS</t>
  </si>
  <si>
    <t>1473/25</t>
  </si>
  <si>
    <t>Contratação de serviço para remoção de resíduos sólidos e drenagem da casa de bombas da bacia rodoferroviária da TRENSURB</t>
  </si>
  <si>
    <t>1504/25</t>
  </si>
  <si>
    <t>Prancheta Acrilica A4</t>
  </si>
  <si>
    <t>1595/25</t>
  </si>
  <si>
    <t>treinamentos externo NR 10</t>
  </si>
  <si>
    <t>063/25</t>
  </si>
  <si>
    <t>104/25</t>
  </si>
  <si>
    <t>123/25</t>
  </si>
  <si>
    <t>150/25</t>
  </si>
  <si>
    <t>147/25</t>
  </si>
  <si>
    <t>125/25</t>
  </si>
  <si>
    <t>160/25</t>
  </si>
  <si>
    <t>175/25</t>
  </si>
  <si>
    <t> 53.603.849/0001-16 - FML AR CONDICIONADO E REPRESENTACOES LTDA</t>
  </si>
  <si>
    <t>52.469.367/0001-52 - VOLTTECH COMERCIO E DISTRIBUICAO LTDA</t>
  </si>
  <si>
    <t>02.241.899/0001-60 - ALPHA SERVICE INDUSTRIA E COMERCIO LTDA</t>
  </si>
  <si>
    <t>9.495.996/0001-04 - GLOBALBID COMERCIO E SERVICOS LTDA</t>
  </si>
  <si>
    <t>04.567.265/0001-27 - SCORPION INFORMATICA LTDA</t>
  </si>
  <si>
    <t>08.763.888/0001-26 - VERTICE COMERCIO DE ROUPAS E ACESSORIOS LTDA</t>
  </si>
  <si>
    <t>31.024.908/0001-69 - D RODRIGUES MEKARU COMERCIO MATERIAIS FERROVIARIOS LTDA</t>
  </si>
  <si>
    <t>32.593.754/0001-99 - GRN CONECTIVIDADE LTDA</t>
  </si>
  <si>
    <t>10.900.586/0001-02 - Extremosul Cursos e Serviços Ltda ME</t>
  </si>
  <si>
    <t>92.067.073/0001-19 - TAVI PAPELARIA MATERIAIS DE ESCRITORIO E INFORMATICA EIRE</t>
  </si>
  <si>
    <t>037751590050-54 - SERVICO SOCIAL DA INDUSTRIA - SESI</t>
  </si>
  <si>
    <t>0923/25</t>
  </si>
  <si>
    <t>Renovação do Sistema Target GEDWeb - Gerenciador Eletrônico de Documentos em ambiente WEB.</t>
  </si>
  <si>
    <t>1062/25</t>
  </si>
  <si>
    <t>SERVICO DE TREINAMENTO E INSTRUCAO</t>
  </si>
  <si>
    <t>1439/25</t>
  </si>
  <si>
    <t>Contratação de Treinamento Externo sobre e-SOCIAL e EFD-Reinf com foco na DCTFWeb para Órgãos Públicos</t>
  </si>
  <si>
    <t>00.000.028/0001-29 - Target Engenharia e Consultoria Ltda</t>
  </si>
  <si>
    <t>009030520001-78 - CAPACITA EVENTOS LTDA.</t>
  </si>
  <si>
    <t>343702340001-42 - SUPREME CAPACITACAO E TREINAMENTO LTDA</t>
  </si>
  <si>
    <t>1392/24</t>
  </si>
  <si>
    <t>TOTAL</t>
  </si>
  <si>
    <t>Saving (%)</t>
  </si>
  <si>
    <t>Processos</t>
  </si>
  <si>
    <t>MODALIDADE</t>
  </si>
  <si>
    <t>PROCESSOS</t>
  </si>
  <si>
    <t>VALORES</t>
  </si>
  <si>
    <t>Dispensa de Licitação</t>
  </si>
  <si>
    <t>Emergencial</t>
  </si>
  <si>
    <t>Inexigibilidade</t>
  </si>
  <si>
    <t>Pregão Eletrônico</t>
  </si>
  <si>
    <t>Pregão Presencial</t>
  </si>
  <si>
    <t>-</t>
  </si>
  <si>
    <t>Suprimento de fundos</t>
  </si>
  <si>
    <t>TOTAL 2025</t>
  </si>
  <si>
    <t>contratação de Serviço de Engenharia para readequação e reativação do sistema de tratamento de efluentes do prédio da lavagem de peças da SEOFI</t>
  </si>
  <si>
    <t>092842190001-34 - DIFERENCIAL ENGENHARIA</t>
  </si>
  <si>
    <t>413/24</t>
  </si>
  <si>
    <t>Contratação dos serviços de engenharia para recuperação e atualização tecnológica do Sistema de Informações ao Passageiros para o sistema de sonorização para as estações Mercado, Rodoviária, São Pedro e Farrapos, com recursos de voz, gerenciamento, integração com as demais estações, através de supervisório centralizado, para a TRENSURB</t>
  </si>
  <si>
    <t>1130/24</t>
  </si>
  <si>
    <t>189297700001-89 - ENG4SYS ENGENHARIA E SISTEMAS LTDA</t>
  </si>
  <si>
    <t>SRP - PREGÃO ELETRÔNICO</t>
  </si>
  <si>
    <t>SRP - OC</t>
  </si>
  <si>
    <t>0354/24</t>
  </si>
  <si>
    <t>295/25</t>
  </si>
  <si>
    <t>Registro de preços para eventual aquisição de molas pneumáticas (bolsa de ar).</t>
  </si>
  <si>
    <t>PREGÃO ELETRÔNICO - SRP</t>
  </si>
  <si>
    <t>015157470001-45 - Merconorte Indústria e Comércio Ltda Epp</t>
  </si>
  <si>
    <t>416/25</t>
  </si>
  <si>
    <t>CALÇADOS DE SEGURANÇA</t>
  </si>
  <si>
    <t>198208910001-50 - BGF Comércio de Confecções e Calçados Ltda.</t>
  </si>
  <si>
    <t>Pregão Eletrônico - SRP</t>
  </si>
  <si>
    <t>SRP - executado</t>
  </si>
  <si>
    <t>1693/23</t>
  </si>
  <si>
    <t>PEDRA BRITADA</t>
  </si>
  <si>
    <t>0848/21</t>
  </si>
  <si>
    <t>DORMENTE DE CONCRETO BIBLOCO</t>
  </si>
  <si>
    <t>1696/23</t>
  </si>
  <si>
    <t>MÉDIA PROCESSOS</t>
  </si>
  <si>
    <t>0178/25</t>
  </si>
  <si>
    <t>097/25</t>
  </si>
  <si>
    <t>macacão de segurança G e GG</t>
  </si>
  <si>
    <t>0726/25</t>
  </si>
  <si>
    <t>Aquisição de DOIS leitores de código de barras.</t>
  </si>
  <si>
    <t>0978/25</t>
  </si>
  <si>
    <t>162/25</t>
  </si>
  <si>
    <t>Compra de medicamentos</t>
  </si>
  <si>
    <t>1446/25</t>
  </si>
  <si>
    <t>Jornal Digital Vale dos Sinos , assinatura periótica</t>
  </si>
  <si>
    <t>0185/25</t>
  </si>
  <si>
    <t>136/25</t>
  </si>
  <si>
    <t>Aquisição de RESISTOR SKRT2</t>
  </si>
  <si>
    <t>0649/25</t>
  </si>
  <si>
    <t>154/25</t>
  </si>
  <si>
    <t>calços ferroviários</t>
  </si>
  <si>
    <t>0749/25</t>
  </si>
  <si>
    <t>143/25</t>
  </si>
  <si>
    <t>Serviços para readequação do layout do auditório e salas contíguas para adequação ao PPCI, para fins de obtenção do Alvará de Prevenção e Proteção contra Incêndio do Prédio Administrativo da Trensurb</t>
  </si>
  <si>
    <t>0917/25</t>
  </si>
  <si>
    <t>161/25</t>
  </si>
  <si>
    <t>BOLSA PARA CONJUNTO DE VARAS DE MANOBRA</t>
  </si>
  <si>
    <t>compra de medicamentos</t>
  </si>
  <si>
    <t>1135/24</t>
  </si>
  <si>
    <t>164/25</t>
  </si>
  <si>
    <t>Aquisição de licenciamento do tipo assinatura para 6 unidades do Microsoft 365 Business Basic (principalmente o Microsoft Teams) para uso nas salas que possuem equipamento de videoconferência instalado.</t>
  </si>
  <si>
    <t>1510/25</t>
  </si>
  <si>
    <t>Contratação de Treinamento Externo sobre Formação em Reforma Tributária com foco no período de transição</t>
  </si>
  <si>
    <t>1541/25</t>
  </si>
  <si>
    <t>179/25</t>
  </si>
  <si>
    <t>SACO PLÁSTICO POLIETILENO TRANSPARENTE INCOLOR</t>
  </si>
  <si>
    <t>1740/25</t>
  </si>
  <si>
    <t>Contratação de empresa especializada na execução de serviço de cópias de chaves com fornecimento de todo o material necessário para execução das mesmas, para atendimento das demandas de todos os setores da Empresa de Trens Urbanos de Porto Alegre – TRENSURB.</t>
  </si>
  <si>
    <t>serviço de treinamento e instruição</t>
  </si>
  <si>
    <t>0193/25</t>
  </si>
  <si>
    <t>138/25</t>
  </si>
  <si>
    <t>GARRA PARA FIO DE CONTATO TIPOTROLLEY RANHURADO BITOLA 4/0AWG - 107MM2 CONFORME DESENHOTU-SRA-4170 E ASSOCIADOS</t>
  </si>
  <si>
    <t>0411/24</t>
  </si>
  <si>
    <t>137/25</t>
  </si>
  <si>
    <t>multímetro e trena de bolsa e alicate lanterna e brocas e chaves</t>
  </si>
  <si>
    <t>0454/25</t>
  </si>
  <si>
    <t>174/25</t>
  </si>
  <si>
    <t>Contratação de pessoa jurídica para prestação de serviços que apoiem a gestão da frota, por meio da operação de sistema informatizado via internet e da utilização de tecnologia de gerenciamento por cartão magnético em redes de estabelecimentos credenciados para o abastecimento de combustíveis (GASOLINA, DIESEL e ETANOL) dos veículos próprios e locados.</t>
  </si>
  <si>
    <t>contrato</t>
  </si>
  <si>
    <t>VOLTTECH COMERCIO E DISTRIBUIÇÃO LTDA - 524693670001-52</t>
  </si>
  <si>
    <t>KALUNGA S/A - 432838110159-39</t>
  </si>
  <si>
    <t>COMPRA DE MEDICAMENTO - 20.699.879/0001-19</t>
  </si>
  <si>
    <t>REOBRAS INDÚSTRIA E COMÉRCIO LTDA - 10.209.796/0001-40</t>
  </si>
  <si>
    <t>Turatti Esquadria Ltda - 93.627.685/0001-81</t>
  </si>
  <si>
    <t>Caderode Mòveis para Escritório - 003662570001-61</t>
  </si>
  <si>
    <t>MALTA INDUSTRIA E COMERCIO DE PRODUTOS LTDA - 29.045.645/0001-22</t>
  </si>
  <si>
    <t>LANDARIN E SAUCEDO LTDA - 20.699.879/0001-19</t>
  </si>
  <si>
    <t>MAPDATA TECNOLOGIA INFORMATICA E COMERCIO LTDA - 66.582.784/0001-11</t>
  </si>
  <si>
    <t>Escola Superior de Contabilidade, Tributos e RH Ltda - 32.947.598/0001-17</t>
  </si>
  <si>
    <t>VOLTTECH COMERCIO E DISTRIBUICAO LTDA - 52.469.367/0001-52</t>
  </si>
  <si>
    <t> GILBERTO MOREIRA RIBAS - 04.209.347/0001-08</t>
  </si>
  <si>
    <t>INSTITUTO DOS AUDITORES INTERNOS DO BRASIL - 620701150001-00</t>
  </si>
  <si>
    <t>GRUPO  EDITORIAL SINOS S/A - 91.665.570/0001-56</t>
  </si>
  <si>
    <t>FASTRAIL EQUIPAMENTOS COMP. FERROVIARIOS EIRELI - EPP - 217189700001-05</t>
  </si>
  <si>
    <t xml:space="preserve">GRN Conectividade Ltda - </t>
  </si>
  <si>
    <t>PRIME CONSULTORIA - 05340639/0001-30</t>
  </si>
  <si>
    <t>OC / CONTRATO</t>
  </si>
  <si>
    <t>INEXIGIBILIADE</t>
  </si>
  <si>
    <t>479/24</t>
  </si>
  <si>
    <t>430/24</t>
  </si>
  <si>
    <t>SERVIÇOS DE LIMPEZA</t>
  </si>
  <si>
    <t xml:space="preserve">SR SECURITY SYSTEM LTDA. - 01.397.574./0001-08 </t>
  </si>
  <si>
    <t>1149/24</t>
  </si>
  <si>
    <t>292/24</t>
  </si>
  <si>
    <t>Reparo, adequação normativa e funcional da prensa de rodeiros</t>
  </si>
  <si>
    <t>Tecnodrill Indústria de Máquinas Ltda - 00.908.234/0001-31</t>
  </si>
  <si>
    <t xml:space="preserve">  </t>
  </si>
  <si>
    <t>0698/24</t>
  </si>
  <si>
    <t>427/24</t>
  </si>
  <si>
    <t>SEGURO EQUIPAMENTOS</t>
  </si>
  <si>
    <t>PORTO SEGURO COMPANHIA DE SEGUROS GERAIS - 61.198.164/0001-60</t>
  </si>
  <si>
    <t>0942/16</t>
  </si>
  <si>
    <t>Atualização da condição de sócio da TRENSURB na ABRH-RS.</t>
  </si>
  <si>
    <t>1910/25</t>
  </si>
  <si>
    <t>Suporte tripé para banner em alumínio.</t>
  </si>
  <si>
    <t>2025/25</t>
  </si>
  <si>
    <t>Aquisição de 2 Kits, contendo 100 fitas cada um, para medição de pH.</t>
  </si>
  <si>
    <t>0168/25</t>
  </si>
  <si>
    <t>029/25</t>
  </si>
  <si>
    <t>Aquisição de PARAFUSO COM CABEÇA SEMI-ESFÉRICA ABAULADA EM AÇO</t>
  </si>
  <si>
    <t>0969/25</t>
  </si>
  <si>
    <t>202/25</t>
  </si>
  <si>
    <t>contratação de pessoa jurídica especializada para a integralidade na prestação de serviços necessários à Semana Interna de Prevenção de Acidentes de Trabalho SIPAT/2025, no formato Presencial.</t>
  </si>
  <si>
    <t>1833/25</t>
  </si>
  <si>
    <t>196/25</t>
  </si>
  <si>
    <t>Contratação de serviço para remoção de resíduos sólidos dos crivos das bombas da casa de bombas da bacia rodoferroviária da TRENSURB.</t>
  </si>
  <si>
    <t>ABRH-RS ASSOCIACAO BRASILEIRA DE RECURSOS HUMANOS - 87.135.919/0001-70</t>
  </si>
  <si>
    <t>MERCOPRINT SUPRIMENTOS PARA INFORMATICA LTDA - 032055330002-89</t>
  </si>
  <si>
    <t>PRO-ANALISE QUIMICA E DIAGNOSTICA LTDA - 003980220001-51</t>
  </si>
  <si>
    <t>NEW PARTS COMERCIAL LTDA - 356537510001-91</t>
  </si>
  <si>
    <t>Serviço social da Indústria - Sesi - 03.775.159/0050-54</t>
  </si>
  <si>
    <t>EXTREMOSUL CURSOS E SERVICOS LTDA - 10.900.586/0001-02</t>
  </si>
  <si>
    <t xml:space="preserve">DISPENSA   </t>
  </si>
  <si>
    <t>Fornecedor</t>
  </si>
  <si>
    <t>0060/25</t>
  </si>
  <si>
    <t>194/25</t>
  </si>
  <si>
    <t>Serviços de elaboração do Relatório de Auditoria Ambiental</t>
  </si>
  <si>
    <t>JJR CONSULTORIA AMBIENTAL LTDA</t>
  </si>
  <si>
    <t>24.688.956/0001-96</t>
  </si>
  <si>
    <t>0199/25</t>
  </si>
  <si>
    <t>056/25</t>
  </si>
  <si>
    <t>Aquisição de PINO BOLA P/ PONTO DE ATERRAMENTO TEMPORÁRIO</t>
  </si>
  <si>
    <t>WRG ELETRO COMERCIAL LTDA.</t>
  </si>
  <si>
    <t>08.574.867/0001-62</t>
  </si>
  <si>
    <t>Aquisição de GRAMPO DE ATERRAMENTO e PINO BOLA EM L</t>
  </si>
  <si>
    <t>JN COMÉRCIO DE EQUIPAMENTOS, SERVIÇOS E LOCAÇÃO EM GERAL LTDA.</t>
  </si>
  <si>
    <t>FML AR CONDICIONADO E REPRESENTACOES LTDA</t>
  </si>
  <si>
    <t>53.603.849/0001-16</t>
  </si>
  <si>
    <t>0429/25</t>
  </si>
  <si>
    <t>208/25</t>
  </si>
  <si>
    <t>Pano de limpeza</t>
  </si>
  <si>
    <t>DZL- DISTRIBUIDORA ZANATA LTDA</t>
  </si>
  <si>
    <t>00.088.664/0001-54</t>
  </si>
  <si>
    <t>1056/24</t>
  </si>
  <si>
    <t>227/24</t>
  </si>
  <si>
    <t>Aquisição de materiais como alicates e multímetro completo</t>
  </si>
  <si>
    <t>CARLSONS PRODUTOS INDUSTRIAIS LTDA.</t>
  </si>
  <si>
    <t>62.954.987/0001-30</t>
  </si>
  <si>
    <t>1443/25</t>
  </si>
  <si>
    <t>apRenovação de Assinatura do Jornal</t>
  </si>
  <si>
    <t>EMPRESA JORNALISTICA CALDAS JUNIOR LTDA</t>
  </si>
  <si>
    <t>92.757.798/0001-39</t>
  </si>
  <si>
    <t>1565/25</t>
  </si>
  <si>
    <t>KIT CATRACA COM CINTA PARA AMARAÇÃO DE CAGAS, COM CATRACA</t>
  </si>
  <si>
    <t>BRAVORTE COMERCIO DE PEÇLAS E ACESSORIOS LTDA</t>
  </si>
  <si>
    <t>52.294.060/0001-68</t>
  </si>
  <si>
    <t>1567/25</t>
  </si>
  <si>
    <t>EXTENSOR ELÁSTICO COM GANCHOS METÁLICOS 150 cm</t>
  </si>
  <si>
    <t>1637/25</t>
  </si>
  <si>
    <t>180/25</t>
  </si>
  <si>
    <t>Aquisição de capacetes</t>
  </si>
  <si>
    <t>VOLTTECH COMÉRCIO E DISTRIBUIÇÃO LTDA</t>
  </si>
  <si>
    <t>52.469.367/0001-52</t>
  </si>
  <si>
    <t>1719/25</t>
  </si>
  <si>
    <t>186/25</t>
  </si>
  <si>
    <t>FITA DE AUTOFUSÃO</t>
  </si>
  <si>
    <t>AGS SUPRIMENTO DE MATERIAIS E SERVIÇOS LTDA</t>
  </si>
  <si>
    <t>1757/25</t>
  </si>
  <si>
    <t>214/25</t>
  </si>
  <si>
    <t>FONTES RETIFICADORAS DE 24V E 48V PARA PCLS COM SISTEMA WESTRACE</t>
  </si>
  <si>
    <t>VOLTTECH COMERCIO E DISTRIBUICAO LTDA</t>
  </si>
  <si>
    <t>1935/25</t>
  </si>
  <si>
    <t>222/25</t>
  </si>
  <si>
    <t>Quadro de Avisos em acrilico transparente</t>
  </si>
  <si>
    <t>JUNIORDISTRIBUIDORA DE SUPRIMENTOS CORPORATIVOS LTDA</t>
  </si>
  <si>
    <t>89.557.326/0001-28</t>
  </si>
  <si>
    <t>2000/25</t>
  </si>
  <si>
    <t>215/25</t>
  </si>
  <si>
    <t>TREINAMENTO EXTERNO NR 10 FORMAÇÃO BÁSICO MODALIDADE PRESENCIAL</t>
  </si>
  <si>
    <t>ERVICO SOCIAL DA INDUSTRIA SESI</t>
  </si>
  <si>
    <t>03.775.159/0050-54</t>
  </si>
  <si>
    <t>2036/25</t>
  </si>
  <si>
    <t>ADAPTADOR WIRELESS</t>
  </si>
  <si>
    <t>FGTEC INFORMATICA LTDA</t>
  </si>
  <si>
    <t>03.067.658/0001-09</t>
  </si>
  <si>
    <t>2075/25</t>
  </si>
  <si>
    <t>Serviços de restauração e manutenção de bens móveis</t>
  </si>
  <si>
    <t>TIAGOOLIVEIRA RODRIGUES</t>
  </si>
  <si>
    <t>58.651.078/0001-56</t>
  </si>
  <si>
    <t>2132/25</t>
  </si>
  <si>
    <t>Aquisição de dois carimbos</t>
  </si>
  <si>
    <t>R DUARTE CARIMBOS</t>
  </si>
  <si>
    <t>165683290001-93</t>
  </si>
  <si>
    <t>2190/25</t>
  </si>
  <si>
    <t>Aquisição de tesouras e grampeadores para as rotinas de escritório do SEDEC.</t>
  </si>
  <si>
    <t>TAVI - PAPELARIA, MATERIAIS DE ESCRITORIO E INFORMATICA EIRE</t>
  </si>
  <si>
    <t>2258/25</t>
  </si>
  <si>
    <t>MAGNETRON 2M319J</t>
  </si>
  <si>
    <t>REFRIGERAÇÃO DUFRIO COMERCIO E IMPORTAÇÃO SA</t>
  </si>
  <si>
    <t>01.754.239/0001-10</t>
  </si>
  <si>
    <t>1224/24</t>
  </si>
  <si>
    <t>218/25</t>
  </si>
  <si>
    <t>Contratação de serviço comum de Engenharia para reforma do sistema de captação e reaproveitamento de água pluvial da Trensurb</t>
  </si>
  <si>
    <t>MPOETA CONSTRUÇÕES LTDA</t>
  </si>
  <si>
    <t>10.627.136/0001-80</t>
  </si>
  <si>
    <t>1266/25</t>
  </si>
  <si>
    <t>213/25</t>
  </si>
  <si>
    <t>Contratação de Empresa especializada para realização de Curso de DEFESA PESSOAL para participação de todos os empregados no Emprego Agente Metroviário/Ocupação Segurança Metroviária.</t>
  </si>
  <si>
    <t>ILVANDRO DE OLIVEIRA GONÇALVES</t>
  </si>
  <si>
    <t>1864/25</t>
  </si>
  <si>
    <t>200/25</t>
  </si>
  <si>
    <t>bomba centrífuga</t>
  </si>
  <si>
    <t>Sanex Comércio e Serviços Ltda</t>
  </si>
  <si>
    <t>Volttech Comércio e Distribuição Ltda.</t>
  </si>
  <si>
    <t>0187/25</t>
  </si>
  <si>
    <t>139/25</t>
  </si>
  <si>
    <t>BIELA DE SUSPENSÃO NP.187963-00 / DES. TU-MRM-41389</t>
  </si>
  <si>
    <t>R. C. COMERCIO DE PRODUTOS METALURGICOS FERROVIARIOS LTDA</t>
  </si>
  <si>
    <t>31.189.504/0001-25</t>
  </si>
  <si>
    <t>Bobina Térmica</t>
  </si>
  <si>
    <t>TB SUPRIMENTOS PARA INFORMÁTICA LTDA</t>
  </si>
  <si>
    <t>24.291.879/0001-36</t>
  </si>
  <si>
    <t>Aquição de materiais</t>
  </si>
  <si>
    <t>Volttech Comércio e Distribuição Ltda</t>
  </si>
  <si>
    <t>0785/25</t>
  </si>
  <si>
    <t>184/25</t>
  </si>
  <si>
    <t>Fornecimento de bombonas de água de 20 litros, para as estações e áreas operacionais da TRENSURB - da GEOPE e GESIS, com entrega e recolhimento das mesmas nestes</t>
  </si>
  <si>
    <t>AGUAS DE PORTO COMERCIO LTDA</t>
  </si>
  <si>
    <t>48.028.392/0001-23</t>
  </si>
  <si>
    <t>1369/24</t>
  </si>
  <si>
    <t>155/25</t>
  </si>
  <si>
    <t>Contratação de Apólice de Seguro Garantia de valor correspondente a 3 (três) vezes o faturamento médio mensal a título de despesa com o pagamento de energia elétrica adquiridas no Ambiente de Contratação Livre (ACL), renovável, até a data de encerramento do contrato</t>
  </si>
  <si>
    <t>PORTO SEGURO COMPANHIA DE SEGUROS GERAIS</t>
  </si>
  <si>
    <t>61.198.164/0001-60</t>
  </si>
  <si>
    <t>1769/23</t>
  </si>
  <si>
    <t>009/25</t>
  </si>
  <si>
    <t>BOBINADOR E DESBOBINADOR DE CABOS</t>
  </si>
  <si>
    <t>DOMINIK COMERCIO E INDUSTRIA DE METAIS E EQUIPAMENTOS LTDA</t>
  </si>
  <si>
    <t>CALÇADOS DE SEGURANÇA TIPO BOTINA, tamanhos variaveis</t>
  </si>
  <si>
    <t>CNPJ</t>
  </si>
  <si>
    <t>32847012/0001-42</t>
  </si>
  <si>
    <t>52766348/000198</t>
  </si>
  <si>
    <t>72332794/0003-63</t>
  </si>
  <si>
    <t>Edital</t>
  </si>
  <si>
    <t>Modalidade</t>
  </si>
  <si>
    <t>0009/25</t>
  </si>
  <si>
    <t>107/25</t>
  </si>
  <si>
    <t>Contratação de serviço de recuperação de acessórios e veículos ferroviários utilizados para a manutenção da via permanente da TRENSURB.</t>
  </si>
  <si>
    <t>CONTRATO</t>
  </si>
  <si>
    <t>TECNIRETROS MECANICA PESADA LTDA.</t>
  </si>
  <si>
    <t>22.735.022/0001-32</t>
  </si>
  <si>
    <t>1552/25</t>
  </si>
  <si>
    <t>Aquisição de tesouras e grampeadores</t>
  </si>
  <si>
    <t>TAVI PAPELARIA MATERIAIS DE ESCRITORIO E INFORMATICA EIRELI EPP</t>
  </si>
  <si>
    <t>1568/25</t>
  </si>
  <si>
    <t>EXTENSOR ELÁSTICO COM GANCHOS</t>
  </si>
  <si>
    <t>TUA CASA FERRAGEM LTDA</t>
  </si>
  <si>
    <t>23.240.420/0001-40</t>
  </si>
  <si>
    <t>2268/25</t>
  </si>
  <si>
    <t>Manequim torso para manobra de RCP</t>
  </si>
  <si>
    <t>POA Resgate LTDA</t>
  </si>
  <si>
    <t>2323/25</t>
  </si>
  <si>
    <t>fita de cetim azul e vermelha</t>
  </si>
  <si>
    <t>MAKRO CENTRAL DE AVIAMENTOS LTDA</t>
  </si>
  <si>
    <t>2367/25</t>
  </si>
  <si>
    <t>Aquisição de cabo de rede</t>
  </si>
  <si>
    <t>GAUCHA DISTRIBUIDORA DE INFORMATICA LTDA</t>
  </si>
  <si>
    <t>07.955.127/0001-03</t>
  </si>
  <si>
    <t>2388/25</t>
  </si>
  <si>
    <t>BALANÇA SUSPENÇA DE 25 KG</t>
  </si>
  <si>
    <t>FERRAMENTAS CANOAS</t>
  </si>
  <si>
    <t>88.460.985/0001-89</t>
  </si>
  <si>
    <t>2391/25</t>
  </si>
  <si>
    <t>placas de proibido estacionar</t>
  </si>
  <si>
    <t>PROTEFIX PROTEÇÃO E FIXAÇÃO</t>
  </si>
  <si>
    <t>02.947.841/0001-36</t>
  </si>
  <si>
    <t>2446/25</t>
  </si>
  <si>
    <t>CONSERTO DE COFRE</t>
  </si>
  <si>
    <t>TIAGO OLIVEIRA RODRIGUES</t>
  </si>
  <si>
    <t>2499/25</t>
  </si>
  <si>
    <t>PAQUÍMETRO DIGITAL</t>
  </si>
  <si>
    <t>casa do mecanico</t>
  </si>
  <si>
    <t>1381/25</t>
  </si>
  <si>
    <t>159/25</t>
  </si>
  <si>
    <t>Aquisição de ÓLEO HIDRAULICO MINERAL PARA MÁQUINA DE CHAVE</t>
  </si>
  <si>
    <t>VOLTTECH COMÉRCIO E DISTRIBUIÇÃO LTDA.</t>
  </si>
  <si>
    <t>2058/25</t>
  </si>
  <si>
    <t>216/25</t>
  </si>
  <si>
    <t>Capacete de segurança azul</t>
  </si>
  <si>
    <t>2244/25</t>
  </si>
  <si>
    <t>232/25</t>
  </si>
  <si>
    <t>fita crepe</t>
  </si>
  <si>
    <t>GP Sul Ltda</t>
  </si>
  <si>
    <t>19.902.280/0001-51</t>
  </si>
  <si>
    <t>2309/25</t>
  </si>
  <si>
    <t>239/25</t>
  </si>
  <si>
    <t>Contratação de consultoria contábil , tributária e trabalhista por meio de portal eletrônico.</t>
  </si>
  <si>
    <t>LEFISC EDITORA DE PUBLICACOES PERIODICAS LTDA.</t>
  </si>
  <si>
    <t>08.297.075/0001-98</t>
  </si>
  <si>
    <t>2189/25</t>
  </si>
  <si>
    <t>VT-18-POA/MONTENEGRO/VIMSA</t>
  </si>
  <si>
    <t>Silas serviços de transportes urbanos ltda</t>
  </si>
  <si>
    <t>89.386.569/0001-40</t>
  </si>
  <si>
    <t>2390/25</t>
  </si>
  <si>
    <t>Contratação de Treinamento Externo sobre Inteligência Artificial Aplicada às Contratações da Administração e Estatais.</t>
  </si>
  <si>
    <t>ZENITE INFORMACAO E CONSULTORIA S/A.</t>
  </si>
  <si>
    <t>86.781.069/0001-15</t>
  </si>
  <si>
    <t>2393/25</t>
  </si>
  <si>
    <t>Contratação de Treinamento Externo - Workshop Como estruturar CREDENCIAMENTO na Nova Lei de Licitações.</t>
  </si>
  <si>
    <t>CLG TREINAMENTO PROFISSIONAL LTDA.</t>
  </si>
  <si>
    <t>46.875.281/0001-27</t>
  </si>
  <si>
    <t>2418/25</t>
  </si>
  <si>
    <t>Contratação de Treinamento Externo sobre INTELIGENCIA ARTIFICIAL APLICADA AO RH</t>
  </si>
  <si>
    <t>INTEGRACAO - ESCOLA DE NEGOCIOS LTDA.</t>
  </si>
  <si>
    <t>03.493.782/0001-36</t>
  </si>
  <si>
    <t>0786/25</t>
  </si>
  <si>
    <t>185/25</t>
  </si>
  <si>
    <t>contratação de empresa especializada em avaliações ambientais de qualidade de ar interior</t>
  </si>
  <si>
    <t>CENTRO DE BIOLOGIA EXPERIMENTAL OCEANUS LTDA</t>
  </si>
  <si>
    <t>28.383.198/0001-59</t>
  </si>
  <si>
    <t>1102/24</t>
  </si>
  <si>
    <t>301/24</t>
  </si>
  <si>
    <t>Eventual aquisição e montagem de móveis para as estações e pátio Humaitá</t>
  </si>
  <si>
    <t>Prisma Comércio de Móveis e Equipamentos Ltda.</t>
  </si>
  <si>
    <t>28.926.250/0001-76</t>
  </si>
  <si>
    <t>DISPENSA</t>
  </si>
  <si>
    <t>PREGÃO</t>
  </si>
  <si>
    <t>1360/24</t>
  </si>
  <si>
    <t>048/25</t>
  </si>
  <si>
    <t>Contratação dos serviços de engenharia para atualização tecnológica das subestações de energia do pátio Humaitá da TRENSURB - Fase 1, incluindo detalhamento, materiais, componentes, montagem, instalação, comissionamento, testes, treinamento e garantia, conforme as quantidades e especificações técnicas contidas neste documento e seus anexos, conforme Ata da Sessão Publica do Pregão.</t>
  </si>
  <si>
    <t>Magnani e Cia Ltda</t>
  </si>
  <si>
    <t>88.644.901/0001-67</t>
  </si>
  <si>
    <t>1685/25</t>
  </si>
  <si>
    <t>207/25</t>
  </si>
  <si>
    <t>contratação de empresa especializada para a execução do ramal subterrâneo de média tensão (15kV), destinado à alimentação elétrica da nova subestação da TRENSURB na Bacia Rodoferroviária, em Porto Alegre/RS</t>
  </si>
  <si>
    <t>INSTALADORA ELÉTRICA MERCÚRIO LTDA</t>
  </si>
  <si>
    <t>88.268.800/0001-39</t>
  </si>
  <si>
    <t>2494/25</t>
  </si>
  <si>
    <t>Vale transporte Porto Alegre x Osório e Vale transporte Terra de areia x Porto Alegre</t>
  </si>
  <si>
    <t>UNESUL TRANSPORTES LTDA</t>
  </si>
  <si>
    <t>92.667.948/0001-13</t>
  </si>
  <si>
    <t>Vale transporte Porto Alegre X Arroio dos Ratos e Vale transporte Porto Alegre X Parque Eldorado - ROD</t>
  </si>
  <si>
    <t>EMPRESA LOUZADA DE TRANSPORTES LTDA</t>
  </si>
  <si>
    <t>88.363.007/0001-19</t>
  </si>
  <si>
    <t>Vale transporte Nova SantaritaxCanoas/Morretes -VTE</t>
  </si>
  <si>
    <t>FATIMA TRANSPORTES E TURISMO LTDA</t>
  </si>
  <si>
    <t>97.834.709/0001-24</t>
  </si>
  <si>
    <t>Vale transporte Porto Alegre x Canela</t>
  </si>
  <si>
    <t>CITRAL TRANSPORTE E TURISMO SA</t>
  </si>
  <si>
    <t>97.755.607/0001-13</t>
  </si>
  <si>
    <t>Vale transporte Porto Alegre X Charqueadas VTE</t>
  </si>
  <si>
    <t>EXPRESSO VITORIA DE TRANSPORTES LTDA</t>
  </si>
  <si>
    <t>96.662.614/0001-08</t>
  </si>
  <si>
    <t>Vale transporte Porto Alegre X Montenegro e Vale transporte Porto Alegre X Estancia Velha</t>
  </si>
  <si>
    <t>SILAS-SERVICOS DE TRANSPORTES URBANOS LTDA.</t>
  </si>
  <si>
    <t>Vale transporte Municipal Novo Hamburgo e Vale transporte Municipal de Esteio</t>
  </si>
  <si>
    <t>COMPANHIA MUNICIPAL DE URBANISMO</t>
  </si>
  <si>
    <t>94.380.763/0001-59</t>
  </si>
  <si>
    <t>Vale transporte Municipal de São Leopoldo</t>
  </si>
  <si>
    <t>CONSORCIO OPERACIONAL SAO LEOPOLDO</t>
  </si>
  <si>
    <t>10.963.280/0001-97</t>
  </si>
  <si>
    <t>Vale transporte Porto Alegre XBarra do Ribeiro</t>
  </si>
  <si>
    <t>AUTOVIACAO A C V LTDA</t>
  </si>
  <si>
    <t>89.084.677/0001-69</t>
  </si>
  <si>
    <t>2565/25</t>
  </si>
  <si>
    <t>Vale transporte Porto Alegre X Parque Eldorado - ROD e Vale transporte Porto Alegre X Arroio dos Ratos</t>
  </si>
  <si>
    <t>Vale transporte Porto Alegre X Montenegro e Vale transporte Portão X São leopoldo</t>
  </si>
  <si>
    <t>SILAS-SERVICOS DE TRANSPORTES URBANOS LTDA</t>
  </si>
  <si>
    <t>Vale transporte Porto Alegre X Estancia Velha</t>
  </si>
  <si>
    <t>Companhia municipal de urbanismo</t>
  </si>
  <si>
    <t>2565/65</t>
  </si>
  <si>
    <t>2665/25</t>
  </si>
  <si>
    <t>Serviço de Locação de Equipamentos de Informática com Instalação e Manutenção.</t>
  </si>
  <si>
    <t>TECHDEC INFORMATICA S.A</t>
  </si>
  <si>
    <t>01.739.571/0001-05</t>
  </si>
  <si>
    <t>2434/24</t>
  </si>
  <si>
    <t>183/25</t>
  </si>
  <si>
    <t>contratação de pessoa jurídica especializada na prestação de serviços de desenvolvimento e suporte de sistemas de informação</t>
  </si>
  <si>
    <t>Iunex Soluções Ltda</t>
  </si>
  <si>
    <t>14.476.967/0001-59</t>
  </si>
  <si>
    <t>1268/24</t>
  </si>
  <si>
    <t>353/24</t>
  </si>
  <si>
    <t>Cadeira Espaldar alto, com apoio de braço</t>
  </si>
  <si>
    <t>ROAL INDUSTRIA METALURGICA LTDA.</t>
  </si>
  <si>
    <t>2331/25</t>
  </si>
  <si>
    <t>Ligação de ramal de entrada de energia elétrica em baixa tensão (BT), para alimentação elétrica da Cabine de Seccionamento e Paralelismo Canoas (CSP CN).</t>
  </si>
  <si>
    <t>RGE Distribuidora de Energia S.A.</t>
  </si>
  <si>
    <t>02.016.440/0001-62</t>
  </si>
  <si>
    <t>Aquisição de cabos patch cord</t>
  </si>
  <si>
    <t>ABT COMERCIAL ELÉTRICA LTDA</t>
  </si>
  <si>
    <t>00.212.675/0003-66</t>
  </si>
  <si>
    <t>2395/25</t>
  </si>
  <si>
    <t>ALUGUEL DE MOVEIS MAQUINAS E EQUIPAMENTOS</t>
  </si>
  <si>
    <t>CENTRO DE LOCAÇÕES MATERIAIS E CENÁRIOS PARA EVENTOS LTDA</t>
  </si>
  <si>
    <t>47.008.595/0001-95</t>
  </si>
  <si>
    <t>DISPENSA INC X</t>
  </si>
  <si>
    <t xml:space="preserve">DISPENSA  </t>
  </si>
  <si>
    <t>Dispensa de Licitação inc IV</t>
  </si>
  <si>
    <t>DISPENSA IV</t>
  </si>
  <si>
    <t>1775/24</t>
  </si>
  <si>
    <t>351/24</t>
  </si>
  <si>
    <t>contratação de serviço de engenharia para reforma das estações Mercado, Rodoviária, São Pedro e Farrapos</t>
  </si>
  <si>
    <t>88.692.264/0001-02 - Elmo Eletro Montagens Ltda</t>
  </si>
  <si>
    <t>Dispensa de Licitação inc X</t>
  </si>
  <si>
    <t>0757/25</t>
  </si>
  <si>
    <t>CABO MULTILAM</t>
  </si>
  <si>
    <t>0777/25</t>
  </si>
  <si>
    <t>BATERIA CHUMBO ÁCIDA ESTACIONÁRIA</t>
  </si>
  <si>
    <t>07.696.901/0001-09 - ORS ELETROELETRONICA E TELECOMUNICOES LTDA</t>
  </si>
  <si>
    <t>0774/25</t>
  </si>
  <si>
    <t>LOCAÇÃO DE GERADORES</t>
  </si>
  <si>
    <t>57.764.763/0033-03 - LOXAM DO BRASIL AS</t>
  </si>
  <si>
    <t>1006/24</t>
  </si>
  <si>
    <t>275/24</t>
  </si>
  <si>
    <t>DISPENSA INC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</si>
</sst>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164" formatCode="&quot;R$&quot;\ #,##0.00"/>
    <numFmt numFmtId="165" formatCode="&quot;R$ &quot;#,##0.00_);\(&quot;R$ &quot;#,##0.00\)"/>
  </numFmts>
  <fonts count="29" x14ac:knownFonts="1">
    <font>
      <sz val="11"/>
      <color theme="1"/>
      <name val="Calibri"/>
      <family val="2"/>
      <scheme val="minor"/>
    </font>
    <font>
      <b/>
      <sz val="11"/>
      <color theme="1"/>
      <name val="Calibri"/>
      <family val="2"/>
      <scheme val="minor"/>
    </font>
    <font>
      <sz val="11"/>
      <color theme="4"/>
      <name val="Calibri"/>
      <family val="2"/>
      <scheme val="minor"/>
    </font>
    <font>
      <sz val="11"/>
      <color theme="1"/>
      <name val="Calibri"/>
      <family val="2"/>
      <scheme val="minor"/>
    </font>
    <font>
      <sz val="11"/>
      <color rgb="FFFF0000"/>
      <name val="Calibri"/>
      <family val="2"/>
      <scheme val="minor"/>
    </font>
    <font>
      <b/>
      <sz val="11"/>
      <color theme="4"/>
      <name val="Calibri"/>
      <family val="2"/>
      <scheme val="minor"/>
    </font>
    <font>
      <sz val="9"/>
      <color theme="1"/>
      <name val="Calibri"/>
      <family val="2"/>
      <scheme val="minor"/>
    </font>
    <font>
      <sz val="11"/>
      <color theme="8"/>
      <name val="Calibri"/>
      <family val="2"/>
      <scheme val="minor"/>
    </font>
    <font>
      <sz val="11"/>
      <color rgb="FF00B050"/>
      <name val="Calibri"/>
      <family val="2"/>
      <scheme val="minor"/>
    </font>
    <font>
      <b/>
      <sz val="11"/>
      <color rgb="FF00B050"/>
      <name val="Calibri"/>
      <family val="2"/>
      <scheme val="minor"/>
    </font>
    <font>
      <b/>
      <sz val="11"/>
      <color theme="8"/>
      <name val="Calibri"/>
      <family val="2"/>
      <scheme val="minor"/>
    </font>
    <font>
      <sz val="11"/>
      <color theme="9"/>
      <name val="Calibri"/>
      <family val="2"/>
      <scheme val="minor"/>
    </font>
    <font>
      <sz val="9"/>
      <color indexed="81"/>
      <name val="Segoe UI"/>
      <family val="2"/>
    </font>
    <font>
      <b/>
      <sz val="9"/>
      <color indexed="81"/>
      <name val="Segoe UI"/>
      <family val="2"/>
    </font>
    <font>
      <b/>
      <sz val="11"/>
      <name val="Calibri"/>
      <family val="2"/>
      <scheme val="minor"/>
    </font>
    <font>
      <sz val="11"/>
      <name val="Calibri"/>
      <family val="2"/>
      <scheme val="minor"/>
    </font>
    <font>
      <b/>
      <sz val="11"/>
      <color theme="9" tint="-0.249977111117893"/>
      <name val="Calibri"/>
      <family val="2"/>
      <scheme val="minor"/>
    </font>
    <font>
      <b/>
      <sz val="10"/>
      <color theme="1"/>
      <name val="Arial"/>
      <family val="2"/>
    </font>
    <font>
      <sz val="10"/>
      <color theme="1"/>
      <name val="Arial"/>
      <family val="2"/>
    </font>
    <font>
      <sz val="11"/>
      <color theme="9" tint="-0.249977111117893"/>
      <name val="Calibri"/>
      <family val="2"/>
      <scheme val="minor"/>
    </font>
    <font>
      <b/>
      <sz val="11"/>
      <color rgb="FF0069A6"/>
      <name val="Calibri"/>
      <family val="2"/>
      <scheme val="minor"/>
    </font>
    <font>
      <sz val="11"/>
      <color rgb="FF0069A6"/>
      <name val="Calibri"/>
      <family val="2"/>
      <scheme val="minor"/>
    </font>
    <font>
      <sz val="11"/>
      <color rgb="FF000000"/>
      <name val="Calibri"/>
      <family val="2"/>
      <scheme val="minor"/>
    </font>
    <font>
      <sz val="11"/>
      <color rgb="FF1E7700"/>
      <name val="Calibri"/>
      <family val="2"/>
      <scheme val="minor"/>
    </font>
    <font>
      <sz val="10"/>
      <color theme="1"/>
      <name val="Calibri"/>
      <family val="2"/>
      <scheme val="minor"/>
    </font>
    <font>
      <sz val="10"/>
      <color rgb="FF000000"/>
      <name val="Times New Roman"/>
      <family val="1"/>
    </font>
    <font>
      <sz val="10"/>
      <color theme="4"/>
      <name val="Arial"/>
      <family val="2"/>
    </font>
    <font>
      <sz val="10"/>
      <color rgb="FFFF0000"/>
      <name val="Calibri"/>
      <family val="2"/>
      <scheme val="minor"/>
    </font>
    <font>
      <sz val="9"/>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164">
    <xf numFmtId="0" fontId="0" fillId="0" borderId="0" xfId="0"/>
    <xf numFmtId="14" fontId="0" fillId="0" borderId="0" xfId="0" applyNumberFormat="1"/>
    <xf numFmtId="8" fontId="0" fillId="0" borderId="0" xfId="0" applyNumberFormat="1"/>
    <xf numFmtId="0" fontId="1" fillId="0" borderId="0" xfId="0" applyFont="1" applyAlignment="1">
      <alignment horizontal="center"/>
    </xf>
    <xf numFmtId="8" fontId="2" fillId="0" borderId="0" xfId="0" applyNumberFormat="1" applyFont="1"/>
    <xf numFmtId="0" fontId="5" fillId="0" borderId="0" xfId="0" applyFont="1" applyAlignment="1">
      <alignment horizontal="center" vertical="center"/>
    </xf>
    <xf numFmtId="0" fontId="6" fillId="0" borderId="0" xfId="0" applyFont="1"/>
    <xf numFmtId="14" fontId="2" fillId="0" borderId="0" xfId="0" applyNumberFormat="1" applyFont="1"/>
    <xf numFmtId="0" fontId="2" fillId="0" borderId="0" xfId="0" applyFont="1"/>
    <xf numFmtId="164" fontId="1" fillId="0" borderId="0" xfId="0" applyNumberFormat="1" applyFont="1" applyAlignment="1">
      <alignment horizontal="center"/>
    </xf>
    <xf numFmtId="164" fontId="0" fillId="0" borderId="0" xfId="0" applyNumberFormat="1"/>
    <xf numFmtId="0" fontId="9" fillId="0" borderId="0" xfId="0" applyFont="1" applyAlignment="1">
      <alignment horizontal="center"/>
    </xf>
    <xf numFmtId="0" fontId="8" fillId="0" borderId="0" xfId="0" applyFont="1"/>
    <xf numFmtId="164" fontId="8" fillId="0" borderId="0" xfId="0" applyNumberFormat="1" applyFont="1"/>
    <xf numFmtId="1" fontId="5" fillId="0" borderId="0" xfId="0" applyNumberFormat="1" applyFont="1" applyAlignment="1">
      <alignment horizontal="center" vertical="center"/>
    </xf>
    <xf numFmtId="1" fontId="0" fillId="0" borderId="0" xfId="0" applyNumberFormat="1"/>
    <xf numFmtId="1" fontId="7" fillId="0" borderId="0" xfId="0" applyNumberFormat="1" applyFont="1"/>
    <xf numFmtId="1" fontId="10" fillId="0" borderId="0" xfId="0" applyNumberFormat="1" applyFont="1"/>
    <xf numFmtId="9" fontId="0" fillId="0" borderId="0" xfId="1" applyFont="1"/>
    <xf numFmtId="164" fontId="11" fillId="0" borderId="0" xfId="0" applyNumberFormat="1" applyFont="1"/>
    <xf numFmtId="14" fontId="7" fillId="0" borderId="0" xfId="0" applyNumberFormat="1" applyFont="1"/>
    <xf numFmtId="14" fontId="4" fillId="0" borderId="0" xfId="0" applyNumberFormat="1" applyFont="1"/>
    <xf numFmtId="1" fontId="2" fillId="0" borderId="0" xfId="0" applyNumberFormat="1" applyFont="1"/>
    <xf numFmtId="1" fontId="5" fillId="0" borderId="0" xfId="0" applyNumberFormat="1" applyFont="1"/>
    <xf numFmtId="164" fontId="9" fillId="0" borderId="0" xfId="0" applyNumberFormat="1" applyFont="1" applyAlignment="1">
      <alignment horizontal="center"/>
    </xf>
    <xf numFmtId="164" fontId="2" fillId="0" borderId="0" xfId="0" applyNumberFormat="1" applyFont="1"/>
    <xf numFmtId="164" fontId="1" fillId="0" borderId="0" xfId="0" applyNumberFormat="1" applyFont="1"/>
    <xf numFmtId="0" fontId="1" fillId="0" borderId="0" xfId="0" applyFont="1"/>
    <xf numFmtId="14" fontId="0" fillId="2" borderId="0" xfId="0" applyNumberFormat="1" applyFill="1"/>
    <xf numFmtId="0" fontId="0" fillId="2" borderId="0" xfId="0" applyFill="1"/>
    <xf numFmtId="8" fontId="0" fillId="2" borderId="0" xfId="0" applyNumberFormat="1" applyFill="1"/>
    <xf numFmtId="164" fontId="0" fillId="2" borderId="0" xfId="0" applyNumberFormat="1" applyFill="1"/>
    <xf numFmtId="10" fontId="0" fillId="0" borderId="0" xfId="0" applyNumberFormat="1"/>
    <xf numFmtId="10" fontId="0" fillId="2" borderId="0" xfId="0" applyNumberFormat="1" applyFill="1"/>
    <xf numFmtId="8" fontId="14" fillId="0" borderId="0" xfId="0" applyNumberFormat="1" applyFont="1"/>
    <xf numFmtId="4" fontId="0" fillId="0" borderId="0" xfId="0" applyNumberFormat="1"/>
    <xf numFmtId="8" fontId="2" fillId="2" borderId="0" xfId="0" applyNumberFormat="1" applyFont="1" applyFill="1"/>
    <xf numFmtId="1" fontId="15" fillId="0" borderId="0" xfId="0" applyNumberFormat="1" applyFont="1"/>
    <xf numFmtId="0" fontId="5" fillId="0" borderId="0" xfId="0" applyFont="1"/>
    <xf numFmtId="0" fontId="17" fillId="4" borderId="1" xfId="0" applyFont="1" applyFill="1" applyBorder="1" applyAlignment="1">
      <alignment horizontal="center" vertical="center"/>
    </xf>
    <xf numFmtId="3" fontId="17" fillId="4" borderId="2" xfId="0" applyNumberFormat="1" applyFont="1" applyFill="1" applyBorder="1" applyAlignment="1">
      <alignment horizontal="center" vertical="center"/>
    </xf>
    <xf numFmtId="165" fontId="17" fillId="4" borderId="3" xfId="2" applyNumberFormat="1" applyFont="1" applyFill="1" applyBorder="1" applyAlignment="1">
      <alignment vertical="center"/>
    </xf>
    <xf numFmtId="164" fontId="5" fillId="0" borderId="0" xfId="0" applyNumberFormat="1" applyFont="1" applyAlignment="1">
      <alignment horizontal="center"/>
    </xf>
    <xf numFmtId="0" fontId="16" fillId="0" borderId="0" xfId="0" applyFont="1" applyAlignment="1">
      <alignment horizontal="center"/>
    </xf>
    <xf numFmtId="0" fontId="19" fillId="0" borderId="0" xfId="0" applyFont="1"/>
    <xf numFmtId="164" fontId="19" fillId="0" borderId="0" xfId="0" applyNumberFormat="1" applyFont="1"/>
    <xf numFmtId="164" fontId="16" fillId="0" borderId="0" xfId="0" applyNumberFormat="1" applyFont="1"/>
    <xf numFmtId="10" fontId="1" fillId="0" borderId="0" xfId="0" applyNumberFormat="1" applyFont="1" applyAlignment="1">
      <alignment horizontal="center"/>
    </xf>
    <xf numFmtId="10" fontId="16" fillId="0" borderId="0" xfId="0" applyNumberFormat="1" applyFont="1"/>
    <xf numFmtId="0" fontId="15" fillId="0" borderId="0" xfId="0" applyFont="1"/>
    <xf numFmtId="14" fontId="0" fillId="2" borderId="0" xfId="0" applyNumberFormat="1" applyFill="1" applyAlignment="1">
      <alignment horizontal="center" vertical="center"/>
    </xf>
    <xf numFmtId="0" fontId="22" fillId="0" borderId="0" xfId="0" applyFont="1"/>
    <xf numFmtId="164" fontId="23" fillId="2" borderId="0" xfId="0" applyNumberFormat="1" applyFont="1" applyFill="1"/>
    <xf numFmtId="164" fontId="15" fillId="0" borderId="0" xfId="0" applyNumberFormat="1" applyFont="1"/>
    <xf numFmtId="164" fontId="5" fillId="0" borderId="0" xfId="0" applyNumberFormat="1" applyFont="1"/>
    <xf numFmtId="3" fontId="17" fillId="4" borderId="5" xfId="0" applyNumberFormat="1" applyFont="1" applyFill="1" applyBorder="1" applyAlignment="1">
      <alignment horizontal="center" vertical="center"/>
    </xf>
    <xf numFmtId="164" fontId="2" fillId="2" borderId="0" xfId="0" applyNumberFormat="1" applyFont="1" applyFill="1"/>
    <xf numFmtId="0" fontId="1" fillId="0" borderId="0" xfId="0" applyFont="1" applyAlignment="1">
      <alignment horizontal="center" vertical="center"/>
    </xf>
    <xf numFmtId="0" fontId="0" fillId="0" borderId="0" xfId="0" applyAlignment="1">
      <alignment horizontal="center" vertical="center"/>
    </xf>
    <xf numFmtId="0" fontId="0" fillId="2" borderId="7" xfId="0" applyFill="1" applyBorder="1" applyAlignment="1">
      <alignment horizontal="center" vertical="center"/>
    </xf>
    <xf numFmtId="0" fontId="0" fillId="2" borderId="7" xfId="0" applyFill="1" applyBorder="1"/>
    <xf numFmtId="14" fontId="0" fillId="2" borderId="7" xfId="0" applyNumberFormat="1" applyFill="1" applyBorder="1"/>
    <xf numFmtId="0" fontId="24" fillId="2" borderId="7" xfId="0" applyFont="1" applyFill="1" applyBorder="1"/>
    <xf numFmtId="164" fontId="0" fillId="2" borderId="7" xfId="0" applyNumberFormat="1" applyFill="1" applyBorder="1"/>
    <xf numFmtId="0" fontId="0" fillId="0" borderId="7" xfId="0" applyBorder="1" applyAlignment="1">
      <alignment horizontal="center" vertical="center"/>
    </xf>
    <xf numFmtId="0" fontId="0" fillId="0" borderId="7" xfId="0" applyBorder="1"/>
    <xf numFmtId="14" fontId="0" fillId="0" borderId="7" xfId="0" applyNumberFormat="1" applyBorder="1"/>
    <xf numFmtId="0" fontId="24" fillId="0" borderId="7" xfId="0" applyFont="1" applyBorder="1"/>
    <xf numFmtId="164" fontId="0" fillId="0" borderId="7" xfId="0" applyNumberFormat="1" applyBorder="1"/>
    <xf numFmtId="0" fontId="2" fillId="0" borderId="7" xfId="0" applyFont="1" applyBorder="1" applyAlignment="1">
      <alignment horizontal="center" vertical="center"/>
    </xf>
    <xf numFmtId="4" fontId="0" fillId="0" borderId="7" xfId="0" applyNumberFormat="1" applyBorder="1"/>
    <xf numFmtId="164" fontId="2" fillId="0" borderId="7" xfId="0" applyNumberFormat="1" applyFont="1" applyBorder="1"/>
    <xf numFmtId="0" fontId="2" fillId="2" borderId="7" xfId="0" applyFont="1" applyFill="1" applyBorder="1" applyAlignment="1">
      <alignment horizontal="center" vertical="center"/>
    </xf>
    <xf numFmtId="0" fontId="0" fillId="2" borderId="7" xfId="0" applyFill="1" applyBorder="1" applyAlignment="1">
      <alignment horizontal="right"/>
    </xf>
    <xf numFmtId="0" fontId="25" fillId="0" borderId="0" xfId="0" applyFont="1"/>
    <xf numFmtId="8" fontId="8" fillId="0" borderId="0" xfId="0" applyNumberFormat="1" applyFont="1"/>
    <xf numFmtId="14" fontId="2" fillId="2" borderId="7" xfId="0" applyNumberFormat="1" applyFont="1" applyFill="1" applyBorder="1"/>
    <xf numFmtId="0" fontId="2" fillId="2" borderId="7" xfId="0" applyFont="1" applyFill="1" applyBorder="1"/>
    <xf numFmtId="0" fontId="2" fillId="0" borderId="7" xfId="0" applyFont="1" applyBorder="1"/>
    <xf numFmtId="1" fontId="5" fillId="0" borderId="7" xfId="0" applyNumberFormat="1" applyFont="1" applyBorder="1"/>
    <xf numFmtId="0" fontId="11" fillId="0" borderId="0" xfId="0" applyFont="1"/>
    <xf numFmtId="8" fontId="9" fillId="0" borderId="0" xfId="0" applyNumberFormat="1" applyFont="1"/>
    <xf numFmtId="164" fontId="9" fillId="0" borderId="0" xfId="0" applyNumberFormat="1" applyFont="1"/>
    <xf numFmtId="10" fontId="0" fillId="0" borderId="0" xfId="1" applyNumberFormat="1" applyFont="1"/>
    <xf numFmtId="10" fontId="9" fillId="0" borderId="0" xfId="1" applyNumberFormat="1" applyFont="1"/>
    <xf numFmtId="164" fontId="8" fillId="2" borderId="0" xfId="0" applyNumberFormat="1" applyFont="1" applyFill="1"/>
    <xf numFmtId="0" fontId="8" fillId="2" borderId="0" xfId="0" applyFont="1" applyFill="1"/>
    <xf numFmtId="10" fontId="8" fillId="0" borderId="0" xfId="1" applyNumberFormat="1" applyFont="1"/>
    <xf numFmtId="10" fontId="8" fillId="0" borderId="7" xfId="1" applyNumberFormat="1" applyFont="1" applyBorder="1"/>
    <xf numFmtId="0" fontId="0" fillId="0" borderId="0" xfId="0" applyAlignment="1">
      <alignment horizontal="center"/>
    </xf>
    <xf numFmtId="0" fontId="1" fillId="0" borderId="7" xfId="0" applyFont="1" applyBorder="1" applyAlignment="1">
      <alignment horizontal="center" vertical="center"/>
    </xf>
    <xf numFmtId="0" fontId="1" fillId="0" borderId="7" xfId="0" applyFont="1" applyBorder="1" applyAlignment="1">
      <alignment horizontal="center"/>
    </xf>
    <xf numFmtId="0" fontId="5" fillId="0" borderId="7" xfId="0" applyFont="1" applyBorder="1" applyAlignment="1">
      <alignment horizontal="center" vertical="center"/>
    </xf>
    <xf numFmtId="1" fontId="5" fillId="0" borderId="7" xfId="0" applyNumberFormat="1" applyFont="1" applyBorder="1" applyAlignment="1">
      <alignment horizontal="center" vertical="center"/>
    </xf>
    <xf numFmtId="164" fontId="1" fillId="0" borderId="7" xfId="0" applyNumberFormat="1" applyFont="1" applyBorder="1" applyAlignment="1">
      <alignment horizontal="center"/>
    </xf>
    <xf numFmtId="164" fontId="9" fillId="0" borderId="7" xfId="0" applyNumberFormat="1" applyFont="1" applyBorder="1" applyAlignment="1">
      <alignment horizontal="center"/>
    </xf>
    <xf numFmtId="164" fontId="5" fillId="0" borderId="7" xfId="0" applyNumberFormat="1" applyFont="1" applyBorder="1" applyAlignment="1">
      <alignment horizontal="center"/>
    </xf>
    <xf numFmtId="164" fontId="5" fillId="0" borderId="7" xfId="0" applyNumberFormat="1" applyFont="1" applyBorder="1"/>
    <xf numFmtId="0" fontId="5" fillId="0" borderId="7" xfId="0" applyFont="1" applyBorder="1"/>
    <xf numFmtId="0" fontId="4" fillId="0" borderId="0" xfId="0" applyFont="1"/>
    <xf numFmtId="164" fontId="4" fillId="0" borderId="0" xfId="0" applyNumberFormat="1" applyFont="1"/>
    <xf numFmtId="0" fontId="5" fillId="2" borderId="7" xfId="0" applyFont="1" applyFill="1" applyBorder="1"/>
    <xf numFmtId="0" fontId="26" fillId="4" borderId="4" xfId="0" applyFont="1" applyFill="1" applyBorder="1" applyAlignment="1">
      <alignment vertical="center"/>
    </xf>
    <xf numFmtId="165" fontId="26" fillId="4" borderId="6" xfId="2" applyNumberFormat="1" applyFont="1" applyFill="1" applyBorder="1" applyAlignment="1">
      <alignment vertical="center"/>
    </xf>
    <xf numFmtId="0" fontId="18" fillId="4" borderId="14" xfId="0" applyFont="1" applyFill="1" applyBorder="1" applyAlignment="1">
      <alignment vertical="center"/>
    </xf>
    <xf numFmtId="3" fontId="18" fillId="4" borderId="7" xfId="0" applyNumberFormat="1" applyFont="1" applyFill="1" applyBorder="1" applyAlignment="1">
      <alignment horizontal="center"/>
    </xf>
    <xf numFmtId="4" fontId="18" fillId="4" borderId="7" xfId="0" applyNumberFormat="1" applyFont="1" applyFill="1" applyBorder="1" applyAlignment="1">
      <alignment horizontal="center"/>
    </xf>
    <xf numFmtId="164" fontId="18" fillId="4" borderId="15" xfId="2" applyNumberFormat="1" applyFont="1" applyFill="1" applyBorder="1" applyAlignment="1">
      <alignment horizontal="center" vertical="center"/>
    </xf>
    <xf numFmtId="0" fontId="18" fillId="4" borderId="16" xfId="0" applyFont="1" applyFill="1" applyBorder="1" applyAlignment="1">
      <alignment vertical="center"/>
    </xf>
    <xf numFmtId="0" fontId="18" fillId="0" borderId="17" xfId="0" applyFont="1" applyBorder="1" applyAlignment="1">
      <alignment horizontal="center"/>
    </xf>
    <xf numFmtId="4" fontId="18" fillId="0" borderId="17" xfId="0" applyNumberFormat="1" applyFont="1" applyBorder="1" applyAlignment="1">
      <alignment horizontal="center"/>
    </xf>
    <xf numFmtId="164" fontId="18" fillId="4" borderId="18" xfId="2" applyNumberFormat="1" applyFont="1" applyFill="1" applyBorder="1" applyAlignment="1">
      <alignment horizontal="center" vertical="center"/>
    </xf>
    <xf numFmtId="0" fontId="17" fillId="4" borderId="11" xfId="0" applyFont="1" applyFill="1" applyBorder="1" applyAlignment="1">
      <alignment horizontal="center" vertical="center"/>
    </xf>
    <xf numFmtId="0" fontId="17" fillId="4" borderId="12" xfId="0" applyFont="1" applyFill="1" applyBorder="1" applyAlignment="1">
      <alignment horizontal="center" vertical="center"/>
    </xf>
    <xf numFmtId="165" fontId="17" fillId="4" borderId="13" xfId="2" applyNumberFormat="1" applyFont="1" applyFill="1" applyBorder="1" applyAlignment="1">
      <alignment horizontal="center" vertical="center"/>
    </xf>
    <xf numFmtId="164" fontId="18" fillId="0" borderId="15" xfId="0" applyNumberFormat="1" applyFont="1" applyBorder="1" applyAlignment="1">
      <alignment horizontal="center" vertical="center"/>
    </xf>
    <xf numFmtId="0" fontId="0" fillId="0" borderId="0" xfId="0" applyAlignment="1">
      <alignment vertical="center"/>
    </xf>
    <xf numFmtId="1" fontId="0" fillId="0" borderId="0" xfId="0" applyNumberFormat="1" applyAlignment="1">
      <alignment vertical="center"/>
    </xf>
    <xf numFmtId="0" fontId="4" fillId="2" borderId="7" xfId="0" applyFont="1" applyFill="1" applyBorder="1" applyAlignment="1">
      <alignment horizontal="center" vertical="center"/>
    </xf>
    <xf numFmtId="0" fontId="4" fillId="2" borderId="7" xfId="0" applyFont="1" applyFill="1" applyBorder="1"/>
    <xf numFmtId="14" fontId="4" fillId="2" borderId="7" xfId="0" applyNumberFormat="1" applyFont="1" applyFill="1" applyBorder="1"/>
    <xf numFmtId="0" fontId="27" fillId="2" borderId="7" xfId="0" applyFont="1" applyFill="1" applyBorder="1"/>
    <xf numFmtId="164" fontId="4" fillId="2" borderId="7" xfId="0" applyNumberFormat="1" applyFont="1" applyFill="1" applyBorder="1"/>
    <xf numFmtId="0" fontId="1" fillId="0" borderId="0" xfId="0" applyFont="1" applyAlignment="1">
      <alignment vertical="center"/>
    </xf>
    <xf numFmtId="0" fontId="5" fillId="0" borderId="0" xfId="0" applyFont="1" applyAlignment="1">
      <alignment vertical="center"/>
    </xf>
    <xf numFmtId="0" fontId="0" fillId="2" borderId="0" xfId="0" applyFill="1" applyAlignment="1">
      <alignment vertical="center"/>
    </xf>
    <xf numFmtId="0" fontId="15" fillId="0" borderId="0" xfId="0" applyFont="1" applyAlignment="1">
      <alignment vertical="center"/>
    </xf>
    <xf numFmtId="0" fontId="21" fillId="2" borderId="0" xfId="0" applyFont="1" applyFill="1" applyAlignment="1">
      <alignment vertical="center"/>
    </xf>
    <xf numFmtId="0" fontId="20" fillId="2" borderId="0" xfId="0" applyFont="1" applyFill="1" applyAlignment="1">
      <alignment vertical="center"/>
    </xf>
    <xf numFmtId="0" fontId="0" fillId="2" borderId="7" xfId="0" applyFill="1" applyBorder="1" applyAlignment="1">
      <alignment vertical="center"/>
    </xf>
    <xf numFmtId="0" fontId="0" fillId="0" borderId="7" xfId="0" applyBorder="1" applyAlignment="1">
      <alignment vertical="center"/>
    </xf>
    <xf numFmtId="0" fontId="5" fillId="0" borderId="7" xfId="0" applyFont="1" applyBorder="1" applyAlignment="1">
      <alignment vertical="center"/>
    </xf>
    <xf numFmtId="0" fontId="5" fillId="2" borderId="7" xfId="0" applyFont="1" applyFill="1" applyBorder="1" applyAlignment="1">
      <alignment vertical="center"/>
    </xf>
    <xf numFmtId="0" fontId="1" fillId="0" borderId="7" xfId="0" applyFont="1" applyBorder="1" applyAlignment="1">
      <alignment vertical="center"/>
    </xf>
    <xf numFmtId="49" fontId="17" fillId="3" borderId="1" xfId="0" applyNumberFormat="1" applyFont="1" applyFill="1" applyBorder="1" applyAlignment="1">
      <alignment horizontal="center" vertical="center"/>
    </xf>
    <xf numFmtId="49" fontId="17" fillId="3" borderId="2" xfId="0" applyNumberFormat="1" applyFont="1" applyFill="1" applyBorder="1" applyAlignment="1">
      <alignment horizontal="center" vertical="center"/>
    </xf>
    <xf numFmtId="49" fontId="17" fillId="3" borderId="3"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164" fontId="2" fillId="0" borderId="0" xfId="0" applyNumberFormat="1" applyFont="1" applyAlignment="1">
      <alignment horizontal="right" vertical="center"/>
    </xf>
    <xf numFmtId="0" fontId="2" fillId="0" borderId="0" xfId="0" applyFont="1" applyAlignment="1">
      <alignment horizontal="right" vertical="center"/>
    </xf>
    <xf numFmtId="14" fontId="2" fillId="0" borderId="0" xfId="0" applyNumberFormat="1" applyFont="1" applyAlignment="1">
      <alignment vertical="center"/>
    </xf>
    <xf numFmtId="1" fontId="0" fillId="0" borderId="0" xfId="0" applyNumberFormat="1" applyAlignment="1">
      <alignment vertical="center"/>
    </xf>
    <xf numFmtId="14" fontId="2" fillId="0" borderId="0" xfId="0" applyNumberFormat="1" applyFont="1"/>
    <xf numFmtId="0" fontId="0" fillId="0" borderId="0" xfId="0"/>
    <xf numFmtId="0" fontId="2" fillId="0" borderId="0" xfId="0" applyFont="1"/>
    <xf numFmtId="8" fontId="0" fillId="0" borderId="0" xfId="0" applyNumberFormat="1" applyAlignment="1">
      <alignment horizontal="right" vertical="center"/>
    </xf>
    <xf numFmtId="0" fontId="2" fillId="0" borderId="0" xfId="0" applyFont="1" applyAlignment="1">
      <alignment vertical="center"/>
    </xf>
    <xf numFmtId="14" fontId="2" fillId="0" borderId="8" xfId="0" applyNumberFormat="1" applyFont="1" applyBorder="1"/>
    <xf numFmtId="0" fontId="2" fillId="0" borderId="9" xfId="0" applyFont="1" applyBorder="1"/>
    <xf numFmtId="0" fontId="2" fillId="0" borderId="8" xfId="0" applyFont="1" applyBorder="1"/>
    <xf numFmtId="0" fontId="0" fillId="2" borderId="7" xfId="0" applyFill="1" applyBorder="1" applyAlignment="1">
      <alignment horizontal="center" vertical="center"/>
    </xf>
    <xf numFmtId="0" fontId="0" fillId="0" borderId="7" xfId="0" applyBorder="1" applyAlignment="1">
      <alignment horizontal="center" vertical="center"/>
    </xf>
    <xf numFmtId="0" fontId="5" fillId="2" borderId="8" xfId="0" applyFont="1" applyFill="1" applyBorder="1" applyAlignment="1">
      <alignment vertical="center"/>
    </xf>
    <xf numFmtId="0" fontId="5" fillId="0" borderId="9" xfId="0" applyFont="1"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2" borderId="8" xfId="0" applyFill="1" applyBorder="1" applyAlignment="1">
      <alignment vertical="center"/>
    </xf>
    <xf numFmtId="0" fontId="5" fillId="2" borderId="7" xfId="0" applyFont="1" applyFill="1" applyBorder="1" applyAlignment="1">
      <alignment horizontal="center" vertical="center"/>
    </xf>
    <xf numFmtId="0" fontId="5" fillId="0" borderId="7" xfId="0" applyFont="1" applyBorder="1" applyAlignment="1">
      <alignment horizontal="center" vertical="center"/>
    </xf>
    <xf numFmtId="14" fontId="15" fillId="0" borderId="0" xfId="0" applyNumberFormat="1" applyFont="1"/>
    <xf numFmtId="0" fontId="28" fillId="0" borderId="0" xfId="0" applyFont="1"/>
    <xf numFmtId="8" fontId="15" fillId="0" borderId="0" xfId="0" applyNumberFormat="1" applyFont="1"/>
  </cellXfs>
  <cellStyles count="3">
    <cellStyle name="Moeda" xfId="2" builtinId="4"/>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56E95-BA6D-4AC3-80E3-0BD38280A5CD}">
  <dimension ref="A1:S46"/>
  <sheetViews>
    <sheetView zoomScale="80" zoomScaleNormal="80" workbookViewId="0">
      <pane ySplit="1" topLeftCell="A2" activePane="bottomLeft" state="frozen"/>
      <selection pane="bottomLeft" activeCell="H11" sqref="H11"/>
    </sheetView>
  </sheetViews>
  <sheetFormatPr defaultRowHeight="14.4" x14ac:dyDescent="0.3"/>
  <cols>
    <col min="1" max="1" width="9.44140625" style="116" bestFit="1" customWidth="1"/>
    <col min="2" max="2" width="13.44140625" customWidth="1"/>
    <col min="3" max="3" width="10.33203125" customWidth="1"/>
    <col min="4" max="4" width="13.44140625" bestFit="1" customWidth="1"/>
    <col min="5" max="5" width="15.5546875" hidden="1" customWidth="1"/>
    <col min="6" max="6" width="17.88671875" hidden="1" customWidth="1"/>
    <col min="7" max="7" width="12.33203125" style="15" hidden="1" customWidth="1"/>
    <col min="8" max="8" width="16.109375" bestFit="1" customWidth="1"/>
    <col min="9" max="9" width="47.88671875" style="6" customWidth="1"/>
    <col min="10" max="10" width="27.77734375" bestFit="1" customWidth="1"/>
    <col min="11" max="11" width="34.44140625" customWidth="1"/>
    <col min="12" max="12" width="12.21875" customWidth="1"/>
    <col min="13" max="13" width="20.33203125" style="10" bestFit="1" customWidth="1"/>
    <col min="14" max="14" width="18.88671875" hidden="1" customWidth="1"/>
    <col min="15" max="15" width="18.109375" style="10" hidden="1" customWidth="1"/>
    <col min="16" max="16" width="17.109375" style="12" hidden="1" customWidth="1"/>
    <col min="17" max="17" width="0" hidden="1" customWidth="1"/>
    <col min="18" max="18" width="15.21875" style="10" bestFit="1" customWidth="1"/>
    <col min="19" max="19" width="19.88671875" customWidth="1"/>
  </cols>
  <sheetData>
    <row r="1" spans="1:18" s="3" customFormat="1" x14ac:dyDescent="0.3">
      <c r="A1" s="57" t="s">
        <v>617</v>
      </c>
      <c r="B1" s="3" t="s">
        <v>0</v>
      </c>
      <c r="C1" s="3" t="s">
        <v>1</v>
      </c>
      <c r="D1" s="3" t="s">
        <v>2</v>
      </c>
      <c r="E1" s="5" t="s">
        <v>271</v>
      </c>
      <c r="F1" s="5" t="s">
        <v>272</v>
      </c>
      <c r="G1" s="14" t="s">
        <v>273</v>
      </c>
      <c r="H1" s="3" t="s">
        <v>3</v>
      </c>
      <c r="I1" s="3" t="s">
        <v>4</v>
      </c>
      <c r="J1" s="3" t="s">
        <v>5</v>
      </c>
      <c r="K1" s="3" t="s">
        <v>6</v>
      </c>
      <c r="L1" s="3" t="s">
        <v>7</v>
      </c>
      <c r="M1" s="9" t="s">
        <v>8</v>
      </c>
      <c r="N1" s="3" t="s">
        <v>277</v>
      </c>
      <c r="O1" s="9" t="s">
        <v>274</v>
      </c>
      <c r="P1" s="11" t="s">
        <v>278</v>
      </c>
      <c r="Q1" s="11" t="s">
        <v>616</v>
      </c>
      <c r="R1" s="9"/>
    </row>
    <row r="2" spans="1:18" x14ac:dyDescent="0.3">
      <c r="A2" s="116">
        <v>1</v>
      </c>
      <c r="B2" t="s">
        <v>75</v>
      </c>
      <c r="C2" t="s">
        <v>52</v>
      </c>
      <c r="D2" s="1">
        <v>45636</v>
      </c>
      <c r="E2" s="1"/>
      <c r="F2" s="1"/>
      <c r="H2" s="1">
        <v>45677</v>
      </c>
      <c r="I2" s="6" t="s">
        <v>76</v>
      </c>
      <c r="J2" t="s">
        <v>26</v>
      </c>
      <c r="K2" t="s">
        <v>77</v>
      </c>
      <c r="L2" t="s">
        <v>14</v>
      </c>
      <c r="M2" s="10">
        <v>8000</v>
      </c>
    </row>
    <row r="3" spans="1:18" x14ac:dyDescent="0.3">
      <c r="A3" s="116">
        <v>2</v>
      </c>
      <c r="B3" t="s">
        <v>23</v>
      </c>
      <c r="C3" t="s">
        <v>24</v>
      </c>
      <c r="D3" s="1">
        <v>45504</v>
      </c>
      <c r="E3" s="1"/>
      <c r="F3" s="1"/>
      <c r="H3" s="1">
        <v>45678</v>
      </c>
      <c r="I3" s="6" t="s">
        <v>25</v>
      </c>
      <c r="J3" t="s">
        <v>26</v>
      </c>
      <c r="K3" t="s">
        <v>27</v>
      </c>
      <c r="L3" t="s">
        <v>14</v>
      </c>
      <c r="M3" s="10">
        <v>16250</v>
      </c>
    </row>
    <row r="4" spans="1:18" x14ac:dyDescent="0.3">
      <c r="A4" s="137">
        <v>3</v>
      </c>
      <c r="B4" t="s">
        <v>28</v>
      </c>
      <c r="C4" t="s">
        <v>29</v>
      </c>
      <c r="D4" s="1">
        <v>45528</v>
      </c>
      <c r="E4" s="1"/>
      <c r="F4" s="1"/>
      <c r="H4" s="1">
        <v>45685</v>
      </c>
      <c r="I4" s="6" t="s">
        <v>30</v>
      </c>
      <c r="J4" t="s">
        <v>26</v>
      </c>
      <c r="K4" t="s">
        <v>31</v>
      </c>
      <c r="L4" t="s">
        <v>14</v>
      </c>
      <c r="M4" s="10">
        <v>547.87</v>
      </c>
    </row>
    <row r="5" spans="1:18" x14ac:dyDescent="0.3">
      <c r="A5" s="137"/>
      <c r="B5" t="s">
        <v>28</v>
      </c>
      <c r="C5" t="s">
        <v>29</v>
      </c>
      <c r="D5" s="1">
        <v>45528</v>
      </c>
      <c r="E5" s="1"/>
      <c r="F5" s="1"/>
      <c r="H5" s="1">
        <v>45685</v>
      </c>
      <c r="I5" s="6" t="s">
        <v>30</v>
      </c>
      <c r="J5" t="s">
        <v>26</v>
      </c>
      <c r="K5" t="s">
        <v>32</v>
      </c>
      <c r="L5" t="s">
        <v>14</v>
      </c>
      <c r="M5" s="10">
        <v>279.89999999999998</v>
      </c>
    </row>
    <row r="6" spans="1:18" x14ac:dyDescent="0.3">
      <c r="A6" s="137"/>
      <c r="B6" t="s">
        <v>28</v>
      </c>
      <c r="C6" t="s">
        <v>29</v>
      </c>
      <c r="D6" s="1">
        <v>45528</v>
      </c>
      <c r="E6" s="1"/>
      <c r="F6" s="1"/>
      <c r="H6" s="1">
        <v>45685</v>
      </c>
      <c r="I6" s="6" t="s">
        <v>30</v>
      </c>
      <c r="J6" t="s">
        <v>26</v>
      </c>
      <c r="K6" t="s">
        <v>33</v>
      </c>
      <c r="L6" t="s">
        <v>14</v>
      </c>
      <c r="M6" s="10">
        <v>1035.28</v>
      </c>
    </row>
    <row r="7" spans="1:18" x14ac:dyDescent="0.3">
      <c r="A7" s="137"/>
      <c r="B7" t="s">
        <v>28</v>
      </c>
      <c r="C7" t="s">
        <v>29</v>
      </c>
      <c r="D7" s="1">
        <v>45528</v>
      </c>
      <c r="E7" s="1"/>
      <c r="F7" s="1"/>
      <c r="H7" s="1">
        <v>45685</v>
      </c>
      <c r="I7" s="6" t="s">
        <v>30</v>
      </c>
      <c r="J7" t="s">
        <v>26</v>
      </c>
      <c r="K7" t="s">
        <v>34</v>
      </c>
      <c r="L7" t="s">
        <v>14</v>
      </c>
      <c r="M7" s="10">
        <v>1350</v>
      </c>
    </row>
    <row r="8" spans="1:18" x14ac:dyDescent="0.3">
      <c r="A8" s="137"/>
      <c r="B8" t="s">
        <v>28</v>
      </c>
      <c r="C8" t="s">
        <v>29</v>
      </c>
      <c r="D8" s="1">
        <v>45528</v>
      </c>
      <c r="E8" s="1"/>
      <c r="F8" s="1"/>
      <c r="H8" s="1">
        <v>45685</v>
      </c>
      <c r="I8" s="6" t="s">
        <v>35</v>
      </c>
      <c r="J8" t="s">
        <v>26</v>
      </c>
      <c r="K8" t="s">
        <v>36</v>
      </c>
      <c r="L8" t="s">
        <v>14</v>
      </c>
      <c r="M8" s="10">
        <v>35533.33</v>
      </c>
    </row>
    <row r="9" spans="1:18" x14ac:dyDescent="0.3">
      <c r="A9" s="137"/>
      <c r="B9" t="s">
        <v>28</v>
      </c>
      <c r="C9" t="s">
        <v>29</v>
      </c>
      <c r="D9" s="1">
        <v>45531</v>
      </c>
      <c r="E9" s="1"/>
      <c r="F9" s="1"/>
      <c r="H9" s="1">
        <v>45685</v>
      </c>
      <c r="I9" s="6" t="s">
        <v>37</v>
      </c>
      <c r="J9" t="s">
        <v>26</v>
      </c>
      <c r="K9" t="s">
        <v>38</v>
      </c>
      <c r="L9" t="s">
        <v>14</v>
      </c>
      <c r="M9" s="10">
        <v>1035.28</v>
      </c>
    </row>
    <row r="10" spans="1:18" x14ac:dyDescent="0.3">
      <c r="A10" s="137"/>
      <c r="B10" t="s">
        <v>28</v>
      </c>
      <c r="C10" t="s">
        <v>29</v>
      </c>
      <c r="D10" s="1">
        <v>45531</v>
      </c>
      <c r="E10" s="1"/>
      <c r="F10" s="1"/>
      <c r="H10" s="1">
        <v>45685</v>
      </c>
      <c r="I10" s="6" t="s">
        <v>37</v>
      </c>
      <c r="J10" t="s">
        <v>26</v>
      </c>
      <c r="K10" t="s">
        <v>39</v>
      </c>
      <c r="L10" t="s">
        <v>14</v>
      </c>
      <c r="M10" s="10">
        <v>3155.87</v>
      </c>
    </row>
    <row r="11" spans="1:18" x14ac:dyDescent="0.3">
      <c r="A11" s="137"/>
      <c r="B11" t="s">
        <v>28</v>
      </c>
      <c r="C11" t="s">
        <v>29</v>
      </c>
      <c r="D11" s="1">
        <v>45531</v>
      </c>
      <c r="E11" s="1"/>
      <c r="F11" s="1"/>
      <c r="H11" s="1">
        <v>45685</v>
      </c>
      <c r="I11" s="6" t="s">
        <v>37</v>
      </c>
      <c r="J11" t="s">
        <v>26</v>
      </c>
      <c r="K11" t="s">
        <v>33</v>
      </c>
      <c r="L11" t="s">
        <v>14</v>
      </c>
      <c r="M11" s="10">
        <v>358.4</v>
      </c>
    </row>
    <row r="12" spans="1:18" x14ac:dyDescent="0.3">
      <c r="A12" s="137"/>
      <c r="B12" t="s">
        <v>28</v>
      </c>
      <c r="C12" t="s">
        <v>29</v>
      </c>
      <c r="D12" s="1">
        <v>45531</v>
      </c>
      <c r="E12" s="1"/>
      <c r="F12" s="1"/>
      <c r="H12" s="1">
        <v>45685</v>
      </c>
      <c r="I12" s="6" t="s">
        <v>37</v>
      </c>
      <c r="J12" t="s">
        <v>26</v>
      </c>
      <c r="K12" t="s">
        <v>33</v>
      </c>
      <c r="L12" t="s">
        <v>14</v>
      </c>
      <c r="M12" s="10">
        <v>1035.28</v>
      </c>
    </row>
    <row r="13" spans="1:18" x14ac:dyDescent="0.3">
      <c r="A13" s="116">
        <v>4</v>
      </c>
      <c r="B13" t="s">
        <v>51</v>
      </c>
      <c r="C13" t="s">
        <v>52</v>
      </c>
      <c r="D13" s="1">
        <v>45603</v>
      </c>
      <c r="E13" s="1"/>
      <c r="F13" s="1"/>
      <c r="H13" s="1">
        <v>45673</v>
      </c>
      <c r="I13" s="6" t="s">
        <v>53</v>
      </c>
      <c r="J13" t="s">
        <v>26</v>
      </c>
      <c r="K13" t="s">
        <v>54</v>
      </c>
      <c r="L13" t="s">
        <v>14</v>
      </c>
      <c r="M13" s="10">
        <v>1749.18</v>
      </c>
    </row>
    <row r="14" spans="1:18" x14ac:dyDescent="0.3">
      <c r="A14" s="116">
        <v>5</v>
      </c>
      <c r="B14" t="s">
        <v>55</v>
      </c>
      <c r="C14" t="s">
        <v>56</v>
      </c>
      <c r="D14" s="1">
        <v>45607</v>
      </c>
      <c r="E14" s="1"/>
      <c r="F14" s="1"/>
      <c r="H14" s="1">
        <v>45660</v>
      </c>
      <c r="I14" s="6" t="s">
        <v>57</v>
      </c>
      <c r="J14" t="s">
        <v>26</v>
      </c>
      <c r="K14" t="s">
        <v>58</v>
      </c>
      <c r="L14" t="s">
        <v>50</v>
      </c>
      <c r="M14" s="10">
        <v>21060</v>
      </c>
    </row>
    <row r="15" spans="1:18" x14ac:dyDescent="0.3">
      <c r="A15" s="116">
        <v>6</v>
      </c>
      <c r="B15" t="s">
        <v>63</v>
      </c>
      <c r="C15" t="s">
        <v>64</v>
      </c>
      <c r="D15" s="1">
        <v>45621</v>
      </c>
      <c r="E15" s="1"/>
      <c r="F15" s="1"/>
      <c r="H15" s="1">
        <v>45659</v>
      </c>
      <c r="I15" s="6" t="s">
        <v>65</v>
      </c>
      <c r="J15" t="s">
        <v>26</v>
      </c>
      <c r="K15" t="s">
        <v>66</v>
      </c>
      <c r="L15" t="s">
        <v>50</v>
      </c>
      <c r="M15" s="10">
        <v>41295</v>
      </c>
    </row>
    <row r="16" spans="1:18" x14ac:dyDescent="0.3">
      <c r="A16" s="116">
        <v>7</v>
      </c>
      <c r="B16" t="s">
        <v>67</v>
      </c>
      <c r="C16" t="s">
        <v>68</v>
      </c>
      <c r="D16" s="1">
        <v>45625</v>
      </c>
      <c r="E16" s="1"/>
      <c r="F16" s="1"/>
      <c r="H16" s="1">
        <v>45673</v>
      </c>
      <c r="I16" s="6" t="s">
        <v>69</v>
      </c>
      <c r="J16" t="s">
        <v>26</v>
      </c>
      <c r="K16" t="s">
        <v>70</v>
      </c>
      <c r="L16" t="s">
        <v>14</v>
      </c>
      <c r="M16" s="10">
        <v>10550</v>
      </c>
    </row>
    <row r="17" spans="1:16" x14ac:dyDescent="0.3">
      <c r="A17" s="116">
        <v>8</v>
      </c>
      <c r="B17" t="s">
        <v>71</v>
      </c>
      <c r="C17" t="s">
        <v>72</v>
      </c>
      <c r="D17" s="1">
        <v>45632</v>
      </c>
      <c r="E17" s="1"/>
      <c r="F17" s="1"/>
      <c r="H17" s="1">
        <v>45685</v>
      </c>
      <c r="I17" s="6" t="s">
        <v>73</v>
      </c>
      <c r="J17" t="s">
        <v>26</v>
      </c>
      <c r="K17" t="s">
        <v>74</v>
      </c>
      <c r="L17" t="s">
        <v>50</v>
      </c>
      <c r="M17" s="10">
        <v>5300</v>
      </c>
    </row>
    <row r="18" spans="1:16" x14ac:dyDescent="0.3">
      <c r="A18" s="116">
        <v>9</v>
      </c>
      <c r="B18" t="s">
        <v>82</v>
      </c>
      <c r="C18" t="s">
        <v>83</v>
      </c>
      <c r="D18" s="1">
        <v>45266</v>
      </c>
      <c r="E18" s="1"/>
      <c r="F18" s="1"/>
      <c r="H18" s="1">
        <v>45673</v>
      </c>
      <c r="I18" s="6" t="s">
        <v>84</v>
      </c>
      <c r="J18" t="s">
        <v>26</v>
      </c>
      <c r="K18" t="s">
        <v>85</v>
      </c>
      <c r="L18" t="s">
        <v>14</v>
      </c>
      <c r="M18" s="10">
        <v>5085</v>
      </c>
    </row>
    <row r="19" spans="1:16" x14ac:dyDescent="0.3">
      <c r="A19" s="116">
        <v>10</v>
      </c>
      <c r="B19" t="s">
        <v>78</v>
      </c>
      <c r="C19" t="s">
        <v>52</v>
      </c>
      <c r="D19" s="1">
        <v>45637</v>
      </c>
      <c r="E19" s="1"/>
      <c r="F19" s="1"/>
      <c r="H19" s="1">
        <v>45670</v>
      </c>
      <c r="I19" s="6" t="s">
        <v>79</v>
      </c>
      <c r="J19" t="s">
        <v>26</v>
      </c>
      <c r="K19" t="s">
        <v>80</v>
      </c>
      <c r="L19" t="s">
        <v>14</v>
      </c>
      <c r="M19" s="10">
        <v>1250</v>
      </c>
    </row>
    <row r="20" spans="1:16" x14ac:dyDescent="0.3">
      <c r="A20" s="124">
        <v>10</v>
      </c>
      <c r="B20" t="s">
        <v>78</v>
      </c>
      <c r="C20" t="s">
        <v>52</v>
      </c>
      <c r="D20" s="1">
        <v>45637</v>
      </c>
      <c r="E20" s="1"/>
      <c r="F20" s="1"/>
      <c r="H20" s="1">
        <v>45670</v>
      </c>
      <c r="I20" s="6" t="s">
        <v>79</v>
      </c>
      <c r="J20" t="s">
        <v>26</v>
      </c>
      <c r="K20" t="s">
        <v>81</v>
      </c>
      <c r="L20" t="s">
        <v>14</v>
      </c>
      <c r="M20" s="10">
        <v>1250</v>
      </c>
    </row>
    <row r="21" spans="1:16" x14ac:dyDescent="0.3">
      <c r="D21" s="1"/>
      <c r="E21" s="1"/>
      <c r="F21" s="1"/>
      <c r="H21" s="1"/>
      <c r="M21" s="25">
        <f>SUM(M2:M20)</f>
        <v>156120.38999999998</v>
      </c>
    </row>
    <row r="22" spans="1:16" x14ac:dyDescent="0.3">
      <c r="D22" s="1"/>
      <c r="E22" s="1"/>
      <c r="F22" s="1"/>
      <c r="H22" s="1"/>
    </row>
    <row r="23" spans="1:16" x14ac:dyDescent="0.3">
      <c r="A23" s="137">
        <v>1</v>
      </c>
      <c r="B23" t="s">
        <v>9</v>
      </c>
      <c r="C23" t="s">
        <v>10</v>
      </c>
      <c r="D23" s="1">
        <v>45483</v>
      </c>
      <c r="E23" s="7">
        <v>45548</v>
      </c>
      <c r="F23" s="7">
        <v>45600</v>
      </c>
      <c r="G23" s="16">
        <f>F23-E23</f>
        <v>52</v>
      </c>
      <c r="H23" s="1">
        <v>45667</v>
      </c>
      <c r="I23" s="6" t="s">
        <v>11</v>
      </c>
      <c r="J23" t="s">
        <v>12</v>
      </c>
      <c r="K23" t="s">
        <v>13</v>
      </c>
      <c r="L23" t="s">
        <v>14</v>
      </c>
      <c r="M23" s="10">
        <v>68328.62</v>
      </c>
      <c r="N23" s="75">
        <f>M23+M24</f>
        <v>126994.04</v>
      </c>
      <c r="O23" s="13">
        <v>147752.59</v>
      </c>
      <c r="P23" s="13">
        <f>O23-N23</f>
        <v>20758.550000000003</v>
      </c>
    </row>
    <row r="24" spans="1:16" x14ac:dyDescent="0.3">
      <c r="A24" s="137"/>
      <c r="B24" t="s">
        <v>9</v>
      </c>
      <c r="C24" t="s">
        <v>10</v>
      </c>
      <c r="D24" s="1">
        <v>45483</v>
      </c>
      <c r="E24" s="7">
        <v>45548</v>
      </c>
      <c r="F24" s="7">
        <v>45600</v>
      </c>
      <c r="G24" s="16">
        <f t="shared" ref="G24:G31" si="0">F24-E24</f>
        <v>52</v>
      </c>
      <c r="H24" s="1">
        <v>45667</v>
      </c>
      <c r="I24" s="6" t="s">
        <v>11</v>
      </c>
      <c r="J24" t="s">
        <v>12</v>
      </c>
      <c r="K24" t="s">
        <v>279</v>
      </c>
      <c r="L24" t="s">
        <v>14</v>
      </c>
      <c r="M24" s="10">
        <v>58665.42</v>
      </c>
      <c r="N24" s="12"/>
      <c r="O24" s="13"/>
    </row>
    <row r="25" spans="1:16" x14ac:dyDescent="0.3">
      <c r="A25" s="138">
        <v>2</v>
      </c>
      <c r="B25" t="s">
        <v>15</v>
      </c>
      <c r="C25" t="s">
        <v>16</v>
      </c>
      <c r="D25" s="1">
        <v>45484</v>
      </c>
      <c r="E25" s="7">
        <v>45544</v>
      </c>
      <c r="F25" s="7">
        <v>45569</v>
      </c>
      <c r="G25" s="16">
        <f t="shared" si="0"/>
        <v>25</v>
      </c>
      <c r="H25" s="1">
        <v>45664</v>
      </c>
      <c r="I25" s="6" t="s">
        <v>17</v>
      </c>
      <c r="J25" t="s">
        <v>12</v>
      </c>
      <c r="K25" t="s">
        <v>18</v>
      </c>
      <c r="L25" t="s">
        <v>14</v>
      </c>
      <c r="M25" s="10">
        <v>21904.05</v>
      </c>
      <c r="N25" s="12"/>
      <c r="O25" s="13"/>
    </row>
    <row r="26" spans="1:16" x14ac:dyDescent="0.3">
      <c r="A26" s="138"/>
      <c r="B26" t="s">
        <v>15</v>
      </c>
      <c r="C26" t="s">
        <v>16</v>
      </c>
      <c r="D26" s="1">
        <v>45484</v>
      </c>
      <c r="E26" s="7">
        <v>45544</v>
      </c>
      <c r="F26" s="7">
        <v>45569</v>
      </c>
      <c r="G26" s="16">
        <f t="shared" si="0"/>
        <v>25</v>
      </c>
      <c r="H26" s="1">
        <v>45664</v>
      </c>
      <c r="I26" s="6" t="s">
        <v>17</v>
      </c>
      <c r="J26" t="s">
        <v>12</v>
      </c>
      <c r="K26" t="s">
        <v>275</v>
      </c>
      <c r="L26" t="s">
        <v>14</v>
      </c>
      <c r="M26" s="10">
        <v>13000</v>
      </c>
      <c r="N26" s="75">
        <f>M25+M26+M27</f>
        <v>39377.050000000003</v>
      </c>
      <c r="O26" s="13">
        <v>51152</v>
      </c>
      <c r="P26" s="13">
        <f>O26-N26</f>
        <v>11774.949999999997</v>
      </c>
    </row>
    <row r="27" spans="1:16" x14ac:dyDescent="0.3">
      <c r="A27" s="138"/>
      <c r="B27" t="s">
        <v>15</v>
      </c>
      <c r="C27" t="s">
        <v>16</v>
      </c>
      <c r="D27" s="1">
        <v>45484</v>
      </c>
      <c r="E27" s="7">
        <v>45544</v>
      </c>
      <c r="F27" s="7">
        <v>45569</v>
      </c>
      <c r="G27" s="16">
        <f t="shared" si="0"/>
        <v>25</v>
      </c>
      <c r="H27" s="1">
        <v>45664</v>
      </c>
      <c r="I27" s="6" t="s">
        <v>17</v>
      </c>
      <c r="J27" t="s">
        <v>12</v>
      </c>
      <c r="K27" t="s">
        <v>276</v>
      </c>
      <c r="L27" t="s">
        <v>14</v>
      </c>
      <c r="M27" s="10">
        <v>4473</v>
      </c>
      <c r="N27" s="12"/>
      <c r="O27" s="13"/>
    </row>
    <row r="28" spans="1:16" x14ac:dyDescent="0.3">
      <c r="A28" s="116">
        <v>3</v>
      </c>
      <c r="B28" t="s">
        <v>40</v>
      </c>
      <c r="C28" t="s">
        <v>41</v>
      </c>
      <c r="D28" s="1">
        <v>45551</v>
      </c>
      <c r="E28" s="7">
        <v>45588</v>
      </c>
      <c r="F28" s="7">
        <v>45624</v>
      </c>
      <c r="G28" s="16">
        <f t="shared" si="0"/>
        <v>36</v>
      </c>
      <c r="H28" s="1">
        <v>45673</v>
      </c>
      <c r="I28" s="6" t="s">
        <v>42</v>
      </c>
      <c r="J28" t="s">
        <v>12</v>
      </c>
      <c r="K28" t="s">
        <v>43</v>
      </c>
      <c r="L28" t="s">
        <v>14</v>
      </c>
      <c r="M28" s="10">
        <v>72000</v>
      </c>
      <c r="N28" s="75">
        <f t="shared" ref="N28:N35" si="1">M28</f>
        <v>72000</v>
      </c>
      <c r="O28" s="13">
        <v>116500</v>
      </c>
      <c r="P28" s="13">
        <f t="shared" ref="P28:P36" si="2">O28-N28</f>
        <v>44500</v>
      </c>
    </row>
    <row r="29" spans="1:16" x14ac:dyDescent="0.3">
      <c r="A29" s="116">
        <v>4</v>
      </c>
      <c r="B29" t="s">
        <v>44</v>
      </c>
      <c r="C29" t="s">
        <v>45</v>
      </c>
      <c r="D29" s="1">
        <v>45576</v>
      </c>
      <c r="E29" s="7">
        <v>45609</v>
      </c>
      <c r="F29" s="7">
        <v>45622</v>
      </c>
      <c r="G29" s="16">
        <f t="shared" si="0"/>
        <v>13</v>
      </c>
      <c r="H29" s="1">
        <v>45659</v>
      </c>
      <c r="I29" s="6" t="s">
        <v>46</v>
      </c>
      <c r="J29" t="s">
        <v>12</v>
      </c>
      <c r="K29" t="s">
        <v>47</v>
      </c>
      <c r="L29" t="s">
        <v>14</v>
      </c>
      <c r="M29" s="10">
        <v>538000</v>
      </c>
      <c r="N29" s="75">
        <f t="shared" si="1"/>
        <v>538000</v>
      </c>
      <c r="O29" s="13">
        <v>555000</v>
      </c>
      <c r="P29" s="75">
        <f t="shared" si="2"/>
        <v>17000</v>
      </c>
    </row>
    <row r="30" spans="1:16" x14ac:dyDescent="0.3">
      <c r="A30" s="116">
        <v>5</v>
      </c>
      <c r="B30" t="s">
        <v>48</v>
      </c>
      <c r="C30" t="s">
        <v>49</v>
      </c>
      <c r="D30" s="1">
        <v>45198</v>
      </c>
      <c r="E30" s="7">
        <v>45475</v>
      </c>
      <c r="F30" s="7">
        <v>45510</v>
      </c>
      <c r="G30" s="16">
        <f t="shared" si="0"/>
        <v>35</v>
      </c>
      <c r="H30" s="1">
        <v>45685</v>
      </c>
      <c r="I30" s="6" t="s">
        <v>280</v>
      </c>
      <c r="J30" t="s">
        <v>12</v>
      </c>
      <c r="K30" t="s">
        <v>281</v>
      </c>
      <c r="L30" t="s">
        <v>50</v>
      </c>
      <c r="M30" s="10">
        <v>879155</v>
      </c>
      <c r="N30" s="75">
        <f t="shared" si="1"/>
        <v>879155</v>
      </c>
      <c r="O30" s="13">
        <v>2088609</v>
      </c>
      <c r="P30" s="13">
        <f t="shared" si="2"/>
        <v>1209454</v>
      </c>
    </row>
    <row r="31" spans="1:16" x14ac:dyDescent="0.3">
      <c r="A31" s="126">
        <v>6</v>
      </c>
      <c r="B31" t="s">
        <v>59</v>
      </c>
      <c r="C31" t="s">
        <v>60</v>
      </c>
      <c r="D31" s="1">
        <v>45230</v>
      </c>
      <c r="E31" s="7">
        <v>45477</v>
      </c>
      <c r="F31" s="7">
        <v>45503</v>
      </c>
      <c r="G31" s="16">
        <f t="shared" si="0"/>
        <v>26</v>
      </c>
      <c r="H31" s="1">
        <v>45660</v>
      </c>
      <c r="I31" s="6" t="s">
        <v>61</v>
      </c>
      <c r="J31" t="s">
        <v>12</v>
      </c>
      <c r="K31" t="s">
        <v>62</v>
      </c>
      <c r="L31" t="s">
        <v>14</v>
      </c>
      <c r="M31" s="10">
        <v>4115000</v>
      </c>
      <c r="N31" s="75">
        <f t="shared" si="1"/>
        <v>4115000</v>
      </c>
      <c r="O31" s="13">
        <v>4410126.8499999996</v>
      </c>
      <c r="P31" s="13">
        <f t="shared" si="2"/>
        <v>295126.84999999963</v>
      </c>
    </row>
    <row r="32" spans="1:16" x14ac:dyDescent="0.3">
      <c r="A32" s="126">
        <v>7</v>
      </c>
      <c r="B32" t="s">
        <v>1040</v>
      </c>
      <c r="C32" t="s">
        <v>1041</v>
      </c>
      <c r="D32" s="1"/>
      <c r="E32" s="7"/>
      <c r="F32" s="7"/>
      <c r="G32" s="16"/>
      <c r="H32" s="1">
        <v>45678</v>
      </c>
      <c r="I32" s="6" t="s">
        <v>629</v>
      </c>
      <c r="J32" t="s">
        <v>12</v>
      </c>
      <c r="K32" t="s">
        <v>630</v>
      </c>
      <c r="L32" t="s">
        <v>14</v>
      </c>
      <c r="M32" s="10">
        <v>96850.49</v>
      </c>
      <c r="N32" s="75">
        <f t="shared" si="1"/>
        <v>96850.49</v>
      </c>
      <c r="O32" s="13">
        <v>104140.32</v>
      </c>
      <c r="P32" s="13">
        <f>O32-N32</f>
        <v>7289.8300000000017</v>
      </c>
    </row>
    <row r="33" spans="1:19" x14ac:dyDescent="0.3">
      <c r="A33" s="126">
        <v>8</v>
      </c>
      <c r="B33" t="s">
        <v>716</v>
      </c>
      <c r="C33" t="s">
        <v>717</v>
      </c>
      <c r="D33" s="1"/>
      <c r="E33" s="7"/>
      <c r="F33" s="7"/>
      <c r="G33" s="16"/>
      <c r="H33" s="1">
        <v>45667</v>
      </c>
      <c r="I33" s="6" t="s">
        <v>718</v>
      </c>
      <c r="J33" t="s">
        <v>12</v>
      </c>
      <c r="K33" s="74" t="s">
        <v>719</v>
      </c>
      <c r="L33" t="s">
        <v>14</v>
      </c>
      <c r="M33" s="10">
        <v>1159974.72</v>
      </c>
      <c r="N33" s="75">
        <f t="shared" si="1"/>
        <v>1159974.72</v>
      </c>
      <c r="O33" s="13">
        <v>1304906.3799999999</v>
      </c>
      <c r="P33" s="13">
        <f>O33-N33</f>
        <v>144931.65999999992</v>
      </c>
    </row>
    <row r="34" spans="1:19" x14ac:dyDescent="0.3">
      <c r="A34" s="126">
        <v>9</v>
      </c>
      <c r="B34" t="s">
        <v>720</v>
      </c>
      <c r="C34" t="s">
        <v>721</v>
      </c>
      <c r="D34" s="1"/>
      <c r="E34" s="7"/>
      <c r="F34" s="7"/>
      <c r="G34" s="16"/>
      <c r="H34" s="1">
        <v>45671</v>
      </c>
      <c r="I34" s="6" t="s">
        <v>722</v>
      </c>
      <c r="J34" t="s">
        <v>12</v>
      </c>
      <c r="K34" s="74" t="s">
        <v>723</v>
      </c>
      <c r="L34" t="s">
        <v>14</v>
      </c>
      <c r="M34" s="10">
        <v>492000</v>
      </c>
      <c r="N34" s="75">
        <f t="shared" si="1"/>
        <v>492000</v>
      </c>
      <c r="O34" s="13">
        <v>550766</v>
      </c>
      <c r="P34" s="13">
        <f>O34-N34</f>
        <v>58766</v>
      </c>
    </row>
    <row r="35" spans="1:19" x14ac:dyDescent="0.3">
      <c r="A35" s="124">
        <v>10</v>
      </c>
      <c r="B35" t="s">
        <v>725</v>
      </c>
      <c r="C35" t="s">
        <v>726</v>
      </c>
      <c r="D35" s="1"/>
      <c r="E35" s="7"/>
      <c r="F35" s="7"/>
      <c r="G35" s="16"/>
      <c r="H35" s="1">
        <v>45678</v>
      </c>
      <c r="I35" s="6" t="s">
        <v>727</v>
      </c>
      <c r="J35" t="s">
        <v>12</v>
      </c>
      <c r="K35" s="74" t="s">
        <v>728</v>
      </c>
      <c r="L35" t="s">
        <v>14</v>
      </c>
      <c r="M35" s="10">
        <v>130593.4</v>
      </c>
      <c r="N35" s="75">
        <f t="shared" si="1"/>
        <v>130593.4</v>
      </c>
      <c r="O35" s="13">
        <v>138164.78</v>
      </c>
      <c r="P35" s="13">
        <f>O35-N35</f>
        <v>7571.3800000000047</v>
      </c>
    </row>
    <row r="36" spans="1:19" x14ac:dyDescent="0.3">
      <c r="E36" s="8"/>
      <c r="F36" s="8"/>
      <c r="K36" s="74"/>
      <c r="M36" s="25">
        <f>SUM(M23:M35)</f>
        <v>7649944.7000000002</v>
      </c>
      <c r="N36" s="81">
        <f>SUM(N23:N35)</f>
        <v>7649944.7000000002</v>
      </c>
      <c r="O36" s="82">
        <f>SUM(O23:O35)</f>
        <v>9467117.9199999999</v>
      </c>
      <c r="P36" s="82">
        <f t="shared" si="2"/>
        <v>1817173.2199999997</v>
      </c>
      <c r="Q36" s="18">
        <f>(O36-N36)/O36</f>
        <v>0.19194576801046118</v>
      </c>
      <c r="S36" s="10"/>
    </row>
    <row r="37" spans="1:19" x14ac:dyDescent="0.3">
      <c r="E37" s="8"/>
      <c r="F37" s="8"/>
      <c r="G37" s="17">
        <f>(G23+G25+G38+G28+G29+G30+G31)/7</f>
        <v>32</v>
      </c>
      <c r="M37" s="25"/>
      <c r="N37" s="12"/>
      <c r="O37" s="13"/>
    </row>
    <row r="38" spans="1:19" x14ac:dyDescent="0.3">
      <c r="A38" s="116">
        <v>1</v>
      </c>
      <c r="B38" t="s">
        <v>19</v>
      </c>
      <c r="C38" t="s">
        <v>20</v>
      </c>
      <c r="D38" s="1">
        <v>45499</v>
      </c>
      <c r="E38" s="7">
        <v>45587</v>
      </c>
      <c r="F38" s="7">
        <v>45624</v>
      </c>
      <c r="G38" s="16">
        <f>F38-E38</f>
        <v>37</v>
      </c>
      <c r="H38" s="1">
        <v>45671</v>
      </c>
      <c r="I38" s="6" t="s">
        <v>21</v>
      </c>
      <c r="J38" t="s">
        <v>499</v>
      </c>
      <c r="K38" t="s">
        <v>22</v>
      </c>
      <c r="L38" t="s">
        <v>14</v>
      </c>
      <c r="M38" s="53">
        <v>1090917</v>
      </c>
      <c r="N38" s="75">
        <f>M38</f>
        <v>1090917</v>
      </c>
      <c r="O38" s="13">
        <v>1160550</v>
      </c>
      <c r="P38" s="13">
        <f>O38-N38</f>
        <v>69633</v>
      </c>
    </row>
    <row r="39" spans="1:19" x14ac:dyDescent="0.3">
      <c r="A39" s="124">
        <v>2</v>
      </c>
      <c r="B39" t="s">
        <v>633</v>
      </c>
      <c r="C39" t="s">
        <v>631</v>
      </c>
      <c r="E39" s="1">
        <v>45614</v>
      </c>
      <c r="F39" s="1">
        <v>45684</v>
      </c>
      <c r="G39" s="15">
        <f>F39-E39</f>
        <v>70</v>
      </c>
      <c r="H39" s="1">
        <v>45685</v>
      </c>
      <c r="I39" s="6" t="s">
        <v>632</v>
      </c>
      <c r="J39" t="s">
        <v>499</v>
      </c>
      <c r="K39" t="s">
        <v>634</v>
      </c>
      <c r="L39" t="s">
        <v>14</v>
      </c>
      <c r="M39" s="53">
        <v>5200965.9000000004</v>
      </c>
      <c r="N39" s="13">
        <v>5200965.9000000004</v>
      </c>
      <c r="O39" s="13">
        <v>6939247.3700000001</v>
      </c>
      <c r="P39" s="13">
        <f>O39-N39</f>
        <v>1738281.4699999997</v>
      </c>
    </row>
    <row r="40" spans="1:19" x14ac:dyDescent="0.3">
      <c r="G40" s="15">
        <f>(G38+G39)/2</f>
        <v>53.5</v>
      </c>
      <c r="M40" s="25">
        <f>SUM(M38:M39)</f>
        <v>6291882.9000000004</v>
      </c>
      <c r="N40" s="81">
        <f>SUM(N38:N39)</f>
        <v>6291882.9000000004</v>
      </c>
      <c r="O40" s="82">
        <f>SUM(O38:O39)</f>
        <v>8099797.3700000001</v>
      </c>
      <c r="P40" s="82">
        <f>SUM(P38:P39)</f>
        <v>1807914.4699999997</v>
      </c>
      <c r="Q40" s="18">
        <f>(O40-N40)/O40</f>
        <v>0.22320490098877618</v>
      </c>
    </row>
    <row r="41" spans="1:19" x14ac:dyDescent="0.3">
      <c r="M41" s="25"/>
      <c r="P41" s="13"/>
    </row>
    <row r="42" spans="1:19" x14ac:dyDescent="0.3">
      <c r="D42" s="1"/>
      <c r="E42" s="1"/>
      <c r="F42" s="1"/>
      <c r="H42" s="1"/>
      <c r="M42" s="26">
        <f>SUM(M40,M36,M21)</f>
        <v>14097947.990000002</v>
      </c>
      <c r="N42" s="2">
        <f>N36+N40</f>
        <v>13941827.600000001</v>
      </c>
      <c r="O42" s="10">
        <f>O36+O40</f>
        <v>17566915.289999999</v>
      </c>
      <c r="P42" s="13">
        <f>P36+P40</f>
        <v>3625087.6899999995</v>
      </c>
      <c r="Q42" s="84">
        <f>(O42-N42)/O42</f>
        <v>0.20635880746027083</v>
      </c>
    </row>
    <row r="44" spans="1:19" x14ac:dyDescent="0.3">
      <c r="M44" s="25">
        <v>1535272</v>
      </c>
    </row>
    <row r="45" spans="1:19" x14ac:dyDescent="0.3">
      <c r="A45" s="117"/>
      <c r="C45" s="6"/>
      <c r="G45"/>
      <c r="I45" s="10"/>
      <c r="J45" s="12"/>
      <c r="K45" s="18"/>
      <c r="O45"/>
      <c r="P45"/>
    </row>
    <row r="46" spans="1:19" x14ac:dyDescent="0.3">
      <c r="A46" s="117"/>
      <c r="D46" s="35"/>
      <c r="G46"/>
      <c r="I46" s="10"/>
      <c r="J46" s="12"/>
      <c r="K46" s="18"/>
      <c r="O46"/>
      <c r="P46"/>
    </row>
  </sheetData>
  <autoFilter ref="B1:M1" xr:uid="{6A356E95-BA6D-4AC3-80E3-0BD38280A5CD}"/>
  <sortState xmlns:xlrd2="http://schemas.microsoft.com/office/spreadsheetml/2017/richdata2" ref="B2:M31">
    <sortCondition ref="J2:J31"/>
  </sortState>
  <mergeCells count="3">
    <mergeCell ref="A23:A24"/>
    <mergeCell ref="A25:A27"/>
    <mergeCell ref="A4:A12"/>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F6308-E363-4116-BF0E-0298B2385D3C}">
  <dimension ref="A1:R45"/>
  <sheetViews>
    <sheetView zoomScale="80" zoomScaleNormal="80" workbookViewId="0">
      <pane ySplit="1" topLeftCell="A2" activePane="bottomLeft" state="frozen"/>
      <selection pane="bottomLeft" activeCell="M7" sqref="M7"/>
    </sheetView>
  </sheetViews>
  <sheetFormatPr defaultRowHeight="14.4" x14ac:dyDescent="0.3"/>
  <cols>
    <col min="1" max="1" width="9.44140625" style="116" bestFit="1" customWidth="1"/>
    <col min="2" max="2" width="15.5546875" bestFit="1" customWidth="1"/>
    <col min="3" max="3" width="6.77734375" bestFit="1" customWidth="1"/>
    <col min="4" max="4" width="15.33203125" customWidth="1"/>
    <col min="5" max="5" width="13.33203125" hidden="1" customWidth="1"/>
    <col min="6" max="6" width="15.33203125" hidden="1" customWidth="1"/>
    <col min="7" max="7" width="5.6640625" hidden="1" customWidth="1"/>
    <col min="8" max="8" width="17" customWidth="1"/>
    <col min="9" max="9" width="27.77734375" customWidth="1"/>
    <col min="10" max="10" width="15.5546875" bestFit="1" customWidth="1"/>
    <col min="11" max="11" width="19.44140625" bestFit="1" customWidth="1"/>
    <col min="12" max="12" width="43.109375" customWidth="1"/>
    <col min="13" max="13" width="17.77734375" bestFit="1" customWidth="1"/>
    <col min="14" max="14" width="19.6640625" style="10" bestFit="1" customWidth="1"/>
    <col min="15" max="15" width="18" hidden="1" customWidth="1"/>
    <col min="16" max="17" width="0" hidden="1" customWidth="1"/>
    <col min="18" max="18" width="14.88671875" bestFit="1" customWidth="1"/>
  </cols>
  <sheetData>
    <row r="1" spans="1:18" s="3" customFormat="1" x14ac:dyDescent="0.3">
      <c r="A1" s="90" t="s">
        <v>617</v>
      </c>
      <c r="B1" s="91" t="s">
        <v>0</v>
      </c>
      <c r="C1" s="91" t="s">
        <v>871</v>
      </c>
      <c r="D1" s="91" t="s">
        <v>2</v>
      </c>
      <c r="E1" s="92" t="s">
        <v>271</v>
      </c>
      <c r="F1" s="92" t="s">
        <v>272</v>
      </c>
      <c r="G1" s="93" t="s">
        <v>273</v>
      </c>
      <c r="H1" s="91" t="s">
        <v>3</v>
      </c>
      <c r="I1" s="91" t="s">
        <v>4</v>
      </c>
      <c r="J1" s="91" t="s">
        <v>7</v>
      </c>
      <c r="K1" s="91" t="s">
        <v>872</v>
      </c>
      <c r="L1" s="91" t="s">
        <v>751</v>
      </c>
      <c r="M1" s="91" t="s">
        <v>867</v>
      </c>
      <c r="N1" s="94" t="s">
        <v>8</v>
      </c>
      <c r="O1" s="94" t="s">
        <v>274</v>
      </c>
      <c r="P1" s="95" t="s">
        <v>278</v>
      </c>
      <c r="Q1" s="95" t="s">
        <v>616</v>
      </c>
      <c r="R1" s="96" t="s">
        <v>714</v>
      </c>
    </row>
    <row r="2" spans="1:18" s="29" customFormat="1" x14ac:dyDescent="0.3">
      <c r="A2" s="129">
        <v>1</v>
      </c>
      <c r="B2" s="60" t="s">
        <v>752</v>
      </c>
      <c r="C2" s="60" t="s">
        <v>753</v>
      </c>
      <c r="D2" s="60"/>
      <c r="E2" s="60"/>
      <c r="F2" s="60"/>
      <c r="G2" s="60"/>
      <c r="H2" s="61">
        <v>45952</v>
      </c>
      <c r="I2" s="60" t="s">
        <v>754</v>
      </c>
      <c r="J2" s="60" t="s">
        <v>14</v>
      </c>
      <c r="K2" s="60" t="s">
        <v>750</v>
      </c>
      <c r="L2" s="60" t="s">
        <v>755</v>
      </c>
      <c r="M2" s="60" t="s">
        <v>756</v>
      </c>
      <c r="N2" s="63">
        <v>8400</v>
      </c>
      <c r="O2" s="60"/>
      <c r="P2" s="60"/>
      <c r="Q2" s="60"/>
      <c r="R2" s="60">
        <v>49791</v>
      </c>
    </row>
    <row r="3" spans="1:18" x14ac:dyDescent="0.3">
      <c r="A3" s="155">
        <v>2</v>
      </c>
      <c r="B3" s="65" t="s">
        <v>757</v>
      </c>
      <c r="C3" s="65" t="s">
        <v>758</v>
      </c>
      <c r="D3" s="65"/>
      <c r="E3" s="65"/>
      <c r="F3" s="65"/>
      <c r="G3" s="65"/>
      <c r="H3" s="66">
        <v>45943</v>
      </c>
      <c r="I3" s="65" t="s">
        <v>759</v>
      </c>
      <c r="J3" s="65" t="s">
        <v>50</v>
      </c>
      <c r="K3" s="65" t="s">
        <v>750</v>
      </c>
      <c r="L3" s="65" t="s">
        <v>760</v>
      </c>
      <c r="M3" s="65" t="s">
        <v>761</v>
      </c>
      <c r="N3" s="68">
        <v>10500</v>
      </c>
      <c r="O3" s="65"/>
      <c r="P3" s="65"/>
      <c r="Q3" s="65"/>
      <c r="R3" s="65">
        <v>49793</v>
      </c>
    </row>
    <row r="4" spans="1:18" x14ac:dyDescent="0.3">
      <c r="A4" s="156"/>
      <c r="B4" s="65" t="s">
        <v>757</v>
      </c>
      <c r="C4" s="65" t="s">
        <v>758</v>
      </c>
      <c r="D4" s="65"/>
      <c r="E4" s="65"/>
      <c r="F4" s="65"/>
      <c r="G4" s="65"/>
      <c r="H4" s="66">
        <v>45943</v>
      </c>
      <c r="I4" s="65" t="s">
        <v>762</v>
      </c>
      <c r="J4" s="65" t="s">
        <v>50</v>
      </c>
      <c r="K4" s="65" t="s">
        <v>750</v>
      </c>
      <c r="L4" s="65" t="s">
        <v>763</v>
      </c>
      <c r="M4" s="65"/>
      <c r="N4" s="68">
        <v>7437.76</v>
      </c>
      <c r="O4" s="65"/>
      <c r="P4" s="65"/>
      <c r="Q4" s="65"/>
      <c r="R4" s="65">
        <v>49793</v>
      </c>
    </row>
    <row r="5" spans="1:18" x14ac:dyDescent="0.3">
      <c r="A5" s="157"/>
      <c r="B5" s="65" t="s">
        <v>757</v>
      </c>
      <c r="C5" s="65" t="s">
        <v>758</v>
      </c>
      <c r="D5" s="65"/>
      <c r="E5" s="65"/>
      <c r="F5" s="65"/>
      <c r="G5" s="65"/>
      <c r="H5" s="66">
        <v>45943</v>
      </c>
      <c r="I5" s="65" t="s">
        <v>762</v>
      </c>
      <c r="J5" s="65" t="s">
        <v>50</v>
      </c>
      <c r="K5" s="65" t="s">
        <v>750</v>
      </c>
      <c r="L5" s="65"/>
      <c r="M5" s="65"/>
      <c r="N5" s="68">
        <v>1193.8800000000001</v>
      </c>
      <c r="O5" s="65"/>
      <c r="P5" s="65"/>
      <c r="Q5" s="65"/>
      <c r="R5" s="65">
        <v>49833</v>
      </c>
    </row>
    <row r="6" spans="1:18" s="29" customFormat="1" x14ac:dyDescent="0.3">
      <c r="A6" s="129">
        <v>3</v>
      </c>
      <c r="B6" s="60" t="s">
        <v>563</v>
      </c>
      <c r="C6" s="60" t="s">
        <v>586</v>
      </c>
      <c r="D6" s="60"/>
      <c r="E6" s="60"/>
      <c r="F6" s="60"/>
      <c r="G6" s="60"/>
      <c r="H6" s="61">
        <v>45952</v>
      </c>
      <c r="I6" s="60" t="s">
        <v>564</v>
      </c>
      <c r="J6" s="60" t="s">
        <v>50</v>
      </c>
      <c r="K6" s="60" t="s">
        <v>750</v>
      </c>
      <c r="L6" s="60" t="s">
        <v>764</v>
      </c>
      <c r="M6" s="60" t="s">
        <v>765</v>
      </c>
      <c r="N6" s="63">
        <v>3403</v>
      </c>
      <c r="O6" s="60"/>
      <c r="P6" s="60"/>
      <c r="Q6" s="60"/>
      <c r="R6" s="60">
        <v>49821</v>
      </c>
    </row>
    <row r="7" spans="1:18" x14ac:dyDescent="0.3">
      <c r="A7" s="130">
        <v>4</v>
      </c>
      <c r="B7" s="65" t="s">
        <v>766</v>
      </c>
      <c r="C7" s="65" t="s">
        <v>767</v>
      </c>
      <c r="D7" s="65"/>
      <c r="E7" s="65"/>
      <c r="F7" s="65"/>
      <c r="G7" s="65"/>
      <c r="H7" s="66">
        <v>45947</v>
      </c>
      <c r="I7" s="65" t="s">
        <v>768</v>
      </c>
      <c r="J7" s="65" t="s">
        <v>50</v>
      </c>
      <c r="K7" s="65" t="s">
        <v>750</v>
      </c>
      <c r="L7" s="65" t="s">
        <v>769</v>
      </c>
      <c r="M7" s="65" t="s">
        <v>770</v>
      </c>
      <c r="N7" s="68">
        <v>18750</v>
      </c>
      <c r="O7" s="65"/>
      <c r="P7" s="65"/>
      <c r="Q7" s="65"/>
      <c r="R7" s="65">
        <v>49819</v>
      </c>
    </row>
    <row r="8" spans="1:18" x14ac:dyDescent="0.3">
      <c r="A8" s="130">
        <v>5</v>
      </c>
      <c r="B8" s="65" t="s">
        <v>776</v>
      </c>
      <c r="C8" s="65"/>
      <c r="D8" s="65"/>
      <c r="E8" s="65"/>
      <c r="F8" s="65"/>
      <c r="G8" s="65"/>
      <c r="H8" s="66">
        <v>45958</v>
      </c>
      <c r="I8" s="65" t="s">
        <v>777</v>
      </c>
      <c r="J8" s="65" t="s">
        <v>14</v>
      </c>
      <c r="K8" s="65" t="s">
        <v>750</v>
      </c>
      <c r="L8" s="65" t="s">
        <v>778</v>
      </c>
      <c r="M8" s="65" t="s">
        <v>779</v>
      </c>
      <c r="N8" s="68">
        <v>732</v>
      </c>
      <c r="O8" s="65"/>
      <c r="P8" s="65"/>
      <c r="Q8" s="65"/>
      <c r="R8" s="65">
        <v>49841</v>
      </c>
    </row>
    <row r="9" spans="1:18" s="29" customFormat="1" x14ac:dyDescent="0.3">
      <c r="A9" s="129">
        <v>6</v>
      </c>
      <c r="B9" s="60" t="s">
        <v>780</v>
      </c>
      <c r="C9" s="60"/>
      <c r="D9" s="60"/>
      <c r="E9" s="60"/>
      <c r="F9" s="60"/>
      <c r="G9" s="60"/>
      <c r="H9" s="61">
        <v>45953</v>
      </c>
      <c r="I9" s="60" t="s">
        <v>781</v>
      </c>
      <c r="J9" s="60" t="s">
        <v>50</v>
      </c>
      <c r="K9" s="60" t="s">
        <v>750</v>
      </c>
      <c r="L9" s="60" t="s">
        <v>782</v>
      </c>
      <c r="M9" s="60" t="s">
        <v>783</v>
      </c>
      <c r="N9" s="63">
        <v>390</v>
      </c>
      <c r="O9" s="60"/>
      <c r="P9" s="60"/>
      <c r="Q9" s="60"/>
      <c r="R9" s="60">
        <v>49842</v>
      </c>
    </row>
    <row r="10" spans="1:18" x14ac:dyDescent="0.3">
      <c r="A10" s="130">
        <v>7</v>
      </c>
      <c r="B10" s="65" t="s">
        <v>784</v>
      </c>
      <c r="C10" s="65"/>
      <c r="D10" s="65"/>
      <c r="E10" s="65"/>
      <c r="F10" s="65"/>
      <c r="G10" s="65"/>
      <c r="H10" s="66">
        <v>45953</v>
      </c>
      <c r="I10" s="65" t="s">
        <v>785</v>
      </c>
      <c r="J10" s="65" t="s">
        <v>50</v>
      </c>
      <c r="K10" s="65" t="s">
        <v>750</v>
      </c>
      <c r="L10" s="65" t="s">
        <v>782</v>
      </c>
      <c r="M10" s="65" t="s">
        <v>783</v>
      </c>
      <c r="N10" s="68">
        <v>65</v>
      </c>
      <c r="O10" s="65"/>
      <c r="P10" s="65"/>
      <c r="Q10" s="65"/>
      <c r="R10" s="65">
        <v>49778</v>
      </c>
    </row>
    <row r="11" spans="1:18" s="29" customFormat="1" x14ac:dyDescent="0.3">
      <c r="A11" s="158">
        <v>8</v>
      </c>
      <c r="B11" s="60" t="s">
        <v>786</v>
      </c>
      <c r="C11" s="60" t="s">
        <v>787</v>
      </c>
      <c r="D11" s="60"/>
      <c r="E11" s="60"/>
      <c r="F11" s="60"/>
      <c r="G11" s="60"/>
      <c r="H11" s="61">
        <v>45940</v>
      </c>
      <c r="I11" s="60" t="s">
        <v>788</v>
      </c>
      <c r="J11" s="60" t="s">
        <v>50</v>
      </c>
      <c r="K11" s="60" t="s">
        <v>750</v>
      </c>
      <c r="L11" s="60" t="s">
        <v>789</v>
      </c>
      <c r="M11" s="60" t="s">
        <v>790</v>
      </c>
      <c r="N11" s="63">
        <v>2670.2</v>
      </c>
      <c r="O11" s="60"/>
      <c r="P11" s="60"/>
      <c r="Q11" s="60"/>
      <c r="R11" s="60">
        <v>49778</v>
      </c>
    </row>
    <row r="12" spans="1:18" s="29" customFormat="1" x14ac:dyDescent="0.3">
      <c r="A12" s="157"/>
      <c r="B12" s="60" t="s">
        <v>786</v>
      </c>
      <c r="C12" s="60" t="s">
        <v>787</v>
      </c>
      <c r="D12" s="60"/>
      <c r="E12" s="60"/>
      <c r="F12" s="60"/>
      <c r="G12" s="60"/>
      <c r="H12" s="61">
        <v>45940</v>
      </c>
      <c r="I12" s="60" t="s">
        <v>788</v>
      </c>
      <c r="J12" s="60" t="s">
        <v>50</v>
      </c>
      <c r="K12" s="60" t="s">
        <v>750</v>
      </c>
      <c r="L12" s="60" t="s">
        <v>789</v>
      </c>
      <c r="M12" s="60" t="s">
        <v>790</v>
      </c>
      <c r="N12" s="63">
        <v>2670.2</v>
      </c>
      <c r="O12" s="60"/>
      <c r="P12" s="60"/>
      <c r="Q12" s="60"/>
      <c r="R12" s="60">
        <v>49799</v>
      </c>
    </row>
    <row r="13" spans="1:18" x14ac:dyDescent="0.3">
      <c r="A13" s="130">
        <v>9</v>
      </c>
      <c r="B13" s="65" t="s">
        <v>791</v>
      </c>
      <c r="C13" s="65" t="s">
        <v>792</v>
      </c>
      <c r="D13" s="65"/>
      <c r="E13" s="65"/>
      <c r="F13" s="65"/>
      <c r="G13" s="65"/>
      <c r="H13" s="66">
        <v>45944</v>
      </c>
      <c r="I13" s="65" t="s">
        <v>793</v>
      </c>
      <c r="J13" s="65" t="s">
        <v>50</v>
      </c>
      <c r="K13" s="65" t="s">
        <v>750</v>
      </c>
      <c r="L13" s="65" t="s">
        <v>794</v>
      </c>
      <c r="M13" s="65" t="s">
        <v>868</v>
      </c>
      <c r="N13" s="68">
        <v>1770</v>
      </c>
      <c r="O13" s="65"/>
      <c r="P13" s="65"/>
      <c r="Q13" s="65"/>
      <c r="R13" s="65">
        <v>49830</v>
      </c>
    </row>
    <row r="14" spans="1:18" s="29" customFormat="1" x14ac:dyDescent="0.3">
      <c r="A14" s="158">
        <v>10</v>
      </c>
      <c r="B14" s="60" t="s">
        <v>795</v>
      </c>
      <c r="C14" s="60" t="s">
        <v>796</v>
      </c>
      <c r="D14" s="60"/>
      <c r="E14" s="60"/>
      <c r="F14" s="60"/>
      <c r="G14" s="60"/>
      <c r="H14" s="61">
        <v>45952</v>
      </c>
      <c r="I14" s="60" t="s">
        <v>797</v>
      </c>
      <c r="J14" s="60" t="s">
        <v>50</v>
      </c>
      <c r="K14" s="60" t="s">
        <v>750</v>
      </c>
      <c r="L14" s="60" t="s">
        <v>798</v>
      </c>
      <c r="M14" s="60" t="s">
        <v>790</v>
      </c>
      <c r="N14" s="63">
        <v>6493</v>
      </c>
      <c r="O14" s="60"/>
      <c r="P14" s="60"/>
      <c r="Q14" s="60"/>
      <c r="R14" s="60">
        <v>49830</v>
      </c>
    </row>
    <row r="15" spans="1:18" s="29" customFormat="1" x14ac:dyDescent="0.3">
      <c r="A15" s="157"/>
      <c r="B15" s="60" t="s">
        <v>795</v>
      </c>
      <c r="C15" s="60" t="s">
        <v>796</v>
      </c>
      <c r="D15" s="60"/>
      <c r="E15" s="60"/>
      <c r="F15" s="60"/>
      <c r="G15" s="60"/>
      <c r="H15" s="61">
        <v>45952</v>
      </c>
      <c r="I15" s="60" t="s">
        <v>797</v>
      </c>
      <c r="J15" s="60" t="s">
        <v>50</v>
      </c>
      <c r="K15" s="60" t="s">
        <v>750</v>
      </c>
      <c r="L15" s="60" t="s">
        <v>798</v>
      </c>
      <c r="M15" s="60" t="s">
        <v>790</v>
      </c>
      <c r="N15" s="63">
        <v>10739</v>
      </c>
      <c r="O15" s="60"/>
      <c r="P15" s="60"/>
      <c r="Q15" s="60"/>
      <c r="R15" s="60">
        <v>49844</v>
      </c>
    </row>
    <row r="16" spans="1:18" x14ac:dyDescent="0.3">
      <c r="A16" s="130">
        <v>11</v>
      </c>
      <c r="B16" s="65" t="s">
        <v>799</v>
      </c>
      <c r="C16" s="65" t="s">
        <v>800</v>
      </c>
      <c r="D16" s="65"/>
      <c r="E16" s="65"/>
      <c r="F16" s="65"/>
      <c r="G16" s="65"/>
      <c r="H16" s="66">
        <v>45954</v>
      </c>
      <c r="I16" s="65" t="s">
        <v>801</v>
      </c>
      <c r="J16" s="65" t="s">
        <v>50</v>
      </c>
      <c r="K16" s="65" t="s">
        <v>750</v>
      </c>
      <c r="L16" s="65" t="s">
        <v>802</v>
      </c>
      <c r="M16" s="65" t="s">
        <v>803</v>
      </c>
      <c r="N16" s="68">
        <v>924</v>
      </c>
      <c r="O16" s="65"/>
      <c r="P16" s="65"/>
      <c r="Q16" s="65"/>
      <c r="R16" s="65">
        <v>49796</v>
      </c>
    </row>
    <row r="17" spans="1:18" s="29" customFormat="1" x14ac:dyDescent="0.3">
      <c r="A17" s="129">
        <v>12</v>
      </c>
      <c r="B17" s="60" t="s">
        <v>804</v>
      </c>
      <c r="C17" s="60" t="s">
        <v>805</v>
      </c>
      <c r="D17" s="60"/>
      <c r="E17" s="60"/>
      <c r="F17" s="60"/>
      <c r="G17" s="60"/>
      <c r="H17" s="61">
        <v>45943</v>
      </c>
      <c r="I17" s="60" t="s">
        <v>806</v>
      </c>
      <c r="J17" s="60" t="s">
        <v>14</v>
      </c>
      <c r="K17" s="60" t="s">
        <v>750</v>
      </c>
      <c r="L17" s="60" t="s">
        <v>807</v>
      </c>
      <c r="M17" s="60" t="s">
        <v>808</v>
      </c>
      <c r="N17" s="63">
        <v>7219</v>
      </c>
      <c r="O17" s="60"/>
      <c r="P17" s="60"/>
      <c r="Q17" s="60"/>
      <c r="R17" s="60">
        <v>49843</v>
      </c>
    </row>
    <row r="18" spans="1:18" x14ac:dyDescent="0.3">
      <c r="A18" s="130">
        <v>13</v>
      </c>
      <c r="B18" s="65" t="s">
        <v>809</v>
      </c>
      <c r="C18" s="65" t="s">
        <v>52</v>
      </c>
      <c r="D18" s="65"/>
      <c r="E18" s="65"/>
      <c r="F18" s="65"/>
      <c r="G18" s="65"/>
      <c r="H18" s="66">
        <v>45954</v>
      </c>
      <c r="I18" s="65" t="s">
        <v>810</v>
      </c>
      <c r="J18" s="65" t="s">
        <v>50</v>
      </c>
      <c r="K18" s="65" t="s">
        <v>750</v>
      </c>
      <c r="L18" s="65" t="s">
        <v>811</v>
      </c>
      <c r="M18" s="65" t="s">
        <v>812</v>
      </c>
      <c r="N18" s="68">
        <v>916</v>
      </c>
      <c r="O18" s="65"/>
      <c r="P18" s="65"/>
      <c r="Q18" s="65"/>
      <c r="R18" s="65">
        <v>49827</v>
      </c>
    </row>
    <row r="19" spans="1:18" s="29" customFormat="1" x14ac:dyDescent="0.3">
      <c r="A19" s="129">
        <v>14</v>
      </c>
      <c r="B19" s="60" t="s">
        <v>813</v>
      </c>
      <c r="C19" s="60"/>
      <c r="D19" s="60"/>
      <c r="E19" s="60"/>
      <c r="F19" s="60"/>
      <c r="G19" s="60"/>
      <c r="H19" s="61">
        <v>45952</v>
      </c>
      <c r="I19" s="60" t="s">
        <v>814</v>
      </c>
      <c r="J19" s="60" t="s">
        <v>14</v>
      </c>
      <c r="K19" s="60" t="s">
        <v>750</v>
      </c>
      <c r="L19" s="60" t="s">
        <v>815</v>
      </c>
      <c r="M19" s="60" t="s">
        <v>816</v>
      </c>
      <c r="N19" s="63">
        <v>1220</v>
      </c>
      <c r="O19" s="60"/>
      <c r="P19" s="60"/>
      <c r="Q19" s="60"/>
      <c r="R19" s="60">
        <v>49849</v>
      </c>
    </row>
    <row r="20" spans="1:18" x14ac:dyDescent="0.3">
      <c r="A20" s="130">
        <v>15</v>
      </c>
      <c r="B20" s="65" t="s">
        <v>817</v>
      </c>
      <c r="C20" s="65" t="s">
        <v>52</v>
      </c>
      <c r="D20" s="65"/>
      <c r="E20" s="65"/>
      <c r="F20" s="65"/>
      <c r="G20" s="65"/>
      <c r="H20" s="66">
        <v>45957</v>
      </c>
      <c r="I20" s="65" t="s">
        <v>818</v>
      </c>
      <c r="J20" s="65" t="s">
        <v>14</v>
      </c>
      <c r="K20" s="65" t="s">
        <v>750</v>
      </c>
      <c r="L20" s="65" t="s">
        <v>819</v>
      </c>
      <c r="M20" s="65" t="s">
        <v>820</v>
      </c>
      <c r="N20" s="68">
        <v>44</v>
      </c>
      <c r="O20" s="65"/>
      <c r="P20" s="65"/>
      <c r="Q20" s="65"/>
      <c r="R20" s="65">
        <v>49787</v>
      </c>
    </row>
    <row r="21" spans="1:18" s="29" customFormat="1" x14ac:dyDescent="0.3">
      <c r="A21" s="158">
        <v>16</v>
      </c>
      <c r="B21" s="60" t="s">
        <v>821</v>
      </c>
      <c r="C21" s="60" t="s">
        <v>52</v>
      </c>
      <c r="D21" s="60"/>
      <c r="E21" s="60"/>
      <c r="F21" s="60"/>
      <c r="G21" s="60"/>
      <c r="H21" s="61">
        <v>45943</v>
      </c>
      <c r="I21" s="60" t="s">
        <v>822</v>
      </c>
      <c r="J21" s="60" t="s">
        <v>50</v>
      </c>
      <c r="K21" s="60" t="s">
        <v>750</v>
      </c>
      <c r="L21" s="60" t="s">
        <v>823</v>
      </c>
      <c r="M21" s="60"/>
      <c r="N21" s="63">
        <v>19.649999999999999</v>
      </c>
      <c r="O21" s="60"/>
      <c r="P21" s="60"/>
      <c r="Q21" s="60"/>
      <c r="R21" s="60">
        <v>49787</v>
      </c>
    </row>
    <row r="22" spans="1:18" s="29" customFormat="1" x14ac:dyDescent="0.3">
      <c r="A22" s="157"/>
      <c r="B22" s="60" t="s">
        <v>821</v>
      </c>
      <c r="C22" s="60" t="s">
        <v>52</v>
      </c>
      <c r="D22" s="60"/>
      <c r="E22" s="60"/>
      <c r="F22" s="60"/>
      <c r="G22" s="60"/>
      <c r="H22" s="61">
        <v>45943</v>
      </c>
      <c r="I22" s="60" t="s">
        <v>822</v>
      </c>
      <c r="J22" s="60" t="s">
        <v>50</v>
      </c>
      <c r="K22" s="60" t="s">
        <v>750</v>
      </c>
      <c r="L22" s="60" t="s">
        <v>823</v>
      </c>
      <c r="M22" s="60"/>
      <c r="N22" s="63">
        <v>159.19999999999999</v>
      </c>
      <c r="O22" s="60"/>
      <c r="P22" s="60"/>
      <c r="Q22" s="60"/>
      <c r="R22" s="60">
        <v>49851</v>
      </c>
    </row>
    <row r="23" spans="1:18" x14ac:dyDescent="0.3">
      <c r="A23" s="130">
        <v>17</v>
      </c>
      <c r="B23" s="65" t="s">
        <v>824</v>
      </c>
      <c r="C23" s="65"/>
      <c r="D23" s="65"/>
      <c r="E23" s="65"/>
      <c r="F23" s="65"/>
      <c r="G23" s="65"/>
      <c r="H23" s="66">
        <v>45959</v>
      </c>
      <c r="I23" s="65" t="s">
        <v>825</v>
      </c>
      <c r="J23" s="65" t="s">
        <v>50</v>
      </c>
      <c r="K23" s="65" t="s">
        <v>750</v>
      </c>
      <c r="L23" s="65" t="s">
        <v>826</v>
      </c>
      <c r="M23" s="65" t="s">
        <v>827</v>
      </c>
      <c r="N23" s="68">
        <v>80.75</v>
      </c>
      <c r="O23" s="65"/>
      <c r="P23" s="65"/>
      <c r="Q23" s="65"/>
      <c r="R23" s="65" t="s">
        <v>696</v>
      </c>
    </row>
    <row r="24" spans="1:18" s="29" customFormat="1" x14ac:dyDescent="0.3">
      <c r="A24" s="129">
        <v>18</v>
      </c>
      <c r="B24" s="60" t="s">
        <v>828</v>
      </c>
      <c r="C24" s="60" t="s">
        <v>829</v>
      </c>
      <c r="D24" s="60"/>
      <c r="E24" s="60"/>
      <c r="F24" s="60"/>
      <c r="G24" s="60"/>
      <c r="H24" s="61">
        <v>45954</v>
      </c>
      <c r="I24" s="60" t="s">
        <v>830</v>
      </c>
      <c r="J24" s="60" t="s">
        <v>14</v>
      </c>
      <c r="K24" s="60" t="s">
        <v>750</v>
      </c>
      <c r="L24" s="60" t="s">
        <v>831</v>
      </c>
      <c r="M24" s="60" t="s">
        <v>832</v>
      </c>
      <c r="N24" s="63">
        <v>36410.86</v>
      </c>
      <c r="O24" s="60"/>
      <c r="P24" s="60"/>
      <c r="Q24" s="60"/>
      <c r="R24" s="60">
        <v>49804</v>
      </c>
    </row>
    <row r="25" spans="1:18" x14ac:dyDescent="0.3">
      <c r="A25" s="130">
        <v>19</v>
      </c>
      <c r="B25" s="65" t="s">
        <v>833</v>
      </c>
      <c r="C25" s="65" t="s">
        <v>834</v>
      </c>
      <c r="D25" s="65"/>
      <c r="E25" s="65"/>
      <c r="F25" s="65"/>
      <c r="G25" s="65"/>
      <c r="H25" s="66">
        <v>45946</v>
      </c>
      <c r="I25" s="65" t="s">
        <v>835</v>
      </c>
      <c r="J25" s="65" t="s">
        <v>14</v>
      </c>
      <c r="K25" s="65" t="s">
        <v>750</v>
      </c>
      <c r="L25" s="65" t="s">
        <v>836</v>
      </c>
      <c r="M25" s="65" t="s">
        <v>869</v>
      </c>
      <c r="N25" s="68">
        <v>6400</v>
      </c>
      <c r="O25" s="65"/>
      <c r="P25" s="65"/>
      <c r="Q25" s="65"/>
      <c r="R25" s="65">
        <v>49770</v>
      </c>
    </row>
    <row r="26" spans="1:18" s="29" customFormat="1" x14ac:dyDescent="0.3">
      <c r="A26" s="153">
        <v>20</v>
      </c>
      <c r="B26" s="60" t="s">
        <v>837</v>
      </c>
      <c r="C26" s="60" t="s">
        <v>838</v>
      </c>
      <c r="D26" s="60"/>
      <c r="E26" s="60"/>
      <c r="F26" s="60"/>
      <c r="G26" s="60"/>
      <c r="H26" s="61">
        <v>45939</v>
      </c>
      <c r="I26" s="60" t="s">
        <v>839</v>
      </c>
      <c r="J26" s="60" t="s">
        <v>50</v>
      </c>
      <c r="K26" s="60" t="s">
        <v>750</v>
      </c>
      <c r="L26" s="60" t="s">
        <v>840</v>
      </c>
      <c r="M26" s="60"/>
      <c r="N26" s="63">
        <v>23139.96</v>
      </c>
      <c r="O26" s="60"/>
      <c r="P26" s="60"/>
      <c r="Q26" s="60"/>
      <c r="R26" s="60">
        <v>49771</v>
      </c>
    </row>
    <row r="27" spans="1:18" s="29" customFormat="1" x14ac:dyDescent="0.3">
      <c r="A27" s="154"/>
      <c r="B27" s="60" t="s">
        <v>837</v>
      </c>
      <c r="C27" s="60" t="s">
        <v>838</v>
      </c>
      <c r="D27" s="60"/>
      <c r="E27" s="60"/>
      <c r="F27" s="60"/>
      <c r="G27" s="60"/>
      <c r="H27" s="61">
        <v>45939</v>
      </c>
      <c r="I27" s="60" t="s">
        <v>839</v>
      </c>
      <c r="J27" s="60" t="s">
        <v>50</v>
      </c>
      <c r="K27" s="60" t="s">
        <v>750</v>
      </c>
      <c r="L27" s="60" t="s">
        <v>841</v>
      </c>
      <c r="M27" s="60" t="s">
        <v>790</v>
      </c>
      <c r="N27" s="63">
        <v>15789.99</v>
      </c>
      <c r="O27" s="60"/>
      <c r="P27" s="60"/>
      <c r="Q27" s="60"/>
      <c r="R27" s="60">
        <v>49775</v>
      </c>
    </row>
    <row r="28" spans="1:18" x14ac:dyDescent="0.3">
      <c r="A28" s="130"/>
      <c r="B28" s="65"/>
      <c r="C28" s="65"/>
      <c r="D28" s="65"/>
      <c r="E28" s="65"/>
      <c r="F28" s="65"/>
      <c r="G28" s="65"/>
      <c r="H28" s="66"/>
      <c r="I28" s="65"/>
      <c r="J28" s="65"/>
      <c r="K28" s="65"/>
      <c r="L28" s="65"/>
      <c r="M28" s="65"/>
      <c r="N28" s="97">
        <f>SUM(N2:N27)</f>
        <v>167537.44999999998</v>
      </c>
      <c r="O28" s="65"/>
      <c r="P28" s="65"/>
      <c r="Q28" s="65"/>
      <c r="R28" s="65"/>
    </row>
    <row r="29" spans="1:18" x14ac:dyDescent="0.3">
      <c r="A29" s="130"/>
      <c r="B29" s="65"/>
      <c r="C29" s="65"/>
      <c r="D29" s="65"/>
      <c r="E29" s="65"/>
      <c r="F29" s="65"/>
      <c r="G29" s="65"/>
      <c r="H29" s="66"/>
      <c r="I29" s="65"/>
      <c r="J29" s="65"/>
      <c r="K29" s="65"/>
      <c r="L29" s="65"/>
      <c r="M29" s="65"/>
      <c r="N29" s="97"/>
      <c r="O29" s="65"/>
      <c r="P29" s="65"/>
      <c r="Q29" s="65"/>
      <c r="R29" s="65"/>
    </row>
    <row r="30" spans="1:18" x14ac:dyDescent="0.3">
      <c r="A30" s="131">
        <v>1</v>
      </c>
      <c r="B30" s="65" t="s">
        <v>771</v>
      </c>
      <c r="C30" s="65" t="s">
        <v>772</v>
      </c>
      <c r="D30" s="65"/>
      <c r="E30" s="65"/>
      <c r="F30" s="65"/>
      <c r="G30" s="65"/>
      <c r="H30" s="66">
        <v>45947</v>
      </c>
      <c r="I30" s="65" t="s">
        <v>773</v>
      </c>
      <c r="J30" s="65" t="s">
        <v>50</v>
      </c>
      <c r="K30" s="65" t="s">
        <v>1042</v>
      </c>
      <c r="L30" s="65" t="s">
        <v>774</v>
      </c>
      <c r="M30" s="65" t="s">
        <v>775</v>
      </c>
      <c r="N30" s="68">
        <v>21443.48</v>
      </c>
      <c r="O30" s="65"/>
      <c r="P30" s="65"/>
      <c r="Q30" s="65"/>
      <c r="R30" s="65">
        <v>49850</v>
      </c>
    </row>
    <row r="31" spans="1:18" x14ac:dyDescent="0.3">
      <c r="A31" s="130"/>
      <c r="B31" s="65"/>
      <c r="C31" s="65"/>
      <c r="D31" s="65"/>
      <c r="E31" s="65"/>
      <c r="F31" s="65"/>
      <c r="G31" s="65"/>
      <c r="H31" s="66"/>
      <c r="I31" s="65"/>
      <c r="J31" s="65"/>
      <c r="K31" s="65"/>
      <c r="L31" s="65"/>
      <c r="M31" s="65"/>
      <c r="N31" s="97">
        <f>SUM(N30)</f>
        <v>21443.48</v>
      </c>
      <c r="O31" s="65"/>
      <c r="P31" s="65"/>
      <c r="Q31" s="65"/>
      <c r="R31" s="65"/>
    </row>
    <row r="32" spans="1:18" x14ac:dyDescent="0.3">
      <c r="A32" s="130"/>
      <c r="B32" s="65"/>
      <c r="C32" s="65"/>
      <c r="D32" s="65"/>
      <c r="E32" s="65"/>
      <c r="F32" s="65"/>
      <c r="G32" s="65"/>
      <c r="H32" s="66"/>
      <c r="I32" s="65"/>
      <c r="J32" s="65"/>
      <c r="K32" s="65"/>
      <c r="L32" s="65"/>
      <c r="M32" s="65"/>
      <c r="N32" s="68"/>
      <c r="O32" s="65"/>
      <c r="P32" s="65"/>
      <c r="Q32" s="65"/>
      <c r="R32" s="65"/>
    </row>
    <row r="33" spans="1:18" x14ac:dyDescent="0.3">
      <c r="A33" s="130">
        <v>1</v>
      </c>
      <c r="B33" s="65" t="s">
        <v>842</v>
      </c>
      <c r="C33" s="65" t="s">
        <v>843</v>
      </c>
      <c r="D33" s="65"/>
      <c r="E33" s="65"/>
      <c r="F33" s="65"/>
      <c r="G33" s="65"/>
      <c r="H33" s="66">
        <v>45939</v>
      </c>
      <c r="I33" s="65" t="s">
        <v>844</v>
      </c>
      <c r="J33" s="65" t="s">
        <v>50</v>
      </c>
      <c r="K33" s="65" t="s">
        <v>12</v>
      </c>
      <c r="L33" s="65" t="s">
        <v>845</v>
      </c>
      <c r="M33" s="65" t="s">
        <v>846</v>
      </c>
      <c r="N33" s="68">
        <v>148078.39999999999</v>
      </c>
      <c r="O33" s="65"/>
      <c r="P33" s="65"/>
      <c r="Q33" s="65"/>
      <c r="R33" s="65">
        <v>49774</v>
      </c>
    </row>
    <row r="34" spans="1:18" x14ac:dyDescent="0.3">
      <c r="A34" s="130">
        <v>3</v>
      </c>
      <c r="B34" s="65" t="s">
        <v>690</v>
      </c>
      <c r="C34" s="65" t="s">
        <v>691</v>
      </c>
      <c r="D34" s="65"/>
      <c r="E34" s="65"/>
      <c r="F34" s="65"/>
      <c r="G34" s="65"/>
      <c r="H34" s="66">
        <v>45952</v>
      </c>
      <c r="I34" s="65" t="s">
        <v>850</v>
      </c>
      <c r="J34" s="65" t="s">
        <v>50</v>
      </c>
      <c r="K34" s="65" t="s">
        <v>12</v>
      </c>
      <c r="L34" s="65" t="s">
        <v>851</v>
      </c>
      <c r="M34" s="65" t="s">
        <v>790</v>
      </c>
      <c r="N34" s="68">
        <v>16730</v>
      </c>
      <c r="O34" s="65"/>
      <c r="P34" s="65"/>
      <c r="Q34" s="65"/>
      <c r="R34" s="65" t="s">
        <v>696</v>
      </c>
    </row>
    <row r="35" spans="1:18" s="29" customFormat="1" x14ac:dyDescent="0.3">
      <c r="A35" s="129">
        <v>4</v>
      </c>
      <c r="B35" s="60" t="s">
        <v>852</v>
      </c>
      <c r="C35" s="60" t="s">
        <v>853</v>
      </c>
      <c r="D35" s="60"/>
      <c r="E35" s="60"/>
      <c r="F35" s="60"/>
      <c r="G35" s="60"/>
      <c r="H35" s="61">
        <v>45937</v>
      </c>
      <c r="I35" s="60" t="s">
        <v>854</v>
      </c>
      <c r="J35" s="60" t="s">
        <v>14</v>
      </c>
      <c r="K35" s="60" t="s">
        <v>12</v>
      </c>
      <c r="L35" s="60" t="s">
        <v>855</v>
      </c>
      <c r="M35" s="60" t="s">
        <v>856</v>
      </c>
      <c r="N35" s="63">
        <v>109020</v>
      </c>
      <c r="O35" s="60"/>
      <c r="P35" s="60"/>
      <c r="Q35" s="60"/>
      <c r="R35" s="60">
        <v>49769</v>
      </c>
    </row>
    <row r="36" spans="1:18" x14ac:dyDescent="0.3">
      <c r="A36" s="130">
        <v>5</v>
      </c>
      <c r="B36" s="65" t="s">
        <v>857</v>
      </c>
      <c r="C36" s="65" t="s">
        <v>858</v>
      </c>
      <c r="D36" s="65"/>
      <c r="E36" s="65"/>
      <c r="F36" s="65"/>
      <c r="G36" s="65"/>
      <c r="H36" s="66">
        <v>45933</v>
      </c>
      <c r="I36" s="65" t="s">
        <v>859</v>
      </c>
      <c r="J36" s="65" t="s">
        <v>14</v>
      </c>
      <c r="K36" s="65" t="s">
        <v>12</v>
      </c>
      <c r="L36" s="65" t="s">
        <v>860</v>
      </c>
      <c r="M36" s="65" t="s">
        <v>861</v>
      </c>
      <c r="N36" s="68">
        <v>84000</v>
      </c>
      <c r="O36" s="65"/>
      <c r="P36" s="65"/>
      <c r="Q36" s="65"/>
      <c r="R36" s="65">
        <v>49792</v>
      </c>
    </row>
    <row r="37" spans="1:18" s="29" customFormat="1" x14ac:dyDescent="0.3">
      <c r="A37" s="153">
        <v>6</v>
      </c>
      <c r="B37" s="60" t="s">
        <v>862</v>
      </c>
      <c r="C37" s="60" t="s">
        <v>863</v>
      </c>
      <c r="D37" s="60"/>
      <c r="E37" s="60"/>
      <c r="F37" s="60"/>
      <c r="G37" s="60"/>
      <c r="H37" s="61">
        <v>45943</v>
      </c>
      <c r="I37" s="60" t="s">
        <v>864</v>
      </c>
      <c r="J37" s="60" t="s">
        <v>50</v>
      </c>
      <c r="K37" s="60" t="s">
        <v>12</v>
      </c>
      <c r="L37" s="60" t="s">
        <v>865</v>
      </c>
      <c r="M37" s="60" t="s">
        <v>870</v>
      </c>
      <c r="N37" s="63">
        <v>127000</v>
      </c>
      <c r="O37" s="60"/>
      <c r="P37" s="60"/>
      <c r="Q37" s="60"/>
      <c r="R37" s="60">
        <v>49792</v>
      </c>
    </row>
    <row r="38" spans="1:18" s="29" customFormat="1" x14ac:dyDescent="0.3">
      <c r="A38" s="154"/>
      <c r="B38" s="60" t="s">
        <v>862</v>
      </c>
      <c r="C38" s="60" t="s">
        <v>863</v>
      </c>
      <c r="D38" s="60"/>
      <c r="E38" s="60"/>
      <c r="F38" s="60"/>
      <c r="G38" s="60"/>
      <c r="H38" s="61">
        <v>45943</v>
      </c>
      <c r="I38" s="60" t="s">
        <v>864</v>
      </c>
      <c r="J38" s="60" t="s">
        <v>50</v>
      </c>
      <c r="K38" s="60" t="s">
        <v>12</v>
      </c>
      <c r="L38" s="60" t="s">
        <v>865</v>
      </c>
      <c r="M38" s="60" t="s">
        <v>870</v>
      </c>
      <c r="N38" s="63">
        <v>7500</v>
      </c>
      <c r="O38" s="60"/>
      <c r="P38" s="60"/>
      <c r="Q38" s="60"/>
      <c r="R38" s="60">
        <v>49797</v>
      </c>
    </row>
    <row r="39" spans="1:18" x14ac:dyDescent="0.3">
      <c r="A39" s="130"/>
      <c r="B39" s="65"/>
      <c r="C39" s="65"/>
      <c r="D39" s="65"/>
      <c r="E39" s="65"/>
      <c r="F39" s="65"/>
      <c r="G39" s="65"/>
      <c r="H39" s="66"/>
      <c r="I39" s="65"/>
      <c r="J39" s="65"/>
      <c r="K39" s="65"/>
      <c r="L39" s="65"/>
      <c r="M39" s="65"/>
      <c r="N39" s="97">
        <f>SUM(N33:N38)</f>
        <v>492328.4</v>
      </c>
      <c r="O39" s="65"/>
      <c r="P39" s="65"/>
      <c r="Q39" s="65"/>
      <c r="R39" s="65"/>
    </row>
    <row r="40" spans="1:18" x14ac:dyDescent="0.3">
      <c r="A40" s="130"/>
      <c r="B40" s="65"/>
      <c r="C40" s="65"/>
      <c r="D40" s="65"/>
      <c r="E40" s="65"/>
      <c r="F40" s="65"/>
      <c r="G40" s="65"/>
      <c r="H40" s="66"/>
      <c r="I40" s="65"/>
      <c r="J40" s="65"/>
      <c r="K40" s="65"/>
      <c r="L40" s="65"/>
      <c r="M40" s="65"/>
      <c r="N40" s="97"/>
      <c r="O40" s="65"/>
      <c r="P40" s="65"/>
      <c r="Q40" s="65"/>
      <c r="R40" s="65"/>
    </row>
    <row r="41" spans="1:18" x14ac:dyDescent="0.3">
      <c r="A41" s="130"/>
      <c r="B41" s="65"/>
      <c r="C41" s="65"/>
      <c r="D41" s="65"/>
      <c r="E41" s="65"/>
      <c r="F41" s="65"/>
      <c r="G41" s="65"/>
      <c r="H41" s="66"/>
      <c r="I41" s="65"/>
      <c r="J41" s="65"/>
      <c r="K41" s="65"/>
      <c r="L41" s="65"/>
      <c r="M41" s="65"/>
      <c r="N41" s="97"/>
      <c r="O41" s="65"/>
      <c r="P41" s="65"/>
      <c r="Q41" s="65"/>
      <c r="R41" s="65"/>
    </row>
    <row r="42" spans="1:18" x14ac:dyDescent="0.3">
      <c r="A42" s="130"/>
      <c r="B42" s="65"/>
      <c r="C42" s="65"/>
      <c r="D42" s="65"/>
      <c r="E42" s="65"/>
      <c r="F42" s="65"/>
      <c r="G42" s="65"/>
      <c r="H42" s="66"/>
      <c r="I42" s="65"/>
      <c r="J42" s="65"/>
      <c r="K42" s="65"/>
      <c r="L42" s="65"/>
      <c r="M42" s="65"/>
      <c r="N42" s="68"/>
      <c r="O42" s="65"/>
      <c r="P42" s="65"/>
      <c r="Q42" s="65"/>
      <c r="R42" s="65"/>
    </row>
    <row r="43" spans="1:18" x14ac:dyDescent="0.3">
      <c r="A43" s="131">
        <v>1</v>
      </c>
      <c r="B43" s="65" t="s">
        <v>491</v>
      </c>
      <c r="C43" s="65" t="s">
        <v>492</v>
      </c>
      <c r="D43" s="65"/>
      <c r="E43" s="65"/>
      <c r="F43" s="65"/>
      <c r="G43" s="65"/>
      <c r="H43" s="66">
        <v>45943</v>
      </c>
      <c r="I43" s="65" t="s">
        <v>866</v>
      </c>
      <c r="J43" s="65" t="s">
        <v>50</v>
      </c>
      <c r="K43" s="65" t="s">
        <v>636</v>
      </c>
      <c r="L43" s="65"/>
      <c r="M43" s="65"/>
      <c r="N43" s="68">
        <v>12960</v>
      </c>
      <c r="O43" s="65"/>
      <c r="P43" s="65"/>
      <c r="Q43" s="65"/>
      <c r="R43" s="65"/>
    </row>
    <row r="44" spans="1:18" s="29" customFormat="1" x14ac:dyDescent="0.3">
      <c r="A44" s="129">
        <v>2</v>
      </c>
      <c r="B44" s="60" t="s">
        <v>436</v>
      </c>
      <c r="C44" s="60" t="s">
        <v>437</v>
      </c>
      <c r="D44" s="60"/>
      <c r="E44" s="60"/>
      <c r="F44" s="60"/>
      <c r="G44" s="60"/>
      <c r="H44" s="61">
        <v>45939</v>
      </c>
      <c r="I44" s="60" t="s">
        <v>847</v>
      </c>
      <c r="J44" s="60" t="s">
        <v>50</v>
      </c>
      <c r="K44" s="60" t="s">
        <v>636</v>
      </c>
      <c r="L44" s="60" t="s">
        <v>848</v>
      </c>
      <c r="M44" s="60" t="s">
        <v>849</v>
      </c>
      <c r="N44" s="63">
        <v>31500</v>
      </c>
      <c r="O44" s="60"/>
      <c r="P44" s="60"/>
      <c r="Q44" s="60"/>
      <c r="R44" s="60">
        <v>49824</v>
      </c>
    </row>
    <row r="45" spans="1:18" x14ac:dyDescent="0.3">
      <c r="N45" s="54">
        <f>SUM(N43:N44)</f>
        <v>44460</v>
      </c>
    </row>
  </sheetData>
  <autoFilter ref="A1:R1" xr:uid="{DC8F6308-E363-4116-BF0E-0298B2385D3C}"/>
  <mergeCells count="6">
    <mergeCell ref="A37:A38"/>
    <mergeCell ref="A3:A5"/>
    <mergeCell ref="A11:A12"/>
    <mergeCell ref="A14:A15"/>
    <mergeCell ref="A21:A22"/>
    <mergeCell ref="A26:A27"/>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861D5-8BC7-42CB-A641-E11F7908615E}">
  <dimension ref="A1:R38"/>
  <sheetViews>
    <sheetView zoomScale="80" zoomScaleNormal="80" workbookViewId="0">
      <pane ySplit="1" topLeftCell="A2" activePane="bottomLeft" state="frozen"/>
      <selection pane="bottomLeft" activeCell="N36" sqref="N36"/>
    </sheetView>
  </sheetViews>
  <sheetFormatPr defaultRowHeight="14.4" x14ac:dyDescent="0.3"/>
  <cols>
    <col min="1" max="1" width="8.88671875" style="116"/>
    <col min="2" max="2" width="10.88671875" customWidth="1"/>
    <col min="4" max="4" width="12" customWidth="1"/>
    <col min="5" max="5" width="12.5546875" hidden="1" customWidth="1"/>
    <col min="6" max="6" width="0" hidden="1" customWidth="1"/>
    <col min="7" max="7" width="7" hidden="1" customWidth="1"/>
    <col min="8" max="8" width="16.88671875" customWidth="1"/>
    <col min="9" max="9" width="42.33203125" customWidth="1"/>
    <col min="10" max="10" width="14.21875" customWidth="1"/>
    <col min="11" max="11" width="15.21875" bestFit="1" customWidth="1"/>
    <col min="12" max="12" width="21.109375" customWidth="1"/>
    <col min="13" max="13" width="12.5546875" customWidth="1"/>
    <col min="14" max="14" width="19.6640625" style="10" bestFit="1" customWidth="1"/>
    <col min="15" max="17" width="0" hidden="1" customWidth="1"/>
  </cols>
  <sheetData>
    <row r="1" spans="1:18" s="3" customFormat="1" x14ac:dyDescent="0.3">
      <c r="A1" s="90" t="s">
        <v>617</v>
      </c>
      <c r="B1" s="91" t="s">
        <v>0</v>
      </c>
      <c r="C1" s="91" t="s">
        <v>871</v>
      </c>
      <c r="D1" s="91" t="s">
        <v>2</v>
      </c>
      <c r="E1" s="92" t="s">
        <v>271</v>
      </c>
      <c r="F1" s="92" t="s">
        <v>272</v>
      </c>
      <c r="G1" s="93" t="s">
        <v>273</v>
      </c>
      <c r="H1" s="91" t="s">
        <v>3</v>
      </c>
      <c r="I1" s="91" t="s">
        <v>4</v>
      </c>
      <c r="J1" s="91" t="s">
        <v>7</v>
      </c>
      <c r="K1" s="91" t="s">
        <v>872</v>
      </c>
      <c r="L1" s="91" t="s">
        <v>751</v>
      </c>
      <c r="M1" s="91" t="s">
        <v>867</v>
      </c>
      <c r="N1" s="94" t="s">
        <v>8</v>
      </c>
      <c r="O1" s="94" t="s">
        <v>274</v>
      </c>
      <c r="P1" s="95" t="s">
        <v>278</v>
      </c>
      <c r="Q1" s="95" t="s">
        <v>616</v>
      </c>
      <c r="R1" s="96" t="s">
        <v>714</v>
      </c>
    </row>
    <row r="2" spans="1:18" x14ac:dyDescent="0.3">
      <c r="A2" s="130"/>
      <c r="B2" s="65"/>
      <c r="C2" s="65"/>
      <c r="D2" s="65"/>
      <c r="E2" s="65"/>
      <c r="F2" s="65"/>
      <c r="G2" s="65"/>
      <c r="H2" s="65"/>
      <c r="I2" s="65"/>
      <c r="J2" s="65"/>
      <c r="K2" s="65"/>
      <c r="L2" s="65"/>
      <c r="M2" s="65"/>
      <c r="N2" s="68"/>
      <c r="O2" s="65"/>
      <c r="P2" s="65"/>
      <c r="Q2" s="65"/>
      <c r="R2" s="65"/>
    </row>
    <row r="3" spans="1:18" x14ac:dyDescent="0.3">
      <c r="A3" s="155">
        <v>1</v>
      </c>
      <c r="B3" s="65" t="s">
        <v>879</v>
      </c>
      <c r="C3" s="65"/>
      <c r="D3" s="65"/>
      <c r="E3" s="65"/>
      <c r="F3" s="65"/>
      <c r="G3" s="65"/>
      <c r="H3" s="66">
        <v>45986</v>
      </c>
      <c r="I3" s="65" t="s">
        <v>880</v>
      </c>
      <c r="J3" s="65" t="s">
        <v>50</v>
      </c>
      <c r="K3" s="65" t="s">
        <v>953</v>
      </c>
      <c r="L3" s="65" t="s">
        <v>881</v>
      </c>
      <c r="M3" s="65">
        <v>6.55</v>
      </c>
      <c r="N3" s="68">
        <v>19.649999999999999</v>
      </c>
      <c r="O3" s="65"/>
      <c r="P3" s="65"/>
      <c r="Q3" s="65"/>
      <c r="R3" s="65">
        <v>49890</v>
      </c>
    </row>
    <row r="4" spans="1:18" x14ac:dyDescent="0.3">
      <c r="A4" s="157"/>
      <c r="B4" s="65" t="s">
        <v>879</v>
      </c>
      <c r="C4" s="65"/>
      <c r="D4" s="65"/>
      <c r="E4" s="65"/>
      <c r="F4" s="65"/>
      <c r="G4" s="65"/>
      <c r="H4" s="66">
        <v>45986</v>
      </c>
      <c r="I4" s="65" t="s">
        <v>880</v>
      </c>
      <c r="J4" s="65" t="s">
        <v>50</v>
      </c>
      <c r="K4" s="65" t="s">
        <v>953</v>
      </c>
      <c r="L4" s="65" t="s">
        <v>881</v>
      </c>
      <c r="M4" s="65"/>
      <c r="N4" s="68">
        <v>159.19999999999999</v>
      </c>
      <c r="O4" s="65"/>
      <c r="P4" s="65"/>
      <c r="Q4" s="65"/>
      <c r="R4" s="65">
        <v>49890</v>
      </c>
    </row>
    <row r="5" spans="1:18" s="29" customFormat="1" x14ac:dyDescent="0.3">
      <c r="A5" s="129">
        <v>2</v>
      </c>
      <c r="B5" s="60" t="s">
        <v>882</v>
      </c>
      <c r="C5" s="60"/>
      <c r="D5" s="60"/>
      <c r="E5" s="60"/>
      <c r="F5" s="60"/>
      <c r="G5" s="60"/>
      <c r="H5" s="61">
        <v>45978</v>
      </c>
      <c r="I5" s="60" t="s">
        <v>883</v>
      </c>
      <c r="J5" s="60" t="s">
        <v>50</v>
      </c>
      <c r="K5" s="60" t="s">
        <v>953</v>
      </c>
      <c r="L5" s="60" t="s">
        <v>884</v>
      </c>
      <c r="M5" s="60" t="s">
        <v>885</v>
      </c>
      <c r="N5" s="63">
        <v>322.5</v>
      </c>
      <c r="O5" s="60"/>
      <c r="P5" s="60"/>
      <c r="Q5" s="60"/>
      <c r="R5" s="60">
        <v>49882</v>
      </c>
    </row>
    <row r="6" spans="1:18" x14ac:dyDescent="0.3">
      <c r="A6" s="130">
        <v>3</v>
      </c>
      <c r="B6" s="65" t="s">
        <v>886</v>
      </c>
      <c r="C6" s="65" t="s">
        <v>52</v>
      </c>
      <c r="D6" s="65"/>
      <c r="E6" s="65"/>
      <c r="F6" s="65"/>
      <c r="G6" s="65"/>
      <c r="H6" s="66">
        <v>45972</v>
      </c>
      <c r="I6" s="65" t="s">
        <v>887</v>
      </c>
      <c r="J6" s="65" t="s">
        <v>14</v>
      </c>
      <c r="K6" s="65" t="s">
        <v>953</v>
      </c>
      <c r="L6" s="65" t="s">
        <v>888</v>
      </c>
      <c r="M6" s="65">
        <v>26254113000107</v>
      </c>
      <c r="N6" s="68">
        <v>1500</v>
      </c>
      <c r="O6" s="65"/>
      <c r="P6" s="65"/>
      <c r="Q6" s="65"/>
      <c r="R6" s="65">
        <v>49873</v>
      </c>
    </row>
    <row r="7" spans="1:18" s="29" customFormat="1" x14ac:dyDescent="0.3">
      <c r="A7" s="158">
        <v>4</v>
      </c>
      <c r="B7" s="60" t="s">
        <v>889</v>
      </c>
      <c r="C7" s="60"/>
      <c r="D7" s="60"/>
      <c r="E7" s="60"/>
      <c r="F7" s="60"/>
      <c r="G7" s="60"/>
      <c r="H7" s="61">
        <v>45987</v>
      </c>
      <c r="I7" s="60" t="s">
        <v>890</v>
      </c>
      <c r="J7" s="60" t="s">
        <v>50</v>
      </c>
      <c r="K7" s="60" t="s">
        <v>953</v>
      </c>
      <c r="L7" s="60" t="s">
        <v>891</v>
      </c>
      <c r="M7" s="60">
        <v>2.7</v>
      </c>
      <c r="N7" s="63">
        <v>21.6</v>
      </c>
      <c r="O7" s="60"/>
      <c r="P7" s="60"/>
      <c r="Q7" s="60"/>
      <c r="R7" s="60">
        <v>49896</v>
      </c>
    </row>
    <row r="8" spans="1:18" s="29" customFormat="1" x14ac:dyDescent="0.3">
      <c r="A8" s="157"/>
      <c r="B8" s="60" t="s">
        <v>889</v>
      </c>
      <c r="C8" s="60"/>
      <c r="D8" s="60"/>
      <c r="E8" s="60"/>
      <c r="F8" s="60"/>
      <c r="G8" s="60"/>
      <c r="H8" s="61">
        <v>45987</v>
      </c>
      <c r="I8" s="60" t="s">
        <v>890</v>
      </c>
      <c r="J8" s="60" t="s">
        <v>50</v>
      </c>
      <c r="K8" s="60" t="s">
        <v>953</v>
      </c>
      <c r="L8" s="60"/>
      <c r="M8" s="60"/>
      <c r="N8" s="63">
        <v>21.6</v>
      </c>
      <c r="O8" s="60"/>
      <c r="P8" s="60"/>
      <c r="Q8" s="60"/>
      <c r="R8" s="60"/>
    </row>
    <row r="9" spans="1:18" x14ac:dyDescent="0.3">
      <c r="A9" s="130">
        <v>5</v>
      </c>
      <c r="B9" s="65" t="s">
        <v>892</v>
      </c>
      <c r="C9" s="65"/>
      <c r="D9" s="65"/>
      <c r="E9" s="65"/>
      <c r="F9" s="65"/>
      <c r="G9" s="65"/>
      <c r="H9" s="66">
        <v>45987</v>
      </c>
      <c r="I9" s="65" t="s">
        <v>893</v>
      </c>
      <c r="J9" s="65" t="s">
        <v>14</v>
      </c>
      <c r="K9" s="65" t="s">
        <v>953</v>
      </c>
      <c r="L9" s="65" t="s">
        <v>894</v>
      </c>
      <c r="M9" s="65" t="s">
        <v>895</v>
      </c>
      <c r="N9" s="68">
        <v>688.85</v>
      </c>
      <c r="O9" s="65"/>
      <c r="P9" s="65"/>
      <c r="Q9" s="65"/>
      <c r="R9" s="65">
        <v>49899</v>
      </c>
    </row>
    <row r="10" spans="1:18" s="29" customFormat="1" x14ac:dyDescent="0.3">
      <c r="A10" s="129">
        <v>6</v>
      </c>
      <c r="B10" s="60" t="s">
        <v>896</v>
      </c>
      <c r="C10" s="60"/>
      <c r="D10" s="60"/>
      <c r="E10" s="60"/>
      <c r="F10" s="60"/>
      <c r="G10" s="60"/>
      <c r="H10" s="61">
        <v>45986</v>
      </c>
      <c r="I10" s="60" t="s">
        <v>897</v>
      </c>
      <c r="J10" s="60" t="s">
        <v>14</v>
      </c>
      <c r="K10" s="60" t="s">
        <v>953</v>
      </c>
      <c r="L10" s="60" t="s">
        <v>898</v>
      </c>
      <c r="M10" s="60" t="s">
        <v>899</v>
      </c>
      <c r="N10" s="63">
        <v>688.45</v>
      </c>
      <c r="O10" s="60"/>
      <c r="P10" s="60"/>
      <c r="Q10" s="60"/>
      <c r="R10" s="60">
        <v>49894</v>
      </c>
    </row>
    <row r="11" spans="1:18" x14ac:dyDescent="0.3">
      <c r="A11" s="130">
        <v>7</v>
      </c>
      <c r="B11" s="65" t="s">
        <v>900</v>
      </c>
      <c r="C11" s="65"/>
      <c r="D11" s="65"/>
      <c r="E11" s="65"/>
      <c r="F11" s="65"/>
      <c r="G11" s="65"/>
      <c r="H11" s="66">
        <v>45975</v>
      </c>
      <c r="I11" s="65" t="s">
        <v>901</v>
      </c>
      <c r="J11" s="65" t="s">
        <v>14</v>
      </c>
      <c r="K11" s="65" t="s">
        <v>953</v>
      </c>
      <c r="L11" s="65" t="s">
        <v>902</v>
      </c>
      <c r="M11" s="65" t="s">
        <v>903</v>
      </c>
      <c r="N11" s="68">
        <v>400</v>
      </c>
      <c r="O11" s="65"/>
      <c r="P11" s="65"/>
      <c r="Q11" s="65"/>
      <c r="R11" s="65">
        <v>49877</v>
      </c>
    </row>
    <row r="12" spans="1:18" s="29" customFormat="1" x14ac:dyDescent="0.3">
      <c r="A12" s="129">
        <v>8</v>
      </c>
      <c r="B12" s="60" t="s">
        <v>904</v>
      </c>
      <c r="C12" s="60"/>
      <c r="D12" s="60"/>
      <c r="E12" s="60"/>
      <c r="F12" s="60"/>
      <c r="G12" s="60"/>
      <c r="H12" s="61">
        <v>45986</v>
      </c>
      <c r="I12" s="60" t="s">
        <v>905</v>
      </c>
      <c r="J12" s="60" t="s">
        <v>14</v>
      </c>
      <c r="K12" s="60" t="s">
        <v>953</v>
      </c>
      <c r="L12" s="60" t="s">
        <v>906</v>
      </c>
      <c r="M12" s="60" t="s">
        <v>816</v>
      </c>
      <c r="N12" s="63">
        <v>1200</v>
      </c>
      <c r="O12" s="60"/>
      <c r="P12" s="60"/>
      <c r="Q12" s="60"/>
      <c r="R12" s="60">
        <v>49889</v>
      </c>
    </row>
    <row r="13" spans="1:18" x14ac:dyDescent="0.3">
      <c r="A13" s="130">
        <v>9</v>
      </c>
      <c r="B13" s="65" t="s">
        <v>907</v>
      </c>
      <c r="C13" s="65"/>
      <c r="D13" s="65"/>
      <c r="E13" s="65"/>
      <c r="F13" s="65"/>
      <c r="G13" s="65"/>
      <c r="H13" s="66">
        <v>45986</v>
      </c>
      <c r="I13" s="65" t="s">
        <v>908</v>
      </c>
      <c r="J13" s="65" t="s">
        <v>14</v>
      </c>
      <c r="K13" s="65" t="s">
        <v>953</v>
      </c>
      <c r="L13" s="65" t="s">
        <v>909</v>
      </c>
      <c r="M13" s="65">
        <v>94038874000181</v>
      </c>
      <c r="N13" s="68">
        <v>549</v>
      </c>
      <c r="O13" s="65"/>
      <c r="P13" s="65"/>
      <c r="Q13" s="65"/>
      <c r="R13" s="65">
        <v>49892</v>
      </c>
    </row>
    <row r="14" spans="1:18" s="29" customFormat="1" x14ac:dyDescent="0.3">
      <c r="A14" s="129">
        <v>10</v>
      </c>
      <c r="B14" s="60" t="s">
        <v>910</v>
      </c>
      <c r="C14" s="60" t="s">
        <v>911</v>
      </c>
      <c r="D14" s="60"/>
      <c r="E14" s="60"/>
      <c r="F14" s="60"/>
      <c r="G14" s="60"/>
      <c r="H14" s="61">
        <v>45966</v>
      </c>
      <c r="I14" s="60" t="s">
        <v>912</v>
      </c>
      <c r="J14" s="60" t="s">
        <v>50</v>
      </c>
      <c r="K14" s="60" t="s">
        <v>953</v>
      </c>
      <c r="L14" s="60" t="s">
        <v>913</v>
      </c>
      <c r="M14" s="60" t="s">
        <v>790</v>
      </c>
      <c r="N14" s="63">
        <v>7377</v>
      </c>
      <c r="O14" s="60"/>
      <c r="P14" s="60"/>
      <c r="Q14" s="60"/>
      <c r="R14" s="60">
        <v>49856</v>
      </c>
    </row>
    <row r="15" spans="1:18" x14ac:dyDescent="0.3">
      <c r="A15" s="130">
        <v>11</v>
      </c>
      <c r="B15" s="65" t="s">
        <v>914</v>
      </c>
      <c r="C15" s="65" t="s">
        <v>915</v>
      </c>
      <c r="D15" s="65"/>
      <c r="E15" s="65"/>
      <c r="F15" s="65"/>
      <c r="G15" s="65"/>
      <c r="H15" s="66">
        <v>45966</v>
      </c>
      <c r="I15" s="65" t="s">
        <v>916</v>
      </c>
      <c r="J15" s="65" t="s">
        <v>50</v>
      </c>
      <c r="K15" s="65" t="s">
        <v>953</v>
      </c>
      <c r="L15" s="65" t="s">
        <v>789</v>
      </c>
      <c r="M15" s="65" t="s">
        <v>790</v>
      </c>
      <c r="N15" s="68">
        <v>6439</v>
      </c>
      <c r="O15" s="65"/>
      <c r="P15" s="65"/>
      <c r="Q15" s="65"/>
      <c r="R15" s="65">
        <v>49857</v>
      </c>
    </row>
    <row r="16" spans="1:18" s="29" customFormat="1" x14ac:dyDescent="0.3">
      <c r="A16" s="129">
        <v>12</v>
      </c>
      <c r="B16" s="60" t="s">
        <v>917</v>
      </c>
      <c r="C16" s="60" t="s">
        <v>918</v>
      </c>
      <c r="D16" s="60"/>
      <c r="E16" s="60"/>
      <c r="F16" s="60"/>
      <c r="G16" s="60"/>
      <c r="H16" s="61">
        <v>45980</v>
      </c>
      <c r="I16" s="60" t="s">
        <v>919</v>
      </c>
      <c r="J16" s="60" t="s">
        <v>50</v>
      </c>
      <c r="K16" s="60" t="s">
        <v>953</v>
      </c>
      <c r="L16" s="60" t="s">
        <v>920</v>
      </c>
      <c r="M16" s="60" t="s">
        <v>921</v>
      </c>
      <c r="N16" s="63">
        <v>2595</v>
      </c>
      <c r="O16" s="60"/>
      <c r="P16" s="60"/>
      <c r="Q16" s="60"/>
      <c r="R16" s="60">
        <v>49886</v>
      </c>
    </row>
    <row r="17" spans="1:18" x14ac:dyDescent="0.3">
      <c r="A17" s="131">
        <v>13</v>
      </c>
      <c r="B17" s="65" t="s">
        <v>922</v>
      </c>
      <c r="C17" s="65" t="s">
        <v>923</v>
      </c>
      <c r="D17" s="65"/>
      <c r="E17" s="65"/>
      <c r="F17" s="65"/>
      <c r="G17" s="65"/>
      <c r="H17" s="66">
        <v>45974</v>
      </c>
      <c r="I17" s="65" t="s">
        <v>924</v>
      </c>
      <c r="J17" s="65" t="s">
        <v>14</v>
      </c>
      <c r="K17" s="65" t="s">
        <v>953</v>
      </c>
      <c r="L17" s="65" t="s">
        <v>925</v>
      </c>
      <c r="M17" s="65" t="s">
        <v>926</v>
      </c>
      <c r="N17" s="68">
        <v>4400</v>
      </c>
      <c r="O17" s="65"/>
      <c r="P17" s="65"/>
      <c r="Q17" s="65"/>
      <c r="R17" s="65">
        <v>49876</v>
      </c>
    </row>
    <row r="18" spans="1:18" x14ac:dyDescent="0.3">
      <c r="A18" s="130"/>
      <c r="B18" s="65"/>
      <c r="C18" s="65"/>
      <c r="D18" s="65"/>
      <c r="E18" s="65"/>
      <c r="F18" s="65"/>
      <c r="G18" s="65"/>
      <c r="H18" s="66"/>
      <c r="I18" s="65"/>
      <c r="J18" s="65"/>
      <c r="K18" s="65"/>
      <c r="L18" s="65"/>
      <c r="M18" s="65"/>
      <c r="N18" s="97">
        <f>SUM(N3:N17)</f>
        <v>26381.85</v>
      </c>
      <c r="O18" s="65"/>
      <c r="P18" s="65"/>
      <c r="Q18" s="65"/>
      <c r="R18" s="65"/>
    </row>
    <row r="19" spans="1:18" x14ac:dyDescent="0.3">
      <c r="A19" s="130"/>
      <c r="B19" s="65"/>
      <c r="C19" s="65"/>
      <c r="D19" s="65"/>
      <c r="E19" s="65"/>
      <c r="F19" s="65"/>
      <c r="G19" s="65"/>
      <c r="H19" s="66"/>
      <c r="I19" s="65"/>
      <c r="J19" s="65"/>
      <c r="K19" s="65"/>
      <c r="L19" s="65"/>
      <c r="M19" s="65"/>
      <c r="N19" s="97"/>
      <c r="O19" s="65"/>
      <c r="P19" s="65"/>
      <c r="Q19" s="65"/>
      <c r="R19" s="65"/>
    </row>
    <row r="20" spans="1:18" x14ac:dyDescent="0.3">
      <c r="A20" s="131">
        <v>1</v>
      </c>
      <c r="B20" s="65" t="s">
        <v>873</v>
      </c>
      <c r="C20" s="65" t="s">
        <v>874</v>
      </c>
      <c r="D20" s="65"/>
      <c r="E20" s="65"/>
      <c r="F20" s="65"/>
      <c r="G20" s="65"/>
      <c r="H20" s="66">
        <v>45986</v>
      </c>
      <c r="I20" s="65" t="s">
        <v>875</v>
      </c>
      <c r="J20" s="65" t="s">
        <v>14</v>
      </c>
      <c r="K20" s="65" t="s">
        <v>1026</v>
      </c>
      <c r="L20" s="65" t="s">
        <v>877</v>
      </c>
      <c r="M20" s="65" t="s">
        <v>878</v>
      </c>
      <c r="N20" s="68">
        <v>1170379.8</v>
      </c>
      <c r="O20" s="65"/>
      <c r="P20" s="65"/>
      <c r="Q20" s="65"/>
      <c r="R20" s="65" t="s">
        <v>876</v>
      </c>
    </row>
    <row r="21" spans="1:18" x14ac:dyDescent="0.3">
      <c r="A21" s="130"/>
      <c r="B21" s="65"/>
      <c r="C21" s="65"/>
      <c r="D21" s="65"/>
      <c r="E21" s="65"/>
      <c r="F21" s="65"/>
      <c r="G21" s="65"/>
      <c r="H21" s="66"/>
      <c r="I21" s="65"/>
      <c r="J21" s="65"/>
      <c r="K21" s="65"/>
      <c r="L21" s="65"/>
      <c r="M21" s="65"/>
      <c r="N21" s="97">
        <f>SUM(N20)</f>
        <v>1170379.8</v>
      </c>
      <c r="O21" s="65"/>
      <c r="P21" s="65"/>
      <c r="Q21" s="65"/>
      <c r="R21" s="65"/>
    </row>
    <row r="22" spans="1:18" x14ac:dyDescent="0.3">
      <c r="A22" s="130"/>
      <c r="B22" s="65"/>
      <c r="C22" s="65"/>
      <c r="D22" s="65"/>
      <c r="E22" s="65"/>
      <c r="F22" s="65"/>
      <c r="G22" s="65"/>
      <c r="H22" s="66"/>
      <c r="I22" s="65"/>
      <c r="J22" s="65"/>
      <c r="K22" s="65"/>
      <c r="L22" s="65"/>
      <c r="M22" s="65"/>
      <c r="N22" s="68"/>
      <c r="O22" s="65"/>
      <c r="P22" s="65"/>
      <c r="Q22" s="65"/>
      <c r="R22" s="65"/>
    </row>
    <row r="23" spans="1:18" s="29" customFormat="1" x14ac:dyDescent="0.3">
      <c r="A23" s="129">
        <v>1</v>
      </c>
      <c r="B23" s="60" t="s">
        <v>927</v>
      </c>
      <c r="C23" s="60" t="s">
        <v>52</v>
      </c>
      <c r="D23" s="60"/>
      <c r="E23" s="60"/>
      <c r="F23" s="60"/>
      <c r="G23" s="60"/>
      <c r="H23" s="61">
        <v>45978</v>
      </c>
      <c r="I23" s="60" t="s">
        <v>928</v>
      </c>
      <c r="J23" s="60" t="s">
        <v>14</v>
      </c>
      <c r="K23" s="60" t="s">
        <v>145</v>
      </c>
      <c r="L23" s="60" t="s">
        <v>929</v>
      </c>
      <c r="M23" s="60" t="s">
        <v>930</v>
      </c>
      <c r="N23" s="63">
        <v>1010</v>
      </c>
      <c r="O23" s="60"/>
      <c r="P23" s="60"/>
      <c r="Q23" s="60"/>
      <c r="R23" s="60">
        <v>49883</v>
      </c>
    </row>
    <row r="24" spans="1:18" x14ac:dyDescent="0.3">
      <c r="A24" s="130">
        <v>2</v>
      </c>
      <c r="B24" s="65" t="s">
        <v>931</v>
      </c>
      <c r="C24" s="65" t="s">
        <v>52</v>
      </c>
      <c r="D24" s="65"/>
      <c r="E24" s="65"/>
      <c r="F24" s="65"/>
      <c r="G24" s="65"/>
      <c r="H24" s="66">
        <v>45972</v>
      </c>
      <c r="I24" s="65" t="s">
        <v>932</v>
      </c>
      <c r="J24" s="65" t="s">
        <v>14</v>
      </c>
      <c r="K24" s="65" t="s">
        <v>145</v>
      </c>
      <c r="L24" s="65" t="s">
        <v>933</v>
      </c>
      <c r="M24" s="65" t="s">
        <v>934</v>
      </c>
      <c r="N24" s="68">
        <v>10800</v>
      </c>
      <c r="O24" s="65"/>
      <c r="P24" s="65"/>
      <c r="Q24" s="65"/>
      <c r="R24" s="65">
        <v>49864</v>
      </c>
    </row>
    <row r="25" spans="1:18" s="29" customFormat="1" x14ac:dyDescent="0.3">
      <c r="A25" s="129">
        <v>3</v>
      </c>
      <c r="B25" s="60" t="s">
        <v>935</v>
      </c>
      <c r="C25" s="60" t="s">
        <v>52</v>
      </c>
      <c r="D25" s="60"/>
      <c r="E25" s="60"/>
      <c r="F25" s="60"/>
      <c r="G25" s="60"/>
      <c r="H25" s="61">
        <v>45972</v>
      </c>
      <c r="I25" s="60" t="s">
        <v>936</v>
      </c>
      <c r="J25" s="60" t="s">
        <v>14</v>
      </c>
      <c r="K25" s="60" t="s">
        <v>145</v>
      </c>
      <c r="L25" s="60" t="s">
        <v>937</v>
      </c>
      <c r="M25" s="60" t="s">
        <v>938</v>
      </c>
      <c r="N25" s="63">
        <v>997</v>
      </c>
      <c r="O25" s="60"/>
      <c r="P25" s="60"/>
      <c r="Q25" s="60"/>
      <c r="R25" s="60">
        <v>49867</v>
      </c>
    </row>
    <row r="26" spans="1:18" x14ac:dyDescent="0.3">
      <c r="A26" s="131">
        <v>4</v>
      </c>
      <c r="B26" s="65" t="s">
        <v>939</v>
      </c>
      <c r="C26" s="65"/>
      <c r="D26" s="65"/>
      <c r="E26" s="65"/>
      <c r="F26" s="65"/>
      <c r="G26" s="65"/>
      <c r="H26" s="66">
        <v>45985</v>
      </c>
      <c r="I26" s="65" t="s">
        <v>940</v>
      </c>
      <c r="J26" s="65" t="s">
        <v>14</v>
      </c>
      <c r="K26" s="65" t="s">
        <v>145</v>
      </c>
      <c r="L26" s="65" t="s">
        <v>941</v>
      </c>
      <c r="M26" s="65" t="s">
        <v>942</v>
      </c>
      <c r="N26" s="68">
        <v>13234.8</v>
      </c>
      <c r="O26" s="65"/>
      <c r="P26" s="65"/>
      <c r="Q26" s="65"/>
      <c r="R26" s="65">
        <v>49888</v>
      </c>
    </row>
    <row r="27" spans="1:18" x14ac:dyDescent="0.3">
      <c r="A27" s="130"/>
      <c r="B27" s="65"/>
      <c r="C27" s="65"/>
      <c r="D27" s="65"/>
      <c r="E27" s="65"/>
      <c r="F27" s="65"/>
      <c r="G27" s="65"/>
      <c r="H27" s="66"/>
      <c r="I27" s="65"/>
      <c r="J27" s="65"/>
      <c r="K27" s="65"/>
      <c r="L27" s="65"/>
      <c r="M27" s="65"/>
      <c r="N27" s="97">
        <f>SUM(N23:N26)</f>
        <v>26041.8</v>
      </c>
      <c r="O27" s="65"/>
      <c r="P27" s="65"/>
      <c r="Q27" s="65"/>
      <c r="R27" s="65"/>
    </row>
    <row r="28" spans="1:18" x14ac:dyDescent="0.3">
      <c r="A28" s="130"/>
      <c r="B28" s="65"/>
      <c r="C28" s="65"/>
      <c r="D28" s="65"/>
      <c r="E28" s="65"/>
      <c r="F28" s="65"/>
      <c r="G28" s="65"/>
      <c r="H28" s="66"/>
      <c r="I28" s="65"/>
      <c r="J28" s="65"/>
      <c r="K28" s="65"/>
      <c r="L28" s="65"/>
      <c r="M28" s="65"/>
      <c r="N28" s="68"/>
      <c r="O28" s="65"/>
      <c r="P28" s="65"/>
      <c r="Q28" s="65"/>
      <c r="R28" s="65"/>
    </row>
    <row r="29" spans="1:18" s="29" customFormat="1" x14ac:dyDescent="0.3">
      <c r="A29" s="129">
        <v>1</v>
      </c>
      <c r="B29" s="60" t="s">
        <v>943</v>
      </c>
      <c r="C29" s="60" t="s">
        <v>944</v>
      </c>
      <c r="D29" s="60"/>
      <c r="E29" s="60"/>
      <c r="F29" s="60"/>
      <c r="G29" s="60"/>
      <c r="H29" s="61">
        <v>45973</v>
      </c>
      <c r="I29" s="60" t="s">
        <v>945</v>
      </c>
      <c r="J29" s="60" t="s">
        <v>14</v>
      </c>
      <c r="K29" s="60" t="s">
        <v>954</v>
      </c>
      <c r="L29" s="60" t="s">
        <v>946</v>
      </c>
      <c r="M29" s="60" t="s">
        <v>947</v>
      </c>
      <c r="N29" s="63">
        <v>28214.15</v>
      </c>
      <c r="O29" s="60"/>
      <c r="P29" s="60"/>
      <c r="Q29" s="60"/>
      <c r="R29" s="60" t="s">
        <v>696</v>
      </c>
    </row>
    <row r="30" spans="1:18" x14ac:dyDescent="0.3">
      <c r="A30" s="130"/>
      <c r="B30" s="65"/>
      <c r="C30" s="65"/>
      <c r="D30" s="65"/>
      <c r="E30" s="65"/>
      <c r="F30" s="65"/>
      <c r="G30" s="65"/>
      <c r="H30" s="66"/>
      <c r="I30" s="65"/>
      <c r="J30" s="65"/>
      <c r="K30" s="65"/>
      <c r="L30" s="65"/>
      <c r="M30" s="65"/>
      <c r="N30" s="97">
        <f>SUM(N29:N29)</f>
        <v>28214.15</v>
      </c>
      <c r="O30" s="65"/>
      <c r="P30" s="65"/>
      <c r="Q30" s="65"/>
      <c r="R30" s="65"/>
    </row>
    <row r="31" spans="1:18" x14ac:dyDescent="0.3">
      <c r="A31" s="130"/>
      <c r="B31" s="65"/>
      <c r="C31" s="65"/>
      <c r="D31" s="65"/>
      <c r="E31" s="65"/>
      <c r="F31" s="65"/>
      <c r="G31" s="65"/>
      <c r="H31" s="66"/>
      <c r="I31" s="65"/>
      <c r="J31" s="65"/>
      <c r="K31" s="65"/>
      <c r="L31" s="65"/>
      <c r="M31" s="65"/>
      <c r="N31" s="97"/>
      <c r="O31" s="65"/>
      <c r="P31" s="65"/>
      <c r="Q31" s="65"/>
      <c r="R31" s="65"/>
    </row>
    <row r="32" spans="1:18" x14ac:dyDescent="0.3">
      <c r="A32" s="130"/>
      <c r="B32" s="65"/>
      <c r="C32" s="65"/>
      <c r="D32" s="65"/>
      <c r="E32" s="65"/>
      <c r="F32" s="65"/>
      <c r="G32" s="65"/>
      <c r="H32" s="66"/>
      <c r="I32" s="65"/>
      <c r="J32" s="65"/>
      <c r="K32" s="65"/>
      <c r="L32" s="65"/>
      <c r="M32" s="65"/>
      <c r="N32" s="97">
        <f>SUM(N30,N27,N18)</f>
        <v>80637.799999999988</v>
      </c>
      <c r="O32" s="65"/>
      <c r="P32" s="65"/>
      <c r="Q32" s="65"/>
      <c r="R32" s="65"/>
    </row>
    <row r="33" spans="1:18" x14ac:dyDescent="0.3">
      <c r="A33" s="130"/>
      <c r="B33" s="65"/>
      <c r="C33" s="65"/>
      <c r="D33" s="65"/>
      <c r="E33" s="65"/>
      <c r="F33" s="65"/>
      <c r="G33" s="65"/>
      <c r="H33" s="66"/>
      <c r="I33" s="65"/>
      <c r="J33" s="65"/>
      <c r="K33" s="65"/>
      <c r="L33" s="65"/>
      <c r="M33" s="65"/>
      <c r="N33" s="97"/>
      <c r="O33" s="65"/>
      <c r="P33" s="65"/>
      <c r="Q33" s="65"/>
      <c r="R33" s="65"/>
    </row>
    <row r="34" spans="1:18" x14ac:dyDescent="0.3">
      <c r="A34" s="130"/>
      <c r="B34" s="65"/>
      <c r="C34" s="65"/>
      <c r="D34" s="65"/>
      <c r="E34" s="65"/>
      <c r="F34" s="65"/>
      <c r="G34" s="65"/>
      <c r="H34" s="66"/>
      <c r="I34" s="65"/>
      <c r="J34" s="65"/>
      <c r="K34" s="65"/>
      <c r="L34" s="65"/>
      <c r="M34" s="65"/>
      <c r="N34" s="68"/>
      <c r="O34" s="65"/>
      <c r="P34" s="65"/>
      <c r="Q34" s="65"/>
      <c r="R34" s="65"/>
    </row>
    <row r="35" spans="1:18" s="29" customFormat="1" x14ac:dyDescent="0.3">
      <c r="A35" s="132">
        <v>1</v>
      </c>
      <c r="B35" s="60" t="s">
        <v>948</v>
      </c>
      <c r="C35" s="60" t="s">
        <v>949</v>
      </c>
      <c r="D35" s="60"/>
      <c r="E35" s="60"/>
      <c r="F35" s="60"/>
      <c r="G35" s="60"/>
      <c r="H35" s="61">
        <v>45972</v>
      </c>
      <c r="I35" s="60" t="s">
        <v>950</v>
      </c>
      <c r="J35" s="60" t="s">
        <v>14</v>
      </c>
      <c r="K35" s="60" t="s">
        <v>636</v>
      </c>
      <c r="L35" s="60" t="s">
        <v>951</v>
      </c>
      <c r="M35" s="60" t="s">
        <v>952</v>
      </c>
      <c r="N35" s="63">
        <v>45541</v>
      </c>
      <c r="O35" s="60"/>
      <c r="P35" s="60"/>
      <c r="Q35" s="60"/>
      <c r="R35" s="60">
        <v>49874</v>
      </c>
    </row>
    <row r="36" spans="1:18" x14ac:dyDescent="0.3">
      <c r="A36" s="133"/>
      <c r="B36" s="65"/>
      <c r="C36" s="65"/>
      <c r="D36" s="65"/>
      <c r="E36" s="65"/>
      <c r="F36" s="65"/>
      <c r="G36" s="65"/>
      <c r="H36" s="65"/>
      <c r="I36" s="65"/>
      <c r="J36" s="65"/>
      <c r="K36" s="65"/>
      <c r="L36" s="65"/>
      <c r="M36" s="65"/>
      <c r="N36" s="97">
        <f>SUM(N35)</f>
        <v>45541</v>
      </c>
      <c r="O36" s="65"/>
      <c r="P36" s="65"/>
      <c r="Q36" s="65"/>
      <c r="R36" s="65"/>
    </row>
    <row r="37" spans="1:18" x14ac:dyDescent="0.3">
      <c r="A37" s="130"/>
      <c r="B37" s="65"/>
      <c r="C37" s="65"/>
      <c r="D37" s="65"/>
      <c r="E37" s="65"/>
      <c r="F37" s="65"/>
      <c r="G37" s="65"/>
      <c r="H37" s="65"/>
      <c r="I37" s="65"/>
      <c r="J37" s="65"/>
      <c r="K37" s="65"/>
      <c r="L37" s="65"/>
      <c r="M37" s="65"/>
      <c r="N37" s="97"/>
      <c r="O37" s="65"/>
      <c r="P37" s="65"/>
      <c r="Q37" s="65"/>
      <c r="R37" s="65"/>
    </row>
    <row r="38" spans="1:18" x14ac:dyDescent="0.3">
      <c r="A38" s="130"/>
      <c r="B38" s="65"/>
      <c r="C38" s="65"/>
      <c r="D38" s="65"/>
      <c r="E38" s="65"/>
      <c r="F38" s="65"/>
      <c r="G38" s="65"/>
      <c r="H38" s="65"/>
      <c r="I38" s="65"/>
      <c r="J38" s="65"/>
      <c r="K38" s="65"/>
      <c r="L38" s="65"/>
      <c r="M38" s="65"/>
      <c r="N38" s="68"/>
      <c r="O38" s="65"/>
      <c r="P38" s="65"/>
      <c r="Q38" s="65"/>
      <c r="R38" s="65"/>
    </row>
  </sheetData>
  <autoFilter ref="A1:R1" xr:uid="{0CC861D5-8BC7-42CB-A641-E11F7908615E}"/>
  <mergeCells count="2">
    <mergeCell ref="A3:A4"/>
    <mergeCell ref="A7:A8"/>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C5AD4-B194-4525-9049-B0A6D34AD4AB}">
  <dimension ref="A1:R52"/>
  <sheetViews>
    <sheetView zoomScale="80" zoomScaleNormal="80" workbookViewId="0">
      <pane ySplit="1" topLeftCell="A2" activePane="bottomLeft" state="frozen"/>
      <selection pane="bottomLeft" activeCell="S17" sqref="S17"/>
    </sheetView>
  </sheetViews>
  <sheetFormatPr defaultRowHeight="14.4" x14ac:dyDescent="0.3"/>
  <cols>
    <col min="2" max="2" width="15.5546875" bestFit="1" customWidth="1"/>
    <col min="3" max="3" width="6.77734375" bestFit="1" customWidth="1"/>
    <col min="4" max="4" width="15.21875" customWidth="1"/>
    <col min="5" max="5" width="11.5546875" hidden="1" customWidth="1"/>
    <col min="6" max="6" width="14.5546875" hidden="1" customWidth="1"/>
    <col min="7" max="7" width="4.6640625" hidden="1" customWidth="1"/>
    <col min="8" max="8" width="15.77734375" bestFit="1" customWidth="1"/>
    <col min="9" max="9" width="24.44140625" customWidth="1"/>
    <col min="10" max="10" width="12.5546875" customWidth="1"/>
    <col min="11" max="11" width="15.21875" customWidth="1"/>
    <col min="12" max="12" width="39.44140625" customWidth="1"/>
    <col min="13" max="13" width="17.77734375" bestFit="1" customWidth="1"/>
    <col min="14" max="14" width="16.5546875" style="10" customWidth="1"/>
    <col min="15" max="17" width="0" hidden="1" customWidth="1"/>
  </cols>
  <sheetData>
    <row r="1" spans="1:18" s="3" customFormat="1" x14ac:dyDescent="0.3">
      <c r="A1" s="90" t="s">
        <v>617</v>
      </c>
      <c r="B1" s="91" t="s">
        <v>0</v>
      </c>
      <c r="C1" s="91" t="s">
        <v>871</v>
      </c>
      <c r="D1" s="91" t="s">
        <v>2</v>
      </c>
      <c r="E1" s="92" t="s">
        <v>271</v>
      </c>
      <c r="F1" s="92" t="s">
        <v>272</v>
      </c>
      <c r="G1" s="93" t="s">
        <v>273</v>
      </c>
      <c r="H1" s="91" t="s">
        <v>3</v>
      </c>
      <c r="I1" s="91" t="s">
        <v>4</v>
      </c>
      <c r="J1" s="91" t="s">
        <v>7</v>
      </c>
      <c r="K1" s="91" t="s">
        <v>872</v>
      </c>
      <c r="L1" s="91" t="s">
        <v>751</v>
      </c>
      <c r="M1" s="91" t="s">
        <v>867</v>
      </c>
      <c r="N1" s="94" t="s">
        <v>8</v>
      </c>
      <c r="O1" s="94" t="s">
        <v>274</v>
      </c>
      <c r="P1" s="95" t="s">
        <v>278</v>
      </c>
      <c r="Q1" s="95" t="s">
        <v>616</v>
      </c>
      <c r="R1" s="96" t="s">
        <v>714</v>
      </c>
    </row>
    <row r="2" spans="1:18" x14ac:dyDescent="0.3">
      <c r="A2" s="65"/>
      <c r="B2" s="65"/>
      <c r="C2" s="65"/>
      <c r="D2" s="65"/>
      <c r="E2" s="65"/>
      <c r="F2" s="65"/>
      <c r="G2" s="65"/>
      <c r="H2" s="65"/>
      <c r="I2" s="65"/>
      <c r="J2" s="65"/>
      <c r="K2" s="65"/>
      <c r="L2" s="65"/>
      <c r="M2" s="65"/>
      <c r="N2" s="68"/>
      <c r="O2" s="65"/>
      <c r="P2" s="65"/>
      <c r="Q2" s="65"/>
      <c r="R2" s="65"/>
    </row>
    <row r="3" spans="1:18" s="29" customFormat="1" x14ac:dyDescent="0.3">
      <c r="A3" s="60">
        <v>1</v>
      </c>
      <c r="B3" s="60" t="s">
        <v>1012</v>
      </c>
      <c r="C3" s="60"/>
      <c r="D3" s="60"/>
      <c r="E3" s="60"/>
      <c r="F3" s="60"/>
      <c r="G3" s="60"/>
      <c r="H3" s="61">
        <v>46008</v>
      </c>
      <c r="I3" s="60" t="s">
        <v>1013</v>
      </c>
      <c r="J3" s="60" t="s">
        <v>14</v>
      </c>
      <c r="K3" s="60" t="s">
        <v>1023</v>
      </c>
      <c r="L3" s="60" t="s">
        <v>1014</v>
      </c>
      <c r="M3" s="60" t="s">
        <v>1015</v>
      </c>
      <c r="N3" s="63">
        <v>12000</v>
      </c>
      <c r="O3" s="60"/>
      <c r="P3" s="60"/>
      <c r="Q3" s="60"/>
      <c r="R3" s="60" t="s">
        <v>876</v>
      </c>
    </row>
    <row r="4" spans="1:18" x14ac:dyDescent="0.3">
      <c r="A4" s="65"/>
      <c r="B4" s="65"/>
      <c r="C4" s="65"/>
      <c r="D4" s="65"/>
      <c r="E4" s="65"/>
      <c r="F4" s="65"/>
      <c r="G4" s="65"/>
      <c r="H4" s="66"/>
      <c r="I4" s="65"/>
      <c r="J4" s="65"/>
      <c r="K4" s="65"/>
      <c r="L4" s="65"/>
      <c r="M4" s="65"/>
      <c r="N4" s="97">
        <f>SUM(N3)</f>
        <v>12000</v>
      </c>
      <c r="O4" s="65"/>
      <c r="P4" s="65"/>
      <c r="Q4" s="65"/>
      <c r="R4" s="65"/>
    </row>
    <row r="5" spans="1:18" x14ac:dyDescent="0.3">
      <c r="A5" s="65"/>
      <c r="B5" s="65"/>
      <c r="C5" s="65"/>
      <c r="D5" s="65"/>
      <c r="E5" s="65"/>
      <c r="F5" s="65"/>
      <c r="G5" s="65"/>
      <c r="H5" s="66"/>
      <c r="I5" s="65"/>
      <c r="J5" s="65"/>
      <c r="K5" s="65"/>
      <c r="L5" s="65"/>
      <c r="M5" s="65"/>
      <c r="N5" s="68"/>
      <c r="O5" s="65"/>
      <c r="P5" s="65"/>
      <c r="Q5" s="65"/>
      <c r="R5" s="65"/>
    </row>
    <row r="6" spans="1:18" x14ac:dyDescent="0.3">
      <c r="A6" s="65">
        <v>1</v>
      </c>
      <c r="B6" s="65" t="s">
        <v>892</v>
      </c>
      <c r="C6" s="65"/>
      <c r="D6" s="65"/>
      <c r="E6" s="65"/>
      <c r="F6" s="65"/>
      <c r="G6" s="65"/>
      <c r="H6" s="66">
        <v>45996</v>
      </c>
      <c r="I6" s="65" t="s">
        <v>1016</v>
      </c>
      <c r="J6" s="65" t="s">
        <v>50</v>
      </c>
      <c r="K6" s="65" t="s">
        <v>1024</v>
      </c>
      <c r="L6" s="65" t="s">
        <v>1017</v>
      </c>
      <c r="M6" s="65" t="s">
        <v>1018</v>
      </c>
      <c r="N6" s="68">
        <v>675</v>
      </c>
      <c r="O6" s="65"/>
      <c r="P6" s="65"/>
      <c r="Q6" s="65"/>
      <c r="R6" s="65">
        <v>49918</v>
      </c>
    </row>
    <row r="7" spans="1:18" s="29" customFormat="1" x14ac:dyDescent="0.3">
      <c r="A7" s="101">
        <v>2</v>
      </c>
      <c r="B7" s="60" t="s">
        <v>1019</v>
      </c>
      <c r="C7" s="60"/>
      <c r="D7" s="60"/>
      <c r="E7" s="60"/>
      <c r="F7" s="60"/>
      <c r="G7" s="60"/>
      <c r="H7" s="61">
        <v>45996</v>
      </c>
      <c r="I7" s="60" t="s">
        <v>1020</v>
      </c>
      <c r="J7" s="60" t="s">
        <v>14</v>
      </c>
      <c r="K7" s="60" t="s">
        <v>1024</v>
      </c>
      <c r="L7" s="60" t="s">
        <v>1021</v>
      </c>
      <c r="M7" s="60" t="s">
        <v>1022</v>
      </c>
      <c r="N7" s="63">
        <v>546</v>
      </c>
      <c r="O7" s="60"/>
      <c r="P7" s="60"/>
      <c r="Q7" s="60"/>
      <c r="R7" s="60">
        <v>49917</v>
      </c>
    </row>
    <row r="8" spans="1:18" x14ac:dyDescent="0.3">
      <c r="A8" s="65"/>
      <c r="B8" s="65"/>
      <c r="C8" s="65"/>
      <c r="D8" s="65"/>
      <c r="E8" s="65"/>
      <c r="F8" s="65"/>
      <c r="G8" s="65"/>
      <c r="H8" s="66"/>
      <c r="I8" s="65"/>
      <c r="J8" s="65"/>
      <c r="K8" s="65"/>
      <c r="L8" s="65"/>
      <c r="M8" s="65"/>
      <c r="N8" s="97">
        <f>SUM(N6:N7)</f>
        <v>1221</v>
      </c>
      <c r="O8" s="65"/>
      <c r="P8" s="65"/>
      <c r="Q8" s="65"/>
      <c r="R8" s="65"/>
    </row>
    <row r="9" spans="1:18" x14ac:dyDescent="0.3">
      <c r="A9" s="65"/>
      <c r="B9" s="65"/>
      <c r="C9" s="65"/>
      <c r="D9" s="65"/>
      <c r="E9" s="65"/>
      <c r="F9" s="65"/>
      <c r="G9" s="65"/>
      <c r="H9" s="66"/>
      <c r="I9" s="65"/>
      <c r="J9" s="65"/>
      <c r="K9" s="65"/>
      <c r="L9" s="65"/>
      <c r="M9" s="65"/>
      <c r="N9" s="68"/>
      <c r="O9" s="65"/>
      <c r="P9" s="65"/>
      <c r="Q9" s="65"/>
      <c r="R9" s="65"/>
    </row>
    <row r="10" spans="1:18" x14ac:dyDescent="0.3">
      <c r="A10" s="65">
        <v>1</v>
      </c>
      <c r="B10" s="65" t="s">
        <v>955</v>
      </c>
      <c r="C10" s="65" t="s">
        <v>956</v>
      </c>
      <c r="D10" s="65"/>
      <c r="E10" s="65"/>
      <c r="F10" s="65"/>
      <c r="G10" s="65"/>
      <c r="H10" s="66">
        <v>46002</v>
      </c>
      <c r="I10" s="65" t="s">
        <v>957</v>
      </c>
      <c r="J10" s="65" t="s">
        <v>14</v>
      </c>
      <c r="K10" s="65" t="s">
        <v>499</v>
      </c>
      <c r="L10" s="65" t="s">
        <v>958</v>
      </c>
      <c r="M10" s="65" t="s">
        <v>959</v>
      </c>
      <c r="N10" s="68">
        <v>3208033.23</v>
      </c>
      <c r="O10" s="65"/>
      <c r="P10" s="65"/>
      <c r="Q10" s="65"/>
      <c r="R10" s="65" t="s">
        <v>696</v>
      </c>
    </row>
    <row r="11" spans="1:18" s="29" customFormat="1" x14ac:dyDescent="0.3">
      <c r="A11" s="101">
        <v>2</v>
      </c>
      <c r="B11" s="60" t="s">
        <v>960</v>
      </c>
      <c r="C11" s="60" t="s">
        <v>961</v>
      </c>
      <c r="D11" s="60"/>
      <c r="E11" s="60"/>
      <c r="F11" s="60"/>
      <c r="G11" s="60"/>
      <c r="H11" s="61">
        <v>45996</v>
      </c>
      <c r="I11" s="60" t="s">
        <v>962</v>
      </c>
      <c r="J11" s="60" t="s">
        <v>14</v>
      </c>
      <c r="K11" s="60" t="s">
        <v>499</v>
      </c>
      <c r="L11" s="60" t="s">
        <v>963</v>
      </c>
      <c r="M11" s="60" t="s">
        <v>964</v>
      </c>
      <c r="N11" s="63">
        <v>166767.28</v>
      </c>
      <c r="O11" s="60"/>
      <c r="P11" s="60"/>
      <c r="Q11" s="60"/>
      <c r="R11" s="60" t="s">
        <v>696</v>
      </c>
    </row>
    <row r="12" spans="1:18" x14ac:dyDescent="0.3">
      <c r="A12" s="65"/>
      <c r="B12" s="65"/>
      <c r="C12" s="65"/>
      <c r="D12" s="65"/>
      <c r="E12" s="65"/>
      <c r="F12" s="65"/>
      <c r="G12" s="65"/>
      <c r="H12" s="66"/>
      <c r="I12" s="65"/>
      <c r="J12" s="65"/>
      <c r="K12" s="65"/>
      <c r="L12" s="65"/>
      <c r="M12" s="65"/>
      <c r="N12" s="97">
        <f>SUM(N10:N11)</f>
        <v>3374800.51</v>
      </c>
      <c r="O12" s="65"/>
      <c r="P12" s="65"/>
      <c r="Q12" s="65"/>
      <c r="R12" s="65"/>
    </row>
    <row r="13" spans="1:18" x14ac:dyDescent="0.3">
      <c r="A13" s="65"/>
      <c r="B13" s="65"/>
      <c r="C13" s="65"/>
      <c r="D13" s="65"/>
      <c r="E13" s="65"/>
      <c r="F13" s="65"/>
      <c r="G13" s="65"/>
      <c r="H13" s="66"/>
      <c r="I13" s="65"/>
      <c r="J13" s="65"/>
      <c r="K13" s="65"/>
      <c r="L13" s="65"/>
      <c r="M13" s="65"/>
      <c r="N13" s="68"/>
      <c r="O13" s="65"/>
      <c r="P13" s="65"/>
      <c r="Q13" s="65"/>
      <c r="R13" s="65"/>
    </row>
    <row r="14" spans="1:18" x14ac:dyDescent="0.3">
      <c r="A14" s="152">
        <v>1</v>
      </c>
      <c r="B14" s="65" t="s">
        <v>965</v>
      </c>
      <c r="C14" s="65"/>
      <c r="D14" s="65"/>
      <c r="E14" s="65"/>
      <c r="F14" s="65"/>
      <c r="G14" s="65"/>
      <c r="H14" s="66">
        <v>45994</v>
      </c>
      <c r="I14" s="65" t="s">
        <v>966</v>
      </c>
      <c r="J14" s="65" t="s">
        <v>14</v>
      </c>
      <c r="K14" s="65" t="s">
        <v>145</v>
      </c>
      <c r="L14" s="65" t="s">
        <v>967</v>
      </c>
      <c r="M14" s="65" t="s">
        <v>968</v>
      </c>
      <c r="N14" s="68">
        <v>2457.5</v>
      </c>
      <c r="O14" s="65"/>
      <c r="P14" s="65"/>
      <c r="Q14" s="65"/>
      <c r="R14" s="65">
        <v>49905</v>
      </c>
    </row>
    <row r="15" spans="1:18" x14ac:dyDescent="0.3">
      <c r="A15" s="152"/>
      <c r="B15" s="65" t="s">
        <v>965</v>
      </c>
      <c r="C15" s="65"/>
      <c r="D15" s="65"/>
      <c r="E15" s="65"/>
      <c r="F15" s="65"/>
      <c r="G15" s="65"/>
      <c r="H15" s="66">
        <v>45995</v>
      </c>
      <c r="I15" s="65" t="s">
        <v>966</v>
      </c>
      <c r="J15" s="65" t="s">
        <v>14</v>
      </c>
      <c r="K15" s="65" t="s">
        <v>145</v>
      </c>
      <c r="L15" s="65" t="s">
        <v>967</v>
      </c>
      <c r="M15" s="65" t="s">
        <v>968</v>
      </c>
      <c r="N15" s="68">
        <v>3762.5</v>
      </c>
      <c r="O15" s="65"/>
      <c r="P15" s="65"/>
      <c r="Q15" s="65"/>
      <c r="R15" s="65">
        <v>49905</v>
      </c>
    </row>
    <row r="16" spans="1:18" x14ac:dyDescent="0.3">
      <c r="A16" s="152"/>
      <c r="B16" s="65" t="s">
        <v>965</v>
      </c>
      <c r="C16" s="65"/>
      <c r="D16" s="65"/>
      <c r="E16" s="65"/>
      <c r="F16" s="65"/>
      <c r="G16" s="65"/>
      <c r="H16" s="66">
        <v>45994</v>
      </c>
      <c r="I16" s="65" t="s">
        <v>969</v>
      </c>
      <c r="J16" s="65" t="s">
        <v>14</v>
      </c>
      <c r="K16" s="65" t="s">
        <v>145</v>
      </c>
      <c r="L16" s="65" t="s">
        <v>970</v>
      </c>
      <c r="M16" s="65" t="s">
        <v>971</v>
      </c>
      <c r="N16" s="68">
        <v>1322.5</v>
      </c>
      <c r="O16" s="65"/>
      <c r="P16" s="65"/>
      <c r="Q16" s="65"/>
      <c r="R16" s="65">
        <v>49906</v>
      </c>
    </row>
    <row r="17" spans="1:18" x14ac:dyDescent="0.3">
      <c r="A17" s="152"/>
      <c r="B17" s="65" t="s">
        <v>965</v>
      </c>
      <c r="C17" s="65"/>
      <c r="D17" s="65"/>
      <c r="E17" s="65"/>
      <c r="F17" s="65"/>
      <c r="G17" s="65"/>
      <c r="H17" s="66">
        <v>45994</v>
      </c>
      <c r="I17" s="65" t="s">
        <v>969</v>
      </c>
      <c r="J17" s="65" t="s">
        <v>14</v>
      </c>
      <c r="K17" s="65" t="s">
        <v>145</v>
      </c>
      <c r="L17" s="65" t="s">
        <v>970</v>
      </c>
      <c r="M17" s="65" t="s">
        <v>971</v>
      </c>
      <c r="N17" s="68">
        <v>2325</v>
      </c>
      <c r="O17" s="65"/>
      <c r="P17" s="65"/>
      <c r="Q17" s="65"/>
      <c r="R17" s="65">
        <v>49906</v>
      </c>
    </row>
    <row r="18" spans="1:18" x14ac:dyDescent="0.3">
      <c r="A18" s="152"/>
      <c r="B18" s="65" t="s">
        <v>965</v>
      </c>
      <c r="C18" s="65"/>
      <c r="D18" s="65"/>
      <c r="E18" s="65"/>
      <c r="F18" s="65"/>
      <c r="G18" s="65"/>
      <c r="H18" s="66">
        <v>45994</v>
      </c>
      <c r="I18" s="65" t="s">
        <v>972</v>
      </c>
      <c r="J18" s="65" t="s">
        <v>14</v>
      </c>
      <c r="K18" s="65" t="s">
        <v>145</v>
      </c>
      <c r="L18" s="65" t="s">
        <v>973</v>
      </c>
      <c r="M18" s="65" t="s">
        <v>974</v>
      </c>
      <c r="N18" s="68">
        <v>372.5</v>
      </c>
      <c r="O18" s="65"/>
      <c r="P18" s="65"/>
      <c r="Q18" s="65"/>
      <c r="R18" s="65">
        <v>49907</v>
      </c>
    </row>
    <row r="19" spans="1:18" x14ac:dyDescent="0.3">
      <c r="A19" s="152"/>
      <c r="B19" s="65" t="s">
        <v>965</v>
      </c>
      <c r="C19" s="65"/>
      <c r="D19" s="65"/>
      <c r="E19" s="65"/>
      <c r="F19" s="65"/>
      <c r="G19" s="65"/>
      <c r="H19" s="66">
        <v>45994</v>
      </c>
      <c r="I19" s="65" t="s">
        <v>975</v>
      </c>
      <c r="J19" s="65" t="s">
        <v>14</v>
      </c>
      <c r="K19" s="65" t="s">
        <v>145</v>
      </c>
      <c r="L19" s="65" t="s">
        <v>976</v>
      </c>
      <c r="M19" s="65" t="s">
        <v>977</v>
      </c>
      <c r="N19" s="68">
        <v>3080</v>
      </c>
      <c r="O19" s="65"/>
      <c r="P19" s="65"/>
      <c r="Q19" s="65"/>
      <c r="R19" s="65">
        <v>49908</v>
      </c>
    </row>
    <row r="20" spans="1:18" x14ac:dyDescent="0.3">
      <c r="A20" s="152"/>
      <c r="B20" s="65" t="s">
        <v>965</v>
      </c>
      <c r="C20" s="65"/>
      <c r="D20" s="65"/>
      <c r="E20" s="65"/>
      <c r="F20" s="65"/>
      <c r="G20" s="65"/>
      <c r="H20" s="66">
        <v>45994</v>
      </c>
      <c r="I20" s="65" t="s">
        <v>978</v>
      </c>
      <c r="J20" s="65" t="s">
        <v>14</v>
      </c>
      <c r="K20" s="65" t="s">
        <v>145</v>
      </c>
      <c r="L20" s="65" t="s">
        <v>979</v>
      </c>
      <c r="M20" s="65" t="s">
        <v>980</v>
      </c>
      <c r="N20" s="68">
        <v>1085</v>
      </c>
      <c r="O20" s="65"/>
      <c r="P20" s="65"/>
      <c r="Q20" s="65"/>
      <c r="R20" s="65">
        <v>49909</v>
      </c>
    </row>
    <row r="21" spans="1:18" x14ac:dyDescent="0.3">
      <c r="A21" s="152"/>
      <c r="B21" s="65" t="s">
        <v>965</v>
      </c>
      <c r="C21" s="65"/>
      <c r="D21" s="65"/>
      <c r="E21" s="65"/>
      <c r="F21" s="65"/>
      <c r="G21" s="65"/>
      <c r="H21" s="66">
        <v>45994</v>
      </c>
      <c r="I21" s="65" t="s">
        <v>981</v>
      </c>
      <c r="J21" s="65" t="s">
        <v>14</v>
      </c>
      <c r="K21" s="65" t="s">
        <v>145</v>
      </c>
      <c r="L21" s="65" t="s">
        <v>982</v>
      </c>
      <c r="M21" s="65"/>
      <c r="N21" s="68">
        <v>1494</v>
      </c>
      <c r="O21" s="65"/>
      <c r="P21" s="65"/>
      <c r="Q21" s="65"/>
      <c r="R21" s="65">
        <v>49910</v>
      </c>
    </row>
    <row r="22" spans="1:18" x14ac:dyDescent="0.3">
      <c r="A22" s="152"/>
      <c r="B22" s="65" t="s">
        <v>965</v>
      </c>
      <c r="C22" s="65"/>
      <c r="D22" s="65"/>
      <c r="E22" s="65"/>
      <c r="F22" s="65"/>
      <c r="G22" s="65"/>
      <c r="H22" s="66">
        <v>45994</v>
      </c>
      <c r="I22" s="65" t="s">
        <v>981</v>
      </c>
      <c r="J22" s="65" t="s">
        <v>14</v>
      </c>
      <c r="K22" s="65" t="s">
        <v>145</v>
      </c>
      <c r="L22" s="65" t="s">
        <v>982</v>
      </c>
      <c r="M22" s="65"/>
      <c r="N22" s="68">
        <v>250</v>
      </c>
      <c r="O22" s="65"/>
      <c r="P22" s="65"/>
      <c r="Q22" s="65"/>
      <c r="R22" s="65">
        <v>49910</v>
      </c>
    </row>
    <row r="23" spans="1:18" x14ac:dyDescent="0.3">
      <c r="A23" s="152"/>
      <c r="B23" s="65" t="s">
        <v>965</v>
      </c>
      <c r="C23" s="65"/>
      <c r="D23" s="65"/>
      <c r="E23" s="65"/>
      <c r="F23" s="65"/>
      <c r="G23" s="65"/>
      <c r="H23" s="66">
        <v>45994</v>
      </c>
      <c r="I23" s="65" t="s">
        <v>983</v>
      </c>
      <c r="J23" s="65" t="s">
        <v>14</v>
      </c>
      <c r="K23" s="65" t="s">
        <v>145</v>
      </c>
      <c r="L23" s="65" t="s">
        <v>984</v>
      </c>
      <c r="M23" s="65" t="s">
        <v>985</v>
      </c>
      <c r="N23" s="68">
        <v>260</v>
      </c>
      <c r="O23" s="65"/>
      <c r="P23" s="65"/>
      <c r="Q23" s="65"/>
      <c r="R23" s="65">
        <v>49911</v>
      </c>
    </row>
    <row r="24" spans="1:18" x14ac:dyDescent="0.3">
      <c r="A24" s="152"/>
      <c r="B24" s="65" t="s">
        <v>965</v>
      </c>
      <c r="C24" s="65"/>
      <c r="D24" s="65"/>
      <c r="E24" s="65"/>
      <c r="F24" s="65"/>
      <c r="G24" s="65"/>
      <c r="H24" s="66">
        <v>45994</v>
      </c>
      <c r="I24" s="65" t="s">
        <v>983</v>
      </c>
      <c r="J24" s="65" t="s">
        <v>14</v>
      </c>
      <c r="K24" s="65" t="s">
        <v>145</v>
      </c>
      <c r="L24" s="65" t="s">
        <v>984</v>
      </c>
      <c r="M24" s="65" t="s">
        <v>985</v>
      </c>
      <c r="N24" s="68">
        <v>3000</v>
      </c>
      <c r="O24" s="65"/>
      <c r="P24" s="65"/>
      <c r="Q24" s="65"/>
      <c r="R24" s="65">
        <v>49911</v>
      </c>
    </row>
    <row r="25" spans="1:18" x14ac:dyDescent="0.3">
      <c r="A25" s="152"/>
      <c r="B25" s="65" t="s">
        <v>965</v>
      </c>
      <c r="C25" s="65"/>
      <c r="D25" s="65"/>
      <c r="E25" s="65"/>
      <c r="F25" s="65"/>
      <c r="G25" s="65"/>
      <c r="H25" s="66">
        <v>45994</v>
      </c>
      <c r="I25" s="65" t="s">
        <v>986</v>
      </c>
      <c r="J25" s="65" t="s">
        <v>14</v>
      </c>
      <c r="K25" s="65" t="s">
        <v>145</v>
      </c>
      <c r="L25" s="65" t="s">
        <v>987</v>
      </c>
      <c r="M25" s="65" t="s">
        <v>988</v>
      </c>
      <c r="N25" s="68">
        <v>2362.5</v>
      </c>
      <c r="O25" s="65"/>
      <c r="P25" s="65"/>
      <c r="Q25" s="65"/>
      <c r="R25" s="65">
        <v>49912</v>
      </c>
    </row>
    <row r="26" spans="1:18" x14ac:dyDescent="0.3">
      <c r="A26" s="152"/>
      <c r="B26" s="65" t="s">
        <v>965</v>
      </c>
      <c r="C26" s="65"/>
      <c r="D26" s="65"/>
      <c r="E26" s="65"/>
      <c r="F26" s="65"/>
      <c r="G26" s="65"/>
      <c r="H26" s="66">
        <v>45994</v>
      </c>
      <c r="I26" s="65" t="s">
        <v>989</v>
      </c>
      <c r="J26" s="65" t="s">
        <v>14</v>
      </c>
      <c r="K26" s="65" t="s">
        <v>145</v>
      </c>
      <c r="L26" s="65" t="s">
        <v>990</v>
      </c>
      <c r="M26" s="65" t="s">
        <v>991</v>
      </c>
      <c r="N26" s="68">
        <v>1252.5</v>
      </c>
      <c r="O26" s="65"/>
      <c r="P26" s="65"/>
      <c r="Q26" s="65"/>
      <c r="R26" s="65">
        <v>49913</v>
      </c>
    </row>
    <row r="27" spans="1:18" x14ac:dyDescent="0.3">
      <c r="A27" s="152"/>
      <c r="B27" s="65" t="s">
        <v>965</v>
      </c>
      <c r="C27" s="65"/>
      <c r="D27" s="65"/>
      <c r="E27" s="65"/>
      <c r="F27" s="65"/>
      <c r="G27" s="65"/>
      <c r="H27" s="66">
        <v>46010</v>
      </c>
      <c r="I27" s="65" t="s">
        <v>983</v>
      </c>
      <c r="J27" s="65" t="s">
        <v>14</v>
      </c>
      <c r="K27" s="65" t="s">
        <v>145</v>
      </c>
      <c r="L27" s="65" t="s">
        <v>984</v>
      </c>
      <c r="M27" s="65" t="s">
        <v>985</v>
      </c>
      <c r="N27" s="68">
        <v>3.98</v>
      </c>
      <c r="O27" s="65"/>
      <c r="P27" s="65"/>
      <c r="Q27" s="65"/>
      <c r="R27" s="65">
        <v>49941</v>
      </c>
    </row>
    <row r="28" spans="1:18" x14ac:dyDescent="0.3">
      <c r="A28" s="152"/>
      <c r="B28" s="65" t="s">
        <v>965</v>
      </c>
      <c r="C28" s="65"/>
      <c r="D28" s="65"/>
      <c r="E28" s="65"/>
      <c r="F28" s="65"/>
      <c r="G28" s="65"/>
      <c r="H28" s="66">
        <v>46010</v>
      </c>
      <c r="I28" s="65" t="s">
        <v>983</v>
      </c>
      <c r="J28" s="65" t="s">
        <v>14</v>
      </c>
      <c r="K28" s="65" t="s">
        <v>145</v>
      </c>
      <c r="L28" s="65" t="s">
        <v>984</v>
      </c>
      <c r="M28" s="65" t="s">
        <v>985</v>
      </c>
      <c r="N28" s="68">
        <v>30.6</v>
      </c>
      <c r="O28" s="65"/>
      <c r="P28" s="65"/>
      <c r="Q28" s="65"/>
      <c r="R28" s="65">
        <v>49941</v>
      </c>
    </row>
    <row r="29" spans="1:18" s="29" customFormat="1" x14ac:dyDescent="0.3">
      <c r="A29" s="159">
        <v>2</v>
      </c>
      <c r="B29" s="60" t="s">
        <v>992</v>
      </c>
      <c r="C29" s="60"/>
      <c r="D29" s="60"/>
      <c r="E29" s="60"/>
      <c r="F29" s="60"/>
      <c r="G29" s="60"/>
      <c r="H29" s="61">
        <v>46007</v>
      </c>
      <c r="I29" s="60" t="s">
        <v>993</v>
      </c>
      <c r="J29" s="60" t="s">
        <v>14</v>
      </c>
      <c r="K29" s="60" t="s">
        <v>145</v>
      </c>
      <c r="L29" s="60" t="s">
        <v>970</v>
      </c>
      <c r="M29" s="60" t="s">
        <v>971</v>
      </c>
      <c r="N29" s="63">
        <v>2120</v>
      </c>
      <c r="O29" s="60"/>
      <c r="P29" s="60"/>
      <c r="Q29" s="60"/>
      <c r="R29" s="60">
        <v>49927</v>
      </c>
    </row>
    <row r="30" spans="1:18" s="29" customFormat="1" x14ac:dyDescent="0.3">
      <c r="A30" s="160"/>
      <c r="B30" s="60" t="s">
        <v>992</v>
      </c>
      <c r="C30" s="60"/>
      <c r="D30" s="60"/>
      <c r="E30" s="60"/>
      <c r="F30" s="60"/>
      <c r="G30" s="60"/>
      <c r="H30" s="61">
        <v>46007</v>
      </c>
      <c r="I30" s="60" t="s">
        <v>993</v>
      </c>
      <c r="J30" s="60" t="s">
        <v>14</v>
      </c>
      <c r="K30" s="60" t="s">
        <v>145</v>
      </c>
      <c r="L30" s="60" t="s">
        <v>970</v>
      </c>
      <c r="M30" s="60" t="s">
        <v>971</v>
      </c>
      <c r="N30" s="63">
        <v>1220</v>
      </c>
      <c r="O30" s="60"/>
      <c r="P30" s="60"/>
      <c r="Q30" s="60"/>
      <c r="R30" s="60">
        <v>49927</v>
      </c>
    </row>
    <row r="31" spans="1:18" s="29" customFormat="1" x14ac:dyDescent="0.3">
      <c r="A31" s="160"/>
      <c r="B31" s="60" t="s">
        <v>992</v>
      </c>
      <c r="C31" s="60"/>
      <c r="D31" s="60"/>
      <c r="E31" s="60"/>
      <c r="F31" s="60"/>
      <c r="G31" s="60"/>
      <c r="H31" s="61">
        <v>46008</v>
      </c>
      <c r="I31" s="60" t="s">
        <v>972</v>
      </c>
      <c r="J31" s="60" t="s">
        <v>14</v>
      </c>
      <c r="K31" s="60" t="s">
        <v>145</v>
      </c>
      <c r="L31" s="60" t="s">
        <v>973</v>
      </c>
      <c r="M31" s="60" t="s">
        <v>974</v>
      </c>
      <c r="N31" s="63">
        <v>372.5</v>
      </c>
      <c r="O31" s="60"/>
      <c r="P31" s="60"/>
      <c r="Q31" s="60"/>
      <c r="R31" s="60">
        <v>49928</v>
      </c>
    </row>
    <row r="32" spans="1:18" s="29" customFormat="1" x14ac:dyDescent="0.3">
      <c r="A32" s="160"/>
      <c r="B32" s="60" t="s">
        <v>992</v>
      </c>
      <c r="C32" s="60"/>
      <c r="D32" s="60"/>
      <c r="E32" s="60"/>
      <c r="F32" s="60"/>
      <c r="G32" s="60"/>
      <c r="H32" s="61">
        <v>46007</v>
      </c>
      <c r="I32" s="60" t="s">
        <v>975</v>
      </c>
      <c r="J32" s="60" t="s">
        <v>14</v>
      </c>
      <c r="K32" s="60" t="s">
        <v>145</v>
      </c>
      <c r="L32" s="60" t="s">
        <v>976</v>
      </c>
      <c r="M32" s="60" t="s">
        <v>977</v>
      </c>
      <c r="N32" s="63">
        <v>3080</v>
      </c>
      <c r="O32" s="60"/>
      <c r="P32" s="60"/>
      <c r="Q32" s="60"/>
      <c r="R32" s="60">
        <v>49929</v>
      </c>
    </row>
    <row r="33" spans="1:18" s="29" customFormat="1" x14ac:dyDescent="0.3">
      <c r="A33" s="160"/>
      <c r="B33" s="60" t="s">
        <v>992</v>
      </c>
      <c r="C33" s="60"/>
      <c r="D33" s="60"/>
      <c r="E33" s="60"/>
      <c r="F33" s="60"/>
      <c r="G33" s="60"/>
      <c r="H33" s="61">
        <v>46008</v>
      </c>
      <c r="I33" s="60" t="s">
        <v>994</v>
      </c>
      <c r="J33" s="60" t="s">
        <v>14</v>
      </c>
      <c r="K33" s="60" t="s">
        <v>145</v>
      </c>
      <c r="L33" s="60" t="s">
        <v>982</v>
      </c>
      <c r="M33" s="60" t="s">
        <v>930</v>
      </c>
      <c r="N33" s="63">
        <v>1245</v>
      </c>
      <c r="O33" s="60"/>
      <c r="P33" s="60"/>
      <c r="Q33" s="60"/>
      <c r="R33" s="60">
        <v>49931</v>
      </c>
    </row>
    <row r="34" spans="1:18" s="29" customFormat="1" x14ac:dyDescent="0.3">
      <c r="A34" s="160"/>
      <c r="B34" s="60" t="s">
        <v>992</v>
      </c>
      <c r="C34" s="60"/>
      <c r="D34" s="60"/>
      <c r="E34" s="60"/>
      <c r="F34" s="60"/>
      <c r="G34" s="60"/>
      <c r="H34" s="61">
        <v>46008</v>
      </c>
      <c r="I34" s="60" t="s">
        <v>994</v>
      </c>
      <c r="J34" s="60" t="s">
        <v>14</v>
      </c>
      <c r="K34" s="60" t="s">
        <v>145</v>
      </c>
      <c r="L34" s="60" t="s">
        <v>995</v>
      </c>
      <c r="M34" s="60" t="s">
        <v>930</v>
      </c>
      <c r="N34" s="63">
        <v>555</v>
      </c>
      <c r="O34" s="60"/>
      <c r="P34" s="60"/>
      <c r="Q34" s="60"/>
      <c r="R34" s="60">
        <v>49931</v>
      </c>
    </row>
    <row r="35" spans="1:18" s="29" customFormat="1" x14ac:dyDescent="0.3">
      <c r="A35" s="160"/>
      <c r="B35" s="60" t="s">
        <v>992</v>
      </c>
      <c r="C35" s="60"/>
      <c r="D35" s="60"/>
      <c r="E35" s="60"/>
      <c r="F35" s="60"/>
      <c r="G35" s="60"/>
      <c r="H35" s="61">
        <v>46008</v>
      </c>
      <c r="I35" s="60" t="s">
        <v>996</v>
      </c>
      <c r="J35" s="60" t="s">
        <v>14</v>
      </c>
      <c r="K35" s="60" t="s">
        <v>145</v>
      </c>
      <c r="L35" s="60" t="s">
        <v>995</v>
      </c>
      <c r="M35" s="60" t="s">
        <v>930</v>
      </c>
      <c r="N35" s="63">
        <v>250</v>
      </c>
      <c r="O35" s="60"/>
      <c r="P35" s="60"/>
      <c r="Q35" s="60"/>
      <c r="R35" s="60">
        <v>49931</v>
      </c>
    </row>
    <row r="36" spans="1:18" s="29" customFormat="1" x14ac:dyDescent="0.3">
      <c r="A36" s="160"/>
      <c r="B36" s="60" t="s">
        <v>992</v>
      </c>
      <c r="C36" s="60"/>
      <c r="D36" s="60"/>
      <c r="E36" s="60"/>
      <c r="F36" s="60"/>
      <c r="G36" s="60"/>
      <c r="H36" s="61">
        <v>46007</v>
      </c>
      <c r="I36" s="60" t="s">
        <v>983</v>
      </c>
      <c r="J36" s="60" t="s">
        <v>14</v>
      </c>
      <c r="K36" s="60" t="s">
        <v>145</v>
      </c>
      <c r="L36" s="60" t="s">
        <v>984</v>
      </c>
      <c r="M36" s="60" t="s">
        <v>985</v>
      </c>
      <c r="N36" s="63">
        <v>3000</v>
      </c>
      <c r="O36" s="60"/>
      <c r="P36" s="60"/>
      <c r="Q36" s="60"/>
      <c r="R36" s="60">
        <v>49932</v>
      </c>
    </row>
    <row r="37" spans="1:18" s="29" customFormat="1" x14ac:dyDescent="0.3">
      <c r="A37" s="160"/>
      <c r="B37" s="60" t="s">
        <v>992</v>
      </c>
      <c r="C37" s="60"/>
      <c r="D37" s="60"/>
      <c r="E37" s="60"/>
      <c r="F37" s="60"/>
      <c r="G37" s="60"/>
      <c r="H37" s="61">
        <v>46007</v>
      </c>
      <c r="I37" s="60" t="s">
        <v>983</v>
      </c>
      <c r="J37" s="60" t="s">
        <v>14</v>
      </c>
      <c r="K37" s="60" t="s">
        <v>145</v>
      </c>
      <c r="L37" s="60" t="s">
        <v>984</v>
      </c>
      <c r="M37" s="60" t="s">
        <v>985</v>
      </c>
      <c r="N37" s="63">
        <v>260</v>
      </c>
      <c r="O37" s="60"/>
      <c r="P37" s="60"/>
      <c r="Q37" s="60"/>
      <c r="R37" s="60">
        <v>49932</v>
      </c>
    </row>
    <row r="38" spans="1:18" s="29" customFormat="1" x14ac:dyDescent="0.3">
      <c r="A38" s="160"/>
      <c r="B38" s="60" t="s">
        <v>992</v>
      </c>
      <c r="C38" s="60"/>
      <c r="D38" s="60"/>
      <c r="E38" s="60"/>
      <c r="F38" s="60"/>
      <c r="G38" s="60"/>
      <c r="H38" s="61">
        <v>46007</v>
      </c>
      <c r="I38" s="60" t="s">
        <v>987</v>
      </c>
      <c r="J38" s="60" t="s">
        <v>14</v>
      </c>
      <c r="K38" s="60" t="s">
        <v>145</v>
      </c>
      <c r="L38" s="60" t="s">
        <v>987</v>
      </c>
      <c r="M38" s="60" t="s">
        <v>988</v>
      </c>
      <c r="N38" s="63">
        <v>2362.5</v>
      </c>
      <c r="O38" s="60"/>
      <c r="P38" s="60"/>
      <c r="Q38" s="60"/>
      <c r="R38" s="60">
        <v>49933</v>
      </c>
    </row>
    <row r="39" spans="1:18" s="29" customFormat="1" x14ac:dyDescent="0.3">
      <c r="A39" s="160"/>
      <c r="B39" s="60" t="s">
        <v>992</v>
      </c>
      <c r="C39" s="60"/>
      <c r="D39" s="60"/>
      <c r="E39" s="60"/>
      <c r="F39" s="60"/>
      <c r="G39" s="60"/>
      <c r="H39" s="61">
        <v>46009</v>
      </c>
      <c r="I39" s="60" t="s">
        <v>983</v>
      </c>
      <c r="J39" s="60" t="s">
        <v>14</v>
      </c>
      <c r="K39" s="60" t="s">
        <v>145</v>
      </c>
      <c r="L39" s="60" t="s">
        <v>997</v>
      </c>
      <c r="M39" s="60" t="s">
        <v>985</v>
      </c>
      <c r="N39" s="63">
        <v>3.98</v>
      </c>
      <c r="O39" s="60"/>
      <c r="P39" s="60"/>
      <c r="Q39" s="60"/>
      <c r="R39" s="60">
        <v>49938</v>
      </c>
    </row>
    <row r="40" spans="1:18" s="29" customFormat="1" x14ac:dyDescent="0.3">
      <c r="A40" s="160"/>
      <c r="B40" s="60" t="s">
        <v>992</v>
      </c>
      <c r="C40" s="60"/>
      <c r="D40" s="60"/>
      <c r="E40" s="60"/>
      <c r="F40" s="60"/>
      <c r="G40" s="60"/>
      <c r="H40" s="61">
        <v>46009</v>
      </c>
      <c r="I40" s="60" t="s">
        <v>983</v>
      </c>
      <c r="J40" s="60" t="s">
        <v>14</v>
      </c>
      <c r="K40" s="60" t="s">
        <v>145</v>
      </c>
      <c r="L40" s="60" t="s">
        <v>984</v>
      </c>
      <c r="M40" s="60" t="s">
        <v>985</v>
      </c>
      <c r="N40" s="63">
        <v>30.6</v>
      </c>
      <c r="O40" s="60"/>
      <c r="P40" s="60"/>
      <c r="Q40" s="60"/>
      <c r="R40" s="60">
        <v>49938</v>
      </c>
    </row>
    <row r="41" spans="1:18" s="29" customFormat="1" x14ac:dyDescent="0.3">
      <c r="A41" s="160"/>
      <c r="B41" s="60" t="s">
        <v>998</v>
      </c>
      <c r="C41" s="60"/>
      <c r="D41" s="60"/>
      <c r="E41" s="60"/>
      <c r="F41" s="60"/>
      <c r="G41" s="60"/>
      <c r="H41" s="61">
        <v>46008</v>
      </c>
      <c r="I41" s="60" t="s">
        <v>989</v>
      </c>
      <c r="J41" s="60" t="s">
        <v>14</v>
      </c>
      <c r="K41" s="60" t="s">
        <v>145</v>
      </c>
      <c r="L41" s="60" t="s">
        <v>990</v>
      </c>
      <c r="M41" s="60" t="s">
        <v>991</v>
      </c>
      <c r="N41" s="63">
        <v>1252.5</v>
      </c>
      <c r="O41" s="60"/>
      <c r="P41" s="60"/>
      <c r="Q41" s="60"/>
      <c r="R41" s="60">
        <v>49934</v>
      </c>
    </row>
    <row r="42" spans="1:18" s="29" customFormat="1" x14ac:dyDescent="0.3">
      <c r="A42" s="160"/>
      <c r="B42" s="60" t="s">
        <v>999</v>
      </c>
      <c r="C42" s="60"/>
      <c r="D42" s="60"/>
      <c r="E42" s="60"/>
      <c r="F42" s="60"/>
      <c r="G42" s="60"/>
      <c r="H42" s="61">
        <v>46007</v>
      </c>
      <c r="I42" s="60" t="s">
        <v>978</v>
      </c>
      <c r="J42" s="60" t="s">
        <v>14</v>
      </c>
      <c r="K42" s="60" t="s">
        <v>145</v>
      </c>
      <c r="L42" s="60" t="s">
        <v>979</v>
      </c>
      <c r="M42" s="60" t="s">
        <v>980</v>
      </c>
      <c r="N42" s="63">
        <v>1085</v>
      </c>
      <c r="O42" s="60"/>
      <c r="P42" s="60"/>
      <c r="Q42" s="60"/>
      <c r="R42" s="60">
        <v>49930</v>
      </c>
    </row>
    <row r="43" spans="1:18" x14ac:dyDescent="0.3">
      <c r="A43" s="65"/>
      <c r="B43" s="65"/>
      <c r="C43" s="65"/>
      <c r="D43" s="65"/>
      <c r="E43" s="65"/>
      <c r="F43" s="65"/>
      <c r="G43" s="65"/>
      <c r="H43" s="66"/>
      <c r="I43" s="65"/>
      <c r="J43" s="65"/>
      <c r="K43" s="65"/>
      <c r="L43" s="65"/>
      <c r="M43" s="65"/>
      <c r="N43" s="97">
        <f>SUM(N14:N42)</f>
        <v>39895.660000000003</v>
      </c>
      <c r="O43" s="65"/>
      <c r="P43" s="65"/>
      <c r="Q43" s="65"/>
      <c r="R43" s="65"/>
    </row>
    <row r="44" spans="1:18" x14ac:dyDescent="0.3">
      <c r="A44" s="65"/>
      <c r="B44" s="65"/>
      <c r="C44" s="65"/>
      <c r="D44" s="65"/>
      <c r="E44" s="65"/>
      <c r="F44" s="65"/>
      <c r="G44" s="65"/>
      <c r="H44" s="66"/>
      <c r="I44" s="65"/>
      <c r="J44" s="65"/>
      <c r="K44" s="65"/>
      <c r="L44" s="65"/>
      <c r="M44" s="65"/>
      <c r="N44" s="68"/>
      <c r="O44" s="65"/>
      <c r="P44" s="65"/>
      <c r="Q44" s="65"/>
      <c r="R44" s="65"/>
    </row>
    <row r="45" spans="1:18" x14ac:dyDescent="0.3">
      <c r="A45" s="65">
        <v>1</v>
      </c>
      <c r="B45" s="65" t="s">
        <v>456</v>
      </c>
      <c r="C45" s="65" t="s">
        <v>457</v>
      </c>
      <c r="D45" s="65"/>
      <c r="E45" s="65"/>
      <c r="F45" s="65"/>
      <c r="G45" s="65"/>
      <c r="H45" s="66">
        <v>46007</v>
      </c>
      <c r="I45" s="65" t="s">
        <v>1000</v>
      </c>
      <c r="J45" s="65" t="s">
        <v>14</v>
      </c>
      <c r="K45" s="65" t="s">
        <v>12</v>
      </c>
      <c r="L45" s="65" t="s">
        <v>1001</v>
      </c>
      <c r="M45" s="65" t="s">
        <v>1002</v>
      </c>
      <c r="N45" s="68">
        <v>1008000</v>
      </c>
      <c r="O45" s="65"/>
      <c r="P45" s="65"/>
      <c r="Q45" s="65"/>
      <c r="R45" s="65" t="s">
        <v>876</v>
      </c>
    </row>
    <row r="46" spans="1:18" s="29" customFormat="1" x14ac:dyDescent="0.3">
      <c r="A46" s="101">
        <v>2</v>
      </c>
      <c r="B46" s="60" t="s">
        <v>1003</v>
      </c>
      <c r="C46" s="60" t="s">
        <v>1004</v>
      </c>
      <c r="D46" s="60"/>
      <c r="E46" s="60"/>
      <c r="F46" s="60"/>
      <c r="G46" s="60"/>
      <c r="H46" s="61">
        <v>45995</v>
      </c>
      <c r="I46" s="60" t="s">
        <v>1005</v>
      </c>
      <c r="J46" s="60" t="s">
        <v>14</v>
      </c>
      <c r="K46" s="60" t="s">
        <v>12</v>
      </c>
      <c r="L46" s="60" t="s">
        <v>1006</v>
      </c>
      <c r="M46" s="60" t="s">
        <v>1007</v>
      </c>
      <c r="N46" s="63">
        <v>350000</v>
      </c>
      <c r="O46" s="60"/>
      <c r="P46" s="60"/>
      <c r="Q46" s="60"/>
      <c r="R46" s="60" t="s">
        <v>696</v>
      </c>
    </row>
    <row r="47" spans="1:18" x14ac:dyDescent="0.3">
      <c r="A47" s="65"/>
      <c r="B47" s="65"/>
      <c r="C47" s="65"/>
      <c r="D47" s="65"/>
      <c r="E47" s="65"/>
      <c r="F47" s="65"/>
      <c r="G47" s="65"/>
      <c r="H47" s="66"/>
      <c r="I47" s="65"/>
      <c r="J47" s="65"/>
      <c r="K47" s="65"/>
      <c r="L47" s="65"/>
      <c r="M47" s="65"/>
      <c r="N47" s="97">
        <f>SUM(N45:N46)</f>
        <v>1358000</v>
      </c>
      <c r="O47" s="65"/>
      <c r="P47" s="65"/>
      <c r="Q47" s="65"/>
      <c r="R47" s="65"/>
    </row>
    <row r="48" spans="1:18" x14ac:dyDescent="0.3">
      <c r="A48" s="65"/>
      <c r="B48" s="65"/>
      <c r="C48" s="65"/>
      <c r="D48" s="65"/>
      <c r="E48" s="65"/>
      <c r="F48" s="65"/>
      <c r="G48" s="65"/>
      <c r="H48" s="66"/>
      <c r="I48" s="65"/>
      <c r="J48" s="65"/>
      <c r="K48" s="65"/>
      <c r="L48" s="65"/>
      <c r="M48" s="65"/>
      <c r="N48" s="68"/>
      <c r="O48" s="65"/>
      <c r="P48" s="65"/>
      <c r="Q48" s="65"/>
      <c r="R48" s="65"/>
    </row>
    <row r="49" spans="1:18" x14ac:dyDescent="0.3">
      <c r="A49" s="98">
        <v>1</v>
      </c>
      <c r="B49" s="65" t="s">
        <v>1008</v>
      </c>
      <c r="C49" s="65" t="s">
        <v>1009</v>
      </c>
      <c r="D49" s="65"/>
      <c r="E49" s="65"/>
      <c r="F49" s="65"/>
      <c r="G49" s="65"/>
      <c r="H49" s="66">
        <v>46003</v>
      </c>
      <c r="I49" s="65" t="s">
        <v>1010</v>
      </c>
      <c r="J49" s="65" t="s">
        <v>14</v>
      </c>
      <c r="K49" s="65" t="s">
        <v>636</v>
      </c>
      <c r="L49" s="65" t="s">
        <v>1011</v>
      </c>
      <c r="M49" s="65"/>
      <c r="N49" s="68">
        <v>14755.65</v>
      </c>
      <c r="O49" s="65"/>
      <c r="P49" s="65"/>
      <c r="Q49" s="65"/>
      <c r="R49" s="65">
        <v>49925</v>
      </c>
    </row>
    <row r="50" spans="1:18" x14ac:dyDescent="0.3">
      <c r="A50" s="65"/>
      <c r="B50" s="65"/>
      <c r="C50" s="65"/>
      <c r="D50" s="65"/>
      <c r="E50" s="65"/>
      <c r="F50" s="65"/>
      <c r="G50" s="65"/>
      <c r="H50" s="65"/>
      <c r="I50" s="65"/>
      <c r="J50" s="65"/>
      <c r="K50" s="65"/>
      <c r="L50" s="65"/>
      <c r="M50" s="65"/>
      <c r="N50" s="97">
        <f>SUM(N49)</f>
        <v>14755.65</v>
      </c>
      <c r="O50" s="65"/>
      <c r="P50" s="65"/>
      <c r="Q50" s="65"/>
      <c r="R50" s="65"/>
    </row>
    <row r="51" spans="1:18" x14ac:dyDescent="0.3">
      <c r="A51" s="65"/>
      <c r="B51" s="65"/>
      <c r="C51" s="65"/>
      <c r="D51" s="65"/>
      <c r="E51" s="65"/>
      <c r="F51" s="65"/>
      <c r="G51" s="65"/>
      <c r="H51" s="65"/>
      <c r="I51" s="65"/>
      <c r="J51" s="65"/>
      <c r="K51" s="65"/>
      <c r="L51" s="65"/>
      <c r="M51" s="65"/>
      <c r="N51" s="68"/>
      <c r="O51" s="65"/>
      <c r="P51" s="65"/>
      <c r="Q51" s="65"/>
      <c r="R51" s="65"/>
    </row>
    <row r="52" spans="1:18" x14ac:dyDescent="0.3">
      <c r="A52" s="65"/>
      <c r="B52" s="65"/>
      <c r="C52" s="65"/>
      <c r="D52" s="65"/>
      <c r="E52" s="65"/>
      <c r="F52" s="65"/>
      <c r="G52" s="65"/>
      <c r="H52" s="65"/>
      <c r="I52" s="65"/>
      <c r="J52" s="65"/>
      <c r="K52" s="65"/>
      <c r="L52" s="65"/>
      <c r="M52" s="65"/>
      <c r="N52" s="68">
        <f>SUM(N50,N4,N47,N43,N12,N8)</f>
        <v>4800672.8199999994</v>
      </c>
      <c r="O52" s="65"/>
      <c r="P52" s="65"/>
      <c r="Q52" s="65"/>
      <c r="R52" s="65"/>
    </row>
  </sheetData>
  <autoFilter ref="A1:R1" xr:uid="{3C3C5AD4-B194-4525-9049-B0A6D34AD4AB}"/>
  <mergeCells count="2">
    <mergeCell ref="A14:A28"/>
    <mergeCell ref="A29:A4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D6EE-1C27-48E4-8AAA-D0702890EFDF}">
  <dimension ref="A1:J16"/>
  <sheetViews>
    <sheetView tabSelected="1" workbookViewId="0">
      <pane ySplit="2" topLeftCell="A3" activePane="bottomLeft" state="frozen"/>
      <selection pane="bottomLeft" activeCell="F8" sqref="F8"/>
    </sheetView>
  </sheetViews>
  <sheetFormatPr defaultRowHeight="14.4" x14ac:dyDescent="0.3"/>
  <cols>
    <col min="1" max="1" width="24.6640625" bestFit="1" customWidth="1"/>
    <col min="2" max="2" width="12.88671875" bestFit="1" customWidth="1"/>
    <col min="3" max="3" width="19.5546875" bestFit="1" customWidth="1"/>
    <col min="4" max="4" width="17.44140625" bestFit="1" customWidth="1"/>
    <col min="6" max="6" width="16.33203125" style="10" bestFit="1" customWidth="1"/>
    <col min="7" max="7" width="8.88671875" style="10"/>
    <col min="8" max="8" width="15.21875" style="10" bestFit="1" customWidth="1"/>
    <col min="9" max="10" width="8.88671875" style="10"/>
  </cols>
  <sheetData>
    <row r="1" spans="1:10" ht="15" thickBot="1" x14ac:dyDescent="0.35">
      <c r="A1" s="134" t="s">
        <v>628</v>
      </c>
      <c r="B1" s="135"/>
      <c r="C1" s="135"/>
      <c r="D1" s="136"/>
    </row>
    <row r="2" spans="1:10" s="27" customFormat="1" x14ac:dyDescent="0.3">
      <c r="A2" s="112" t="s">
        <v>618</v>
      </c>
      <c r="B2" s="113" t="s">
        <v>619</v>
      </c>
      <c r="C2" s="113" t="s">
        <v>652</v>
      </c>
      <c r="D2" s="114" t="s">
        <v>620</v>
      </c>
      <c r="F2" s="26"/>
      <c r="G2" s="26"/>
      <c r="H2" s="26"/>
      <c r="I2" s="26"/>
      <c r="J2" s="26"/>
    </row>
    <row r="3" spans="1:10" x14ac:dyDescent="0.3">
      <c r="A3" s="104" t="s">
        <v>621</v>
      </c>
      <c r="B3" s="105">
        <f>JANEIRO!A20+FEVEREIRO!A24+MARÇO!A35+ABRIL!A7+MAIO!A46+JUNHO!A7+JULHO!A25+AGOSTO!A20+SETEMBRO!A7+OUTUBRO!A26+NOVEMBRO!A17+DEZEMBRO!A7</f>
        <v>166</v>
      </c>
      <c r="C3" s="106">
        <f>B3/12</f>
        <v>13.833333333333334</v>
      </c>
      <c r="D3" s="107">
        <f>JANEIRO!M21+FEVEREIRO!M25+MARÇO!M36+ABRIL!J7+MAIO!M47+JUNHO!M8+JULHO!M26+AGOSTO!M21+SETEMBRO!M8+OUTUBRO!N28+NOVEMBRO!N18+DEZEMBRO!N8</f>
        <v>1336940.8</v>
      </c>
    </row>
    <row r="4" spans="1:10" x14ac:dyDescent="0.3">
      <c r="A4" s="104" t="s">
        <v>1031</v>
      </c>
      <c r="B4" s="105">
        <f>DEZEMBRO!A3</f>
        <v>1</v>
      </c>
      <c r="C4" s="106">
        <f>B4/12</f>
        <v>8.3333333333333329E-2</v>
      </c>
      <c r="D4" s="107">
        <f>DEZEMBRO!N4</f>
        <v>12000</v>
      </c>
    </row>
    <row r="5" spans="1:10" x14ac:dyDescent="0.3">
      <c r="A5" s="104" t="s">
        <v>1025</v>
      </c>
      <c r="B5" s="105">
        <f>NOVEMBRO!A20+OUTUBRO!A30</f>
        <v>2</v>
      </c>
      <c r="C5" s="106">
        <f>B5/12</f>
        <v>0.16666666666666666</v>
      </c>
      <c r="D5" s="107">
        <f>NOVEMBRO!N21+OUTUBRO!N30</f>
        <v>1191823.28</v>
      </c>
    </row>
    <row r="6" spans="1:10" x14ac:dyDescent="0.3">
      <c r="A6" s="104" t="s">
        <v>622</v>
      </c>
      <c r="B6" s="105" t="s">
        <v>626</v>
      </c>
      <c r="C6" s="106" t="s">
        <v>626</v>
      </c>
      <c r="D6" s="107" t="s">
        <v>626</v>
      </c>
    </row>
    <row r="7" spans="1:10" x14ac:dyDescent="0.3">
      <c r="A7" s="104" t="s">
        <v>623</v>
      </c>
      <c r="B7" s="105">
        <f>FEVEREIRO!A27+MARÇO!A38+ABRIL!A9+MAIO!A51+JUNHO!A13+JULHO!A30+AGOSTO!A24+NOVEMBRO!A26+DEZEMBRO!A29</f>
        <v>21</v>
      </c>
      <c r="C7" s="106">
        <f>B7/12</f>
        <v>1.75</v>
      </c>
      <c r="D7" s="107">
        <f>FEVEREIRO!M28+MARÇO!M39+ABRIL!J10+MAIO!M52+JUNHO!M14+JULHO!M31+AGOSTO!M25+NOVEMBRO!N27+DEZEMBRO!N43</f>
        <v>9596907.5</v>
      </c>
    </row>
    <row r="8" spans="1:10" x14ac:dyDescent="0.3">
      <c r="A8" s="104" t="s">
        <v>624</v>
      </c>
      <c r="B8" s="105">
        <f>JANEIRO!A35+FEVEREIRO!A31+MARÇO!A42+MAIO!A60+JUNHO!A19+JULHO!A39+AGOSTO!A30+OUTUBRO!A37+NOVEMBRO!A29+DEZEMBRO!A46</f>
        <v>39</v>
      </c>
      <c r="C8" s="106">
        <f t="shared" ref="C8:C11" si="0">B8/12</f>
        <v>3.25</v>
      </c>
      <c r="D8" s="107">
        <f>JANEIRO!M36+FEVEREIRO!M32+MARÇO!M43+MAIO!M61+JUNHO!M20+JULHO!M40+AGOSTO!M31+OUTUBRO!N39+NOVEMBRO!N30+DEZEMBRO!N47</f>
        <v>37110685.04999999</v>
      </c>
    </row>
    <row r="9" spans="1:10" x14ac:dyDescent="0.3">
      <c r="A9" s="104" t="s">
        <v>645</v>
      </c>
      <c r="B9" s="105">
        <f>MARÇO!A45+MAIO!A64</f>
        <v>3</v>
      </c>
      <c r="C9" s="106">
        <f t="shared" si="0"/>
        <v>0.25</v>
      </c>
      <c r="D9" s="107">
        <f>MARÇO!M45+MAIO!M65</f>
        <v>1062129.1199999999</v>
      </c>
    </row>
    <row r="10" spans="1:10" x14ac:dyDescent="0.3">
      <c r="A10" s="104" t="s">
        <v>625</v>
      </c>
      <c r="B10" s="105" t="s">
        <v>626</v>
      </c>
      <c r="C10" s="106"/>
      <c r="D10" s="107" t="s">
        <v>626</v>
      </c>
    </row>
    <row r="11" spans="1:10" x14ac:dyDescent="0.3">
      <c r="A11" s="104" t="s">
        <v>499</v>
      </c>
      <c r="B11" s="105">
        <f>JANEIRO!A39+FEVEREIRO!A35+MARÇO!A47+JUNHO!A23+DEZEMBRO!A11</f>
        <v>9</v>
      </c>
      <c r="C11" s="106">
        <f t="shared" si="0"/>
        <v>0.75</v>
      </c>
      <c r="D11" s="115">
        <f>JANEIRO!M40+FEVEREIRO!M36+MARÇO!M48+JUNHO!M24+DEZEMBRO!N12</f>
        <v>50379401.710000001</v>
      </c>
    </row>
    <row r="12" spans="1:10" ht="15" thickBot="1" x14ac:dyDescent="0.35">
      <c r="A12" s="108" t="s">
        <v>627</v>
      </c>
      <c r="B12" s="109" t="s">
        <v>626</v>
      </c>
      <c r="C12" s="110"/>
      <c r="D12" s="111">
        <v>103874.3</v>
      </c>
    </row>
    <row r="13" spans="1:10" ht="15" thickBot="1" x14ac:dyDescent="0.35">
      <c r="A13" s="39" t="s">
        <v>615</v>
      </c>
      <c r="B13" s="40">
        <f>SUM(B3:B11)</f>
        <v>241</v>
      </c>
      <c r="C13" s="40"/>
      <c r="D13" s="41">
        <f>SUM(D3:D12)</f>
        <v>100793761.75999998</v>
      </c>
      <c r="F13" s="26"/>
    </row>
    <row r="14" spans="1:10" x14ac:dyDescent="0.3">
      <c r="A14" s="102" t="s">
        <v>646</v>
      </c>
      <c r="B14" s="55"/>
      <c r="C14" s="55"/>
      <c r="D14" s="103">
        <f>FEVEREIRO!M40+ABRIL!J16+MAIO!M75+JULHO!M47+OUTUBRO!N45+NOVEMBRO!N36+DEZEMBRO!N50</f>
        <v>7086240.5200000005</v>
      </c>
    </row>
    <row r="16" spans="1:10" x14ac:dyDescent="0.3">
      <c r="D16" s="2"/>
    </row>
  </sheetData>
  <mergeCells count="1">
    <mergeCell ref="A1:D1"/>
  </mergeCells>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C4A6-3B2F-48BE-9150-0CAC1F22C016}">
  <dimension ref="A1:Q40"/>
  <sheetViews>
    <sheetView zoomScale="80" zoomScaleNormal="80" workbookViewId="0">
      <pane ySplit="1" topLeftCell="A2" activePane="bottomLeft" state="frozen"/>
      <selection pane="bottomLeft" activeCell="N1" sqref="N1:Q1048576"/>
    </sheetView>
  </sheetViews>
  <sheetFormatPr defaultRowHeight="14.4" x14ac:dyDescent="0.3"/>
  <cols>
    <col min="1" max="1" width="8.88671875" style="116"/>
    <col min="2" max="2" width="16" bestFit="1" customWidth="1"/>
    <col min="3" max="3" width="9.88671875" customWidth="1"/>
    <col min="4" max="4" width="13.44140625" bestFit="1" customWidth="1"/>
    <col min="5" max="5" width="11.6640625" hidden="1" customWidth="1"/>
    <col min="6" max="6" width="13.88671875" hidden="1" customWidth="1"/>
    <col min="7" max="7" width="8.6640625" style="15" hidden="1" customWidth="1"/>
    <col min="8" max="8" width="22.44140625" bestFit="1" customWidth="1"/>
    <col min="9" max="9" width="66.44140625" customWidth="1"/>
    <col min="10" max="10" width="20.44140625" customWidth="1"/>
    <col min="11" max="11" width="32.5546875" customWidth="1"/>
    <col min="12" max="12" width="9" customWidth="1"/>
    <col min="13" max="13" width="33.44140625" style="10" bestFit="1" customWidth="1"/>
    <col min="14" max="14" width="18.88671875" style="10" hidden="1" customWidth="1"/>
    <col min="15" max="15" width="24.33203125" style="10" hidden="1" customWidth="1"/>
    <col min="16" max="16" width="16.6640625" hidden="1" customWidth="1"/>
    <col min="17" max="17" width="7.44140625" hidden="1" customWidth="1"/>
  </cols>
  <sheetData>
    <row r="1" spans="1:16" s="3" customFormat="1" x14ac:dyDescent="0.3">
      <c r="A1" s="57" t="s">
        <v>617</v>
      </c>
      <c r="B1" s="3" t="s">
        <v>0</v>
      </c>
      <c r="C1" s="3" t="s">
        <v>1</v>
      </c>
      <c r="D1" s="3" t="s">
        <v>2</v>
      </c>
      <c r="E1" s="5" t="s">
        <v>271</v>
      </c>
      <c r="F1" s="5" t="s">
        <v>272</v>
      </c>
      <c r="G1" s="14" t="s">
        <v>273</v>
      </c>
      <c r="H1" s="3" t="s">
        <v>3</v>
      </c>
      <c r="I1" s="3" t="s">
        <v>4</v>
      </c>
      <c r="J1" s="3" t="s">
        <v>5</v>
      </c>
      <c r="K1" s="3" t="s">
        <v>6</v>
      </c>
      <c r="L1" s="3" t="s">
        <v>7</v>
      </c>
      <c r="M1" s="9" t="s">
        <v>8</v>
      </c>
      <c r="N1" s="9" t="s">
        <v>277</v>
      </c>
      <c r="O1" s="9" t="s">
        <v>274</v>
      </c>
      <c r="P1" s="11" t="s">
        <v>278</v>
      </c>
    </row>
    <row r="2" spans="1:16" x14ac:dyDescent="0.3">
      <c r="A2" s="116">
        <v>1</v>
      </c>
      <c r="B2" t="s">
        <v>110</v>
      </c>
      <c r="C2" t="s">
        <v>52</v>
      </c>
      <c r="D2" s="1">
        <v>45681</v>
      </c>
      <c r="E2" s="1"/>
      <c r="F2" s="1"/>
      <c r="H2" s="1">
        <v>45716</v>
      </c>
      <c r="I2" t="s">
        <v>111</v>
      </c>
      <c r="J2" t="s">
        <v>26</v>
      </c>
      <c r="K2" t="s">
        <v>112</v>
      </c>
      <c r="L2" t="s">
        <v>50</v>
      </c>
      <c r="M2" s="10">
        <v>17920</v>
      </c>
    </row>
    <row r="3" spans="1:16" x14ac:dyDescent="0.3">
      <c r="A3" s="116">
        <v>2</v>
      </c>
      <c r="B3" t="s">
        <v>86</v>
      </c>
      <c r="C3" t="s">
        <v>87</v>
      </c>
      <c r="D3" s="1">
        <v>45672</v>
      </c>
      <c r="E3" s="1"/>
      <c r="F3" s="1"/>
      <c r="H3" s="1">
        <v>45715</v>
      </c>
      <c r="I3" t="s">
        <v>88</v>
      </c>
      <c r="J3" t="s">
        <v>26</v>
      </c>
      <c r="K3" t="s">
        <v>89</v>
      </c>
      <c r="L3" t="s">
        <v>14</v>
      </c>
      <c r="M3" s="10">
        <v>3454.3</v>
      </c>
    </row>
    <row r="4" spans="1:16" x14ac:dyDescent="0.3">
      <c r="A4" s="137">
        <v>3</v>
      </c>
      <c r="B4" t="s">
        <v>90</v>
      </c>
      <c r="C4" t="s">
        <v>91</v>
      </c>
      <c r="D4" s="1">
        <v>45677</v>
      </c>
      <c r="E4" s="1"/>
      <c r="F4" s="1"/>
      <c r="H4" s="1">
        <v>45713</v>
      </c>
      <c r="I4" t="s">
        <v>92</v>
      </c>
      <c r="J4" t="s">
        <v>26</v>
      </c>
      <c r="K4" t="s">
        <v>93</v>
      </c>
      <c r="L4" t="s">
        <v>14</v>
      </c>
      <c r="M4" s="10">
        <v>10083.99</v>
      </c>
    </row>
    <row r="5" spans="1:16" x14ac:dyDescent="0.3">
      <c r="A5" s="137"/>
      <c r="B5" t="s">
        <v>90</v>
      </c>
      <c r="C5" t="s">
        <v>91</v>
      </c>
      <c r="D5" s="1">
        <v>45677</v>
      </c>
      <c r="E5" s="1"/>
      <c r="F5" s="1"/>
      <c r="H5" s="1">
        <v>45716</v>
      </c>
      <c r="I5" t="s">
        <v>92</v>
      </c>
      <c r="J5" t="s">
        <v>26</v>
      </c>
      <c r="K5" t="s">
        <v>94</v>
      </c>
      <c r="L5" t="s">
        <v>14</v>
      </c>
      <c r="M5" s="10">
        <v>2407.37</v>
      </c>
    </row>
    <row r="6" spans="1:16" x14ac:dyDescent="0.3">
      <c r="A6" s="116">
        <v>4</v>
      </c>
      <c r="B6" t="s">
        <v>95</v>
      </c>
      <c r="C6" t="s">
        <v>96</v>
      </c>
      <c r="D6" s="1">
        <v>45681</v>
      </c>
      <c r="E6" s="1"/>
      <c r="F6" s="1"/>
      <c r="H6" s="1">
        <v>45716</v>
      </c>
      <c r="I6" t="s">
        <v>97</v>
      </c>
      <c r="J6" t="s">
        <v>26</v>
      </c>
      <c r="K6" t="s">
        <v>98</v>
      </c>
      <c r="L6" t="s">
        <v>14</v>
      </c>
      <c r="M6" s="10">
        <v>2700</v>
      </c>
    </row>
    <row r="7" spans="1:16" x14ac:dyDescent="0.3">
      <c r="A7" s="137">
        <v>5</v>
      </c>
      <c r="B7" t="s">
        <v>99</v>
      </c>
      <c r="C7" t="s">
        <v>100</v>
      </c>
      <c r="D7" s="1">
        <v>45681</v>
      </c>
      <c r="E7" s="1"/>
      <c r="F7" s="1"/>
      <c r="H7" s="1">
        <v>45716</v>
      </c>
      <c r="I7" t="s">
        <v>101</v>
      </c>
      <c r="J7" t="s">
        <v>26</v>
      </c>
      <c r="K7" t="s">
        <v>102</v>
      </c>
      <c r="L7" t="s">
        <v>50</v>
      </c>
      <c r="M7" s="10">
        <v>439.5</v>
      </c>
    </row>
    <row r="8" spans="1:16" x14ac:dyDescent="0.3">
      <c r="A8" s="137"/>
      <c r="B8" t="s">
        <v>99</v>
      </c>
      <c r="C8" t="s">
        <v>100</v>
      </c>
      <c r="D8" s="1">
        <v>45681</v>
      </c>
      <c r="E8" s="1"/>
      <c r="F8" s="1"/>
      <c r="H8" s="1">
        <v>45716</v>
      </c>
      <c r="I8" t="s">
        <v>103</v>
      </c>
      <c r="J8" t="s">
        <v>26</v>
      </c>
      <c r="K8" t="s">
        <v>104</v>
      </c>
      <c r="L8" t="s">
        <v>50</v>
      </c>
      <c r="M8" s="10">
        <v>3595.2</v>
      </c>
    </row>
    <row r="9" spans="1:16" x14ac:dyDescent="0.3">
      <c r="A9" s="137"/>
      <c r="B9" t="s">
        <v>99</v>
      </c>
      <c r="C9" t="s">
        <v>100</v>
      </c>
      <c r="D9" s="1">
        <v>45681</v>
      </c>
      <c r="E9" s="1"/>
      <c r="F9" s="1"/>
      <c r="H9" s="1">
        <v>45716</v>
      </c>
      <c r="I9" t="s">
        <v>103</v>
      </c>
      <c r="J9" t="s">
        <v>26</v>
      </c>
      <c r="K9" t="s">
        <v>102</v>
      </c>
      <c r="L9" t="s">
        <v>50</v>
      </c>
      <c r="M9" s="10">
        <v>599</v>
      </c>
    </row>
    <row r="10" spans="1:16" x14ac:dyDescent="0.3">
      <c r="A10" s="137"/>
      <c r="B10" t="s">
        <v>99</v>
      </c>
      <c r="C10" t="s">
        <v>100</v>
      </c>
      <c r="D10" s="1">
        <v>45681</v>
      </c>
      <c r="E10" s="1"/>
      <c r="F10" s="1"/>
      <c r="H10" s="1">
        <v>45716</v>
      </c>
      <c r="I10" t="s">
        <v>103</v>
      </c>
      <c r="J10" t="s">
        <v>26</v>
      </c>
      <c r="K10" t="s">
        <v>102</v>
      </c>
      <c r="L10" t="s">
        <v>50</v>
      </c>
      <c r="M10" s="10">
        <v>599</v>
      </c>
    </row>
    <row r="11" spans="1:16" x14ac:dyDescent="0.3">
      <c r="A11" s="137"/>
      <c r="B11" t="s">
        <v>99</v>
      </c>
      <c r="C11" t="s">
        <v>100</v>
      </c>
      <c r="D11" s="1">
        <v>45681</v>
      </c>
      <c r="E11" s="1"/>
      <c r="F11" s="1"/>
      <c r="H11" s="1">
        <v>45716</v>
      </c>
      <c r="I11" t="s">
        <v>103</v>
      </c>
      <c r="J11" t="s">
        <v>26</v>
      </c>
      <c r="K11" t="s">
        <v>105</v>
      </c>
      <c r="L11" t="s">
        <v>50</v>
      </c>
      <c r="M11" s="10">
        <v>1698</v>
      </c>
    </row>
    <row r="12" spans="1:16" x14ac:dyDescent="0.3">
      <c r="A12" s="116">
        <v>6</v>
      </c>
      <c r="B12" t="s">
        <v>106</v>
      </c>
      <c r="C12" t="s">
        <v>107</v>
      </c>
      <c r="D12" s="1">
        <v>45681</v>
      </c>
      <c r="E12" s="1"/>
      <c r="F12" s="1"/>
      <c r="H12" s="1">
        <v>45716</v>
      </c>
      <c r="I12" t="s">
        <v>108</v>
      </c>
      <c r="J12" t="s">
        <v>26</v>
      </c>
      <c r="K12" t="s">
        <v>109</v>
      </c>
      <c r="L12" t="s">
        <v>50</v>
      </c>
      <c r="M12" s="10">
        <v>2038.8</v>
      </c>
    </row>
    <row r="13" spans="1:16" x14ac:dyDescent="0.3">
      <c r="A13" s="116">
        <v>7</v>
      </c>
      <c r="B13" t="s">
        <v>110</v>
      </c>
      <c r="C13" t="s">
        <v>113</v>
      </c>
      <c r="D13" s="1">
        <v>45681</v>
      </c>
      <c r="E13" s="1"/>
      <c r="F13" s="1"/>
      <c r="H13" s="1">
        <v>45716</v>
      </c>
      <c r="I13" t="s">
        <v>114</v>
      </c>
      <c r="J13" t="s">
        <v>26</v>
      </c>
      <c r="K13" t="s">
        <v>112</v>
      </c>
      <c r="L13" t="s">
        <v>50</v>
      </c>
      <c r="M13" s="10">
        <v>4072</v>
      </c>
    </row>
    <row r="14" spans="1:16" x14ac:dyDescent="0.3">
      <c r="A14" s="137">
        <v>8</v>
      </c>
      <c r="B14" t="s">
        <v>127</v>
      </c>
      <c r="C14" t="s">
        <v>128</v>
      </c>
      <c r="D14" s="1">
        <v>45579</v>
      </c>
      <c r="E14" s="1"/>
      <c r="F14" s="1"/>
      <c r="H14" s="1">
        <v>45715</v>
      </c>
      <c r="I14" t="s">
        <v>129</v>
      </c>
      <c r="J14" t="s">
        <v>26</v>
      </c>
      <c r="K14" t="s">
        <v>130</v>
      </c>
      <c r="L14" t="s">
        <v>50</v>
      </c>
      <c r="M14" s="10">
        <v>4407.6400000000003</v>
      </c>
    </row>
    <row r="15" spans="1:16" x14ac:dyDescent="0.3">
      <c r="A15" s="137"/>
      <c r="B15" t="s">
        <v>127</v>
      </c>
      <c r="C15" t="s">
        <v>128</v>
      </c>
      <c r="D15" s="1">
        <v>45579</v>
      </c>
      <c r="E15" s="1"/>
      <c r="F15" s="1"/>
      <c r="H15" s="1">
        <v>45715</v>
      </c>
      <c r="I15" t="s">
        <v>129</v>
      </c>
      <c r="J15" t="s">
        <v>26</v>
      </c>
      <c r="K15" t="s">
        <v>131</v>
      </c>
      <c r="L15" t="s">
        <v>50</v>
      </c>
      <c r="M15" s="10">
        <v>14831.25</v>
      </c>
    </row>
    <row r="16" spans="1:16" x14ac:dyDescent="0.3">
      <c r="A16" s="137">
        <v>9</v>
      </c>
      <c r="B16" t="s">
        <v>132</v>
      </c>
      <c r="C16" t="s">
        <v>133</v>
      </c>
      <c r="D16" s="1">
        <v>45617</v>
      </c>
      <c r="E16" s="1"/>
      <c r="F16" s="1"/>
      <c r="H16" s="1">
        <v>45716</v>
      </c>
      <c r="I16" t="s">
        <v>134</v>
      </c>
      <c r="J16" t="s">
        <v>26</v>
      </c>
      <c r="K16" t="s">
        <v>135</v>
      </c>
      <c r="L16" t="s">
        <v>14</v>
      </c>
      <c r="M16" s="10">
        <v>9120</v>
      </c>
    </row>
    <row r="17" spans="1:17" x14ac:dyDescent="0.3">
      <c r="A17" s="137"/>
      <c r="B17" t="s">
        <v>132</v>
      </c>
      <c r="C17" t="s">
        <v>133</v>
      </c>
      <c r="D17" s="1">
        <v>45617</v>
      </c>
      <c r="E17" s="1"/>
      <c r="F17" s="1"/>
      <c r="H17" s="1">
        <v>45716</v>
      </c>
      <c r="I17" t="s">
        <v>134</v>
      </c>
      <c r="J17" t="s">
        <v>26</v>
      </c>
      <c r="K17" t="s">
        <v>136</v>
      </c>
      <c r="L17" t="s">
        <v>14</v>
      </c>
      <c r="M17" s="10">
        <v>28476</v>
      </c>
    </row>
    <row r="18" spans="1:17" x14ac:dyDescent="0.3">
      <c r="A18" s="137"/>
      <c r="B18" t="s">
        <v>132</v>
      </c>
      <c r="C18" t="s">
        <v>133</v>
      </c>
      <c r="D18" s="1">
        <v>45617</v>
      </c>
      <c r="E18" s="1"/>
      <c r="F18" s="1"/>
      <c r="H18" s="1">
        <v>45716</v>
      </c>
      <c r="I18" t="s">
        <v>137</v>
      </c>
      <c r="J18" t="s">
        <v>26</v>
      </c>
      <c r="K18" t="s">
        <v>135</v>
      </c>
      <c r="L18" t="s">
        <v>14</v>
      </c>
      <c r="M18" s="10">
        <v>9120</v>
      </c>
    </row>
    <row r="19" spans="1:17" x14ac:dyDescent="0.3">
      <c r="A19" s="137"/>
      <c r="B19" t="s">
        <v>132</v>
      </c>
      <c r="C19" t="s">
        <v>133</v>
      </c>
      <c r="D19" s="1">
        <v>45617</v>
      </c>
      <c r="E19" s="1"/>
      <c r="F19" s="1"/>
      <c r="H19" s="1">
        <v>45716</v>
      </c>
      <c r="I19" t="s">
        <v>137</v>
      </c>
      <c r="J19" t="s">
        <v>26</v>
      </c>
      <c r="K19" t="s">
        <v>138</v>
      </c>
      <c r="L19" t="s">
        <v>14</v>
      </c>
      <c r="M19" s="10">
        <v>2280</v>
      </c>
    </row>
    <row r="20" spans="1:17" x14ac:dyDescent="0.3">
      <c r="A20" s="137"/>
      <c r="B20" t="s">
        <v>149</v>
      </c>
      <c r="C20" t="s">
        <v>133</v>
      </c>
      <c r="D20" s="1">
        <v>45617</v>
      </c>
      <c r="E20" s="1"/>
      <c r="F20" s="1"/>
      <c r="H20" s="1">
        <v>45708</v>
      </c>
      <c r="I20" t="s">
        <v>137</v>
      </c>
      <c r="J20" t="s">
        <v>26</v>
      </c>
      <c r="K20" t="s">
        <v>150</v>
      </c>
      <c r="L20" t="s">
        <v>14</v>
      </c>
      <c r="M20" s="10">
        <v>1728</v>
      </c>
    </row>
    <row r="21" spans="1:17" x14ac:dyDescent="0.3">
      <c r="A21" s="137"/>
      <c r="B21" t="s">
        <v>149</v>
      </c>
      <c r="C21" t="s">
        <v>133</v>
      </c>
      <c r="D21" s="1">
        <v>45617</v>
      </c>
      <c r="E21" s="1"/>
      <c r="F21" s="1"/>
      <c r="H21" s="1">
        <v>45716</v>
      </c>
      <c r="I21" t="s">
        <v>137</v>
      </c>
      <c r="J21" t="s">
        <v>26</v>
      </c>
      <c r="K21" t="s">
        <v>151</v>
      </c>
      <c r="L21" t="s">
        <v>14</v>
      </c>
      <c r="M21" s="10">
        <v>4320</v>
      </c>
    </row>
    <row r="22" spans="1:17" x14ac:dyDescent="0.3">
      <c r="A22" s="116">
        <v>10</v>
      </c>
      <c r="B22" t="s">
        <v>147</v>
      </c>
      <c r="C22" t="s">
        <v>52</v>
      </c>
      <c r="D22" s="1">
        <v>45638</v>
      </c>
      <c r="E22" s="1"/>
      <c r="F22" s="1"/>
      <c r="H22" s="1">
        <v>45702</v>
      </c>
      <c r="I22" t="s">
        <v>148</v>
      </c>
      <c r="J22" t="s">
        <v>26</v>
      </c>
      <c r="K22" t="s">
        <v>54</v>
      </c>
      <c r="L22" t="s">
        <v>14</v>
      </c>
      <c r="M22" s="10">
        <v>2411.6</v>
      </c>
    </row>
    <row r="23" spans="1:17" x14ac:dyDescent="0.3">
      <c r="A23" s="116">
        <v>11</v>
      </c>
      <c r="B23" t="s">
        <v>152</v>
      </c>
      <c r="C23" t="s">
        <v>153</v>
      </c>
      <c r="D23" s="1">
        <v>45645</v>
      </c>
      <c r="E23" s="7"/>
      <c r="F23" s="7"/>
      <c r="G23" s="16"/>
      <c r="H23" s="1">
        <v>45716</v>
      </c>
      <c r="I23" t="s">
        <v>154</v>
      </c>
      <c r="J23" t="s">
        <v>26</v>
      </c>
      <c r="K23" t="s">
        <v>155</v>
      </c>
      <c r="L23" t="s">
        <v>14</v>
      </c>
      <c r="M23" s="10">
        <v>41265</v>
      </c>
    </row>
    <row r="24" spans="1:17" x14ac:dyDescent="0.3">
      <c r="A24" s="124">
        <v>12</v>
      </c>
      <c r="B24" t="s">
        <v>156</v>
      </c>
      <c r="C24" t="s">
        <v>52</v>
      </c>
      <c r="D24" s="1">
        <v>45657</v>
      </c>
      <c r="E24" s="7"/>
      <c r="F24" s="7"/>
      <c r="G24" s="16"/>
      <c r="H24" s="1">
        <v>45708</v>
      </c>
      <c r="I24" t="s">
        <v>157</v>
      </c>
      <c r="J24" t="s">
        <v>26</v>
      </c>
      <c r="K24" t="s">
        <v>158</v>
      </c>
      <c r="L24" t="s">
        <v>14</v>
      </c>
      <c r="M24" s="10">
        <v>1954.4</v>
      </c>
    </row>
    <row r="25" spans="1:17" x14ac:dyDescent="0.3">
      <c r="D25" s="1"/>
      <c r="E25" s="7"/>
      <c r="F25" s="7"/>
      <c r="G25" s="16"/>
      <c r="H25" s="1"/>
      <c r="M25" s="25">
        <f>SUM(M2:M24)</f>
        <v>169521.05000000002</v>
      </c>
    </row>
    <row r="26" spans="1:17" x14ac:dyDescent="0.3">
      <c r="D26" s="1"/>
      <c r="E26" s="7"/>
      <c r="F26" s="7"/>
      <c r="G26" s="16"/>
      <c r="H26" s="1"/>
    </row>
    <row r="27" spans="1:17" x14ac:dyDescent="0.3">
      <c r="A27" s="124">
        <v>1</v>
      </c>
      <c r="B27" t="s">
        <v>143</v>
      </c>
      <c r="C27" t="s">
        <v>52</v>
      </c>
      <c r="D27" s="1">
        <v>45629</v>
      </c>
      <c r="E27" s="7"/>
      <c r="F27" s="7"/>
      <c r="G27" s="16"/>
      <c r="H27" s="1">
        <v>45707</v>
      </c>
      <c r="I27" t="s">
        <v>144</v>
      </c>
      <c r="J27" t="s">
        <v>145</v>
      </c>
      <c r="K27" t="s">
        <v>146</v>
      </c>
      <c r="L27" t="s">
        <v>14</v>
      </c>
      <c r="M27" s="10">
        <v>24600</v>
      </c>
    </row>
    <row r="28" spans="1:17" x14ac:dyDescent="0.3">
      <c r="D28" s="1"/>
      <c r="E28" s="7"/>
      <c r="F28" s="7"/>
      <c r="G28" s="16"/>
      <c r="H28" s="1"/>
      <c r="M28" s="25">
        <f>SUM(M27)</f>
        <v>24600</v>
      </c>
    </row>
    <row r="29" spans="1:17" x14ac:dyDescent="0.3">
      <c r="D29" s="1"/>
      <c r="E29" s="7"/>
      <c r="F29" s="7"/>
      <c r="G29" s="16"/>
      <c r="H29" s="1"/>
    </row>
    <row r="30" spans="1:17" x14ac:dyDescent="0.3">
      <c r="A30" s="116">
        <v>1</v>
      </c>
      <c r="B30" t="s">
        <v>119</v>
      </c>
      <c r="C30" t="s">
        <v>120</v>
      </c>
      <c r="D30" s="1">
        <v>45446</v>
      </c>
      <c r="E30" s="20">
        <v>45523</v>
      </c>
      <c r="F30" s="20">
        <v>45618</v>
      </c>
      <c r="G30" s="16">
        <f>F30-E30</f>
        <v>95</v>
      </c>
      <c r="H30" s="1">
        <v>45699</v>
      </c>
      <c r="I30" t="s">
        <v>121</v>
      </c>
      <c r="J30" t="s">
        <v>12</v>
      </c>
      <c r="K30" t="s">
        <v>122</v>
      </c>
      <c r="L30" t="s">
        <v>14</v>
      </c>
      <c r="M30" s="10">
        <v>2890000</v>
      </c>
      <c r="N30" s="13">
        <f>M30</f>
        <v>2890000</v>
      </c>
      <c r="O30" s="13">
        <v>3440000</v>
      </c>
      <c r="P30" s="13">
        <f>O30-N30</f>
        <v>550000</v>
      </c>
    </row>
    <row r="31" spans="1:17" x14ac:dyDescent="0.3">
      <c r="A31" s="124">
        <v>2</v>
      </c>
      <c r="B31" t="s">
        <v>123</v>
      </c>
      <c r="C31" t="s">
        <v>124</v>
      </c>
      <c r="D31" s="1">
        <v>45131</v>
      </c>
      <c r="E31" s="20">
        <v>45526</v>
      </c>
      <c r="F31" s="20">
        <v>45554</v>
      </c>
      <c r="G31" s="16">
        <f t="shared" ref="G31" si="0">F31-E31</f>
        <v>28</v>
      </c>
      <c r="H31" s="1">
        <v>45707</v>
      </c>
      <c r="I31" t="s">
        <v>125</v>
      </c>
      <c r="J31" t="s">
        <v>12</v>
      </c>
      <c r="K31" t="s">
        <v>126</v>
      </c>
      <c r="L31" t="s">
        <v>14</v>
      </c>
      <c r="M31" s="10">
        <v>116951.9</v>
      </c>
      <c r="N31" s="13">
        <f>M31</f>
        <v>116951.9</v>
      </c>
      <c r="O31" s="13">
        <v>136496</v>
      </c>
      <c r="P31" s="13">
        <f>O31-N31</f>
        <v>19544.100000000006</v>
      </c>
    </row>
    <row r="32" spans="1:17" x14ac:dyDescent="0.3">
      <c r="D32" s="1"/>
      <c r="G32" s="23">
        <f>(G30+G31)/2</f>
        <v>61.5</v>
      </c>
      <c r="H32" s="1"/>
      <c r="M32" s="25">
        <f>SUM(M30:M31)</f>
        <v>3006951.9</v>
      </c>
      <c r="N32" s="82">
        <f ca="1">SUM(N30:N35)</f>
        <v>3401113.13</v>
      </c>
      <c r="O32" s="82">
        <f ca="1">SUM(O30:O35)</f>
        <v>3974638.66</v>
      </c>
      <c r="P32" s="82">
        <f ca="1">SUM(P30:P35)</f>
        <v>573525.53</v>
      </c>
      <c r="Q32" s="83">
        <f ca="1">(O32-N32)/O32</f>
        <v>0.14429626918588878</v>
      </c>
    </row>
    <row r="33" spans="1:17" x14ac:dyDescent="0.3">
      <c r="D33" s="1"/>
      <c r="H33" s="1"/>
      <c r="N33" s="13"/>
      <c r="O33" s="13"/>
      <c r="P33" s="12"/>
    </row>
    <row r="34" spans="1:17" x14ac:dyDescent="0.3">
      <c r="A34" s="124">
        <v>1</v>
      </c>
      <c r="B34" t="s">
        <v>115</v>
      </c>
      <c r="C34" t="s">
        <v>116</v>
      </c>
      <c r="D34" s="1">
        <v>45383</v>
      </c>
      <c r="E34" s="7">
        <v>45595</v>
      </c>
      <c r="F34" s="7">
        <v>45635</v>
      </c>
      <c r="G34" s="22">
        <f>F34-E34</f>
        <v>40</v>
      </c>
      <c r="H34" s="1">
        <v>45712</v>
      </c>
      <c r="I34" t="s">
        <v>117</v>
      </c>
      <c r="J34" t="s">
        <v>499</v>
      </c>
      <c r="K34" t="s">
        <v>118</v>
      </c>
      <c r="L34" t="s">
        <v>14</v>
      </c>
      <c r="M34" s="10">
        <v>28499984.760000002</v>
      </c>
      <c r="N34" s="82">
        <f>M34</f>
        <v>28499984.760000002</v>
      </c>
      <c r="O34" s="82">
        <v>30000000</v>
      </c>
      <c r="P34" s="82">
        <f>O34-N34</f>
        <v>1500015.2399999984</v>
      </c>
      <c r="Q34" s="18">
        <f>(O34-N34)/O34</f>
        <v>5.0000507999999944E-2</v>
      </c>
    </row>
    <row r="35" spans="1:17" x14ac:dyDescent="0.3">
      <c r="A35" s="124">
        <v>2</v>
      </c>
      <c r="B35" t="s">
        <v>139</v>
      </c>
      <c r="C35" t="s">
        <v>140</v>
      </c>
      <c r="D35" s="1">
        <v>45244</v>
      </c>
      <c r="E35" s="21">
        <v>45398</v>
      </c>
      <c r="F35" s="21">
        <v>45618</v>
      </c>
      <c r="G35" s="16">
        <f>F35-E35</f>
        <v>220</v>
      </c>
      <c r="H35" s="1">
        <v>45712</v>
      </c>
      <c r="I35" t="s">
        <v>141</v>
      </c>
      <c r="J35" t="s">
        <v>499</v>
      </c>
      <c r="K35" t="s">
        <v>142</v>
      </c>
      <c r="L35" t="s">
        <v>14</v>
      </c>
      <c r="M35" s="10">
        <v>394161.23</v>
      </c>
      <c r="N35" s="13">
        <f>M35</f>
        <v>394161.23</v>
      </c>
      <c r="O35" s="13">
        <v>398142.66</v>
      </c>
      <c r="P35" s="13">
        <f>O35-N35</f>
        <v>3981.429999999993</v>
      </c>
    </row>
    <row r="36" spans="1:17" x14ac:dyDescent="0.3">
      <c r="M36" s="25">
        <f>SUM(M34:M35)</f>
        <v>28894145.990000002</v>
      </c>
      <c r="N36" s="13"/>
      <c r="O36" s="13"/>
      <c r="P36" s="12"/>
    </row>
    <row r="37" spans="1:17" x14ac:dyDescent="0.3">
      <c r="M37" s="25"/>
      <c r="N37" s="13">
        <f ca="1">N32+N34</f>
        <v>31901097.890000001</v>
      </c>
      <c r="O37" s="13">
        <f ca="1">O32+O34</f>
        <v>33974638.659999996</v>
      </c>
      <c r="P37" s="13">
        <f ca="1">P32+P34</f>
        <v>2073540.7699999984</v>
      </c>
      <c r="Q37" s="83">
        <f ca="1">(O37-N37)/O37</f>
        <v>6.1032018346122305E-2</v>
      </c>
    </row>
    <row r="38" spans="1:17" x14ac:dyDescent="0.3">
      <c r="M38" s="26">
        <f>SUM(M36,M32,M28,M25)</f>
        <v>32095218.940000001</v>
      </c>
    </row>
    <row r="39" spans="1:17" x14ac:dyDescent="0.3">
      <c r="D39" s="1"/>
      <c r="H39" s="1"/>
    </row>
    <row r="40" spans="1:17" x14ac:dyDescent="0.3">
      <c r="B40" t="s">
        <v>649</v>
      </c>
      <c r="I40" t="s">
        <v>650</v>
      </c>
      <c r="J40" t="s">
        <v>636</v>
      </c>
      <c r="M40" s="25">
        <v>775880</v>
      </c>
    </row>
  </sheetData>
  <autoFilter ref="B1:M1" xr:uid="{B990C4A6-3B2F-48BE-9150-0CAC1F22C016}"/>
  <sortState xmlns:xlrd2="http://schemas.microsoft.com/office/spreadsheetml/2017/richdata2" ref="B2:M31">
    <sortCondition ref="J2:J31"/>
  </sortState>
  <mergeCells count="4">
    <mergeCell ref="A4:A5"/>
    <mergeCell ref="A7:A11"/>
    <mergeCell ref="A14:A15"/>
    <mergeCell ref="A16:A21"/>
  </mergeCells>
  <pageMargins left="0.511811024" right="0.511811024" top="0.78740157499999996" bottom="0.78740157499999996" header="0.31496062000000002" footer="0.31496062000000002"/>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E13D-C918-4530-9415-F299E478FE38}">
  <dimension ref="A1:Q51"/>
  <sheetViews>
    <sheetView zoomScale="80" zoomScaleNormal="80" workbookViewId="0">
      <pane ySplit="1" topLeftCell="A2" activePane="bottomLeft" state="frozen"/>
      <selection pane="bottomLeft" activeCell="B5" sqref="B5"/>
    </sheetView>
  </sheetViews>
  <sheetFormatPr defaultRowHeight="14.4" x14ac:dyDescent="0.3"/>
  <cols>
    <col min="1" max="1" width="8.88671875" style="116"/>
    <col min="2" max="2" width="21" bestFit="1" customWidth="1"/>
    <col min="3" max="3" width="8.6640625" customWidth="1"/>
    <col min="4" max="4" width="13.44140625" bestFit="1" customWidth="1"/>
    <col min="5" max="5" width="22.5546875" hidden="1" customWidth="1"/>
    <col min="6" max="6" width="13.88671875" hidden="1" customWidth="1"/>
    <col min="7" max="7" width="8.6640625" style="15" hidden="1" customWidth="1"/>
    <col min="8" max="8" width="12.5546875" customWidth="1"/>
    <col min="9" max="9" width="39.44140625" customWidth="1"/>
    <col min="10" max="10" width="27.109375" customWidth="1"/>
    <col min="11" max="11" width="37" customWidth="1"/>
    <col min="12" max="12" width="11.5546875" customWidth="1"/>
    <col min="13" max="13" width="33.44140625" style="10" bestFit="1" customWidth="1"/>
    <col min="14" max="14" width="18.88671875" style="10" hidden="1" customWidth="1"/>
    <col min="15" max="15" width="24.33203125" style="10" hidden="1" customWidth="1"/>
    <col min="16" max="16" width="14.88671875" style="10" hidden="1" customWidth="1"/>
    <col min="17" max="17" width="0" hidden="1" customWidth="1"/>
  </cols>
  <sheetData>
    <row r="1" spans="1:16" x14ac:dyDescent="0.3">
      <c r="A1" s="116" t="s">
        <v>617</v>
      </c>
      <c r="B1" s="3" t="s">
        <v>0</v>
      </c>
      <c r="C1" s="3" t="s">
        <v>1</v>
      </c>
      <c r="D1" s="3" t="s">
        <v>2</v>
      </c>
      <c r="E1" s="5" t="s">
        <v>271</v>
      </c>
      <c r="F1" s="5" t="s">
        <v>272</v>
      </c>
      <c r="G1" s="14" t="s">
        <v>273</v>
      </c>
      <c r="H1" s="3" t="s">
        <v>3</v>
      </c>
      <c r="I1" s="3" t="s">
        <v>4</v>
      </c>
      <c r="J1" s="3" t="s">
        <v>5</v>
      </c>
      <c r="K1" s="3" t="s">
        <v>6</v>
      </c>
      <c r="L1" s="3" t="s">
        <v>7</v>
      </c>
      <c r="M1" s="9" t="s">
        <v>8</v>
      </c>
      <c r="N1" s="9" t="s">
        <v>277</v>
      </c>
      <c r="O1" s="9" t="s">
        <v>274</v>
      </c>
      <c r="P1" s="24" t="s">
        <v>278</v>
      </c>
    </row>
    <row r="2" spans="1:16" x14ac:dyDescent="0.3">
      <c r="A2" s="116">
        <v>1</v>
      </c>
      <c r="B2" t="s">
        <v>159</v>
      </c>
      <c r="C2" t="s">
        <v>52</v>
      </c>
      <c r="D2" s="1">
        <v>45666</v>
      </c>
      <c r="E2" s="1"/>
      <c r="F2" s="1"/>
      <c r="H2" s="1">
        <v>45737</v>
      </c>
      <c r="I2" t="s">
        <v>160</v>
      </c>
      <c r="J2" t="s">
        <v>26</v>
      </c>
      <c r="K2" t="s">
        <v>161</v>
      </c>
      <c r="L2" t="s">
        <v>14</v>
      </c>
      <c r="M2" s="10">
        <v>669.06</v>
      </c>
    </row>
    <row r="3" spans="1:16" x14ac:dyDescent="0.3">
      <c r="A3" s="116">
        <v>2</v>
      </c>
      <c r="B3" t="s">
        <v>162</v>
      </c>
      <c r="C3" t="s">
        <v>52</v>
      </c>
      <c r="D3" s="1">
        <v>45670</v>
      </c>
      <c r="E3" s="1"/>
      <c r="F3" s="1"/>
      <c r="H3" s="1">
        <v>45737</v>
      </c>
      <c r="I3" t="s">
        <v>163</v>
      </c>
      <c r="J3" t="s">
        <v>26</v>
      </c>
      <c r="K3" t="s">
        <v>164</v>
      </c>
      <c r="L3" t="s">
        <v>14</v>
      </c>
      <c r="M3" s="10">
        <v>5065</v>
      </c>
    </row>
    <row r="4" spans="1:16" x14ac:dyDescent="0.3">
      <c r="A4" s="116">
        <v>3</v>
      </c>
      <c r="B4" t="s">
        <v>165</v>
      </c>
      <c r="C4" t="s">
        <v>52</v>
      </c>
      <c r="D4" s="1">
        <v>45670</v>
      </c>
      <c r="E4" s="1"/>
      <c r="F4" s="1"/>
      <c r="H4" s="1">
        <v>45737</v>
      </c>
      <c r="I4" t="s">
        <v>166</v>
      </c>
      <c r="J4" t="s">
        <v>26</v>
      </c>
      <c r="K4" t="s">
        <v>167</v>
      </c>
      <c r="L4" t="s">
        <v>14</v>
      </c>
      <c r="M4" s="10">
        <v>368.3</v>
      </c>
    </row>
    <row r="5" spans="1:16" x14ac:dyDescent="0.3">
      <c r="A5" s="137">
        <v>4</v>
      </c>
      <c r="B5" t="s">
        <v>201</v>
      </c>
      <c r="C5" t="s">
        <v>52</v>
      </c>
      <c r="D5" s="1">
        <v>45709</v>
      </c>
      <c r="E5" s="1"/>
      <c r="F5" s="1"/>
      <c r="H5" s="1">
        <v>45737</v>
      </c>
      <c r="I5" t="s">
        <v>202</v>
      </c>
      <c r="J5" t="s">
        <v>26</v>
      </c>
      <c r="K5" t="s">
        <v>203</v>
      </c>
      <c r="L5" t="s">
        <v>14</v>
      </c>
      <c r="M5" s="10">
        <v>456.06</v>
      </c>
    </row>
    <row r="6" spans="1:16" x14ac:dyDescent="0.3">
      <c r="A6" s="137"/>
      <c r="B6" t="s">
        <v>201</v>
      </c>
      <c r="C6" t="s">
        <v>52</v>
      </c>
      <c r="D6" s="1">
        <v>45709</v>
      </c>
      <c r="E6" s="1"/>
      <c r="F6" s="1"/>
      <c r="H6" s="1">
        <v>45737</v>
      </c>
      <c r="I6" t="s">
        <v>204</v>
      </c>
      <c r="J6" t="s">
        <v>26</v>
      </c>
      <c r="K6" t="s">
        <v>205</v>
      </c>
      <c r="L6" t="s">
        <v>14</v>
      </c>
      <c r="M6" s="10">
        <v>14.01</v>
      </c>
    </row>
    <row r="7" spans="1:16" x14ac:dyDescent="0.3">
      <c r="A7" s="137">
        <v>5</v>
      </c>
      <c r="B7" t="s">
        <v>249</v>
      </c>
      <c r="C7" t="s">
        <v>52</v>
      </c>
      <c r="D7" s="1">
        <v>45610</v>
      </c>
      <c r="E7" s="1"/>
      <c r="F7" s="1"/>
      <c r="H7" s="1">
        <v>45730</v>
      </c>
      <c r="I7" t="s">
        <v>250</v>
      </c>
      <c r="J7" t="s">
        <v>26</v>
      </c>
      <c r="K7" t="s">
        <v>251</v>
      </c>
      <c r="L7" t="s">
        <v>14</v>
      </c>
      <c r="M7" s="10">
        <v>194.85</v>
      </c>
    </row>
    <row r="8" spans="1:16" x14ac:dyDescent="0.3">
      <c r="A8" s="137"/>
      <c r="B8" t="s">
        <v>249</v>
      </c>
      <c r="C8" t="s">
        <v>52</v>
      </c>
      <c r="D8" s="1">
        <v>45610</v>
      </c>
      <c r="E8" s="1"/>
      <c r="F8" s="1"/>
      <c r="H8" s="1">
        <v>45730</v>
      </c>
      <c r="I8" t="s">
        <v>252</v>
      </c>
      <c r="J8" t="s">
        <v>26</v>
      </c>
      <c r="K8" t="s">
        <v>253</v>
      </c>
      <c r="L8" t="s">
        <v>14</v>
      </c>
      <c r="M8" s="10">
        <v>283.35000000000002</v>
      </c>
    </row>
    <row r="9" spans="1:16" x14ac:dyDescent="0.3">
      <c r="A9" s="137"/>
      <c r="B9" t="s">
        <v>249</v>
      </c>
      <c r="C9" t="s">
        <v>52</v>
      </c>
      <c r="D9" s="1">
        <v>45610</v>
      </c>
      <c r="E9" s="1"/>
      <c r="F9" s="1"/>
      <c r="H9" s="1">
        <v>45730</v>
      </c>
      <c r="I9" t="s">
        <v>252</v>
      </c>
      <c r="J9" t="s">
        <v>26</v>
      </c>
      <c r="K9" t="s">
        <v>254</v>
      </c>
      <c r="L9" t="s">
        <v>14</v>
      </c>
      <c r="M9" s="10">
        <v>344.85</v>
      </c>
    </row>
    <row r="10" spans="1:16" x14ac:dyDescent="0.3">
      <c r="A10" s="116">
        <v>6</v>
      </c>
      <c r="B10" t="s">
        <v>168</v>
      </c>
      <c r="C10" t="s">
        <v>169</v>
      </c>
      <c r="D10" s="1">
        <v>45681</v>
      </c>
      <c r="E10" s="1"/>
      <c r="F10" s="1"/>
      <c r="H10" s="1">
        <v>45733</v>
      </c>
      <c r="I10" t="s">
        <v>170</v>
      </c>
      <c r="J10" t="s">
        <v>26</v>
      </c>
      <c r="K10" t="s">
        <v>171</v>
      </c>
      <c r="L10" t="s">
        <v>50</v>
      </c>
      <c r="M10" s="10">
        <v>5062.8</v>
      </c>
    </row>
    <row r="11" spans="1:16" x14ac:dyDescent="0.3">
      <c r="A11" s="116">
        <v>7</v>
      </c>
      <c r="B11" t="s">
        <v>172</v>
      </c>
      <c r="C11" t="s">
        <v>173</v>
      </c>
      <c r="D11" s="1">
        <v>45681</v>
      </c>
      <c r="E11" s="1"/>
      <c r="F11" s="1"/>
      <c r="H11" s="1">
        <v>45742</v>
      </c>
      <c r="I11" t="s">
        <v>174</v>
      </c>
      <c r="J11" t="s">
        <v>26</v>
      </c>
      <c r="K11" t="s">
        <v>175</v>
      </c>
      <c r="L11" t="s">
        <v>50</v>
      </c>
      <c r="M11" s="10">
        <v>7518</v>
      </c>
    </row>
    <row r="12" spans="1:16" x14ac:dyDescent="0.3">
      <c r="A12" s="137">
        <v>8</v>
      </c>
      <c r="B12" t="s">
        <v>176</v>
      </c>
      <c r="C12" t="s">
        <v>177</v>
      </c>
      <c r="D12" s="1">
        <v>45681</v>
      </c>
      <c r="E12" s="1"/>
      <c r="F12" s="1"/>
      <c r="H12" s="1">
        <v>45733</v>
      </c>
      <c r="I12" t="s">
        <v>178</v>
      </c>
      <c r="J12" t="s">
        <v>26</v>
      </c>
      <c r="K12" t="s">
        <v>179</v>
      </c>
      <c r="L12" t="s">
        <v>50</v>
      </c>
      <c r="M12" s="10">
        <v>897</v>
      </c>
    </row>
    <row r="13" spans="1:16" x14ac:dyDescent="0.3">
      <c r="A13" s="137"/>
      <c r="B13" t="s">
        <v>176</v>
      </c>
      <c r="C13" t="s">
        <v>177</v>
      </c>
      <c r="D13" s="1">
        <v>45681</v>
      </c>
      <c r="E13" s="1"/>
      <c r="F13" s="1"/>
      <c r="H13" s="1">
        <v>45733</v>
      </c>
      <c r="I13" t="s">
        <v>180</v>
      </c>
      <c r="J13" t="s">
        <v>26</v>
      </c>
      <c r="K13" t="s">
        <v>181</v>
      </c>
      <c r="L13" t="s">
        <v>50</v>
      </c>
      <c r="M13" s="10">
        <v>2000</v>
      </c>
    </row>
    <row r="14" spans="1:16" x14ac:dyDescent="0.3">
      <c r="A14" s="116">
        <v>9</v>
      </c>
      <c r="B14" t="s">
        <v>182</v>
      </c>
      <c r="C14" t="s">
        <v>183</v>
      </c>
      <c r="D14" s="1">
        <v>45681</v>
      </c>
      <c r="E14" s="1"/>
      <c r="F14" s="1"/>
      <c r="H14" s="1">
        <v>45733</v>
      </c>
      <c r="I14" t="s">
        <v>184</v>
      </c>
      <c r="J14" t="s">
        <v>26</v>
      </c>
      <c r="K14" t="s">
        <v>185</v>
      </c>
      <c r="L14" t="s">
        <v>50</v>
      </c>
      <c r="M14" s="10">
        <v>1500</v>
      </c>
    </row>
    <row r="15" spans="1:16" x14ac:dyDescent="0.3">
      <c r="A15" s="116">
        <v>10</v>
      </c>
      <c r="B15" t="s">
        <v>186</v>
      </c>
      <c r="C15" t="s">
        <v>187</v>
      </c>
      <c r="D15" s="1">
        <v>45681</v>
      </c>
      <c r="E15" s="1"/>
      <c r="F15" s="1"/>
      <c r="H15" s="1">
        <v>45733</v>
      </c>
      <c r="I15" t="s">
        <v>188</v>
      </c>
      <c r="J15" t="s">
        <v>26</v>
      </c>
      <c r="K15" t="s">
        <v>189</v>
      </c>
      <c r="L15" t="s">
        <v>50</v>
      </c>
      <c r="M15" s="10">
        <v>9440</v>
      </c>
    </row>
    <row r="16" spans="1:16" x14ac:dyDescent="0.3">
      <c r="A16" s="116">
        <v>11</v>
      </c>
      <c r="B16" t="s">
        <v>190</v>
      </c>
      <c r="C16" t="s">
        <v>191</v>
      </c>
      <c r="D16" s="1">
        <v>45681</v>
      </c>
      <c r="E16" s="1"/>
      <c r="F16" s="1"/>
      <c r="H16" s="1">
        <v>45733</v>
      </c>
      <c r="I16" t="s">
        <v>192</v>
      </c>
      <c r="J16" t="s">
        <v>26</v>
      </c>
      <c r="K16" t="s">
        <v>112</v>
      </c>
      <c r="L16" t="s">
        <v>50</v>
      </c>
      <c r="M16" s="10">
        <v>1466</v>
      </c>
    </row>
    <row r="17" spans="1:13" x14ac:dyDescent="0.3">
      <c r="A17" s="116">
        <v>12</v>
      </c>
      <c r="B17" t="s">
        <v>193</v>
      </c>
      <c r="C17" t="s">
        <v>194</v>
      </c>
      <c r="D17" s="1">
        <v>45681</v>
      </c>
      <c r="E17" s="1"/>
      <c r="F17" s="1"/>
      <c r="H17" s="1">
        <v>45734</v>
      </c>
      <c r="I17" t="s">
        <v>195</v>
      </c>
      <c r="J17" t="s">
        <v>26</v>
      </c>
      <c r="K17" t="s">
        <v>196</v>
      </c>
      <c r="L17" t="s">
        <v>50</v>
      </c>
      <c r="M17" s="10">
        <v>2900</v>
      </c>
    </row>
    <row r="18" spans="1:13" x14ac:dyDescent="0.3">
      <c r="A18" s="116">
        <v>13</v>
      </c>
      <c r="B18" t="s">
        <v>197</v>
      </c>
      <c r="C18" t="s">
        <v>198</v>
      </c>
      <c r="D18" s="1">
        <v>45700</v>
      </c>
      <c r="E18" s="1"/>
      <c r="F18" s="1"/>
      <c r="H18" s="1">
        <v>45742</v>
      </c>
      <c r="I18" t="s">
        <v>199</v>
      </c>
      <c r="J18" t="s">
        <v>26</v>
      </c>
      <c r="K18" t="s">
        <v>200</v>
      </c>
      <c r="L18" t="s">
        <v>50</v>
      </c>
      <c r="M18" s="10">
        <v>30969.599999999999</v>
      </c>
    </row>
    <row r="19" spans="1:13" x14ac:dyDescent="0.3">
      <c r="A19" s="116">
        <v>14</v>
      </c>
      <c r="B19" t="s">
        <v>206</v>
      </c>
      <c r="C19" t="s">
        <v>207</v>
      </c>
      <c r="D19" s="1">
        <v>45728</v>
      </c>
      <c r="E19" s="1"/>
      <c r="F19" s="1"/>
      <c r="H19" s="1">
        <v>45742</v>
      </c>
      <c r="I19" t="s">
        <v>208</v>
      </c>
      <c r="J19" t="s">
        <v>26</v>
      </c>
      <c r="K19" t="s">
        <v>209</v>
      </c>
      <c r="L19" t="s">
        <v>14</v>
      </c>
      <c r="M19" s="10">
        <v>15000</v>
      </c>
    </row>
    <row r="20" spans="1:13" x14ac:dyDescent="0.3">
      <c r="A20" s="116">
        <v>15</v>
      </c>
      <c r="B20" t="s">
        <v>210</v>
      </c>
      <c r="C20" t="s">
        <v>52</v>
      </c>
      <c r="D20" s="1">
        <v>45740</v>
      </c>
      <c r="E20" s="1"/>
      <c r="F20" s="1"/>
      <c r="H20" s="1">
        <v>45744</v>
      </c>
      <c r="I20" t="s">
        <v>211</v>
      </c>
      <c r="J20" t="s">
        <v>26</v>
      </c>
      <c r="K20" t="s">
        <v>212</v>
      </c>
      <c r="L20" t="s">
        <v>14</v>
      </c>
      <c r="M20" s="10">
        <v>168</v>
      </c>
    </row>
    <row r="21" spans="1:13" x14ac:dyDescent="0.3">
      <c r="A21" s="137">
        <v>16</v>
      </c>
      <c r="B21" t="s">
        <v>213</v>
      </c>
      <c r="C21" t="s">
        <v>214</v>
      </c>
      <c r="D21" s="1">
        <v>45461</v>
      </c>
      <c r="E21" s="1"/>
      <c r="F21" s="1"/>
      <c r="H21" s="1">
        <v>45742</v>
      </c>
      <c r="I21" t="s">
        <v>215</v>
      </c>
      <c r="J21" t="s">
        <v>26</v>
      </c>
      <c r="K21" t="s">
        <v>216</v>
      </c>
      <c r="L21" t="s">
        <v>14</v>
      </c>
      <c r="M21" s="10">
        <v>2870</v>
      </c>
    </row>
    <row r="22" spans="1:13" x14ac:dyDescent="0.3">
      <c r="A22" s="137"/>
      <c r="B22" t="s">
        <v>213</v>
      </c>
      <c r="C22" t="s">
        <v>214</v>
      </c>
      <c r="D22" s="1">
        <v>45461</v>
      </c>
      <c r="E22" s="1"/>
      <c r="F22" s="1"/>
      <c r="H22" s="1">
        <v>45742</v>
      </c>
      <c r="I22" t="s">
        <v>215</v>
      </c>
      <c r="J22" t="s">
        <v>26</v>
      </c>
      <c r="K22" t="s">
        <v>217</v>
      </c>
      <c r="L22" t="s">
        <v>14</v>
      </c>
      <c r="M22" s="10">
        <v>24000</v>
      </c>
    </row>
    <row r="23" spans="1:13" x14ac:dyDescent="0.3">
      <c r="A23" s="116">
        <v>17</v>
      </c>
      <c r="B23" t="s">
        <v>218</v>
      </c>
      <c r="C23" t="s">
        <v>219</v>
      </c>
      <c r="D23" s="1">
        <v>45470</v>
      </c>
      <c r="E23" s="7"/>
      <c r="F23" s="7"/>
      <c r="G23" s="16"/>
      <c r="H23" s="1">
        <v>45742</v>
      </c>
      <c r="I23" t="s">
        <v>220</v>
      </c>
      <c r="J23" t="s">
        <v>26</v>
      </c>
      <c r="K23" t="s">
        <v>221</v>
      </c>
      <c r="L23" t="s">
        <v>14</v>
      </c>
      <c r="M23" s="10">
        <v>5500</v>
      </c>
    </row>
    <row r="24" spans="1:13" x14ac:dyDescent="0.3">
      <c r="A24" s="116">
        <v>18</v>
      </c>
      <c r="B24" t="s">
        <v>222</v>
      </c>
      <c r="C24" t="s">
        <v>223</v>
      </c>
      <c r="D24" s="1">
        <v>45500</v>
      </c>
      <c r="E24" s="7"/>
      <c r="F24" s="7"/>
      <c r="G24" s="16"/>
      <c r="H24" s="1">
        <v>45723</v>
      </c>
      <c r="I24" t="s">
        <v>224</v>
      </c>
      <c r="J24" t="s">
        <v>26</v>
      </c>
      <c r="K24" t="s">
        <v>225</v>
      </c>
      <c r="L24" t="s">
        <v>14</v>
      </c>
      <c r="M24" s="10">
        <v>47075</v>
      </c>
    </row>
    <row r="25" spans="1:13" x14ac:dyDescent="0.3">
      <c r="A25" s="116">
        <v>19</v>
      </c>
      <c r="B25" t="s">
        <v>226</v>
      </c>
      <c r="C25" t="s">
        <v>227</v>
      </c>
      <c r="D25" s="1">
        <v>45119</v>
      </c>
      <c r="E25" s="7"/>
      <c r="F25" s="7"/>
      <c r="G25" s="16"/>
      <c r="H25" s="1">
        <v>45733</v>
      </c>
      <c r="I25" t="s">
        <v>228</v>
      </c>
      <c r="J25" t="s">
        <v>26</v>
      </c>
      <c r="K25" t="s">
        <v>229</v>
      </c>
      <c r="L25" t="s">
        <v>14</v>
      </c>
      <c r="M25" s="10">
        <v>5644</v>
      </c>
    </row>
    <row r="26" spans="1:13" x14ac:dyDescent="0.3">
      <c r="A26" s="137">
        <v>20</v>
      </c>
      <c r="B26" t="s">
        <v>237</v>
      </c>
      <c r="C26" t="s">
        <v>52</v>
      </c>
      <c r="D26" s="1">
        <v>45600</v>
      </c>
      <c r="E26" s="7"/>
      <c r="F26" s="7"/>
      <c r="G26" s="16"/>
      <c r="H26" s="1">
        <v>45742</v>
      </c>
      <c r="I26" t="s">
        <v>238</v>
      </c>
      <c r="J26" t="s">
        <v>26</v>
      </c>
      <c r="K26" t="s">
        <v>239</v>
      </c>
      <c r="L26" t="s">
        <v>14</v>
      </c>
      <c r="M26" s="10">
        <v>190</v>
      </c>
    </row>
    <row r="27" spans="1:13" x14ac:dyDescent="0.3">
      <c r="A27" s="137"/>
      <c r="B27" t="s">
        <v>237</v>
      </c>
      <c r="C27" t="s">
        <v>52</v>
      </c>
      <c r="D27" s="1">
        <v>45600</v>
      </c>
      <c r="E27" s="7"/>
      <c r="F27" s="7"/>
      <c r="G27" s="16"/>
      <c r="H27" s="1">
        <v>45742</v>
      </c>
      <c r="I27" t="s">
        <v>238</v>
      </c>
      <c r="J27" t="s">
        <v>26</v>
      </c>
      <c r="K27" t="s">
        <v>240</v>
      </c>
      <c r="L27" t="s">
        <v>14</v>
      </c>
      <c r="M27" s="10">
        <v>2100</v>
      </c>
    </row>
    <row r="28" spans="1:13" x14ac:dyDescent="0.3">
      <c r="A28" s="137"/>
      <c r="B28" t="s">
        <v>237</v>
      </c>
      <c r="C28" t="s">
        <v>207</v>
      </c>
      <c r="D28" s="1">
        <v>45600</v>
      </c>
      <c r="E28" s="7"/>
      <c r="F28" s="7"/>
      <c r="G28" s="16"/>
      <c r="H28" s="1">
        <v>45742</v>
      </c>
      <c r="I28" t="s">
        <v>238</v>
      </c>
      <c r="J28" t="s">
        <v>26</v>
      </c>
      <c r="K28" t="s">
        <v>241</v>
      </c>
      <c r="L28" t="s">
        <v>14</v>
      </c>
      <c r="M28" s="10">
        <v>476</v>
      </c>
    </row>
    <row r="29" spans="1:13" x14ac:dyDescent="0.3">
      <c r="A29" s="137"/>
      <c r="B29" t="s">
        <v>242</v>
      </c>
      <c r="C29" t="s">
        <v>207</v>
      </c>
      <c r="D29" s="1">
        <v>45600</v>
      </c>
      <c r="E29" s="7"/>
      <c r="F29" s="7"/>
      <c r="G29" s="16"/>
      <c r="H29" s="1">
        <v>45742</v>
      </c>
      <c r="I29" t="s">
        <v>243</v>
      </c>
      <c r="J29" t="s">
        <v>26</v>
      </c>
      <c r="K29" t="s">
        <v>244</v>
      </c>
      <c r="L29" t="s">
        <v>14</v>
      </c>
      <c r="M29" s="10">
        <v>650</v>
      </c>
    </row>
    <row r="30" spans="1:13" x14ac:dyDescent="0.3">
      <c r="A30" s="137"/>
      <c r="B30" t="s">
        <v>242</v>
      </c>
      <c r="C30" t="s">
        <v>207</v>
      </c>
      <c r="D30" s="1">
        <v>45600</v>
      </c>
      <c r="E30" s="20"/>
      <c r="F30" s="20"/>
      <c r="G30" s="16"/>
      <c r="H30" s="1">
        <v>45742</v>
      </c>
      <c r="I30" t="s">
        <v>243</v>
      </c>
      <c r="J30" t="s">
        <v>26</v>
      </c>
      <c r="K30" t="s">
        <v>245</v>
      </c>
      <c r="L30" t="s">
        <v>14</v>
      </c>
      <c r="M30" s="10">
        <v>640</v>
      </c>
    </row>
    <row r="31" spans="1:13" x14ac:dyDescent="0.3">
      <c r="A31" s="116">
        <v>21</v>
      </c>
      <c r="B31" t="s">
        <v>246</v>
      </c>
      <c r="C31" t="s">
        <v>247</v>
      </c>
      <c r="E31" s="20"/>
      <c r="F31" s="20"/>
      <c r="G31" s="16"/>
      <c r="H31" s="1">
        <v>45733</v>
      </c>
      <c r="I31" t="s">
        <v>248</v>
      </c>
      <c r="J31" t="s">
        <v>26</v>
      </c>
      <c r="K31" t="s">
        <v>34</v>
      </c>
      <c r="L31" t="s">
        <v>14</v>
      </c>
      <c r="M31" s="10">
        <v>3300</v>
      </c>
    </row>
    <row r="32" spans="1:13" x14ac:dyDescent="0.3">
      <c r="A32" s="137">
        <v>22</v>
      </c>
      <c r="B32" t="s">
        <v>255</v>
      </c>
      <c r="C32" t="s">
        <v>256</v>
      </c>
      <c r="D32" s="1">
        <v>45637</v>
      </c>
      <c r="E32" s="21"/>
      <c r="F32" s="21"/>
      <c r="G32" s="16"/>
      <c r="H32" s="1">
        <v>45726</v>
      </c>
      <c r="I32" t="s">
        <v>257</v>
      </c>
      <c r="J32" t="s">
        <v>26</v>
      </c>
      <c r="K32" t="s">
        <v>258</v>
      </c>
      <c r="L32" t="s">
        <v>14</v>
      </c>
      <c r="M32" s="10">
        <v>35265.599999999999</v>
      </c>
    </row>
    <row r="33" spans="1:17" x14ac:dyDescent="0.3">
      <c r="A33" s="137"/>
      <c r="B33" t="s">
        <v>255</v>
      </c>
      <c r="C33" t="s">
        <v>256</v>
      </c>
      <c r="D33" s="1">
        <v>45637</v>
      </c>
      <c r="G33" s="23"/>
      <c r="H33" s="1">
        <v>45726</v>
      </c>
      <c r="I33" t="s">
        <v>257</v>
      </c>
      <c r="J33" t="s">
        <v>26</v>
      </c>
      <c r="K33" t="s">
        <v>259</v>
      </c>
      <c r="L33" t="s">
        <v>14</v>
      </c>
      <c r="M33" s="10">
        <v>12134.4</v>
      </c>
    </row>
    <row r="34" spans="1:17" x14ac:dyDescent="0.3">
      <c r="A34" s="116">
        <v>23</v>
      </c>
      <c r="B34" t="s">
        <v>260</v>
      </c>
      <c r="C34" t="s">
        <v>261</v>
      </c>
      <c r="D34" s="1">
        <v>45637</v>
      </c>
      <c r="H34" s="1">
        <v>45742</v>
      </c>
      <c r="I34" t="s">
        <v>262</v>
      </c>
      <c r="J34" t="s">
        <v>26</v>
      </c>
      <c r="K34" t="s">
        <v>263</v>
      </c>
      <c r="L34" t="s">
        <v>14</v>
      </c>
      <c r="M34" s="10">
        <v>21500</v>
      </c>
    </row>
    <row r="35" spans="1:17" x14ac:dyDescent="0.3">
      <c r="A35" s="124">
        <v>24</v>
      </c>
      <c r="B35" t="s">
        <v>268</v>
      </c>
      <c r="C35" t="s">
        <v>269</v>
      </c>
      <c r="D35" s="1">
        <v>45339</v>
      </c>
      <c r="E35" s="7"/>
      <c r="F35" s="7"/>
      <c r="G35" s="22"/>
      <c r="H35" s="1">
        <v>45733</v>
      </c>
      <c r="I35" t="s">
        <v>270</v>
      </c>
      <c r="J35" t="s">
        <v>26</v>
      </c>
      <c r="K35" t="s">
        <v>102</v>
      </c>
      <c r="L35" t="s">
        <v>14</v>
      </c>
      <c r="M35" s="10">
        <v>1490</v>
      </c>
    </row>
    <row r="36" spans="1:17" x14ac:dyDescent="0.3">
      <c r="D36" s="1"/>
      <c r="H36" s="1"/>
      <c r="M36" s="25">
        <f>SUM(M2:M35)</f>
        <v>247151.88</v>
      </c>
    </row>
    <row r="37" spans="1:17" x14ac:dyDescent="0.3">
      <c r="D37" s="1"/>
      <c r="H37" s="1"/>
    </row>
    <row r="38" spans="1:17" x14ac:dyDescent="0.3">
      <c r="A38" s="124">
        <v>1</v>
      </c>
      <c r="B38" t="s">
        <v>230</v>
      </c>
      <c r="C38" t="s">
        <v>52</v>
      </c>
      <c r="D38" s="1">
        <v>43390</v>
      </c>
      <c r="H38" s="1">
        <v>45727</v>
      </c>
      <c r="I38" t="s">
        <v>231</v>
      </c>
      <c r="J38" t="s">
        <v>145</v>
      </c>
      <c r="K38" t="s">
        <v>232</v>
      </c>
      <c r="L38" t="s">
        <v>14</v>
      </c>
      <c r="M38" s="10">
        <v>4360</v>
      </c>
    </row>
    <row r="39" spans="1:17" x14ac:dyDescent="0.3">
      <c r="D39" s="1"/>
      <c r="H39" s="1"/>
      <c r="M39" s="25">
        <f>SUM(M38)</f>
        <v>4360</v>
      </c>
    </row>
    <row r="40" spans="1:17" x14ac:dyDescent="0.3">
      <c r="D40" s="1"/>
      <c r="H40" s="1"/>
    </row>
    <row r="41" spans="1:17" x14ac:dyDescent="0.3">
      <c r="A41" s="116">
        <v>1</v>
      </c>
      <c r="B41" t="s">
        <v>233</v>
      </c>
      <c r="C41" t="s">
        <v>234</v>
      </c>
      <c r="D41" s="1">
        <v>45558</v>
      </c>
      <c r="E41" s="7">
        <v>45589</v>
      </c>
      <c r="F41" s="7">
        <v>45618</v>
      </c>
      <c r="G41" s="15">
        <f>F41-E41</f>
        <v>29</v>
      </c>
      <c r="H41" s="1">
        <v>45733</v>
      </c>
      <c r="I41" t="s">
        <v>235</v>
      </c>
      <c r="J41" t="s">
        <v>12</v>
      </c>
      <c r="K41" t="s">
        <v>236</v>
      </c>
      <c r="L41" t="s">
        <v>14</v>
      </c>
      <c r="M41" s="10">
        <f>770320+3064574.9-450864.4</f>
        <v>3384030.5</v>
      </c>
      <c r="N41" s="10">
        <f>M41</f>
        <v>3384030.5</v>
      </c>
      <c r="O41" s="10">
        <f>3982329.57-563614</f>
        <v>3418715.57</v>
      </c>
      <c r="P41" s="19">
        <f>O41-N41</f>
        <v>34685.069999999832</v>
      </c>
    </row>
    <row r="42" spans="1:17" x14ac:dyDescent="0.3">
      <c r="A42" s="124">
        <v>2</v>
      </c>
      <c r="B42" t="s">
        <v>264</v>
      </c>
      <c r="C42" t="s">
        <v>265</v>
      </c>
      <c r="D42" s="1">
        <v>45659</v>
      </c>
      <c r="E42" s="21">
        <v>45714</v>
      </c>
      <c r="F42" s="21">
        <v>45716</v>
      </c>
      <c r="G42" s="15">
        <f>F42-E42</f>
        <v>2</v>
      </c>
      <c r="H42" s="1">
        <v>45735</v>
      </c>
      <c r="I42" t="s">
        <v>266</v>
      </c>
      <c r="J42" t="s">
        <v>12</v>
      </c>
      <c r="K42" t="s">
        <v>267</v>
      </c>
      <c r="L42" t="s">
        <v>14</v>
      </c>
      <c r="M42" s="10">
        <v>3598940.1600000001</v>
      </c>
      <c r="N42" s="10">
        <f>M42</f>
        <v>3598940.1600000001</v>
      </c>
      <c r="O42" s="10">
        <v>3598940.1600000001</v>
      </c>
      <c r="P42" s="19">
        <f>O42-N42</f>
        <v>0</v>
      </c>
    </row>
    <row r="43" spans="1:17" x14ac:dyDescent="0.3">
      <c r="A43" s="124"/>
      <c r="D43" s="1"/>
      <c r="E43" s="21"/>
      <c r="F43" s="21"/>
      <c r="H43" s="1"/>
      <c r="M43" s="25">
        <f>SUM(M41:M42)</f>
        <v>6982970.6600000001</v>
      </c>
      <c r="P43" s="19"/>
    </row>
    <row r="44" spans="1:17" x14ac:dyDescent="0.3">
      <c r="A44" s="124"/>
      <c r="D44" s="1"/>
      <c r="E44" s="21"/>
      <c r="F44" s="21"/>
      <c r="H44" s="1"/>
      <c r="P44" s="19"/>
    </row>
    <row r="45" spans="1:17" s="29" customFormat="1" x14ac:dyDescent="0.3">
      <c r="A45" s="128">
        <v>1</v>
      </c>
      <c r="B45" s="28" t="s">
        <v>637</v>
      </c>
      <c r="C45" s="29" t="s">
        <v>638</v>
      </c>
      <c r="D45" s="28"/>
      <c r="E45" s="7">
        <v>45688</v>
      </c>
      <c r="F45" s="7">
        <v>45744</v>
      </c>
      <c r="G45" s="15">
        <f>F45-E45</f>
        <v>56</v>
      </c>
      <c r="H45" s="50">
        <v>45744</v>
      </c>
      <c r="I45" s="51" t="s">
        <v>639</v>
      </c>
      <c r="J45" s="36" t="s">
        <v>640</v>
      </c>
      <c r="K45" s="29" t="s">
        <v>641</v>
      </c>
      <c r="L45" s="29" t="s">
        <v>50</v>
      </c>
      <c r="M45" s="36">
        <v>859791.84</v>
      </c>
      <c r="N45" s="31">
        <v>859791.84</v>
      </c>
      <c r="O45" s="31">
        <v>859791.84</v>
      </c>
      <c r="P45" s="52">
        <f>O45-N45</f>
        <v>0</v>
      </c>
    </row>
    <row r="46" spans="1:17" x14ac:dyDescent="0.3">
      <c r="E46" s="8"/>
      <c r="F46" s="8"/>
      <c r="M46" s="25"/>
      <c r="N46" s="10">
        <f>SUM(N41:N45)</f>
        <v>7842762.5</v>
      </c>
      <c r="O46" s="10">
        <f>SUM(O41:O45)</f>
        <v>7877447.5700000003</v>
      </c>
      <c r="P46" s="19">
        <f>SUM(P41:P45)</f>
        <v>34685.069999999832</v>
      </c>
      <c r="Q46" s="83">
        <f>(O46-N46)/O46</f>
        <v>4.40308484338161E-3</v>
      </c>
    </row>
    <row r="47" spans="1:17" x14ac:dyDescent="0.3">
      <c r="A47" s="116">
        <v>1</v>
      </c>
      <c r="B47" t="s">
        <v>1027</v>
      </c>
      <c r="C47" t="s">
        <v>1028</v>
      </c>
      <c r="E47" s="8"/>
      <c r="F47" s="8"/>
      <c r="H47" s="1">
        <v>45727</v>
      </c>
      <c r="I47" t="s">
        <v>1029</v>
      </c>
      <c r="J47" t="s">
        <v>499</v>
      </c>
      <c r="K47" t="s">
        <v>1030</v>
      </c>
      <c r="L47" t="s">
        <v>14</v>
      </c>
      <c r="M47" s="53">
        <v>3948871.84</v>
      </c>
      <c r="P47" s="19"/>
      <c r="Q47" s="83"/>
    </row>
    <row r="48" spans="1:17" x14ac:dyDescent="0.3">
      <c r="E48" s="8"/>
      <c r="F48" s="8"/>
      <c r="M48" s="25">
        <f>SUM(M47)</f>
        <v>3948871.84</v>
      </c>
      <c r="P48" s="19"/>
      <c r="Q48" s="83"/>
    </row>
    <row r="49" spans="4:13" x14ac:dyDescent="0.3">
      <c r="M49" s="25"/>
    </row>
    <row r="50" spans="4:13" x14ac:dyDescent="0.3">
      <c r="M50" s="26">
        <f>M36+M39+M43+M45+M48</f>
        <v>12043146.219999999</v>
      </c>
    </row>
    <row r="51" spans="4:13" x14ac:dyDescent="0.3">
      <c r="D51" s="1"/>
      <c r="H51" s="1"/>
    </row>
  </sheetData>
  <autoFilter ref="B1:M1" xr:uid="{DDBDE13D-C918-4530-9415-F299E478FE38}"/>
  <sortState xmlns:xlrd2="http://schemas.microsoft.com/office/spreadsheetml/2017/richdata2" ref="B2:M42">
    <sortCondition ref="J2:J42"/>
  </sortState>
  <mergeCells count="6">
    <mergeCell ref="A12:A13"/>
    <mergeCell ref="A26:A30"/>
    <mergeCell ref="A32:A33"/>
    <mergeCell ref="A5:A6"/>
    <mergeCell ref="A7:A9"/>
    <mergeCell ref="A21:A22"/>
  </mergeCells>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E838-48C9-4B50-AA66-1EABE3580F7C}">
  <dimension ref="A1:L16"/>
  <sheetViews>
    <sheetView zoomScale="80" zoomScaleNormal="80" workbookViewId="0">
      <pane ySplit="1" topLeftCell="A2" activePane="bottomLeft" state="frozen"/>
      <selection activeCell="B1" sqref="B1"/>
      <selection pane="bottomLeft" activeCell="A9" sqref="A9"/>
    </sheetView>
  </sheetViews>
  <sheetFormatPr defaultRowHeight="14.4" x14ac:dyDescent="0.3"/>
  <cols>
    <col min="1" max="1" width="8.88671875" style="116"/>
    <col min="2" max="2" width="15.44140625" bestFit="1" customWidth="1"/>
    <col min="3" max="3" width="19" bestFit="1" customWidth="1"/>
    <col min="4" max="4" width="12.6640625" bestFit="1" customWidth="1"/>
    <col min="5" max="5" width="16" bestFit="1" customWidth="1"/>
    <col min="6" max="6" width="51.88671875" customWidth="1"/>
    <col min="7" max="7" width="21.5546875" bestFit="1" customWidth="1"/>
    <col min="8" max="8" width="50.6640625" customWidth="1"/>
    <col min="9" max="9" width="15.5546875" bestFit="1" customWidth="1"/>
    <col min="10" max="10" width="19.44140625" style="10" bestFit="1" customWidth="1"/>
    <col min="11" max="11" width="13" customWidth="1"/>
  </cols>
  <sheetData>
    <row r="1" spans="1:12" s="27" customFormat="1" x14ac:dyDescent="0.3">
      <c r="A1" s="123" t="s">
        <v>617</v>
      </c>
      <c r="B1" s="27" t="s">
        <v>0</v>
      </c>
      <c r="C1" s="27" t="s">
        <v>1</v>
      </c>
      <c r="D1" s="27" t="s">
        <v>2</v>
      </c>
      <c r="E1" s="27" t="s">
        <v>3</v>
      </c>
      <c r="F1" s="27" t="s">
        <v>4</v>
      </c>
      <c r="G1" s="27" t="s">
        <v>5</v>
      </c>
      <c r="H1" s="27" t="s">
        <v>6</v>
      </c>
      <c r="I1" s="27" t="s">
        <v>7</v>
      </c>
      <c r="J1" s="26" t="s">
        <v>8</v>
      </c>
    </row>
    <row r="2" spans="1:12" x14ac:dyDescent="0.3">
      <c r="A2" s="116">
        <v>1</v>
      </c>
      <c r="B2" t="s">
        <v>295</v>
      </c>
      <c r="C2" t="s">
        <v>52</v>
      </c>
      <c r="D2" s="1">
        <v>45733</v>
      </c>
      <c r="E2" s="1">
        <v>45761</v>
      </c>
      <c r="F2" t="s">
        <v>296</v>
      </c>
      <c r="G2" t="s">
        <v>26</v>
      </c>
      <c r="H2" t="s">
        <v>297</v>
      </c>
      <c r="I2" t="s">
        <v>14</v>
      </c>
      <c r="J2" s="10">
        <v>718.8</v>
      </c>
    </row>
    <row r="3" spans="1:12" x14ac:dyDescent="0.3">
      <c r="A3" s="116">
        <v>2</v>
      </c>
      <c r="B3" t="s">
        <v>282</v>
      </c>
      <c r="C3" t="s">
        <v>283</v>
      </c>
      <c r="D3" s="1">
        <v>45667</v>
      </c>
      <c r="E3" s="1">
        <v>45750</v>
      </c>
      <c r="F3" t="s">
        <v>284</v>
      </c>
      <c r="G3" t="s">
        <v>26</v>
      </c>
      <c r="H3" t="s">
        <v>109</v>
      </c>
      <c r="I3" t="s">
        <v>14</v>
      </c>
      <c r="J3" s="10">
        <v>2065.35</v>
      </c>
    </row>
    <row r="4" spans="1:12" x14ac:dyDescent="0.3">
      <c r="A4" s="116">
        <v>3</v>
      </c>
      <c r="B4" t="s">
        <v>288</v>
      </c>
      <c r="C4" t="s">
        <v>52</v>
      </c>
      <c r="D4" s="1">
        <v>45705</v>
      </c>
      <c r="E4" s="1">
        <v>45750</v>
      </c>
      <c r="F4" t="s">
        <v>289</v>
      </c>
      <c r="G4" t="s">
        <v>26</v>
      </c>
      <c r="H4" t="s">
        <v>290</v>
      </c>
      <c r="I4" t="s">
        <v>14</v>
      </c>
      <c r="J4" s="10">
        <v>1500</v>
      </c>
    </row>
    <row r="5" spans="1:12" x14ac:dyDescent="0.3">
      <c r="A5" s="147">
        <v>4</v>
      </c>
      <c r="B5" t="s">
        <v>291</v>
      </c>
      <c r="C5" t="s">
        <v>52</v>
      </c>
      <c r="D5" s="1">
        <v>45721</v>
      </c>
      <c r="E5" s="1">
        <v>45757</v>
      </c>
      <c r="F5" t="s">
        <v>292</v>
      </c>
      <c r="G5" t="s">
        <v>26</v>
      </c>
      <c r="H5" t="s">
        <v>293</v>
      </c>
      <c r="I5" t="s">
        <v>14</v>
      </c>
      <c r="J5" s="10">
        <v>450</v>
      </c>
    </row>
    <row r="6" spans="1:12" x14ac:dyDescent="0.3">
      <c r="A6" s="147"/>
      <c r="B6" t="s">
        <v>291</v>
      </c>
      <c r="C6" t="s">
        <v>52</v>
      </c>
      <c r="D6" s="1">
        <v>45721</v>
      </c>
      <c r="E6" s="1">
        <v>45757</v>
      </c>
      <c r="F6" t="s">
        <v>292</v>
      </c>
      <c r="G6" t="s">
        <v>26</v>
      </c>
      <c r="H6" t="s">
        <v>294</v>
      </c>
      <c r="I6" t="s">
        <v>14</v>
      </c>
      <c r="J6" s="10">
        <v>1750</v>
      </c>
    </row>
    <row r="7" spans="1:12" x14ac:dyDescent="0.3">
      <c r="A7" s="124">
        <v>4</v>
      </c>
      <c r="D7" s="1"/>
      <c r="E7" s="1"/>
      <c r="J7" s="25">
        <f>SUM(J2:J6)</f>
        <v>6484.15</v>
      </c>
    </row>
    <row r="8" spans="1:12" x14ac:dyDescent="0.3">
      <c r="D8" s="1"/>
      <c r="E8" s="1"/>
    </row>
    <row r="9" spans="1:12" x14ac:dyDescent="0.3">
      <c r="A9" s="124">
        <v>1</v>
      </c>
      <c r="B9" t="s">
        <v>285</v>
      </c>
      <c r="C9" t="s">
        <v>52</v>
      </c>
      <c r="D9" s="1">
        <v>44265</v>
      </c>
      <c r="E9" s="1">
        <v>45750</v>
      </c>
      <c r="F9" t="s">
        <v>286</v>
      </c>
      <c r="G9" t="s">
        <v>145</v>
      </c>
      <c r="H9" t="s">
        <v>287</v>
      </c>
      <c r="I9" t="s">
        <v>50</v>
      </c>
      <c r="J9" s="10">
        <v>940106</v>
      </c>
    </row>
    <row r="10" spans="1:12" x14ac:dyDescent="0.3">
      <c r="J10" s="25">
        <f>SUM(J9:J9)</f>
        <v>940106</v>
      </c>
    </row>
    <row r="11" spans="1:12" x14ac:dyDescent="0.3">
      <c r="J11" s="25"/>
    </row>
    <row r="12" spans="1:12" x14ac:dyDescent="0.3">
      <c r="I12" t="s">
        <v>615</v>
      </c>
      <c r="J12" s="26">
        <f>SUM(J10,J7)</f>
        <v>946590.15</v>
      </c>
      <c r="L12" s="2"/>
    </row>
    <row r="14" spans="1:12" x14ac:dyDescent="0.3">
      <c r="B14" t="s">
        <v>649</v>
      </c>
      <c r="F14" t="s">
        <v>650</v>
      </c>
      <c r="G14" s="15" t="s">
        <v>636</v>
      </c>
      <c r="J14" s="10">
        <v>775880</v>
      </c>
    </row>
    <row r="15" spans="1:12" x14ac:dyDescent="0.3">
      <c r="B15" t="s">
        <v>647</v>
      </c>
      <c r="F15" t="s">
        <v>648</v>
      </c>
      <c r="G15" t="s">
        <v>636</v>
      </c>
      <c r="J15" s="10">
        <v>767636</v>
      </c>
    </row>
    <row r="16" spans="1:12" x14ac:dyDescent="0.3">
      <c r="J16" s="25">
        <f>SUM(J14:J15)</f>
        <v>1543516</v>
      </c>
    </row>
  </sheetData>
  <autoFilter ref="B1:J1" xr:uid="{AAECE838-48C9-4B50-AA66-1EABE3580F7C}"/>
  <sortState xmlns:xlrd2="http://schemas.microsoft.com/office/spreadsheetml/2017/richdata2" ref="B2:J9">
    <sortCondition ref="G2:G9"/>
  </sortState>
  <mergeCells count="1">
    <mergeCell ref="A5:A6"/>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0789-4114-4FA6-8427-26EF860CDB4A}">
  <dimension ref="A1:Q75"/>
  <sheetViews>
    <sheetView zoomScale="80" zoomScaleNormal="80" workbookViewId="0">
      <pane ySplit="1" topLeftCell="A2" activePane="bottomLeft" state="frozen"/>
      <selection pane="bottomLeft" activeCell="N1" sqref="N1:Q1048576"/>
    </sheetView>
  </sheetViews>
  <sheetFormatPr defaultRowHeight="14.4" x14ac:dyDescent="0.3"/>
  <cols>
    <col min="1" max="1" width="8.88671875" style="116"/>
    <col min="2" max="2" width="15" bestFit="1" customWidth="1"/>
    <col min="3" max="3" width="18.88671875" bestFit="1" customWidth="1"/>
    <col min="4" max="4" width="12.88671875" bestFit="1" customWidth="1"/>
    <col min="5" max="5" width="11.88671875" hidden="1" customWidth="1"/>
    <col min="6" max="6" width="14.88671875" hidden="1" customWidth="1"/>
    <col min="7" max="7" width="4.6640625" style="15" hidden="1" customWidth="1"/>
    <col min="8" max="8" width="15.6640625" bestFit="1" customWidth="1"/>
    <col min="9" max="9" width="34.44140625" customWidth="1"/>
    <col min="10" max="10" width="26.44140625" customWidth="1"/>
    <col min="11" max="11" width="43.6640625" customWidth="1"/>
    <col min="12" max="12" width="13.88671875" customWidth="1"/>
    <col min="13" max="13" width="19.6640625" style="10" bestFit="1" customWidth="1"/>
    <col min="14" max="14" width="19.88671875" style="10" hidden="1" customWidth="1"/>
    <col min="15" max="15" width="18.44140625" style="10" hidden="1" customWidth="1"/>
    <col min="16" max="16" width="13.6640625" hidden="1" customWidth="1"/>
    <col min="17" max="17" width="0" hidden="1" customWidth="1"/>
  </cols>
  <sheetData>
    <row r="1" spans="1:16" s="27" customFormat="1" x14ac:dyDescent="0.3">
      <c r="A1" s="123" t="s">
        <v>617</v>
      </c>
      <c r="B1" s="27" t="s">
        <v>0</v>
      </c>
      <c r="C1" s="27" t="s">
        <v>1</v>
      </c>
      <c r="D1" s="27" t="s">
        <v>2</v>
      </c>
      <c r="E1" s="5" t="s">
        <v>271</v>
      </c>
      <c r="F1" s="5" t="s">
        <v>272</v>
      </c>
      <c r="G1" s="14" t="s">
        <v>273</v>
      </c>
      <c r="H1" s="27" t="s">
        <v>3</v>
      </c>
      <c r="I1" s="27" t="s">
        <v>4</v>
      </c>
      <c r="J1" s="27" t="s">
        <v>5</v>
      </c>
      <c r="K1" s="27" t="s">
        <v>6</v>
      </c>
      <c r="L1" s="27" t="s">
        <v>7</v>
      </c>
      <c r="M1" s="26" t="s">
        <v>8</v>
      </c>
      <c r="N1" s="9" t="s">
        <v>277</v>
      </c>
      <c r="O1" s="9" t="s">
        <v>274</v>
      </c>
      <c r="P1" s="24" t="s">
        <v>278</v>
      </c>
    </row>
    <row r="2" spans="1:16" x14ac:dyDescent="0.3">
      <c r="A2" s="116">
        <v>1</v>
      </c>
      <c r="B2" t="s">
        <v>444</v>
      </c>
      <c r="C2" t="s">
        <v>445</v>
      </c>
      <c r="D2" s="1">
        <v>45609</v>
      </c>
      <c r="E2" s="1"/>
      <c r="F2" s="1"/>
      <c r="H2" s="1">
        <v>45799</v>
      </c>
      <c r="I2" t="s">
        <v>446</v>
      </c>
      <c r="J2" t="s">
        <v>26</v>
      </c>
      <c r="K2" t="s">
        <v>447</v>
      </c>
      <c r="L2" t="s">
        <v>14</v>
      </c>
      <c r="M2" s="10">
        <v>59.8</v>
      </c>
    </row>
    <row r="3" spans="1:16" x14ac:dyDescent="0.3">
      <c r="A3" s="116">
        <v>2</v>
      </c>
      <c r="B3" s="1" t="s">
        <v>298</v>
      </c>
      <c r="C3" t="s">
        <v>207</v>
      </c>
      <c r="D3" s="2"/>
      <c r="E3" s="1"/>
      <c r="F3" s="1"/>
      <c r="H3" s="1">
        <v>45803</v>
      </c>
      <c r="I3" t="s">
        <v>299</v>
      </c>
      <c r="J3" s="2" t="s">
        <v>26</v>
      </c>
      <c r="K3" t="s">
        <v>300</v>
      </c>
      <c r="L3" t="s">
        <v>50</v>
      </c>
      <c r="M3" s="10">
        <v>1940</v>
      </c>
    </row>
    <row r="4" spans="1:16" x14ac:dyDescent="0.3">
      <c r="A4" s="116">
        <v>3</v>
      </c>
      <c r="B4" s="1" t="s">
        <v>301</v>
      </c>
      <c r="C4" t="s">
        <v>302</v>
      </c>
      <c r="D4" s="1">
        <v>45785</v>
      </c>
      <c r="E4" s="1"/>
      <c r="F4" s="1"/>
      <c r="H4" s="1">
        <v>45793</v>
      </c>
      <c r="I4" t="s">
        <v>303</v>
      </c>
      <c r="J4" s="2" t="s">
        <v>26</v>
      </c>
      <c r="K4" t="s">
        <v>304</v>
      </c>
      <c r="L4" t="s">
        <v>14</v>
      </c>
      <c r="M4" s="10">
        <v>967.53</v>
      </c>
    </row>
    <row r="5" spans="1:16" x14ac:dyDescent="0.3">
      <c r="A5" s="116">
        <v>4</v>
      </c>
      <c r="B5" s="1" t="s">
        <v>305</v>
      </c>
      <c r="C5" t="s">
        <v>306</v>
      </c>
      <c r="D5" s="1">
        <v>45681</v>
      </c>
      <c r="E5" s="1"/>
      <c r="F5" s="1"/>
      <c r="H5" s="1">
        <v>45799</v>
      </c>
      <c r="I5" t="s">
        <v>307</v>
      </c>
      <c r="J5" s="2" t="s">
        <v>26</v>
      </c>
      <c r="K5" t="s">
        <v>308</v>
      </c>
      <c r="L5" t="s">
        <v>50</v>
      </c>
      <c r="M5" s="10">
        <v>6200</v>
      </c>
    </row>
    <row r="6" spans="1:16" x14ac:dyDescent="0.3">
      <c r="A6" s="137">
        <v>5</v>
      </c>
      <c r="B6" s="1" t="s">
        <v>309</v>
      </c>
      <c r="C6" t="s">
        <v>310</v>
      </c>
      <c r="D6" s="1">
        <v>45681</v>
      </c>
      <c r="E6" s="1"/>
      <c r="F6" s="1"/>
      <c r="H6" s="1">
        <v>45793</v>
      </c>
      <c r="I6" t="s">
        <v>311</v>
      </c>
      <c r="J6" s="2" t="s">
        <v>26</v>
      </c>
      <c r="K6" t="s">
        <v>58</v>
      </c>
      <c r="L6" t="s">
        <v>50</v>
      </c>
      <c r="M6" s="10">
        <v>1000</v>
      </c>
    </row>
    <row r="7" spans="1:16" x14ac:dyDescent="0.3">
      <c r="A7" s="137"/>
      <c r="B7" s="1" t="s">
        <v>309</v>
      </c>
      <c r="C7" t="s">
        <v>310</v>
      </c>
      <c r="D7" s="1">
        <v>45681</v>
      </c>
      <c r="E7" s="1"/>
      <c r="F7" s="1"/>
      <c r="H7" s="1">
        <v>45793</v>
      </c>
      <c r="I7" t="s">
        <v>312</v>
      </c>
      <c r="J7" s="2" t="s">
        <v>26</v>
      </c>
      <c r="K7" t="s">
        <v>313</v>
      </c>
      <c r="L7" t="s">
        <v>50</v>
      </c>
      <c r="M7" s="10">
        <v>1498</v>
      </c>
    </row>
    <row r="8" spans="1:16" x14ac:dyDescent="0.3">
      <c r="A8" s="137"/>
      <c r="B8" s="1" t="s">
        <v>309</v>
      </c>
      <c r="C8" t="s">
        <v>310</v>
      </c>
      <c r="D8" s="1">
        <v>45681</v>
      </c>
      <c r="E8" s="1"/>
      <c r="F8" s="1"/>
      <c r="H8" s="1">
        <v>45793</v>
      </c>
      <c r="I8" t="s">
        <v>312</v>
      </c>
      <c r="J8" s="2" t="s">
        <v>26</v>
      </c>
      <c r="K8" t="s">
        <v>314</v>
      </c>
      <c r="L8" t="s">
        <v>50</v>
      </c>
      <c r="M8" s="10">
        <v>3798</v>
      </c>
    </row>
    <row r="9" spans="1:16" x14ac:dyDescent="0.3">
      <c r="A9" s="116">
        <v>6</v>
      </c>
      <c r="B9" s="1" t="s">
        <v>315</v>
      </c>
      <c r="C9" t="s">
        <v>316</v>
      </c>
      <c r="D9" s="1">
        <v>45681</v>
      </c>
      <c r="E9" s="1"/>
      <c r="F9" s="1"/>
      <c r="H9" s="1">
        <v>45797</v>
      </c>
      <c r="I9" t="s">
        <v>317</v>
      </c>
      <c r="J9" s="2" t="s">
        <v>26</v>
      </c>
      <c r="K9" t="s">
        <v>318</v>
      </c>
      <c r="L9" t="s">
        <v>50</v>
      </c>
      <c r="M9" s="10">
        <v>810</v>
      </c>
    </row>
    <row r="10" spans="1:16" x14ac:dyDescent="0.3">
      <c r="A10" s="137">
        <v>7</v>
      </c>
      <c r="B10" s="1" t="s">
        <v>319</v>
      </c>
      <c r="C10" t="s">
        <v>320</v>
      </c>
      <c r="D10" s="1">
        <v>45681</v>
      </c>
      <c r="E10" s="1"/>
      <c r="F10" s="1"/>
      <c r="H10" s="1">
        <v>45782</v>
      </c>
      <c r="I10" t="s">
        <v>321</v>
      </c>
      <c r="J10" s="2" t="s">
        <v>26</v>
      </c>
      <c r="K10" t="s">
        <v>322</v>
      </c>
      <c r="L10" t="s">
        <v>50</v>
      </c>
      <c r="M10" s="10">
        <v>1557</v>
      </c>
    </row>
    <row r="11" spans="1:16" x14ac:dyDescent="0.3">
      <c r="A11" s="137"/>
      <c r="B11" s="1" t="s">
        <v>319</v>
      </c>
      <c r="C11" t="s">
        <v>320</v>
      </c>
      <c r="D11" s="1">
        <v>45681</v>
      </c>
      <c r="E11" s="1"/>
      <c r="F11" s="1"/>
      <c r="H11" s="1">
        <v>45782</v>
      </c>
      <c r="I11" t="s">
        <v>321</v>
      </c>
      <c r="J11" s="2" t="s">
        <v>26</v>
      </c>
      <c r="K11" t="s">
        <v>323</v>
      </c>
      <c r="L11" t="s">
        <v>50</v>
      </c>
      <c r="M11" s="10">
        <v>2595</v>
      </c>
    </row>
    <row r="12" spans="1:16" x14ac:dyDescent="0.3">
      <c r="A12" s="137">
        <v>8</v>
      </c>
      <c r="B12" s="1" t="s">
        <v>324</v>
      </c>
      <c r="C12" t="s">
        <v>325</v>
      </c>
      <c r="D12" s="1">
        <v>45681</v>
      </c>
      <c r="E12" s="1"/>
      <c r="F12" s="1"/>
      <c r="H12" s="1">
        <v>45803</v>
      </c>
      <c r="I12" t="s">
        <v>326</v>
      </c>
      <c r="J12" s="2" t="s">
        <v>26</v>
      </c>
      <c r="K12" t="s">
        <v>327</v>
      </c>
      <c r="L12" t="s">
        <v>50</v>
      </c>
      <c r="M12" s="10">
        <f>7200+7200</f>
        <v>14400</v>
      </c>
    </row>
    <row r="13" spans="1:16" x14ac:dyDescent="0.3">
      <c r="A13" s="137"/>
      <c r="B13" s="1" t="s">
        <v>324</v>
      </c>
      <c r="C13" t="s">
        <v>325</v>
      </c>
      <c r="D13" s="1">
        <v>45681</v>
      </c>
      <c r="E13" s="1"/>
      <c r="F13" s="1"/>
      <c r="H13" s="1">
        <v>45803</v>
      </c>
      <c r="I13" t="s">
        <v>328</v>
      </c>
      <c r="J13" s="2" t="s">
        <v>26</v>
      </c>
      <c r="K13" t="s">
        <v>329</v>
      </c>
      <c r="L13" t="s">
        <v>50</v>
      </c>
      <c r="M13" s="10">
        <v>2110</v>
      </c>
    </row>
    <row r="14" spans="1:16" x14ac:dyDescent="0.3">
      <c r="A14" s="116">
        <v>9</v>
      </c>
      <c r="B14" s="1" t="s">
        <v>330</v>
      </c>
      <c r="C14" t="s">
        <v>331</v>
      </c>
      <c r="D14" s="1">
        <v>45681</v>
      </c>
      <c r="E14" s="1"/>
      <c r="F14" s="1"/>
      <c r="H14" s="1">
        <v>45782</v>
      </c>
      <c r="I14" t="s">
        <v>332</v>
      </c>
      <c r="J14" s="2" t="s">
        <v>26</v>
      </c>
      <c r="K14" t="s">
        <v>333</v>
      </c>
      <c r="L14" t="s">
        <v>50</v>
      </c>
      <c r="M14" s="10">
        <v>20107.36</v>
      </c>
    </row>
    <row r="15" spans="1:16" x14ac:dyDescent="0.3">
      <c r="A15" s="116">
        <v>10</v>
      </c>
      <c r="B15" s="1" t="s">
        <v>334</v>
      </c>
      <c r="C15" t="s">
        <v>335</v>
      </c>
      <c r="D15" s="1">
        <v>45681</v>
      </c>
      <c r="E15" s="1"/>
      <c r="F15" s="1"/>
      <c r="H15" s="1">
        <v>45785</v>
      </c>
      <c r="I15" t="s">
        <v>336</v>
      </c>
      <c r="J15" s="2" t="s">
        <v>26</v>
      </c>
      <c r="K15" t="s">
        <v>337</v>
      </c>
      <c r="L15" t="s">
        <v>14</v>
      </c>
      <c r="M15" s="10">
        <v>19900</v>
      </c>
    </row>
    <row r="16" spans="1:16" x14ac:dyDescent="0.3">
      <c r="A16" s="116">
        <v>11</v>
      </c>
      <c r="B16" s="1" t="s">
        <v>338</v>
      </c>
      <c r="C16" t="s">
        <v>339</v>
      </c>
      <c r="D16" s="1">
        <v>45681</v>
      </c>
      <c r="E16" s="1"/>
      <c r="F16" s="1"/>
      <c r="H16" s="1">
        <v>45785</v>
      </c>
      <c r="I16" t="s">
        <v>340</v>
      </c>
      <c r="J16" s="2" t="s">
        <v>26</v>
      </c>
      <c r="K16" t="s">
        <v>341</v>
      </c>
      <c r="L16" t="s">
        <v>50</v>
      </c>
      <c r="M16" s="10">
        <v>10290</v>
      </c>
    </row>
    <row r="17" spans="1:13" x14ac:dyDescent="0.3">
      <c r="A17" s="116">
        <v>12</v>
      </c>
      <c r="B17" s="1" t="s">
        <v>342</v>
      </c>
      <c r="C17" t="s">
        <v>343</v>
      </c>
      <c r="D17" s="1">
        <v>45771</v>
      </c>
      <c r="E17" s="1"/>
      <c r="F17" s="1"/>
      <c r="H17" s="1">
        <v>45783</v>
      </c>
      <c r="I17" t="s">
        <v>344</v>
      </c>
      <c r="J17" s="2" t="s">
        <v>26</v>
      </c>
      <c r="K17" t="s">
        <v>345</v>
      </c>
      <c r="L17" t="s">
        <v>50</v>
      </c>
      <c r="M17" s="10">
        <v>796</v>
      </c>
    </row>
    <row r="18" spans="1:13" x14ac:dyDescent="0.3">
      <c r="A18" s="116">
        <v>13</v>
      </c>
      <c r="B18" s="1" t="s">
        <v>346</v>
      </c>
      <c r="C18" t="s">
        <v>347</v>
      </c>
      <c r="D18" s="1">
        <v>45681</v>
      </c>
      <c r="E18" s="1"/>
      <c r="F18" s="1"/>
      <c r="H18" s="1">
        <v>45783</v>
      </c>
      <c r="I18" t="s">
        <v>348</v>
      </c>
      <c r="J18" s="2" t="s">
        <v>26</v>
      </c>
      <c r="K18" t="s">
        <v>349</v>
      </c>
      <c r="L18" t="s">
        <v>50</v>
      </c>
      <c r="M18" s="10">
        <v>7160</v>
      </c>
    </row>
    <row r="19" spans="1:13" x14ac:dyDescent="0.3">
      <c r="A19" s="116">
        <v>14</v>
      </c>
      <c r="B19" s="1" t="s">
        <v>350</v>
      </c>
      <c r="C19" t="s">
        <v>52</v>
      </c>
      <c r="D19" s="1">
        <v>45687</v>
      </c>
      <c r="E19" s="1"/>
      <c r="F19" s="1"/>
      <c r="H19" s="1">
        <v>45799</v>
      </c>
      <c r="I19" t="s">
        <v>351</v>
      </c>
      <c r="J19" s="2" t="s">
        <v>26</v>
      </c>
      <c r="K19" t="s">
        <v>352</v>
      </c>
      <c r="L19" t="s">
        <v>14</v>
      </c>
      <c r="M19" s="10">
        <v>687</v>
      </c>
    </row>
    <row r="20" spans="1:13" x14ac:dyDescent="0.3">
      <c r="A20" s="137">
        <v>15</v>
      </c>
      <c r="B20" s="1" t="s">
        <v>353</v>
      </c>
      <c r="C20" t="s">
        <v>354</v>
      </c>
      <c r="D20" s="1">
        <v>45660</v>
      </c>
      <c r="E20" s="1"/>
      <c r="F20" s="1"/>
      <c r="H20" s="1">
        <v>45793</v>
      </c>
      <c r="I20" t="s">
        <v>355</v>
      </c>
      <c r="J20" s="2" t="s">
        <v>26</v>
      </c>
      <c r="K20" t="s">
        <v>356</v>
      </c>
      <c r="L20" t="s">
        <v>14</v>
      </c>
      <c r="M20" s="10">
        <v>676</v>
      </c>
    </row>
    <row r="21" spans="1:13" x14ac:dyDescent="0.3">
      <c r="A21" s="137"/>
      <c r="B21" s="1" t="s">
        <v>353</v>
      </c>
      <c r="C21" t="s">
        <v>354</v>
      </c>
      <c r="D21" s="1">
        <v>45660</v>
      </c>
      <c r="E21" s="1"/>
      <c r="F21" s="1"/>
      <c r="H21" s="1">
        <v>45793</v>
      </c>
      <c r="I21" t="s">
        <v>355</v>
      </c>
      <c r="J21" s="2" t="s">
        <v>26</v>
      </c>
      <c r="K21" t="s">
        <v>357</v>
      </c>
      <c r="L21" t="s">
        <v>14</v>
      </c>
      <c r="M21" s="10">
        <v>369.2</v>
      </c>
    </row>
    <row r="22" spans="1:13" x14ac:dyDescent="0.3">
      <c r="A22" s="137"/>
      <c r="B22" s="1" t="s">
        <v>353</v>
      </c>
      <c r="C22" t="s">
        <v>354</v>
      </c>
      <c r="D22" s="1">
        <v>45687</v>
      </c>
      <c r="E22" s="1"/>
      <c r="F22" s="1"/>
      <c r="H22" s="1">
        <v>45793</v>
      </c>
      <c r="I22" t="s">
        <v>358</v>
      </c>
      <c r="J22" s="2" t="s">
        <v>26</v>
      </c>
      <c r="K22" t="s">
        <v>359</v>
      </c>
      <c r="L22" t="s">
        <v>14</v>
      </c>
      <c r="M22" s="10">
        <v>1512</v>
      </c>
    </row>
    <row r="23" spans="1:13" x14ac:dyDescent="0.3">
      <c r="A23" s="116">
        <v>16</v>
      </c>
      <c r="B23" s="1" t="s">
        <v>360</v>
      </c>
      <c r="C23" t="s">
        <v>361</v>
      </c>
      <c r="D23" s="1">
        <v>45692</v>
      </c>
      <c r="E23" s="7"/>
      <c r="F23" s="7"/>
      <c r="G23" s="16"/>
      <c r="H23" s="1">
        <v>45789</v>
      </c>
      <c r="I23" t="s">
        <v>362</v>
      </c>
      <c r="J23" s="2" t="s">
        <v>26</v>
      </c>
      <c r="K23" t="s">
        <v>363</v>
      </c>
      <c r="L23" t="s">
        <v>14</v>
      </c>
      <c r="M23" s="10">
        <v>7200</v>
      </c>
    </row>
    <row r="24" spans="1:13" x14ac:dyDescent="0.3">
      <c r="A24" s="116">
        <v>17</v>
      </c>
      <c r="B24" s="1" t="s">
        <v>364</v>
      </c>
      <c r="C24" t="s">
        <v>365</v>
      </c>
      <c r="D24" s="1">
        <v>45698</v>
      </c>
      <c r="E24" s="7"/>
      <c r="F24" s="7"/>
      <c r="G24" s="16"/>
      <c r="H24" s="1">
        <v>45793</v>
      </c>
      <c r="I24" t="s">
        <v>366</v>
      </c>
      <c r="J24" s="2" t="s">
        <v>26</v>
      </c>
      <c r="K24" t="s">
        <v>229</v>
      </c>
      <c r="L24" t="s">
        <v>50</v>
      </c>
      <c r="M24" s="10">
        <v>1520.8</v>
      </c>
    </row>
    <row r="25" spans="1:13" x14ac:dyDescent="0.3">
      <c r="A25" s="116">
        <v>18</v>
      </c>
      <c r="B25" s="1" t="s">
        <v>367</v>
      </c>
      <c r="C25" t="s">
        <v>368</v>
      </c>
      <c r="D25" s="1">
        <v>45700</v>
      </c>
      <c r="E25" s="7"/>
      <c r="F25" s="7"/>
      <c r="G25" s="16"/>
      <c r="H25" s="1">
        <v>45793</v>
      </c>
      <c r="I25" t="s">
        <v>369</v>
      </c>
      <c r="J25" s="2" t="s">
        <v>26</v>
      </c>
      <c r="K25" t="s">
        <v>370</v>
      </c>
      <c r="L25" t="s">
        <v>50</v>
      </c>
      <c r="M25" s="10">
        <v>6745</v>
      </c>
    </row>
    <row r="26" spans="1:13" x14ac:dyDescent="0.3">
      <c r="A26" s="137">
        <v>19</v>
      </c>
      <c r="B26" s="1" t="s">
        <v>375</v>
      </c>
      <c r="C26" t="s">
        <v>376</v>
      </c>
      <c r="D26" s="1">
        <v>45713</v>
      </c>
      <c r="E26" s="7"/>
      <c r="F26" s="7"/>
      <c r="G26" s="16"/>
      <c r="H26" s="1">
        <v>45799</v>
      </c>
      <c r="I26" t="s">
        <v>377</v>
      </c>
      <c r="J26" s="2" t="s">
        <v>26</v>
      </c>
      <c r="K26" t="s">
        <v>378</v>
      </c>
      <c r="L26" t="s">
        <v>14</v>
      </c>
      <c r="M26" s="10">
        <v>576</v>
      </c>
    </row>
    <row r="27" spans="1:13" x14ac:dyDescent="0.3">
      <c r="A27" s="137"/>
      <c r="B27" s="1" t="s">
        <v>375</v>
      </c>
      <c r="C27" t="s">
        <v>376</v>
      </c>
      <c r="D27" s="1">
        <v>45713</v>
      </c>
      <c r="E27" s="7"/>
      <c r="F27" s="7"/>
      <c r="G27" s="16"/>
      <c r="H27" s="1">
        <v>45799</v>
      </c>
      <c r="I27" t="s">
        <v>377</v>
      </c>
      <c r="J27" s="2" t="s">
        <v>26</v>
      </c>
      <c r="K27" t="s">
        <v>379</v>
      </c>
      <c r="L27" t="s">
        <v>14</v>
      </c>
      <c r="M27" s="10">
        <v>6792</v>
      </c>
    </row>
    <row r="28" spans="1:13" x14ac:dyDescent="0.3">
      <c r="A28" s="137"/>
      <c r="B28" s="1" t="s">
        <v>375</v>
      </c>
      <c r="C28" t="s">
        <v>376</v>
      </c>
      <c r="D28" s="1">
        <v>45713</v>
      </c>
      <c r="E28" s="7"/>
      <c r="F28" s="7"/>
      <c r="G28" s="16"/>
      <c r="H28" s="1">
        <v>45799</v>
      </c>
      <c r="I28" t="s">
        <v>377</v>
      </c>
      <c r="J28" s="2" t="s">
        <v>26</v>
      </c>
      <c r="K28" t="s">
        <v>380</v>
      </c>
      <c r="L28" t="s">
        <v>14</v>
      </c>
      <c r="M28" s="10">
        <v>1609.44</v>
      </c>
    </row>
    <row r="29" spans="1:13" x14ac:dyDescent="0.3">
      <c r="A29" s="137"/>
      <c r="B29" s="1" t="s">
        <v>375</v>
      </c>
      <c r="C29" t="s">
        <v>376</v>
      </c>
      <c r="D29" s="1">
        <v>45716</v>
      </c>
      <c r="E29" s="7"/>
      <c r="F29" s="7"/>
      <c r="G29" s="16"/>
      <c r="H29" s="1">
        <v>45799</v>
      </c>
      <c r="I29" t="s">
        <v>381</v>
      </c>
      <c r="J29" s="2" t="s">
        <v>26</v>
      </c>
      <c r="K29" t="s">
        <v>380</v>
      </c>
      <c r="L29" t="s">
        <v>14</v>
      </c>
      <c r="M29" s="10">
        <v>4503.24</v>
      </c>
    </row>
    <row r="30" spans="1:13" x14ac:dyDescent="0.3">
      <c r="A30" s="137"/>
      <c r="B30" s="1" t="s">
        <v>375</v>
      </c>
      <c r="C30" t="s">
        <v>376</v>
      </c>
      <c r="D30" s="1">
        <v>45716</v>
      </c>
      <c r="E30" s="20"/>
      <c r="F30" s="20"/>
      <c r="G30" s="16"/>
      <c r="H30" s="1">
        <v>45799</v>
      </c>
      <c r="I30" t="s">
        <v>381</v>
      </c>
      <c r="J30" s="2" t="s">
        <v>26</v>
      </c>
      <c r="K30" t="s">
        <v>382</v>
      </c>
      <c r="L30" t="s">
        <v>14</v>
      </c>
      <c r="M30" s="10">
        <v>3408</v>
      </c>
    </row>
    <row r="31" spans="1:13" x14ac:dyDescent="0.3">
      <c r="A31" s="137"/>
      <c r="B31" s="1" t="s">
        <v>375</v>
      </c>
      <c r="C31" t="s">
        <v>376</v>
      </c>
      <c r="D31" s="1">
        <v>45716</v>
      </c>
      <c r="E31" s="20"/>
      <c r="F31" s="20"/>
      <c r="G31" s="16"/>
      <c r="H31" s="1">
        <v>45799</v>
      </c>
      <c r="I31" t="s">
        <v>381</v>
      </c>
      <c r="J31" s="2" t="s">
        <v>26</v>
      </c>
      <c r="K31" t="s">
        <v>380</v>
      </c>
      <c r="L31" t="s">
        <v>14</v>
      </c>
      <c r="M31" s="10">
        <v>1609.44</v>
      </c>
    </row>
    <row r="32" spans="1:13" x14ac:dyDescent="0.3">
      <c r="A32" s="116">
        <v>20</v>
      </c>
      <c r="B32" s="1" t="s">
        <v>383</v>
      </c>
      <c r="C32" t="s">
        <v>52</v>
      </c>
      <c r="D32" s="1">
        <v>45727</v>
      </c>
      <c r="E32" s="21"/>
      <c r="F32" s="21"/>
      <c r="G32" s="16"/>
      <c r="H32" s="1">
        <v>45800</v>
      </c>
      <c r="I32" t="s">
        <v>384</v>
      </c>
      <c r="J32" s="2" t="s">
        <v>26</v>
      </c>
      <c r="K32" t="s">
        <v>385</v>
      </c>
      <c r="L32" t="s">
        <v>14</v>
      </c>
      <c r="M32" s="10">
        <v>478.8</v>
      </c>
    </row>
    <row r="33" spans="1:13" x14ac:dyDescent="0.3">
      <c r="A33" s="116">
        <v>21</v>
      </c>
      <c r="B33" s="1" t="s">
        <v>390</v>
      </c>
      <c r="C33" t="s">
        <v>391</v>
      </c>
      <c r="D33" s="1">
        <v>45740</v>
      </c>
      <c r="G33" s="23"/>
      <c r="H33" s="1">
        <v>45797</v>
      </c>
      <c r="I33" t="s">
        <v>392</v>
      </c>
      <c r="J33" s="2" t="s">
        <v>26</v>
      </c>
      <c r="K33" t="s">
        <v>393</v>
      </c>
      <c r="L33" t="s">
        <v>14</v>
      </c>
      <c r="M33" s="10">
        <v>3036</v>
      </c>
    </row>
    <row r="34" spans="1:13" x14ac:dyDescent="0.3">
      <c r="A34" s="116">
        <v>22</v>
      </c>
      <c r="B34" s="1" t="s">
        <v>1032</v>
      </c>
      <c r="D34" s="1"/>
      <c r="G34" s="23"/>
      <c r="H34" s="1">
        <v>45793</v>
      </c>
      <c r="I34" t="s">
        <v>1033</v>
      </c>
      <c r="J34" s="2" t="s">
        <v>26</v>
      </c>
      <c r="K34" t="s">
        <v>601</v>
      </c>
      <c r="L34" t="s">
        <v>50</v>
      </c>
      <c r="M34" s="10">
        <v>2851.75</v>
      </c>
    </row>
    <row r="35" spans="1:13" x14ac:dyDescent="0.3">
      <c r="A35" s="116">
        <v>23</v>
      </c>
      <c r="B35" s="1" t="s">
        <v>397</v>
      </c>
      <c r="C35" t="s">
        <v>52</v>
      </c>
      <c r="D35" s="1">
        <v>45780</v>
      </c>
      <c r="H35" s="1">
        <v>45793</v>
      </c>
      <c r="I35" t="s">
        <v>398</v>
      </c>
      <c r="J35" s="2" t="s">
        <v>26</v>
      </c>
      <c r="K35" t="s">
        <v>399</v>
      </c>
      <c r="L35" t="s">
        <v>50</v>
      </c>
      <c r="M35" s="10">
        <v>13789</v>
      </c>
    </row>
    <row r="36" spans="1:13" x14ac:dyDescent="0.3">
      <c r="A36" s="116">
        <v>24</v>
      </c>
      <c r="B36" s="1" t="s">
        <v>400</v>
      </c>
      <c r="C36" t="s">
        <v>401</v>
      </c>
      <c r="D36" s="1">
        <v>45750</v>
      </c>
      <c r="E36" s="7"/>
      <c r="F36" s="7"/>
      <c r="G36" s="22"/>
      <c r="H36" s="1">
        <v>45797</v>
      </c>
      <c r="I36" t="s">
        <v>402</v>
      </c>
      <c r="J36" s="2" t="s">
        <v>26</v>
      </c>
      <c r="K36" t="s">
        <v>403</v>
      </c>
      <c r="L36" t="s">
        <v>50</v>
      </c>
      <c r="M36" s="10">
        <v>3000</v>
      </c>
    </row>
    <row r="37" spans="1:13" x14ac:dyDescent="0.3">
      <c r="A37" s="116">
        <v>25</v>
      </c>
      <c r="B37" s="1" t="s">
        <v>1037</v>
      </c>
      <c r="D37" s="1"/>
      <c r="E37" s="7"/>
      <c r="F37" s="7"/>
      <c r="G37" s="22"/>
      <c r="H37" s="1">
        <v>45796</v>
      </c>
      <c r="I37" t="s">
        <v>1038</v>
      </c>
      <c r="J37" s="2" t="s">
        <v>26</v>
      </c>
      <c r="K37" t="s">
        <v>1039</v>
      </c>
      <c r="L37" t="s">
        <v>14</v>
      </c>
      <c r="M37" s="10">
        <v>34490.6</v>
      </c>
    </row>
    <row r="38" spans="1:13" x14ac:dyDescent="0.3">
      <c r="A38" s="116">
        <v>26</v>
      </c>
      <c r="B38" s="1" t="s">
        <v>1034</v>
      </c>
      <c r="D38" s="1"/>
      <c r="E38" s="7"/>
      <c r="F38" s="7"/>
      <c r="G38" s="22"/>
      <c r="H38" s="1">
        <v>45793</v>
      </c>
      <c r="I38" t="s">
        <v>1035</v>
      </c>
      <c r="J38" s="2" t="s">
        <v>26</v>
      </c>
      <c r="K38" t="s">
        <v>1036</v>
      </c>
      <c r="M38" s="10">
        <v>30900</v>
      </c>
    </row>
    <row r="39" spans="1:13" x14ac:dyDescent="0.3">
      <c r="A39" s="116">
        <v>27</v>
      </c>
      <c r="B39" s="1" t="s">
        <v>404</v>
      </c>
      <c r="C39" t="s">
        <v>52</v>
      </c>
      <c r="D39" s="1">
        <v>45761</v>
      </c>
      <c r="H39" s="1">
        <v>45797</v>
      </c>
      <c r="I39" t="s">
        <v>405</v>
      </c>
      <c r="J39" s="2" t="s">
        <v>26</v>
      </c>
      <c r="K39" t="s">
        <v>406</v>
      </c>
      <c r="L39" t="s">
        <v>14</v>
      </c>
      <c r="M39" s="10">
        <v>135</v>
      </c>
    </row>
    <row r="40" spans="1:13" x14ac:dyDescent="0.3">
      <c r="A40" s="116">
        <v>28</v>
      </c>
      <c r="B40" s="1" t="s">
        <v>407</v>
      </c>
      <c r="C40" t="s">
        <v>52</v>
      </c>
      <c r="D40" s="1">
        <v>45761</v>
      </c>
      <c r="H40" s="1">
        <v>45799</v>
      </c>
      <c r="I40" t="s">
        <v>408</v>
      </c>
      <c r="J40" s="2" t="s">
        <v>26</v>
      </c>
      <c r="K40" t="s">
        <v>409</v>
      </c>
      <c r="L40" t="s">
        <v>14</v>
      </c>
      <c r="M40" s="10">
        <v>708.36</v>
      </c>
    </row>
    <row r="41" spans="1:13" x14ac:dyDescent="0.3">
      <c r="A41" s="116">
        <v>29</v>
      </c>
      <c r="B41" s="1" t="s">
        <v>410</v>
      </c>
      <c r="C41" t="s">
        <v>52</v>
      </c>
      <c r="D41" s="1">
        <v>45763</v>
      </c>
      <c r="H41" s="1">
        <v>45793</v>
      </c>
      <c r="I41" t="s">
        <v>411</v>
      </c>
      <c r="J41" s="2" t="s">
        <v>26</v>
      </c>
      <c r="K41" t="s">
        <v>412</v>
      </c>
      <c r="L41" t="s">
        <v>14</v>
      </c>
      <c r="M41" s="10">
        <v>940.16</v>
      </c>
    </row>
    <row r="42" spans="1:13" x14ac:dyDescent="0.3">
      <c r="A42" s="116">
        <v>30</v>
      </c>
      <c r="B42" s="1" t="s">
        <v>413</v>
      </c>
      <c r="C42" t="s">
        <v>52</v>
      </c>
      <c r="D42" s="1">
        <v>45764</v>
      </c>
      <c r="H42" s="1">
        <v>45798</v>
      </c>
      <c r="I42" t="s">
        <v>414</v>
      </c>
      <c r="J42" s="2" t="s">
        <v>26</v>
      </c>
      <c r="K42" t="s">
        <v>415</v>
      </c>
      <c r="L42" t="s">
        <v>14</v>
      </c>
      <c r="M42" s="10">
        <v>361</v>
      </c>
    </row>
    <row r="43" spans="1:13" x14ac:dyDescent="0.3">
      <c r="A43" s="116">
        <v>31</v>
      </c>
      <c r="B43" s="1" t="s">
        <v>416</v>
      </c>
      <c r="C43" t="s">
        <v>52</v>
      </c>
      <c r="D43" s="1">
        <v>45772</v>
      </c>
      <c r="H43" s="1">
        <v>45793</v>
      </c>
      <c r="I43" t="s">
        <v>417</v>
      </c>
      <c r="J43" s="2" t="s">
        <v>26</v>
      </c>
      <c r="K43" t="s">
        <v>167</v>
      </c>
      <c r="L43" t="s">
        <v>14</v>
      </c>
      <c r="M43" s="10">
        <v>1990</v>
      </c>
    </row>
    <row r="44" spans="1:13" x14ac:dyDescent="0.3">
      <c r="A44" s="116">
        <v>32</v>
      </c>
      <c r="B44" s="1" t="s">
        <v>418</v>
      </c>
      <c r="C44" t="s">
        <v>419</v>
      </c>
      <c r="D44" s="1">
        <v>45805</v>
      </c>
      <c r="E44" s="7">
        <v>45589</v>
      </c>
      <c r="F44" s="7">
        <v>45618</v>
      </c>
      <c r="G44" s="15">
        <f>F44-E44</f>
        <v>29</v>
      </c>
      <c r="H44" s="1">
        <v>45797</v>
      </c>
      <c r="I44" t="s">
        <v>420</v>
      </c>
      <c r="J44" s="2" t="s">
        <v>26</v>
      </c>
      <c r="K44" t="s">
        <v>370</v>
      </c>
      <c r="L44" t="s">
        <v>50</v>
      </c>
      <c r="M44" s="10">
        <v>5580</v>
      </c>
    </row>
    <row r="45" spans="1:13" x14ac:dyDescent="0.3">
      <c r="A45" s="116">
        <v>33</v>
      </c>
      <c r="B45" s="1" t="s">
        <v>424</v>
      </c>
      <c r="C45" t="s">
        <v>52</v>
      </c>
      <c r="D45" s="1">
        <v>45790</v>
      </c>
      <c r="E45" s="21">
        <v>45714</v>
      </c>
      <c r="F45" s="21">
        <v>45716</v>
      </c>
      <c r="G45" s="15">
        <f>F45-E45</f>
        <v>2</v>
      </c>
      <c r="H45" s="1">
        <v>45793</v>
      </c>
      <c r="I45" t="s">
        <v>425</v>
      </c>
      <c r="J45" s="2" t="s">
        <v>26</v>
      </c>
      <c r="K45" t="s">
        <v>426</v>
      </c>
      <c r="L45" t="s">
        <v>14</v>
      </c>
      <c r="M45" s="10">
        <v>492</v>
      </c>
    </row>
    <row r="46" spans="1:13" x14ac:dyDescent="0.3">
      <c r="A46" s="124">
        <v>34</v>
      </c>
      <c r="B46" s="1" t="s">
        <v>427</v>
      </c>
      <c r="C46" t="s">
        <v>428</v>
      </c>
      <c r="D46" s="1">
        <v>45478</v>
      </c>
      <c r="E46" s="8"/>
      <c r="F46" s="8"/>
      <c r="H46" s="1">
        <v>45785</v>
      </c>
      <c r="I46" t="s">
        <v>429</v>
      </c>
      <c r="J46" s="2" t="s">
        <v>26</v>
      </c>
      <c r="K46" t="s">
        <v>430</v>
      </c>
      <c r="L46" t="s">
        <v>14</v>
      </c>
      <c r="M46" s="10">
        <v>8649</v>
      </c>
    </row>
    <row r="47" spans="1:13" x14ac:dyDescent="0.3">
      <c r="B47" s="1"/>
      <c r="D47" s="1"/>
      <c r="H47" s="1"/>
      <c r="J47" s="2"/>
      <c r="M47" s="54">
        <f>SUM(M2:M46)</f>
        <v>239798.47999999998</v>
      </c>
    </row>
    <row r="48" spans="1:13" x14ac:dyDescent="0.3">
      <c r="B48" s="1"/>
      <c r="D48" s="1"/>
      <c r="H48" s="1"/>
      <c r="J48" s="2"/>
    </row>
    <row r="49" spans="1:17" x14ac:dyDescent="0.3">
      <c r="A49" s="116">
        <v>1</v>
      </c>
      <c r="B49" s="1" t="s">
        <v>386</v>
      </c>
      <c r="C49" t="s">
        <v>52</v>
      </c>
      <c r="D49" s="1">
        <v>45734</v>
      </c>
      <c r="H49" s="1">
        <v>45784</v>
      </c>
      <c r="I49" t="s">
        <v>387</v>
      </c>
      <c r="J49" s="2" t="s">
        <v>145</v>
      </c>
      <c r="K49" t="s">
        <v>388</v>
      </c>
      <c r="L49" t="s">
        <v>14</v>
      </c>
      <c r="M49" s="10">
        <v>1867358</v>
      </c>
    </row>
    <row r="50" spans="1:17" x14ac:dyDescent="0.3">
      <c r="A50" s="116">
        <v>2</v>
      </c>
      <c r="B50" s="1" t="s">
        <v>394</v>
      </c>
      <c r="C50" t="s">
        <v>52</v>
      </c>
      <c r="D50" s="1">
        <v>45750</v>
      </c>
      <c r="H50" s="1">
        <v>45791</v>
      </c>
      <c r="I50" t="s">
        <v>395</v>
      </c>
      <c r="J50" s="2" t="s">
        <v>145</v>
      </c>
      <c r="K50" t="s">
        <v>396</v>
      </c>
      <c r="L50" t="s">
        <v>14</v>
      </c>
      <c r="M50" s="10">
        <v>3200</v>
      </c>
    </row>
    <row r="51" spans="1:17" x14ac:dyDescent="0.3">
      <c r="A51" s="124">
        <v>3</v>
      </c>
      <c r="B51" s="1" t="s">
        <v>421</v>
      </c>
      <c r="C51" t="s">
        <v>52</v>
      </c>
      <c r="D51" s="1">
        <v>45783</v>
      </c>
      <c r="H51" s="1">
        <v>45799</v>
      </c>
      <c r="I51" t="s">
        <v>422</v>
      </c>
      <c r="J51" s="2" t="s">
        <v>145</v>
      </c>
      <c r="K51" t="s">
        <v>423</v>
      </c>
      <c r="L51" t="s">
        <v>14</v>
      </c>
      <c r="M51" s="10">
        <v>9780</v>
      </c>
    </row>
    <row r="52" spans="1:17" x14ac:dyDescent="0.3">
      <c r="B52" s="1"/>
      <c r="D52" s="1"/>
      <c r="H52" s="1"/>
      <c r="J52" s="2"/>
      <c r="M52" s="54">
        <f>SUM(M49:M51)</f>
        <v>1880338</v>
      </c>
    </row>
    <row r="53" spans="1:17" x14ac:dyDescent="0.3">
      <c r="B53" s="1"/>
      <c r="D53" s="1"/>
      <c r="H53" s="1"/>
      <c r="J53" s="2"/>
    </row>
    <row r="54" spans="1:17" s="29" customFormat="1" x14ac:dyDescent="0.3">
      <c r="A54" s="125">
        <v>1</v>
      </c>
      <c r="B54" s="28" t="s">
        <v>371</v>
      </c>
      <c r="C54" s="29" t="s">
        <v>372</v>
      </c>
      <c r="D54" s="28">
        <v>45700</v>
      </c>
      <c r="E54" s="7">
        <v>45743</v>
      </c>
      <c r="F54" s="7">
        <v>45758</v>
      </c>
      <c r="G54" s="15">
        <f>F54-E54</f>
        <v>15</v>
      </c>
      <c r="H54" s="28">
        <v>45783</v>
      </c>
      <c r="I54" s="29" t="s">
        <v>373</v>
      </c>
      <c r="J54" s="36" t="s">
        <v>12</v>
      </c>
      <c r="K54" s="29" t="s">
        <v>374</v>
      </c>
      <c r="L54" s="29" t="s">
        <v>14</v>
      </c>
      <c r="M54" s="31">
        <v>701218.8</v>
      </c>
      <c r="N54" s="85">
        <f>M54</f>
        <v>701218.8</v>
      </c>
      <c r="O54" s="85">
        <v>881220.24</v>
      </c>
      <c r="P54" s="85">
        <f t="shared" ref="P54:P60" si="0">O54-N54</f>
        <v>180001.43999999994</v>
      </c>
      <c r="Q54" s="86"/>
    </row>
    <row r="55" spans="1:17" x14ac:dyDescent="0.3">
      <c r="A55" s="137">
        <v>2</v>
      </c>
      <c r="B55" s="1" t="s">
        <v>233</v>
      </c>
      <c r="C55" t="s">
        <v>234</v>
      </c>
      <c r="D55" s="1">
        <v>45558</v>
      </c>
      <c r="E55" s="141">
        <v>45940</v>
      </c>
      <c r="F55" s="141">
        <v>45983</v>
      </c>
      <c r="G55" s="142">
        <f>F55-E55</f>
        <v>43</v>
      </c>
      <c r="H55" s="1">
        <v>45792</v>
      </c>
      <c r="I55" t="s">
        <v>431</v>
      </c>
      <c r="J55" s="4" t="s">
        <v>12</v>
      </c>
      <c r="K55" t="s">
        <v>432</v>
      </c>
      <c r="L55" t="s">
        <v>50</v>
      </c>
      <c r="M55" s="10">
        <v>54948</v>
      </c>
      <c r="N55" s="13">
        <f>M55</f>
        <v>54948</v>
      </c>
      <c r="O55" s="13">
        <f t="shared" ref="O55:O60" si="1">N55</f>
        <v>54948</v>
      </c>
      <c r="P55" s="13">
        <f t="shared" si="0"/>
        <v>0</v>
      </c>
      <c r="Q55" s="12"/>
    </row>
    <row r="56" spans="1:17" x14ac:dyDescent="0.3">
      <c r="A56" s="137"/>
      <c r="B56" s="1" t="s">
        <v>233</v>
      </c>
      <c r="C56" t="s">
        <v>234</v>
      </c>
      <c r="D56" s="1">
        <v>45558</v>
      </c>
      <c r="E56" s="137"/>
      <c r="F56" s="137"/>
      <c r="G56" s="137"/>
      <c r="H56" s="1">
        <v>45792</v>
      </c>
      <c r="I56" t="s">
        <v>431</v>
      </c>
      <c r="J56" s="4" t="s">
        <v>12</v>
      </c>
      <c r="K56" t="s">
        <v>433</v>
      </c>
      <c r="L56" t="s">
        <v>50</v>
      </c>
      <c r="M56" s="10">
        <v>135820</v>
      </c>
      <c r="N56" s="13">
        <f>M56</f>
        <v>135820</v>
      </c>
      <c r="O56" s="13">
        <f t="shared" si="1"/>
        <v>135820</v>
      </c>
      <c r="P56" s="13">
        <f t="shared" si="0"/>
        <v>0</v>
      </c>
      <c r="Q56" s="12"/>
    </row>
    <row r="57" spans="1:17" x14ac:dyDescent="0.3">
      <c r="A57" s="137"/>
      <c r="B57" s="1" t="s">
        <v>233</v>
      </c>
      <c r="C57" t="s">
        <v>234</v>
      </c>
      <c r="D57" s="1">
        <v>45558</v>
      </c>
      <c r="E57" s="137"/>
      <c r="F57" s="137"/>
      <c r="G57" s="137"/>
      <c r="H57" s="1">
        <v>45792</v>
      </c>
      <c r="I57" t="s">
        <v>434</v>
      </c>
      <c r="J57" s="4" t="s">
        <v>12</v>
      </c>
      <c r="K57" t="s">
        <v>435</v>
      </c>
      <c r="L57" t="s">
        <v>50</v>
      </c>
      <c r="M57" s="10">
        <v>10920</v>
      </c>
      <c r="N57" s="13">
        <v>16000</v>
      </c>
      <c r="O57" s="13">
        <f t="shared" si="1"/>
        <v>16000</v>
      </c>
      <c r="P57" s="13">
        <f t="shared" si="0"/>
        <v>0</v>
      </c>
      <c r="Q57" s="12"/>
    </row>
    <row r="58" spans="1:17" x14ac:dyDescent="0.3">
      <c r="A58" s="137"/>
      <c r="B58" s="1" t="s">
        <v>233</v>
      </c>
      <c r="C58" t="s">
        <v>234</v>
      </c>
      <c r="D58" s="1">
        <v>45558</v>
      </c>
      <c r="E58" s="137"/>
      <c r="F58" s="137"/>
      <c r="G58" s="137"/>
      <c r="H58" s="1">
        <v>45792</v>
      </c>
      <c r="I58" t="s">
        <v>431</v>
      </c>
      <c r="J58" s="4" t="s">
        <v>12</v>
      </c>
      <c r="K58" t="s">
        <v>432</v>
      </c>
      <c r="L58" t="s">
        <v>50</v>
      </c>
      <c r="M58" s="10">
        <v>373920</v>
      </c>
      <c r="N58" s="13">
        <f>M58</f>
        <v>373920</v>
      </c>
      <c r="O58" s="13">
        <f t="shared" si="1"/>
        <v>373920</v>
      </c>
      <c r="P58" s="13">
        <f t="shared" si="0"/>
        <v>0</v>
      </c>
      <c r="Q58" s="12"/>
    </row>
    <row r="59" spans="1:17" x14ac:dyDescent="0.3">
      <c r="A59" s="137"/>
      <c r="B59" s="1" t="s">
        <v>233</v>
      </c>
      <c r="C59" t="s">
        <v>234</v>
      </c>
      <c r="D59" s="1">
        <v>45558</v>
      </c>
      <c r="E59" s="137"/>
      <c r="F59" s="137"/>
      <c r="G59" s="137"/>
      <c r="H59" s="1">
        <v>45792</v>
      </c>
      <c r="I59" t="s">
        <v>431</v>
      </c>
      <c r="J59" s="4" t="s">
        <v>12</v>
      </c>
      <c r="K59" t="s">
        <v>432</v>
      </c>
      <c r="L59" t="s">
        <v>50</v>
      </c>
      <c r="M59" s="10">
        <v>194040</v>
      </c>
      <c r="N59" s="13">
        <f>M59</f>
        <v>194040</v>
      </c>
      <c r="O59" s="13">
        <f t="shared" si="1"/>
        <v>194040</v>
      </c>
      <c r="P59" s="13">
        <f t="shared" si="0"/>
        <v>0</v>
      </c>
      <c r="Q59" s="12"/>
    </row>
    <row r="60" spans="1:17" x14ac:dyDescent="0.3">
      <c r="A60" s="126">
        <v>3</v>
      </c>
      <c r="B60" s="1" t="s">
        <v>440</v>
      </c>
      <c r="C60" t="s">
        <v>441</v>
      </c>
      <c r="D60" s="1">
        <v>45609</v>
      </c>
      <c r="E60" s="7">
        <v>45645</v>
      </c>
      <c r="F60" s="7">
        <v>45657</v>
      </c>
      <c r="G60" s="15">
        <f>F60-E60</f>
        <v>12</v>
      </c>
      <c r="H60" s="1">
        <v>45785</v>
      </c>
      <c r="I60" t="s">
        <v>442</v>
      </c>
      <c r="J60" s="4" t="s">
        <v>12</v>
      </c>
      <c r="K60" t="s">
        <v>443</v>
      </c>
      <c r="L60" t="s">
        <v>50</v>
      </c>
      <c r="M60" s="10">
        <v>5288546.4000000004</v>
      </c>
      <c r="N60" s="13">
        <f>M60</f>
        <v>5288546.4000000004</v>
      </c>
      <c r="O60" s="13">
        <f t="shared" si="1"/>
        <v>5288546.4000000004</v>
      </c>
      <c r="P60" s="13">
        <f t="shared" si="0"/>
        <v>0</v>
      </c>
      <c r="Q60" s="12"/>
    </row>
    <row r="61" spans="1:17" x14ac:dyDescent="0.3">
      <c r="A61" s="126"/>
      <c r="B61" s="1"/>
      <c r="D61" s="1"/>
      <c r="E61" s="7"/>
      <c r="F61" s="7"/>
      <c r="H61" s="1"/>
      <c r="J61" s="4"/>
      <c r="M61" s="25">
        <f>SUM(M54:M60)</f>
        <v>6759413.2000000002</v>
      </c>
      <c r="N61" s="13"/>
      <c r="O61" s="13"/>
      <c r="P61" s="13"/>
      <c r="Q61" s="12"/>
    </row>
    <row r="62" spans="1:17" x14ac:dyDescent="0.3">
      <c r="A62" s="126"/>
      <c r="B62" s="1"/>
      <c r="D62" s="1"/>
      <c r="E62" s="7"/>
      <c r="F62" s="7"/>
      <c r="H62" s="1"/>
      <c r="J62" s="4"/>
      <c r="N62" s="13"/>
      <c r="O62" s="13"/>
      <c r="P62" s="13"/>
      <c r="Q62" s="12"/>
    </row>
    <row r="63" spans="1:17" s="29" customFormat="1" x14ac:dyDescent="0.3">
      <c r="A63" s="127">
        <v>1</v>
      </c>
      <c r="B63" s="28" t="s">
        <v>436</v>
      </c>
      <c r="C63" s="29" t="s">
        <v>437</v>
      </c>
      <c r="D63" s="28">
        <v>45574</v>
      </c>
      <c r="E63" s="7">
        <v>45714</v>
      </c>
      <c r="F63" s="7">
        <v>45733</v>
      </c>
      <c r="G63" s="15">
        <f>F63-E63</f>
        <v>19</v>
      </c>
      <c r="H63" s="28">
        <v>45807</v>
      </c>
      <c r="I63" s="29" t="s">
        <v>438</v>
      </c>
      <c r="J63" s="36" t="s">
        <v>635</v>
      </c>
      <c r="K63" s="29" t="s">
        <v>439</v>
      </c>
      <c r="L63" s="29" t="s">
        <v>50</v>
      </c>
      <c r="M63" s="31">
        <v>126000</v>
      </c>
      <c r="N63" s="85">
        <f>M63</f>
        <v>126000</v>
      </c>
      <c r="O63" s="85">
        <v>130800</v>
      </c>
      <c r="P63" s="85">
        <f>O63-N63</f>
        <v>4800</v>
      </c>
      <c r="Q63" s="86"/>
    </row>
    <row r="64" spans="1:17" s="29" customFormat="1" x14ac:dyDescent="0.3">
      <c r="A64" s="127">
        <v>2</v>
      </c>
      <c r="B64" s="28" t="s">
        <v>491</v>
      </c>
      <c r="C64" s="29" t="s">
        <v>642</v>
      </c>
      <c r="D64" s="28">
        <v>45572</v>
      </c>
      <c r="E64" s="7">
        <v>45744</v>
      </c>
      <c r="F64" s="7">
        <v>45806</v>
      </c>
      <c r="G64" s="15">
        <f>F64-E64</f>
        <v>62</v>
      </c>
      <c r="H64" s="28">
        <v>45806</v>
      </c>
      <c r="I64" s="29" t="s">
        <v>643</v>
      </c>
      <c r="J64" s="36" t="s">
        <v>635</v>
      </c>
      <c r="K64" s="29" t="s">
        <v>644</v>
      </c>
      <c r="L64" s="29" t="s">
        <v>50</v>
      </c>
      <c r="M64" s="31">
        <v>76337.279999999999</v>
      </c>
      <c r="N64" s="85">
        <f>M64</f>
        <v>76337.279999999999</v>
      </c>
      <c r="O64" s="85">
        <v>92323.33</v>
      </c>
      <c r="P64" s="85">
        <f>O64-N64</f>
        <v>15986.050000000003</v>
      </c>
      <c r="Q64" s="86"/>
    </row>
    <row r="65" spans="1:17" s="29" customFormat="1" x14ac:dyDescent="0.3">
      <c r="A65" s="127"/>
      <c r="B65" s="28"/>
      <c r="D65" s="28"/>
      <c r="E65" s="7"/>
      <c r="F65" s="7"/>
      <c r="G65" s="15"/>
      <c r="H65" s="28"/>
      <c r="J65" s="36"/>
      <c r="M65" s="56">
        <f>SUM(M63:M64)</f>
        <v>202337.28</v>
      </c>
      <c r="N65" s="85"/>
      <c r="O65" s="85"/>
      <c r="P65" s="85"/>
      <c r="Q65" s="86"/>
    </row>
    <row r="66" spans="1:17" x14ac:dyDescent="0.3">
      <c r="N66" s="13"/>
      <c r="O66" s="13"/>
      <c r="P66" s="12"/>
      <c r="Q66" s="12"/>
    </row>
    <row r="67" spans="1:17" x14ac:dyDescent="0.3">
      <c r="G67" s="23">
        <f>(G54+G55+G63+G60+G64)/5</f>
        <v>30.2</v>
      </c>
      <c r="M67" s="54">
        <f>M47+M52+M61+M65</f>
        <v>9081886.959999999</v>
      </c>
      <c r="N67" s="13">
        <f>SUM(N54:N64)</f>
        <v>6966830.4800000004</v>
      </c>
      <c r="O67" s="13">
        <f>SUM(O54:O64)</f>
        <v>7167617.9700000007</v>
      </c>
      <c r="P67" s="13">
        <f>O67-N67</f>
        <v>200787.49000000022</v>
      </c>
      <c r="Q67" s="87">
        <f>(O67-N67)/O67</f>
        <v>2.8013140605483499E-2</v>
      </c>
    </row>
    <row r="68" spans="1:17" x14ac:dyDescent="0.3">
      <c r="G68" s="23"/>
      <c r="M68" s="54"/>
      <c r="N68" s="13"/>
      <c r="O68" s="13"/>
      <c r="P68" s="13"/>
      <c r="Q68" s="12"/>
    </row>
    <row r="70" spans="1:17" x14ac:dyDescent="0.3">
      <c r="D70" s="2"/>
      <c r="M70" s="26">
        <f>SUM(M67,M52,M47)</f>
        <v>11202023.439999999</v>
      </c>
    </row>
    <row r="71" spans="1:17" x14ac:dyDescent="0.3">
      <c r="D71" s="2"/>
    </row>
    <row r="72" spans="1:17" s="29" customFormat="1" x14ac:dyDescent="0.3">
      <c r="A72" s="128"/>
      <c r="B72" s="28" t="s">
        <v>436</v>
      </c>
      <c r="C72" s="29" t="s">
        <v>437</v>
      </c>
      <c r="D72" s="28">
        <v>45574</v>
      </c>
      <c r="E72" s="7">
        <v>45714</v>
      </c>
      <c r="F72" s="7">
        <v>45733</v>
      </c>
      <c r="G72" s="15">
        <f>F72-E72</f>
        <v>19</v>
      </c>
      <c r="H72" s="28">
        <v>45807</v>
      </c>
      <c r="I72" s="29" t="s">
        <v>438</v>
      </c>
      <c r="J72" s="36" t="s">
        <v>636</v>
      </c>
      <c r="K72" s="29" t="s">
        <v>439</v>
      </c>
      <c r="L72" s="29" t="s">
        <v>14</v>
      </c>
      <c r="M72" s="31">
        <v>31500</v>
      </c>
      <c r="N72" s="31"/>
      <c r="O72" s="31"/>
      <c r="P72" s="31"/>
    </row>
    <row r="73" spans="1:17" x14ac:dyDescent="0.3">
      <c r="B73" t="s">
        <v>651</v>
      </c>
      <c r="I73" t="s">
        <v>648</v>
      </c>
      <c r="J73" t="s">
        <v>636</v>
      </c>
      <c r="M73" s="10">
        <v>2878650</v>
      </c>
    </row>
    <row r="75" spans="1:17" x14ac:dyDescent="0.3">
      <c r="M75" s="25">
        <f>SUM(M72:M73)</f>
        <v>2910150</v>
      </c>
    </row>
  </sheetData>
  <sortState xmlns:xlrd2="http://schemas.microsoft.com/office/spreadsheetml/2017/richdata2" ref="B2:M60">
    <sortCondition ref="J2:J60"/>
  </sortState>
  <mergeCells count="9">
    <mergeCell ref="E55:E59"/>
    <mergeCell ref="F55:F59"/>
    <mergeCell ref="G55:G59"/>
    <mergeCell ref="A55:A59"/>
    <mergeCell ref="A6:A8"/>
    <mergeCell ref="A12:A13"/>
    <mergeCell ref="A20:A22"/>
    <mergeCell ref="A26:A31"/>
    <mergeCell ref="A10:A11"/>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2FF1-47F1-438C-B809-26B012C98240}">
  <dimension ref="A1:P62"/>
  <sheetViews>
    <sheetView zoomScale="80" zoomScaleNormal="80" workbookViewId="0">
      <pane ySplit="1" topLeftCell="A2" activePane="bottomLeft" state="frozen"/>
      <selection pane="bottomLeft" activeCell="K21" sqref="K21"/>
    </sheetView>
  </sheetViews>
  <sheetFormatPr defaultRowHeight="14.4" x14ac:dyDescent="0.3"/>
  <cols>
    <col min="2" max="2" width="16" bestFit="1" customWidth="1"/>
    <col min="3" max="3" width="20.109375" bestFit="1" customWidth="1"/>
    <col min="4" max="4" width="13.44140625" bestFit="1" customWidth="1"/>
    <col min="5" max="5" width="12.44140625" hidden="1" customWidth="1"/>
    <col min="6" max="6" width="15.5546875" hidden="1" customWidth="1"/>
    <col min="7" max="7" width="8.6640625" style="15" hidden="1" customWidth="1"/>
    <col min="8" max="8" width="16.109375" bestFit="1" customWidth="1"/>
    <col min="9" max="9" width="27.44140625" customWidth="1"/>
    <col min="10" max="10" width="22.6640625" bestFit="1" customWidth="1"/>
    <col min="11" max="11" width="53.21875" customWidth="1"/>
    <col min="12" max="12" width="16" bestFit="1" customWidth="1"/>
    <col min="13" max="13" width="20.33203125" bestFit="1" customWidth="1"/>
    <col min="14" max="14" width="18.44140625" style="10" hidden="1" customWidth="1"/>
    <col min="15" max="15" width="13.6640625" style="10" hidden="1" customWidth="1"/>
    <col min="16" max="16" width="0" hidden="1" customWidth="1"/>
  </cols>
  <sheetData>
    <row r="1" spans="1:16" s="3" customFormat="1" x14ac:dyDescent="0.3">
      <c r="A1" s="3" t="s">
        <v>617</v>
      </c>
      <c r="B1" s="3" t="s">
        <v>0</v>
      </c>
      <c r="C1" s="3" t="s">
        <v>1</v>
      </c>
      <c r="D1" s="3" t="s">
        <v>2</v>
      </c>
      <c r="E1" s="5" t="s">
        <v>271</v>
      </c>
      <c r="F1" s="5" t="s">
        <v>272</v>
      </c>
      <c r="G1" s="14" t="s">
        <v>273</v>
      </c>
      <c r="H1" s="3" t="s">
        <v>3</v>
      </c>
      <c r="I1" s="3" t="s">
        <v>4</v>
      </c>
      <c r="J1" s="3" t="s">
        <v>5</v>
      </c>
      <c r="K1" s="3" t="s">
        <v>6</v>
      </c>
      <c r="L1" s="3" t="s">
        <v>7</v>
      </c>
      <c r="M1" s="3" t="s">
        <v>8</v>
      </c>
      <c r="N1" s="9" t="s">
        <v>274</v>
      </c>
      <c r="O1" s="24" t="s">
        <v>278</v>
      </c>
      <c r="P1" s="24" t="s">
        <v>616</v>
      </c>
    </row>
    <row r="2" spans="1:16" x14ac:dyDescent="0.3">
      <c r="A2">
        <v>1</v>
      </c>
      <c r="B2" t="s">
        <v>298</v>
      </c>
      <c r="C2" t="s">
        <v>52</v>
      </c>
      <c r="E2" s="1"/>
      <c r="F2" s="1"/>
      <c r="H2" s="1">
        <v>45825</v>
      </c>
      <c r="I2" s="6" t="s">
        <v>448</v>
      </c>
      <c r="J2" t="s">
        <v>26</v>
      </c>
      <c r="K2" t="s">
        <v>449</v>
      </c>
      <c r="L2" t="s">
        <v>50</v>
      </c>
      <c r="M2" s="2">
        <v>279</v>
      </c>
    </row>
    <row r="3" spans="1:16" x14ac:dyDescent="0.3">
      <c r="A3">
        <v>2</v>
      </c>
      <c r="B3" t="s">
        <v>485</v>
      </c>
      <c r="C3" t="s">
        <v>52</v>
      </c>
      <c r="E3" s="1"/>
      <c r="F3" s="1"/>
      <c r="H3" s="1">
        <v>45832</v>
      </c>
      <c r="I3" s="6" t="s">
        <v>486</v>
      </c>
      <c r="J3" t="s">
        <v>26</v>
      </c>
      <c r="K3" t="s">
        <v>487</v>
      </c>
      <c r="L3" t="s">
        <v>50</v>
      </c>
      <c r="M3" s="2">
        <v>310</v>
      </c>
    </row>
    <row r="4" spans="1:16" x14ac:dyDescent="0.3">
      <c r="A4">
        <v>3</v>
      </c>
      <c r="B4" t="s">
        <v>460</v>
      </c>
      <c r="C4" t="s">
        <v>461</v>
      </c>
      <c r="D4" s="1">
        <v>45700</v>
      </c>
      <c r="E4" s="1"/>
      <c r="F4" s="1"/>
      <c r="H4" s="1">
        <v>45817</v>
      </c>
      <c r="I4" s="6" t="s">
        <v>462</v>
      </c>
      <c r="J4" t="s">
        <v>26</v>
      </c>
      <c r="K4" t="s">
        <v>323</v>
      </c>
      <c r="L4" t="s">
        <v>50</v>
      </c>
      <c r="M4" s="2">
        <v>2145</v>
      </c>
    </row>
    <row r="5" spans="1:16" x14ac:dyDescent="0.3">
      <c r="A5">
        <v>4</v>
      </c>
      <c r="B5" t="s">
        <v>476</v>
      </c>
      <c r="C5" t="s">
        <v>477</v>
      </c>
      <c r="D5" s="1">
        <v>45782</v>
      </c>
      <c r="E5" s="1"/>
      <c r="F5" s="1"/>
      <c r="H5" s="1">
        <v>45817</v>
      </c>
      <c r="I5" s="6" t="s">
        <v>478</v>
      </c>
      <c r="J5" t="s">
        <v>26</v>
      </c>
      <c r="K5" t="s">
        <v>102</v>
      </c>
      <c r="L5" t="s">
        <v>50</v>
      </c>
      <c r="M5" s="2">
        <v>7429</v>
      </c>
    </row>
    <row r="6" spans="1:16" x14ac:dyDescent="0.3">
      <c r="A6">
        <v>5</v>
      </c>
      <c r="B6" t="s">
        <v>15</v>
      </c>
      <c r="C6" t="s">
        <v>16</v>
      </c>
      <c r="D6" s="1">
        <v>45484</v>
      </c>
      <c r="E6" s="1"/>
      <c r="F6" s="1"/>
      <c r="H6" s="1">
        <v>45834</v>
      </c>
      <c r="I6" s="6" t="s">
        <v>479</v>
      </c>
      <c r="J6" t="s">
        <v>26</v>
      </c>
      <c r="K6" t="s">
        <v>480</v>
      </c>
      <c r="L6" t="s">
        <v>14</v>
      </c>
      <c r="M6" s="2">
        <v>9400</v>
      </c>
    </row>
    <row r="7" spans="1:16" x14ac:dyDescent="0.3">
      <c r="A7" s="38">
        <v>6</v>
      </c>
      <c r="B7" t="s">
        <v>495</v>
      </c>
      <c r="C7" t="s">
        <v>496</v>
      </c>
      <c r="D7" s="1">
        <v>45603</v>
      </c>
      <c r="E7" s="1"/>
      <c r="F7" s="1"/>
      <c r="H7" s="1">
        <v>45810</v>
      </c>
      <c r="I7" s="6" t="s">
        <v>497</v>
      </c>
      <c r="J7" t="s">
        <v>26</v>
      </c>
      <c r="K7" t="s">
        <v>498</v>
      </c>
      <c r="L7" t="s">
        <v>14</v>
      </c>
      <c r="M7" s="2">
        <v>6371.9</v>
      </c>
    </row>
    <row r="8" spans="1:16" x14ac:dyDescent="0.3">
      <c r="D8" s="1"/>
      <c r="E8" s="1"/>
      <c r="F8" s="1"/>
      <c r="H8" s="1"/>
      <c r="I8" s="6"/>
      <c r="M8" s="4">
        <f>SUM(M2:M7)</f>
        <v>25934.9</v>
      </c>
    </row>
    <row r="9" spans="1:16" x14ac:dyDescent="0.3">
      <c r="B9" s="49"/>
      <c r="C9" s="49"/>
      <c r="D9" s="161"/>
      <c r="E9" s="161"/>
      <c r="F9" s="161"/>
      <c r="G9" s="37"/>
      <c r="H9" s="161"/>
      <c r="I9" s="162"/>
      <c r="J9" s="49"/>
      <c r="K9" s="49"/>
      <c r="L9" s="49"/>
      <c r="M9" s="163"/>
    </row>
    <row r="10" spans="1:16" x14ac:dyDescent="0.3">
      <c r="A10">
        <v>1</v>
      </c>
      <c r="B10" s="49" t="s">
        <v>450</v>
      </c>
      <c r="C10" s="49" t="s">
        <v>52</v>
      </c>
      <c r="D10" s="161">
        <v>45327</v>
      </c>
      <c r="E10" s="161"/>
      <c r="F10" s="161"/>
      <c r="G10" s="37"/>
      <c r="H10" s="161">
        <v>45834</v>
      </c>
      <c r="I10" s="162" t="s">
        <v>451</v>
      </c>
      <c r="J10" s="49" t="s">
        <v>145</v>
      </c>
      <c r="K10" s="49" t="s">
        <v>452</v>
      </c>
      <c r="L10" s="49" t="s">
        <v>14</v>
      </c>
      <c r="M10" s="163">
        <v>26020</v>
      </c>
    </row>
    <row r="11" spans="1:16" s="99" customFormat="1" x14ac:dyDescent="0.3">
      <c r="A11" s="99">
        <v>2</v>
      </c>
      <c r="B11" s="49" t="s">
        <v>463</v>
      </c>
      <c r="C11" s="49" t="s">
        <v>52</v>
      </c>
      <c r="D11" s="161">
        <v>45702</v>
      </c>
      <c r="E11" s="161"/>
      <c r="F11" s="161"/>
      <c r="G11" s="37"/>
      <c r="H11" s="161">
        <v>45825</v>
      </c>
      <c r="I11" s="162" t="s">
        <v>464</v>
      </c>
      <c r="J11" s="49" t="s">
        <v>145</v>
      </c>
      <c r="K11" s="49" t="s">
        <v>465</v>
      </c>
      <c r="L11" s="49" t="s">
        <v>14</v>
      </c>
      <c r="M11" s="163">
        <v>6600326.04</v>
      </c>
      <c r="N11" s="100"/>
      <c r="O11" s="100"/>
    </row>
    <row r="12" spans="1:16" x14ac:dyDescent="0.3">
      <c r="A12">
        <v>3</v>
      </c>
      <c r="B12" s="49" t="s">
        <v>470</v>
      </c>
      <c r="C12" s="49" t="s">
        <v>52</v>
      </c>
      <c r="D12" s="161">
        <v>45750</v>
      </c>
      <c r="E12" s="161"/>
      <c r="F12" s="161"/>
      <c r="G12" s="37"/>
      <c r="H12" s="161">
        <v>45810</v>
      </c>
      <c r="I12" s="162" t="s">
        <v>471</v>
      </c>
      <c r="J12" s="49" t="s">
        <v>145</v>
      </c>
      <c r="K12" s="49" t="s">
        <v>472</v>
      </c>
      <c r="L12" s="49" t="s">
        <v>14</v>
      </c>
      <c r="M12" s="163">
        <v>2400</v>
      </c>
    </row>
    <row r="13" spans="1:16" x14ac:dyDescent="0.3">
      <c r="A13" s="38">
        <v>4</v>
      </c>
      <c r="B13" s="49" t="s">
        <v>473</v>
      </c>
      <c r="C13" s="49" t="s">
        <v>52</v>
      </c>
      <c r="D13" s="161">
        <v>45751</v>
      </c>
      <c r="E13" s="161"/>
      <c r="F13" s="161"/>
      <c r="G13" s="37"/>
      <c r="H13" s="161">
        <v>45817</v>
      </c>
      <c r="I13" s="162" t="s">
        <v>474</v>
      </c>
      <c r="J13" s="49" t="s">
        <v>145</v>
      </c>
      <c r="K13" s="49" t="s">
        <v>475</v>
      </c>
      <c r="L13" s="49" t="s">
        <v>14</v>
      </c>
      <c r="M13" s="163">
        <v>5000</v>
      </c>
    </row>
    <row r="14" spans="1:16" x14ac:dyDescent="0.3">
      <c r="D14" s="1"/>
      <c r="E14" s="1"/>
      <c r="F14" s="1"/>
      <c r="H14" s="1"/>
      <c r="I14" s="6"/>
      <c r="M14" s="4">
        <f>SUM(M10:M13)</f>
        <v>6633746.04</v>
      </c>
    </row>
    <row r="15" spans="1:16" x14ac:dyDescent="0.3">
      <c r="D15" s="1"/>
      <c r="E15" s="1"/>
      <c r="F15" s="1"/>
      <c r="H15" s="1"/>
      <c r="I15" s="6"/>
      <c r="M15" s="2"/>
    </row>
    <row r="16" spans="1:16" x14ac:dyDescent="0.3">
      <c r="A16">
        <v>1</v>
      </c>
      <c r="B16" t="s">
        <v>453</v>
      </c>
      <c r="C16" t="s">
        <v>454</v>
      </c>
      <c r="D16" s="1">
        <v>45685</v>
      </c>
      <c r="E16" s="7">
        <v>45758</v>
      </c>
      <c r="F16" s="7">
        <v>45814</v>
      </c>
      <c r="G16" s="37">
        <f>F16-E16</f>
        <v>56</v>
      </c>
      <c r="H16" s="1">
        <v>45814</v>
      </c>
      <c r="I16" s="6" t="s">
        <v>455</v>
      </c>
      <c r="J16" s="8" t="s">
        <v>12</v>
      </c>
      <c r="K16" t="s">
        <v>209</v>
      </c>
      <c r="L16" t="s">
        <v>14</v>
      </c>
      <c r="M16" s="2">
        <v>151200</v>
      </c>
      <c r="N16" s="13">
        <v>151200</v>
      </c>
      <c r="O16" s="13">
        <f>N16-M16</f>
        <v>0</v>
      </c>
      <c r="P16" s="12"/>
    </row>
    <row r="17" spans="1:16" x14ac:dyDescent="0.3">
      <c r="A17">
        <v>2</v>
      </c>
      <c r="B17" t="s">
        <v>456</v>
      </c>
      <c r="C17" t="s">
        <v>457</v>
      </c>
      <c r="D17" s="1">
        <v>45699</v>
      </c>
      <c r="E17" s="7">
        <v>45756</v>
      </c>
      <c r="F17" s="7">
        <v>45832</v>
      </c>
      <c r="G17" s="37">
        <f>F17-E17</f>
        <v>76</v>
      </c>
      <c r="H17" s="1">
        <v>45833</v>
      </c>
      <c r="I17" s="6" t="s">
        <v>458</v>
      </c>
      <c r="J17" s="8" t="s">
        <v>12</v>
      </c>
      <c r="K17" t="s">
        <v>459</v>
      </c>
      <c r="L17" t="s">
        <v>14</v>
      </c>
      <c r="M17" s="2">
        <v>5724108</v>
      </c>
      <c r="N17" s="13">
        <f>6854476.68-700587.36</f>
        <v>6153889.3199999994</v>
      </c>
      <c r="O17" s="13">
        <f>N17-M17</f>
        <v>429781.31999999937</v>
      </c>
      <c r="P17" s="12"/>
    </row>
    <row r="18" spans="1:16" x14ac:dyDescent="0.3">
      <c r="A18">
        <v>3</v>
      </c>
      <c r="B18" t="s">
        <v>481</v>
      </c>
      <c r="C18" t="s">
        <v>482</v>
      </c>
      <c r="D18" s="1">
        <v>45488</v>
      </c>
      <c r="E18" s="7">
        <v>45761</v>
      </c>
      <c r="F18" s="7">
        <v>45811</v>
      </c>
      <c r="G18" s="37">
        <f>F18-E18</f>
        <v>50</v>
      </c>
      <c r="H18" s="1">
        <v>45812</v>
      </c>
      <c r="I18" s="6" t="s">
        <v>483</v>
      </c>
      <c r="J18" s="8" t="s">
        <v>12</v>
      </c>
      <c r="K18" t="s">
        <v>484</v>
      </c>
      <c r="L18" t="s">
        <v>14</v>
      </c>
      <c r="M18" s="2">
        <v>265509.59999999998</v>
      </c>
      <c r="N18" s="13">
        <v>356292.9</v>
      </c>
      <c r="O18" s="13">
        <f>N18-M18</f>
        <v>90783.300000000047</v>
      </c>
      <c r="P18" s="12"/>
    </row>
    <row r="19" spans="1:16" x14ac:dyDescent="0.3">
      <c r="A19" s="38">
        <v>4</v>
      </c>
      <c r="B19" t="s">
        <v>491</v>
      </c>
      <c r="C19" t="s">
        <v>492</v>
      </c>
      <c r="D19" s="1">
        <v>45572</v>
      </c>
      <c r="E19" s="7">
        <v>45744</v>
      </c>
      <c r="F19" s="7">
        <v>45804</v>
      </c>
      <c r="G19" s="37">
        <f>F19-E19</f>
        <v>60</v>
      </c>
      <c r="H19" s="1">
        <v>45820</v>
      </c>
      <c r="I19" s="6" t="s">
        <v>493</v>
      </c>
      <c r="J19" s="8" t="s">
        <v>12</v>
      </c>
      <c r="K19" t="s">
        <v>494</v>
      </c>
      <c r="L19" t="s">
        <v>14</v>
      </c>
      <c r="M19" s="2">
        <v>76337.279999999999</v>
      </c>
      <c r="N19" s="13">
        <v>92323.33</v>
      </c>
      <c r="O19" s="13">
        <f>N19-M19</f>
        <v>15986.050000000003</v>
      </c>
      <c r="P19" s="12"/>
    </row>
    <row r="20" spans="1:16" x14ac:dyDescent="0.3">
      <c r="D20" s="1"/>
      <c r="E20" s="7"/>
      <c r="F20" s="7"/>
      <c r="G20" s="23">
        <f>SUM(G16:G19)/5</f>
        <v>48.4</v>
      </c>
      <c r="H20" s="1"/>
      <c r="I20" s="6"/>
      <c r="M20" s="4">
        <f>SUM(M16:M19)</f>
        <v>6217154.8799999999</v>
      </c>
      <c r="N20" s="13">
        <f>SUM(N16:N19)</f>
        <v>6753705.5499999998</v>
      </c>
      <c r="O20" s="13">
        <f>SUM(O16:O19)</f>
        <v>536550.66999999946</v>
      </c>
      <c r="P20" s="12"/>
    </row>
    <row r="21" spans="1:16" x14ac:dyDescent="0.3">
      <c r="D21" s="1"/>
      <c r="E21" s="7"/>
      <c r="F21" s="7"/>
      <c r="G21" s="22"/>
      <c r="H21" s="1"/>
      <c r="I21" s="6"/>
      <c r="M21" s="2"/>
      <c r="N21" s="13"/>
      <c r="O21" s="13"/>
      <c r="P21" s="12"/>
    </row>
    <row r="22" spans="1:16" x14ac:dyDescent="0.3">
      <c r="A22" s="49">
        <v>1</v>
      </c>
      <c r="B22" t="s">
        <v>466</v>
      </c>
      <c r="C22" t="s">
        <v>467</v>
      </c>
      <c r="D22" s="1">
        <v>45378</v>
      </c>
      <c r="E22" s="7">
        <v>45660</v>
      </c>
      <c r="F22" s="7">
        <v>45810</v>
      </c>
      <c r="G22" s="23">
        <f>F22-E22</f>
        <v>150</v>
      </c>
      <c r="H22" s="1">
        <v>45812</v>
      </c>
      <c r="I22" s="6" t="s">
        <v>468</v>
      </c>
      <c r="J22" s="8" t="s">
        <v>499</v>
      </c>
      <c r="K22" t="s">
        <v>469</v>
      </c>
      <c r="L22" t="s">
        <v>14</v>
      </c>
      <c r="M22" s="2">
        <v>5767018.0499999998</v>
      </c>
      <c r="N22" s="13"/>
      <c r="O22" s="13"/>
      <c r="P22" s="12"/>
    </row>
    <row r="23" spans="1:16" x14ac:dyDescent="0.3">
      <c r="A23" s="38">
        <v>2</v>
      </c>
      <c r="B23" t="s">
        <v>614</v>
      </c>
      <c r="C23" t="s">
        <v>488</v>
      </c>
      <c r="D23" s="1">
        <v>45492</v>
      </c>
      <c r="E23" s="7">
        <v>45747</v>
      </c>
      <c r="F23" s="7">
        <v>45833</v>
      </c>
      <c r="G23" s="37">
        <f>F23-E23</f>
        <v>86</v>
      </c>
      <c r="H23" s="1">
        <v>45833</v>
      </c>
      <c r="I23" s="6" t="s">
        <v>489</v>
      </c>
      <c r="J23" s="8" t="s">
        <v>499</v>
      </c>
      <c r="K23" t="s">
        <v>490</v>
      </c>
      <c r="L23" t="s">
        <v>14</v>
      </c>
      <c r="M23" s="2">
        <v>2102682.42</v>
      </c>
      <c r="N23" s="13">
        <v>2125799.7000000002</v>
      </c>
      <c r="O23" s="13">
        <f>N23-M23</f>
        <v>23117.280000000261</v>
      </c>
      <c r="P23" s="12"/>
    </row>
    <row r="24" spans="1:16" x14ac:dyDescent="0.3">
      <c r="E24" s="7"/>
      <c r="F24" s="7"/>
      <c r="G24" s="16"/>
      <c r="M24" s="4">
        <f>SUM(M22:M23)</f>
        <v>7869700.4699999997</v>
      </c>
      <c r="N24" s="13">
        <v>5827036.54</v>
      </c>
      <c r="O24" s="13">
        <f>N24-M24</f>
        <v>-2042663.9299999997</v>
      </c>
      <c r="P24" s="12"/>
    </row>
    <row r="25" spans="1:16" x14ac:dyDescent="0.3">
      <c r="E25" s="7"/>
      <c r="F25" s="7"/>
      <c r="G25" s="16"/>
      <c r="M25" s="4"/>
      <c r="N25" s="13"/>
      <c r="O25" s="13"/>
      <c r="P25" s="12"/>
    </row>
    <row r="26" spans="1:16" x14ac:dyDescent="0.3">
      <c r="E26" s="7"/>
      <c r="F26" s="7"/>
      <c r="G26" s="16"/>
      <c r="M26" s="4">
        <f>M20+M24</f>
        <v>14086855.35</v>
      </c>
      <c r="N26" s="13">
        <f>N20+N24</f>
        <v>12580742.09</v>
      </c>
      <c r="O26" s="13">
        <f>N26-M26</f>
        <v>-1506113.2599999998</v>
      </c>
      <c r="P26" s="87">
        <f>(N26-M26)/N26</f>
        <v>-0.11971577266472679</v>
      </c>
    </row>
    <row r="27" spans="1:16" x14ac:dyDescent="0.3">
      <c r="E27" s="7"/>
      <c r="F27" s="7"/>
      <c r="G27" s="16"/>
      <c r="M27" s="4"/>
    </row>
    <row r="28" spans="1:16" x14ac:dyDescent="0.3">
      <c r="E28" s="7"/>
      <c r="F28" s="7"/>
      <c r="G28" s="16"/>
      <c r="L28" t="s">
        <v>615</v>
      </c>
      <c r="M28" s="34">
        <f>SUM(M24,M20,M14,M8)</f>
        <v>20746536.289999999</v>
      </c>
      <c r="N28" s="25"/>
      <c r="O28" s="19"/>
    </row>
    <row r="29" spans="1:16" x14ac:dyDescent="0.3">
      <c r="E29" s="7"/>
      <c r="F29" s="7"/>
      <c r="G29" s="16"/>
    </row>
    <row r="30" spans="1:16" x14ac:dyDescent="0.3">
      <c r="E30" s="7"/>
      <c r="F30" s="7"/>
      <c r="G30" s="16"/>
    </row>
    <row r="31" spans="1:16" x14ac:dyDescent="0.3">
      <c r="E31" s="7"/>
      <c r="F31" s="7"/>
      <c r="G31" s="16"/>
    </row>
    <row r="32" spans="1:16" x14ac:dyDescent="0.3">
      <c r="E32" s="20"/>
      <c r="F32" s="20"/>
      <c r="G32" s="16"/>
    </row>
    <row r="33" spans="5:7" x14ac:dyDescent="0.3">
      <c r="E33" s="20"/>
      <c r="G33"/>
    </row>
    <row r="34" spans="5:7" x14ac:dyDescent="0.3">
      <c r="E34" s="21"/>
      <c r="G34"/>
    </row>
    <row r="35" spans="5:7" x14ac:dyDescent="0.3">
      <c r="G35"/>
    </row>
    <row r="36" spans="5:7" x14ac:dyDescent="0.3">
      <c r="G36"/>
    </row>
    <row r="37" spans="5:7" x14ac:dyDescent="0.3">
      <c r="E37" s="7"/>
      <c r="G37"/>
    </row>
    <row r="38" spans="5:7" x14ac:dyDescent="0.3">
      <c r="G38"/>
    </row>
    <row r="39" spans="5:7" x14ac:dyDescent="0.3">
      <c r="G39"/>
    </row>
    <row r="40" spans="5:7" x14ac:dyDescent="0.3">
      <c r="G40"/>
    </row>
    <row r="41" spans="5:7" x14ac:dyDescent="0.3">
      <c r="G41"/>
    </row>
    <row r="42" spans="5:7" x14ac:dyDescent="0.3">
      <c r="G42"/>
    </row>
    <row r="43" spans="5:7" x14ac:dyDescent="0.3">
      <c r="E43" s="7"/>
      <c r="G43"/>
    </row>
    <row r="44" spans="5:7" x14ac:dyDescent="0.3">
      <c r="E44" s="21"/>
      <c r="G44"/>
    </row>
    <row r="45" spans="5:7" x14ac:dyDescent="0.3">
      <c r="E45" s="8"/>
      <c r="G45"/>
    </row>
    <row r="54" spans="5:7" x14ac:dyDescent="0.3">
      <c r="E54" s="7"/>
      <c r="F54" s="7"/>
    </row>
    <row r="55" spans="5:7" x14ac:dyDescent="0.3">
      <c r="E55" s="141"/>
      <c r="F55" s="141"/>
      <c r="G55" s="142"/>
    </row>
    <row r="56" spans="5:7" x14ac:dyDescent="0.3">
      <c r="E56" s="137"/>
      <c r="F56" s="137"/>
      <c r="G56" s="137"/>
    </row>
    <row r="57" spans="5:7" x14ac:dyDescent="0.3">
      <c r="E57" s="137"/>
      <c r="F57" s="137"/>
      <c r="G57" s="137"/>
    </row>
    <row r="58" spans="5:7" x14ac:dyDescent="0.3">
      <c r="E58" s="137"/>
      <c r="F58" s="137"/>
      <c r="G58" s="137"/>
    </row>
    <row r="59" spans="5:7" x14ac:dyDescent="0.3">
      <c r="E59" s="137"/>
      <c r="F59" s="137"/>
      <c r="G59" s="137"/>
    </row>
    <row r="60" spans="5:7" x14ac:dyDescent="0.3">
      <c r="E60" s="7"/>
      <c r="F60" s="7"/>
    </row>
    <row r="61" spans="5:7" x14ac:dyDescent="0.3">
      <c r="E61" s="7"/>
      <c r="F61" s="7"/>
    </row>
    <row r="62" spans="5:7" x14ac:dyDescent="0.3">
      <c r="G62" s="23"/>
    </row>
  </sheetData>
  <sortState xmlns:xlrd2="http://schemas.microsoft.com/office/spreadsheetml/2017/richdata2" ref="B2:M19">
    <sortCondition ref="J2:J19"/>
  </sortState>
  <mergeCells count="3">
    <mergeCell ref="E55:E59"/>
    <mergeCell ref="F55:F59"/>
    <mergeCell ref="G55:G59"/>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DFAD-C089-4345-AD0E-0A4DA1ACC696}">
  <dimension ref="A1:Q60"/>
  <sheetViews>
    <sheetView zoomScale="80" zoomScaleNormal="80" workbookViewId="0">
      <pane ySplit="1" topLeftCell="A2" activePane="bottomLeft" state="frozen"/>
      <selection pane="bottomLeft" activeCell="N1" sqref="N1:Q1048576"/>
    </sheetView>
  </sheetViews>
  <sheetFormatPr defaultRowHeight="14.4" x14ac:dyDescent="0.3"/>
  <cols>
    <col min="1" max="1" width="8.88671875" style="116"/>
    <col min="2" max="2" width="16" bestFit="1" customWidth="1"/>
    <col min="3" max="3" width="20.109375" bestFit="1" customWidth="1"/>
    <col min="4" max="4" width="13.44140625" bestFit="1" customWidth="1"/>
    <col min="5" max="5" width="12.44140625" hidden="1" customWidth="1"/>
    <col min="6" max="6" width="15.5546875" hidden="1" customWidth="1"/>
    <col min="7" max="7" width="8.6640625" style="15" hidden="1" customWidth="1"/>
    <col min="8" max="8" width="16.109375" bestFit="1" customWidth="1"/>
    <col min="9" max="9" width="81.44140625" customWidth="1"/>
    <col min="10" max="10" width="22.6640625" bestFit="1" customWidth="1"/>
    <col min="11" max="11" width="33.109375" customWidth="1"/>
    <col min="12" max="12" width="16" bestFit="1" customWidth="1"/>
    <col min="13" max="13" width="20.33203125" bestFit="1" customWidth="1"/>
    <col min="14" max="14" width="15.5546875" style="25" hidden="1" customWidth="1"/>
    <col min="15" max="15" width="13.44140625" style="44" hidden="1" customWidth="1"/>
    <col min="16" max="16" width="13.6640625" style="32" hidden="1" customWidth="1"/>
    <col min="17" max="17" width="0" hidden="1" customWidth="1"/>
  </cols>
  <sheetData>
    <row r="1" spans="1:16" s="3" customFormat="1" x14ac:dyDescent="0.3">
      <c r="A1" s="57" t="s">
        <v>617</v>
      </c>
      <c r="B1" s="3" t="s">
        <v>0</v>
      </c>
      <c r="C1" s="3" t="s">
        <v>1</v>
      </c>
      <c r="D1" s="3" t="s">
        <v>2</v>
      </c>
      <c r="E1" s="5" t="s">
        <v>271</v>
      </c>
      <c r="F1" s="5" t="s">
        <v>272</v>
      </c>
      <c r="G1" s="14" t="s">
        <v>273</v>
      </c>
      <c r="H1" s="3" t="s">
        <v>3</v>
      </c>
      <c r="I1" s="3" t="s">
        <v>4</v>
      </c>
      <c r="J1" s="3" t="s">
        <v>5</v>
      </c>
      <c r="K1" s="3" t="s">
        <v>6</v>
      </c>
      <c r="L1" s="3" t="s">
        <v>7</v>
      </c>
      <c r="M1" s="3" t="s">
        <v>8</v>
      </c>
      <c r="N1" s="42"/>
      <c r="O1" s="43"/>
      <c r="P1" s="47"/>
    </row>
    <row r="2" spans="1:16" x14ac:dyDescent="0.3">
      <c r="A2" s="116">
        <v>1</v>
      </c>
      <c r="B2" t="s">
        <v>507</v>
      </c>
      <c r="C2" t="s">
        <v>508</v>
      </c>
      <c r="D2" s="1">
        <v>45799</v>
      </c>
      <c r="E2" s="1"/>
      <c r="F2" s="1"/>
      <c r="H2" s="1">
        <v>45861</v>
      </c>
      <c r="I2" t="s">
        <v>509</v>
      </c>
      <c r="J2" t="s">
        <v>26</v>
      </c>
      <c r="K2" t="s">
        <v>510</v>
      </c>
      <c r="L2" t="s">
        <v>50</v>
      </c>
      <c r="M2" s="10">
        <v>2395</v>
      </c>
    </row>
    <row r="3" spans="1:16" x14ac:dyDescent="0.3">
      <c r="A3" s="116">
        <v>2</v>
      </c>
      <c r="B3" t="s">
        <v>516</v>
      </c>
      <c r="C3" t="s">
        <v>52</v>
      </c>
      <c r="D3" s="1">
        <v>45848</v>
      </c>
      <c r="E3" s="1"/>
      <c r="F3" s="1"/>
      <c r="H3" s="1">
        <v>45867</v>
      </c>
      <c r="I3" t="s">
        <v>517</v>
      </c>
      <c r="J3" t="s">
        <v>26</v>
      </c>
      <c r="K3" t="s">
        <v>518</v>
      </c>
      <c r="L3" t="s">
        <v>14</v>
      </c>
      <c r="M3" s="10">
        <v>880</v>
      </c>
    </row>
    <row r="4" spans="1:16" x14ac:dyDescent="0.3">
      <c r="A4" s="116">
        <v>3</v>
      </c>
      <c r="B4" t="s">
        <v>500</v>
      </c>
      <c r="C4" t="s">
        <v>501</v>
      </c>
      <c r="D4" s="1">
        <v>45684</v>
      </c>
      <c r="E4" s="1"/>
      <c r="F4" s="1"/>
      <c r="H4" s="1">
        <v>45839</v>
      </c>
      <c r="I4" t="s">
        <v>502</v>
      </c>
      <c r="J4" t="s">
        <v>26</v>
      </c>
      <c r="K4" t="s">
        <v>537</v>
      </c>
      <c r="L4" t="s">
        <v>14</v>
      </c>
      <c r="M4" s="10">
        <v>4895</v>
      </c>
    </row>
    <row r="5" spans="1:16" x14ac:dyDescent="0.3">
      <c r="A5" s="116">
        <v>4</v>
      </c>
      <c r="B5" t="s">
        <v>319</v>
      </c>
      <c r="C5" t="s">
        <v>535</v>
      </c>
      <c r="D5" s="1"/>
      <c r="E5" s="1"/>
      <c r="F5" s="1"/>
      <c r="H5" s="1">
        <v>45868</v>
      </c>
      <c r="I5" t="s">
        <v>536</v>
      </c>
      <c r="J5" t="s">
        <v>26</v>
      </c>
      <c r="K5" t="s">
        <v>537</v>
      </c>
      <c r="L5" t="s">
        <v>50</v>
      </c>
      <c r="M5" s="10">
        <v>8572</v>
      </c>
    </row>
    <row r="6" spans="1:16" x14ac:dyDescent="0.3">
      <c r="A6" s="116">
        <v>5</v>
      </c>
      <c r="B6" t="s">
        <v>538</v>
      </c>
      <c r="C6" t="s">
        <v>539</v>
      </c>
      <c r="D6" s="1"/>
      <c r="E6" s="1"/>
      <c r="F6" s="1"/>
      <c r="H6" s="1">
        <v>45868</v>
      </c>
      <c r="I6" t="s">
        <v>540</v>
      </c>
      <c r="J6" t="s">
        <v>26</v>
      </c>
      <c r="K6" t="s">
        <v>541</v>
      </c>
      <c r="L6" t="s">
        <v>50</v>
      </c>
      <c r="M6" s="10">
        <v>21748</v>
      </c>
    </row>
    <row r="7" spans="1:16" x14ac:dyDescent="0.3">
      <c r="A7" s="116">
        <v>6</v>
      </c>
      <c r="B7" t="s">
        <v>507</v>
      </c>
      <c r="C7" t="s">
        <v>508</v>
      </c>
      <c r="D7" s="1"/>
      <c r="E7" s="1"/>
      <c r="F7" s="1"/>
      <c r="H7" s="1">
        <v>45861</v>
      </c>
      <c r="I7" t="s">
        <v>509</v>
      </c>
      <c r="J7" t="s">
        <v>26</v>
      </c>
      <c r="K7" t="s">
        <v>542</v>
      </c>
      <c r="L7" t="s">
        <v>50</v>
      </c>
      <c r="M7" s="10">
        <v>2395</v>
      </c>
    </row>
    <row r="8" spans="1:16" x14ac:dyDescent="0.3">
      <c r="A8" s="116">
        <v>7</v>
      </c>
      <c r="B8" t="s">
        <v>543</v>
      </c>
      <c r="C8" t="s">
        <v>544</v>
      </c>
      <c r="D8" s="1"/>
      <c r="E8" s="1"/>
      <c r="F8" s="1"/>
      <c r="H8" s="1">
        <v>45861</v>
      </c>
      <c r="I8" t="s">
        <v>545</v>
      </c>
      <c r="J8" t="s">
        <v>26</v>
      </c>
      <c r="K8" t="s">
        <v>557</v>
      </c>
      <c r="L8" t="s">
        <v>50</v>
      </c>
      <c r="M8" s="10">
        <v>2849</v>
      </c>
    </row>
    <row r="9" spans="1:16" x14ac:dyDescent="0.3">
      <c r="A9" s="116">
        <v>8</v>
      </c>
      <c r="B9" t="s">
        <v>546</v>
      </c>
      <c r="C9" t="s">
        <v>547</v>
      </c>
      <c r="D9" s="1"/>
      <c r="E9" s="1"/>
      <c r="F9" s="1"/>
      <c r="H9" s="1">
        <v>45867</v>
      </c>
      <c r="I9" t="s">
        <v>548</v>
      </c>
      <c r="J9" t="s">
        <v>26</v>
      </c>
      <c r="K9" t="s">
        <v>558</v>
      </c>
      <c r="L9" t="s">
        <v>14</v>
      </c>
      <c r="M9" s="10">
        <v>2490</v>
      </c>
    </row>
    <row r="10" spans="1:16" x14ac:dyDescent="0.3">
      <c r="A10" s="116">
        <v>9</v>
      </c>
      <c r="B10" t="s">
        <v>549</v>
      </c>
      <c r="D10" s="1"/>
      <c r="E10" s="1"/>
      <c r="F10" s="1"/>
      <c r="H10" s="1">
        <v>45847</v>
      </c>
      <c r="I10" t="s">
        <v>550</v>
      </c>
      <c r="J10" t="s">
        <v>26</v>
      </c>
      <c r="K10" t="s">
        <v>559</v>
      </c>
      <c r="L10" t="s">
        <v>50</v>
      </c>
      <c r="M10" s="10">
        <v>1500</v>
      </c>
    </row>
    <row r="11" spans="1:16" x14ac:dyDescent="0.3">
      <c r="A11" s="116">
        <v>10</v>
      </c>
      <c r="B11" t="s">
        <v>551</v>
      </c>
      <c r="D11" s="1"/>
      <c r="E11" s="1"/>
      <c r="F11" s="1"/>
      <c r="H11" s="1">
        <v>45856</v>
      </c>
      <c r="I11" t="s">
        <v>552</v>
      </c>
      <c r="J11" t="s">
        <v>26</v>
      </c>
      <c r="K11" t="s">
        <v>560</v>
      </c>
      <c r="L11" t="s">
        <v>50</v>
      </c>
      <c r="M11" s="10">
        <v>134</v>
      </c>
    </row>
    <row r="12" spans="1:16" x14ac:dyDescent="0.3">
      <c r="A12" s="116">
        <v>11</v>
      </c>
      <c r="B12" t="s">
        <v>553</v>
      </c>
      <c r="D12" s="1"/>
      <c r="E12" s="1"/>
      <c r="F12" s="1"/>
      <c r="H12" s="1">
        <v>45854</v>
      </c>
      <c r="I12" t="s">
        <v>554</v>
      </c>
      <c r="J12" t="s">
        <v>26</v>
      </c>
      <c r="K12" t="s">
        <v>561</v>
      </c>
      <c r="L12" t="s">
        <v>50</v>
      </c>
      <c r="M12" s="10">
        <v>102</v>
      </c>
    </row>
    <row r="13" spans="1:16" x14ac:dyDescent="0.3">
      <c r="A13" s="116">
        <v>12</v>
      </c>
      <c r="B13" t="s">
        <v>555</v>
      </c>
      <c r="D13" s="1"/>
      <c r="E13" s="1"/>
      <c r="F13" s="1"/>
      <c r="H13" s="1">
        <v>45861</v>
      </c>
      <c r="I13" t="s">
        <v>556</v>
      </c>
      <c r="J13" t="s">
        <v>26</v>
      </c>
      <c r="K13" t="s">
        <v>562</v>
      </c>
      <c r="L13" t="s">
        <v>14</v>
      </c>
      <c r="M13" s="10">
        <v>17</v>
      </c>
    </row>
    <row r="14" spans="1:16" x14ac:dyDescent="0.3">
      <c r="A14" s="116">
        <v>13</v>
      </c>
      <c r="B14" t="s">
        <v>563</v>
      </c>
      <c r="C14" t="s">
        <v>586</v>
      </c>
      <c r="D14" s="1"/>
      <c r="E14" s="1"/>
      <c r="F14" s="1"/>
      <c r="H14" s="1">
        <v>45861</v>
      </c>
      <c r="I14" t="s">
        <v>564</v>
      </c>
      <c r="J14" t="s">
        <v>26</v>
      </c>
      <c r="K14" t="s">
        <v>594</v>
      </c>
      <c r="L14" t="s">
        <v>50</v>
      </c>
      <c r="M14" s="10">
        <v>3266.88</v>
      </c>
    </row>
    <row r="15" spans="1:16" x14ac:dyDescent="0.3">
      <c r="A15" s="116">
        <v>14</v>
      </c>
      <c r="B15" t="s">
        <v>565</v>
      </c>
      <c r="C15" t="s">
        <v>587</v>
      </c>
      <c r="D15" s="1"/>
      <c r="E15" s="1"/>
      <c r="F15" s="1"/>
      <c r="H15" s="1">
        <v>45852</v>
      </c>
      <c r="I15" t="s">
        <v>566</v>
      </c>
      <c r="J15" t="s">
        <v>26</v>
      </c>
      <c r="K15" t="s">
        <v>595</v>
      </c>
      <c r="L15" t="s">
        <v>14</v>
      </c>
      <c r="M15" s="10">
        <v>459.5</v>
      </c>
    </row>
    <row r="16" spans="1:16" x14ac:dyDescent="0.3">
      <c r="A16" s="116">
        <v>15</v>
      </c>
      <c r="B16" t="s">
        <v>567</v>
      </c>
      <c r="C16" t="s">
        <v>501</v>
      </c>
      <c r="D16" s="1"/>
      <c r="E16" s="7"/>
      <c r="F16" s="7"/>
      <c r="G16" s="22"/>
      <c r="H16" s="1">
        <v>45848</v>
      </c>
      <c r="I16" t="s">
        <v>568</v>
      </c>
      <c r="J16" t="s">
        <v>26</v>
      </c>
      <c r="K16" t="s">
        <v>596</v>
      </c>
      <c r="L16" t="s">
        <v>50</v>
      </c>
      <c r="M16" s="10">
        <v>22500</v>
      </c>
    </row>
    <row r="17" spans="1:13" x14ac:dyDescent="0.3">
      <c r="A17" s="116">
        <v>16</v>
      </c>
      <c r="B17" t="s">
        <v>569</v>
      </c>
      <c r="C17" t="s">
        <v>588</v>
      </c>
      <c r="D17" s="1"/>
      <c r="E17" s="7"/>
      <c r="F17" s="7"/>
      <c r="G17" s="22"/>
      <c r="H17" s="1">
        <v>45861</v>
      </c>
      <c r="I17" t="s">
        <v>570</v>
      </c>
      <c r="J17" t="s">
        <v>26</v>
      </c>
      <c r="K17" t="s">
        <v>595</v>
      </c>
      <c r="L17" t="s">
        <v>50</v>
      </c>
      <c r="M17" s="10">
        <v>7108.6</v>
      </c>
    </row>
    <row r="18" spans="1:13" x14ac:dyDescent="0.3">
      <c r="A18" s="137">
        <v>17</v>
      </c>
      <c r="B18" t="s">
        <v>571</v>
      </c>
      <c r="C18" t="s">
        <v>589</v>
      </c>
      <c r="D18" s="1"/>
      <c r="E18" s="7"/>
      <c r="F18" s="7"/>
      <c r="G18" s="22"/>
      <c r="H18" s="1">
        <v>45861</v>
      </c>
      <c r="I18" t="s">
        <v>572</v>
      </c>
      <c r="J18" t="s">
        <v>26</v>
      </c>
      <c r="K18" t="s">
        <v>597</v>
      </c>
      <c r="L18" t="s">
        <v>14</v>
      </c>
      <c r="M18" s="10">
        <v>4700</v>
      </c>
    </row>
    <row r="19" spans="1:13" x14ac:dyDescent="0.3">
      <c r="A19" s="137"/>
      <c r="B19" t="s">
        <v>571</v>
      </c>
      <c r="C19" t="s">
        <v>589</v>
      </c>
      <c r="D19" s="1"/>
      <c r="E19" s="7"/>
      <c r="F19" s="7"/>
      <c r="G19" s="22"/>
      <c r="H19" s="1">
        <v>45861</v>
      </c>
      <c r="I19" t="s">
        <v>573</v>
      </c>
      <c r="J19" t="s">
        <v>26</v>
      </c>
      <c r="K19" t="s">
        <v>598</v>
      </c>
      <c r="L19" t="s">
        <v>14</v>
      </c>
      <c r="M19" s="10">
        <v>643</v>
      </c>
    </row>
    <row r="20" spans="1:13" x14ac:dyDescent="0.3">
      <c r="A20" s="116">
        <v>18</v>
      </c>
      <c r="B20" t="s">
        <v>574</v>
      </c>
      <c r="C20" t="s">
        <v>590</v>
      </c>
      <c r="D20" s="1"/>
      <c r="E20" s="7"/>
      <c r="F20" s="7"/>
      <c r="G20" s="22"/>
      <c r="H20" s="1">
        <v>45852</v>
      </c>
      <c r="I20" t="s">
        <v>575</v>
      </c>
      <c r="J20" t="s">
        <v>26</v>
      </c>
      <c r="K20" t="s">
        <v>599</v>
      </c>
      <c r="L20" t="s">
        <v>50</v>
      </c>
      <c r="M20" s="10">
        <v>4200</v>
      </c>
    </row>
    <row r="21" spans="1:13" x14ac:dyDescent="0.3">
      <c r="A21" s="116">
        <v>19</v>
      </c>
      <c r="B21" t="s">
        <v>576</v>
      </c>
      <c r="C21" t="s">
        <v>591</v>
      </c>
      <c r="D21" s="1"/>
      <c r="E21" s="7"/>
      <c r="F21" s="7"/>
      <c r="G21" s="22"/>
      <c r="H21" s="1">
        <v>45868</v>
      </c>
      <c r="I21" t="s">
        <v>577</v>
      </c>
      <c r="J21" t="s">
        <v>26</v>
      </c>
      <c r="K21" t="s">
        <v>600</v>
      </c>
      <c r="L21" t="s">
        <v>50</v>
      </c>
      <c r="M21" s="10">
        <v>30150</v>
      </c>
    </row>
    <row r="22" spans="1:13" x14ac:dyDescent="0.3">
      <c r="A22" s="116">
        <v>20</v>
      </c>
      <c r="B22" t="s">
        <v>578</v>
      </c>
      <c r="C22" t="s">
        <v>592</v>
      </c>
      <c r="D22" s="1"/>
      <c r="E22" s="7"/>
      <c r="F22" s="7"/>
      <c r="G22" s="22"/>
      <c r="H22" s="1">
        <v>45861</v>
      </c>
      <c r="I22" t="s">
        <v>579</v>
      </c>
      <c r="J22" t="s">
        <v>26</v>
      </c>
      <c r="K22" t="s">
        <v>601</v>
      </c>
      <c r="L22" t="s">
        <v>50</v>
      </c>
      <c r="M22" s="10">
        <v>4868.7</v>
      </c>
    </row>
    <row r="23" spans="1:13" x14ac:dyDescent="0.3">
      <c r="A23" s="116">
        <v>21</v>
      </c>
      <c r="B23" t="s">
        <v>580</v>
      </c>
      <c r="C23" t="s">
        <v>593</v>
      </c>
      <c r="D23" s="1"/>
      <c r="E23" s="7"/>
      <c r="F23" s="7"/>
      <c r="G23" s="22"/>
      <c r="H23" s="1">
        <v>45862</v>
      </c>
      <c r="I23" t="s">
        <v>581</v>
      </c>
      <c r="J23" t="s">
        <v>26</v>
      </c>
      <c r="K23" t="s">
        <v>602</v>
      </c>
      <c r="L23" t="s">
        <v>14</v>
      </c>
      <c r="M23" s="10">
        <v>7500</v>
      </c>
    </row>
    <row r="24" spans="1:13" x14ac:dyDescent="0.3">
      <c r="A24" s="116">
        <v>22</v>
      </c>
      <c r="B24" t="s">
        <v>582</v>
      </c>
      <c r="D24" s="1"/>
      <c r="E24" s="7"/>
      <c r="F24" s="7"/>
      <c r="G24" s="16"/>
      <c r="H24" s="1">
        <v>45849</v>
      </c>
      <c r="I24" t="s">
        <v>583</v>
      </c>
      <c r="J24" t="s">
        <v>26</v>
      </c>
      <c r="K24" t="s">
        <v>603</v>
      </c>
      <c r="L24" t="s">
        <v>14</v>
      </c>
      <c r="M24" s="10">
        <v>53.8</v>
      </c>
    </row>
    <row r="25" spans="1:13" x14ac:dyDescent="0.3">
      <c r="A25" s="124">
        <v>23</v>
      </c>
      <c r="B25" t="s">
        <v>584</v>
      </c>
      <c r="D25" s="1"/>
      <c r="E25" s="7"/>
      <c r="F25" s="7"/>
      <c r="G25" s="16"/>
      <c r="H25" s="1">
        <v>45839</v>
      </c>
      <c r="I25" t="s">
        <v>585</v>
      </c>
      <c r="J25" t="s">
        <v>26</v>
      </c>
      <c r="K25" t="s">
        <v>604</v>
      </c>
      <c r="L25" t="s">
        <v>14</v>
      </c>
      <c r="M25" s="10">
        <v>388</v>
      </c>
    </row>
    <row r="26" spans="1:13" x14ac:dyDescent="0.3">
      <c r="D26" s="1"/>
      <c r="E26" s="7"/>
      <c r="F26" s="7"/>
      <c r="G26" s="16"/>
      <c r="H26" s="1"/>
      <c r="M26" s="25">
        <f>SUM(M2:M25)</f>
        <v>133815.47999999998</v>
      </c>
    </row>
    <row r="27" spans="1:13" x14ac:dyDescent="0.3">
      <c r="D27" s="1"/>
      <c r="E27" s="7"/>
      <c r="F27" s="7"/>
      <c r="G27" s="16"/>
      <c r="H27" s="1"/>
      <c r="M27" s="10"/>
    </row>
    <row r="28" spans="1:13" x14ac:dyDescent="0.3">
      <c r="A28" s="116">
        <v>1</v>
      </c>
      <c r="B28" t="s">
        <v>605</v>
      </c>
      <c r="D28" s="1"/>
      <c r="E28" s="7"/>
      <c r="F28" s="7"/>
      <c r="G28" s="16"/>
      <c r="H28" s="1">
        <v>45848</v>
      </c>
      <c r="I28" t="s">
        <v>606</v>
      </c>
      <c r="J28" t="s">
        <v>145</v>
      </c>
      <c r="K28" t="s">
        <v>611</v>
      </c>
      <c r="L28" t="s">
        <v>14</v>
      </c>
      <c r="M28" s="35">
        <v>15671.6</v>
      </c>
    </row>
    <row r="29" spans="1:13" x14ac:dyDescent="0.3">
      <c r="A29" s="116">
        <v>2</v>
      </c>
      <c r="B29" t="s">
        <v>607</v>
      </c>
      <c r="D29" s="1"/>
      <c r="E29" s="7"/>
      <c r="F29" s="7"/>
      <c r="G29" s="16"/>
      <c r="H29" s="1">
        <v>45848</v>
      </c>
      <c r="I29" t="s">
        <v>608</v>
      </c>
      <c r="J29" t="s">
        <v>145</v>
      </c>
      <c r="K29" t="s">
        <v>612</v>
      </c>
      <c r="L29" t="s">
        <v>14</v>
      </c>
      <c r="M29" s="35">
        <v>1232</v>
      </c>
    </row>
    <row r="30" spans="1:13" x14ac:dyDescent="0.3">
      <c r="A30" s="124">
        <v>3</v>
      </c>
      <c r="B30" t="s">
        <v>609</v>
      </c>
      <c r="D30" s="1"/>
      <c r="E30" s="20"/>
      <c r="F30" s="20"/>
      <c r="G30" s="16"/>
      <c r="H30" s="1">
        <v>45868</v>
      </c>
      <c r="I30" t="s">
        <v>610</v>
      </c>
      <c r="J30" t="s">
        <v>145</v>
      </c>
      <c r="K30" t="s">
        <v>613</v>
      </c>
      <c r="L30" t="s">
        <v>14</v>
      </c>
      <c r="M30" s="35">
        <v>22200</v>
      </c>
    </row>
    <row r="31" spans="1:13" x14ac:dyDescent="0.3">
      <c r="D31" s="1"/>
      <c r="E31" s="20"/>
      <c r="G31"/>
      <c r="H31" s="1"/>
      <c r="M31" s="25">
        <f>SUM(M28:M30)</f>
        <v>39103.599999999999</v>
      </c>
    </row>
    <row r="32" spans="1:13" x14ac:dyDescent="0.3">
      <c r="D32" s="1"/>
      <c r="G32"/>
      <c r="H32" s="1"/>
      <c r="M32" s="2"/>
    </row>
    <row r="33" spans="1:17" x14ac:dyDescent="0.3">
      <c r="A33" s="116">
        <v>1</v>
      </c>
      <c r="B33" t="s">
        <v>503</v>
      </c>
      <c r="C33" t="s">
        <v>504</v>
      </c>
      <c r="D33" s="1">
        <v>45462</v>
      </c>
      <c r="E33" s="7">
        <v>45784</v>
      </c>
      <c r="F33" s="7">
        <v>45839</v>
      </c>
      <c r="G33" s="8">
        <f>F33-E33</f>
        <v>55</v>
      </c>
      <c r="H33" s="1">
        <v>45839</v>
      </c>
      <c r="I33" t="s">
        <v>505</v>
      </c>
      <c r="J33" s="8" t="s">
        <v>12</v>
      </c>
      <c r="K33" t="s">
        <v>506</v>
      </c>
      <c r="L33" t="s">
        <v>14</v>
      </c>
      <c r="M33" s="2">
        <v>104096.25</v>
      </c>
      <c r="N33" s="25">
        <v>193839.7</v>
      </c>
      <c r="O33" s="45">
        <f>N33-M33</f>
        <v>89743.450000000012</v>
      </c>
    </row>
    <row r="34" spans="1:17" x14ac:dyDescent="0.3">
      <c r="A34" s="137">
        <v>2</v>
      </c>
      <c r="B34" t="s">
        <v>511</v>
      </c>
      <c r="C34" t="s">
        <v>512</v>
      </c>
      <c r="D34" s="1">
        <v>45492</v>
      </c>
      <c r="E34" s="143">
        <v>45792</v>
      </c>
      <c r="F34" s="143">
        <v>45840</v>
      </c>
      <c r="G34" s="145">
        <f>F34-E34</f>
        <v>48</v>
      </c>
      <c r="H34" s="1">
        <v>45853</v>
      </c>
      <c r="I34" t="s">
        <v>513</v>
      </c>
      <c r="J34" s="8" t="s">
        <v>12</v>
      </c>
      <c r="K34" t="s">
        <v>514</v>
      </c>
      <c r="L34" t="s">
        <v>14</v>
      </c>
      <c r="M34" s="146">
        <f>952757.89+40000</f>
        <v>992757.89</v>
      </c>
      <c r="N34" s="139">
        <v>998318</v>
      </c>
      <c r="O34" s="45">
        <f t="shared" ref="O34:O39" si="0">N34-M34</f>
        <v>5560.109999999986</v>
      </c>
    </row>
    <row r="35" spans="1:17" x14ac:dyDescent="0.3">
      <c r="A35" s="137"/>
      <c r="B35" t="s">
        <v>511</v>
      </c>
      <c r="C35" t="s">
        <v>512</v>
      </c>
      <c r="D35" s="1">
        <v>45492</v>
      </c>
      <c r="E35" s="144"/>
      <c r="F35" s="144"/>
      <c r="G35" s="144"/>
      <c r="H35" s="1">
        <v>45853</v>
      </c>
      <c r="I35" t="s">
        <v>513</v>
      </c>
      <c r="J35" s="8" t="s">
        <v>12</v>
      </c>
      <c r="K35" t="s">
        <v>515</v>
      </c>
      <c r="L35" t="s">
        <v>14</v>
      </c>
      <c r="M35" s="138"/>
      <c r="N35" s="140"/>
      <c r="O35" s="45">
        <f t="shared" si="0"/>
        <v>0</v>
      </c>
    </row>
    <row r="36" spans="1:17" x14ac:dyDescent="0.3">
      <c r="A36" s="116">
        <v>3</v>
      </c>
      <c r="B36" t="s">
        <v>519</v>
      </c>
      <c r="C36" t="s">
        <v>520</v>
      </c>
      <c r="D36" s="1">
        <v>45525</v>
      </c>
      <c r="E36" s="7">
        <v>45792</v>
      </c>
      <c r="F36" s="7">
        <v>45862</v>
      </c>
      <c r="G36" s="8">
        <f>F36-E36</f>
        <v>70</v>
      </c>
      <c r="H36" s="1">
        <v>45863</v>
      </c>
      <c r="I36" t="s">
        <v>521</v>
      </c>
      <c r="J36" s="8" t="s">
        <v>12</v>
      </c>
      <c r="K36" t="s">
        <v>522</v>
      </c>
      <c r="L36" t="s">
        <v>14</v>
      </c>
      <c r="M36" s="2">
        <v>1799700.02</v>
      </c>
      <c r="N36" s="25">
        <v>1813145.77</v>
      </c>
      <c r="O36" s="45">
        <f t="shared" si="0"/>
        <v>13445.75</v>
      </c>
    </row>
    <row r="37" spans="1:17" x14ac:dyDescent="0.3">
      <c r="A37" s="116">
        <v>4</v>
      </c>
      <c r="B37" t="s">
        <v>523</v>
      </c>
      <c r="C37" t="s">
        <v>524</v>
      </c>
      <c r="D37" s="1">
        <v>45576</v>
      </c>
      <c r="E37" s="7">
        <v>45779</v>
      </c>
      <c r="F37" s="7">
        <v>45842</v>
      </c>
      <c r="G37" s="8">
        <f>F37-E37</f>
        <v>63</v>
      </c>
      <c r="H37" s="1">
        <v>45846</v>
      </c>
      <c r="I37" t="s">
        <v>525</v>
      </c>
      <c r="J37" s="8" t="s">
        <v>12</v>
      </c>
      <c r="K37" t="s">
        <v>526</v>
      </c>
      <c r="L37" t="s">
        <v>14</v>
      </c>
      <c r="M37" s="2">
        <v>99000</v>
      </c>
      <c r="N37" s="25">
        <v>150000</v>
      </c>
      <c r="O37" s="45">
        <f t="shared" si="0"/>
        <v>51000</v>
      </c>
    </row>
    <row r="38" spans="1:17" x14ac:dyDescent="0.3">
      <c r="A38" s="116">
        <v>5</v>
      </c>
      <c r="B38" t="s">
        <v>527</v>
      </c>
      <c r="C38" t="s">
        <v>528</v>
      </c>
      <c r="D38" s="1">
        <v>45677</v>
      </c>
      <c r="E38" s="7">
        <v>45740</v>
      </c>
      <c r="F38" s="7">
        <v>45862</v>
      </c>
      <c r="G38" s="8">
        <f>F38-E38</f>
        <v>122</v>
      </c>
      <c r="H38" s="1">
        <v>45862</v>
      </c>
      <c r="I38" t="s">
        <v>529</v>
      </c>
      <c r="J38" s="8" t="s">
        <v>12</v>
      </c>
      <c r="K38" t="s">
        <v>530</v>
      </c>
      <c r="L38" t="s">
        <v>14</v>
      </c>
      <c r="M38" s="2">
        <v>254312.9</v>
      </c>
      <c r="N38" s="25">
        <v>254312.9</v>
      </c>
      <c r="O38" s="45">
        <f t="shared" si="0"/>
        <v>0</v>
      </c>
    </row>
    <row r="39" spans="1:17" x14ac:dyDescent="0.3">
      <c r="A39" s="124">
        <v>6</v>
      </c>
      <c r="B39" t="s">
        <v>531</v>
      </c>
      <c r="C39" t="s">
        <v>532</v>
      </c>
      <c r="D39" s="1">
        <v>45532</v>
      </c>
      <c r="E39" s="7">
        <v>45792</v>
      </c>
      <c r="F39" s="7">
        <v>45853</v>
      </c>
      <c r="G39" s="8">
        <f>F39-E39</f>
        <v>61</v>
      </c>
      <c r="H39" s="1">
        <v>45849</v>
      </c>
      <c r="I39" t="s">
        <v>533</v>
      </c>
      <c r="J39" s="8" t="s">
        <v>12</v>
      </c>
      <c r="K39" t="s">
        <v>534</v>
      </c>
      <c r="L39" t="s">
        <v>14</v>
      </c>
      <c r="M39" s="2">
        <v>712408.7</v>
      </c>
      <c r="N39" s="25">
        <v>737690.56</v>
      </c>
      <c r="O39" s="45">
        <f t="shared" si="0"/>
        <v>25281.860000000102</v>
      </c>
    </row>
    <row r="40" spans="1:17" x14ac:dyDescent="0.3">
      <c r="D40" s="1"/>
      <c r="E40" s="7"/>
      <c r="F40" s="8"/>
      <c r="G40" s="23">
        <f>SUM(G33:G39)/6</f>
        <v>69.833333333333329</v>
      </c>
      <c r="H40" s="1"/>
      <c r="M40" s="4">
        <f>SUM(M33:M39)</f>
        <v>3962275.76</v>
      </c>
      <c r="N40" s="25">
        <f>SUM(N33:N39)</f>
        <v>4147306.9299999997</v>
      </c>
      <c r="O40" s="46">
        <f>SUM(O33:O39)</f>
        <v>185031.1700000001</v>
      </c>
      <c r="P40" s="48">
        <f>(N40/M40)-1</f>
        <v>4.6698206083465532E-2</v>
      </c>
      <c r="Q40" s="83">
        <f>(N40-M40)/N40</f>
        <v>4.4614776075905221E-2</v>
      </c>
    </row>
    <row r="41" spans="1:17" x14ac:dyDescent="0.3">
      <c r="D41" s="1"/>
      <c r="E41" s="21"/>
      <c r="G41"/>
      <c r="H41" s="1"/>
      <c r="M41" s="4"/>
      <c r="O41" s="45"/>
    </row>
    <row r="42" spans="1:17" x14ac:dyDescent="0.3">
      <c r="E42" s="8"/>
      <c r="G42"/>
      <c r="M42" s="34">
        <f>SUM(M40,M31,M26)</f>
        <v>4135194.84</v>
      </c>
    </row>
    <row r="43" spans="1:17" x14ac:dyDescent="0.3">
      <c r="H43" s="10"/>
    </row>
    <row r="44" spans="1:17" s="29" customFormat="1" x14ac:dyDescent="0.3">
      <c r="A44" s="127"/>
      <c r="B44" s="28" t="s">
        <v>491</v>
      </c>
      <c r="C44" s="29" t="s">
        <v>642</v>
      </c>
      <c r="D44" s="28">
        <v>45572</v>
      </c>
      <c r="E44" s="7">
        <v>45744</v>
      </c>
      <c r="F44" s="7">
        <v>45806</v>
      </c>
      <c r="G44" s="15">
        <f>F44-E44</f>
        <v>62</v>
      </c>
      <c r="H44" s="28">
        <v>45806</v>
      </c>
      <c r="I44" s="29" t="s">
        <v>643</v>
      </c>
      <c r="J44" s="36" t="s">
        <v>636</v>
      </c>
      <c r="K44" s="29" t="s">
        <v>644</v>
      </c>
      <c r="L44" s="29" t="s">
        <v>50</v>
      </c>
      <c r="M44" s="30">
        <v>24768</v>
      </c>
      <c r="N44" s="31"/>
      <c r="O44" s="31"/>
      <c r="P44" s="31"/>
      <c r="Q44" s="33"/>
    </row>
    <row r="45" spans="1:17" x14ac:dyDescent="0.3">
      <c r="B45" t="s">
        <v>651</v>
      </c>
      <c r="I45" t="s">
        <v>648</v>
      </c>
      <c r="J45" t="s">
        <v>636</v>
      </c>
      <c r="M45" s="10">
        <v>1727169.87</v>
      </c>
    </row>
    <row r="46" spans="1:17" x14ac:dyDescent="0.3">
      <c r="M46" s="10"/>
    </row>
    <row r="47" spans="1:17" x14ac:dyDescent="0.3">
      <c r="M47" s="4">
        <f>SUM(M44:M45)</f>
        <v>1751937.87</v>
      </c>
    </row>
    <row r="50" spans="3:7" x14ac:dyDescent="0.3">
      <c r="C50" s="35"/>
    </row>
    <row r="52" spans="3:7" x14ac:dyDescent="0.3">
      <c r="C52" s="35"/>
      <c r="E52" s="7"/>
      <c r="F52" s="7"/>
    </row>
    <row r="53" spans="3:7" x14ac:dyDescent="0.3">
      <c r="C53" s="35"/>
      <c r="E53" s="141"/>
      <c r="F53" s="141"/>
      <c r="G53" s="142"/>
    </row>
    <row r="54" spans="3:7" x14ac:dyDescent="0.3">
      <c r="C54" s="35"/>
      <c r="E54" s="137"/>
      <c r="F54" s="137"/>
      <c r="G54" s="137"/>
    </row>
    <row r="55" spans="3:7" x14ac:dyDescent="0.3">
      <c r="C55" s="35"/>
      <c r="E55" s="137"/>
      <c r="F55" s="137"/>
      <c r="G55" s="137"/>
    </row>
    <row r="56" spans="3:7" x14ac:dyDescent="0.3">
      <c r="E56" s="137"/>
      <c r="F56" s="137"/>
      <c r="G56" s="137"/>
    </row>
    <row r="57" spans="3:7" x14ac:dyDescent="0.3">
      <c r="E57" s="137"/>
      <c r="F57" s="137"/>
      <c r="G57" s="137"/>
    </row>
    <row r="58" spans="3:7" x14ac:dyDescent="0.3">
      <c r="E58" s="7"/>
      <c r="F58" s="7"/>
    </row>
    <row r="59" spans="3:7" x14ac:dyDescent="0.3">
      <c r="E59" s="7"/>
      <c r="F59" s="7"/>
    </row>
    <row r="60" spans="3:7" x14ac:dyDescent="0.3">
      <c r="G60" s="23"/>
    </row>
  </sheetData>
  <autoFilter ref="B1:M1" xr:uid="{5A4FDFAD-C089-4345-AD0E-0A4DA1ACC696}"/>
  <sortState xmlns:xlrd2="http://schemas.microsoft.com/office/spreadsheetml/2017/richdata2" ref="B2:M37">
    <sortCondition ref="J2:J37"/>
  </sortState>
  <mergeCells count="10">
    <mergeCell ref="A18:A19"/>
    <mergeCell ref="N34:N35"/>
    <mergeCell ref="E53:E57"/>
    <mergeCell ref="F53:F57"/>
    <mergeCell ref="G53:G57"/>
    <mergeCell ref="A34:A35"/>
    <mergeCell ref="E34:E35"/>
    <mergeCell ref="F34:F35"/>
    <mergeCell ref="G34:G35"/>
    <mergeCell ref="M34:M35"/>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7C81-51A8-4763-9C49-ABC977F7CDC5}">
  <dimension ref="A1:Q33"/>
  <sheetViews>
    <sheetView zoomScale="80" zoomScaleNormal="80" workbookViewId="0">
      <pane ySplit="1" topLeftCell="A2" activePane="bottomLeft" state="frozen"/>
      <selection pane="bottomLeft" activeCell="C8" sqref="C8"/>
    </sheetView>
  </sheetViews>
  <sheetFormatPr defaultRowHeight="14.4" x14ac:dyDescent="0.3"/>
  <cols>
    <col min="1" max="1" width="9.33203125" style="58" bestFit="1" customWidth="1"/>
    <col min="2" max="2" width="15.44140625" bestFit="1" customWidth="1"/>
    <col min="3" max="3" width="19.33203125" bestFit="1" customWidth="1"/>
    <col min="4" max="4" width="15" customWidth="1"/>
    <col min="5" max="5" width="11.5546875" hidden="1" customWidth="1"/>
    <col min="6" max="6" width="14.5546875" hidden="1" customWidth="1"/>
    <col min="7" max="7" width="10.21875" hidden="1" customWidth="1"/>
    <col min="8" max="8" width="15.77734375" bestFit="1" customWidth="1"/>
    <col min="9" max="9" width="41.33203125" customWidth="1"/>
    <col min="10" max="10" width="21.77734375" bestFit="1" customWidth="1"/>
    <col min="11" max="11" width="44.6640625" customWidth="1"/>
    <col min="12" max="12" width="15.5546875" bestFit="1" customWidth="1"/>
    <col min="13" max="13" width="19.6640625" style="10" bestFit="1" customWidth="1"/>
    <col min="14" max="14" width="13.33203125" style="10" hidden="1" customWidth="1"/>
    <col min="15" max="15" width="12.33203125" style="10" hidden="1" customWidth="1"/>
    <col min="16" max="16" width="12.6640625" hidden="1" customWidth="1"/>
    <col min="17" max="17" width="16.109375" customWidth="1"/>
  </cols>
  <sheetData>
    <row r="1" spans="1:17" s="3" customFormat="1" x14ac:dyDescent="0.3">
      <c r="A1" s="57" t="s">
        <v>617</v>
      </c>
      <c r="B1" s="3" t="s">
        <v>0</v>
      </c>
      <c r="C1" s="3" t="s">
        <v>1</v>
      </c>
      <c r="D1" s="3" t="s">
        <v>2</v>
      </c>
      <c r="E1" s="5" t="s">
        <v>271</v>
      </c>
      <c r="F1" s="5" t="s">
        <v>272</v>
      </c>
      <c r="G1" s="14" t="s">
        <v>273</v>
      </c>
      <c r="H1" s="3" t="s">
        <v>3</v>
      </c>
      <c r="I1" s="3" t="s">
        <v>4</v>
      </c>
      <c r="J1" s="3" t="s">
        <v>5</v>
      </c>
      <c r="K1" s="3" t="s">
        <v>6</v>
      </c>
      <c r="L1" s="3" t="s">
        <v>7</v>
      </c>
      <c r="M1" s="9" t="s">
        <v>8</v>
      </c>
      <c r="N1" s="9" t="s">
        <v>274</v>
      </c>
      <c r="O1" s="24" t="s">
        <v>278</v>
      </c>
      <c r="P1" s="24" t="s">
        <v>616</v>
      </c>
      <c r="Q1" s="42" t="s">
        <v>714</v>
      </c>
    </row>
    <row r="2" spans="1:17" x14ac:dyDescent="0.3">
      <c r="A2" s="151">
        <v>1</v>
      </c>
      <c r="B2" s="60" t="s">
        <v>653</v>
      </c>
      <c r="C2" s="60" t="s">
        <v>654</v>
      </c>
      <c r="D2" s="60"/>
      <c r="E2" s="60"/>
      <c r="F2" s="60"/>
      <c r="G2" s="60"/>
      <c r="H2" s="61">
        <v>45894</v>
      </c>
      <c r="I2" s="60" t="s">
        <v>655</v>
      </c>
      <c r="J2" s="60" t="s">
        <v>26</v>
      </c>
      <c r="K2" s="62" t="s">
        <v>697</v>
      </c>
      <c r="L2" s="60" t="s">
        <v>50</v>
      </c>
      <c r="M2" s="63">
        <v>237</v>
      </c>
      <c r="Q2" s="60">
        <v>49714</v>
      </c>
    </row>
    <row r="3" spans="1:17" x14ac:dyDescent="0.3">
      <c r="A3" s="151"/>
      <c r="B3" s="60" t="s">
        <v>653</v>
      </c>
      <c r="C3" s="60" t="s">
        <v>654</v>
      </c>
      <c r="D3" s="60"/>
      <c r="E3" s="60"/>
      <c r="F3" s="60"/>
      <c r="G3" s="60"/>
      <c r="H3" s="61">
        <v>45894</v>
      </c>
      <c r="I3" s="60" t="s">
        <v>655</v>
      </c>
      <c r="J3" s="60" t="s">
        <v>26</v>
      </c>
      <c r="K3" s="62" t="s">
        <v>697</v>
      </c>
      <c r="L3" s="60" t="s">
        <v>50</v>
      </c>
      <c r="M3" s="63">
        <v>389</v>
      </c>
      <c r="Q3" s="60">
        <v>49417</v>
      </c>
    </row>
    <row r="4" spans="1:17" x14ac:dyDescent="0.3">
      <c r="A4" s="64">
        <v>2</v>
      </c>
      <c r="B4" s="65" t="s">
        <v>656</v>
      </c>
      <c r="C4" s="65"/>
      <c r="D4" s="65"/>
      <c r="E4" s="65"/>
      <c r="F4" s="65"/>
      <c r="G4" s="65"/>
      <c r="H4" s="66">
        <v>45895</v>
      </c>
      <c r="I4" s="65" t="s">
        <v>657</v>
      </c>
      <c r="J4" s="65" t="s">
        <v>26</v>
      </c>
      <c r="K4" s="67" t="s">
        <v>698</v>
      </c>
      <c r="L4" s="65" t="s">
        <v>14</v>
      </c>
      <c r="M4" s="68">
        <v>270.60000000000002</v>
      </c>
      <c r="Q4" s="65">
        <v>49719</v>
      </c>
    </row>
    <row r="5" spans="1:17" x14ac:dyDescent="0.3">
      <c r="A5" s="59">
        <v>3</v>
      </c>
      <c r="B5" s="60" t="s">
        <v>658</v>
      </c>
      <c r="C5" s="60" t="s">
        <v>659</v>
      </c>
      <c r="D5" s="60"/>
      <c r="E5" s="60"/>
      <c r="F5" s="60"/>
      <c r="G5" s="60"/>
      <c r="H5" s="61">
        <v>45898</v>
      </c>
      <c r="I5" s="60" t="s">
        <v>660</v>
      </c>
      <c r="J5" s="60" t="s">
        <v>26</v>
      </c>
      <c r="K5" s="62" t="s">
        <v>699</v>
      </c>
      <c r="L5" s="60" t="s">
        <v>14</v>
      </c>
      <c r="M5" s="63">
        <v>10284.6</v>
      </c>
      <c r="Q5" s="60">
        <v>49727</v>
      </c>
    </row>
    <row r="6" spans="1:17" x14ac:dyDescent="0.3">
      <c r="A6" s="64">
        <v>4</v>
      </c>
      <c r="B6" s="65" t="s">
        <v>663</v>
      </c>
      <c r="C6" s="65" t="s">
        <v>664</v>
      </c>
      <c r="D6" s="65"/>
      <c r="E6" s="65"/>
      <c r="F6" s="65"/>
      <c r="G6" s="65"/>
      <c r="H6" s="66">
        <v>45896</v>
      </c>
      <c r="I6" s="65" t="s">
        <v>665</v>
      </c>
      <c r="J6" s="65" t="s">
        <v>26</v>
      </c>
      <c r="K6" s="67" t="s">
        <v>700</v>
      </c>
      <c r="L6" s="65" t="s">
        <v>50</v>
      </c>
      <c r="M6" s="68">
        <v>10117.4</v>
      </c>
      <c r="Q6" s="65">
        <v>49721</v>
      </c>
    </row>
    <row r="7" spans="1:17" x14ac:dyDescent="0.3">
      <c r="A7" s="59">
        <v>5</v>
      </c>
      <c r="B7" s="60" t="s">
        <v>666</v>
      </c>
      <c r="C7" s="60" t="s">
        <v>667</v>
      </c>
      <c r="D7" s="60"/>
      <c r="E7" s="60"/>
      <c r="F7" s="60"/>
      <c r="G7" s="60"/>
      <c r="H7" s="61">
        <v>45896</v>
      </c>
      <c r="I7" s="60" t="s">
        <v>668</v>
      </c>
      <c r="J7" s="60" t="s">
        <v>26</v>
      </c>
      <c r="K7" s="62" t="s">
        <v>701</v>
      </c>
      <c r="L7" s="60" t="s">
        <v>50</v>
      </c>
      <c r="M7" s="63">
        <v>10800</v>
      </c>
      <c r="Q7" s="60">
        <v>49723</v>
      </c>
    </row>
    <row r="8" spans="1:17" x14ac:dyDescent="0.3">
      <c r="A8" s="152">
        <v>6</v>
      </c>
      <c r="B8" s="65" t="s">
        <v>669</v>
      </c>
      <c r="C8" s="65" t="s">
        <v>670</v>
      </c>
      <c r="D8" s="65"/>
      <c r="E8" s="65"/>
      <c r="F8" s="65"/>
      <c r="G8" s="65"/>
      <c r="H8" s="66">
        <v>45875</v>
      </c>
      <c r="I8" s="65" t="s">
        <v>671</v>
      </c>
      <c r="J8" s="65" t="s">
        <v>26</v>
      </c>
      <c r="K8" s="67" t="s">
        <v>702</v>
      </c>
      <c r="L8" s="65" t="s">
        <v>14</v>
      </c>
      <c r="M8" s="68">
        <v>9329.2199999999993</v>
      </c>
      <c r="Q8" s="65">
        <v>49680</v>
      </c>
    </row>
    <row r="9" spans="1:17" x14ac:dyDescent="0.3">
      <c r="A9" s="152"/>
      <c r="B9" s="65" t="s">
        <v>669</v>
      </c>
      <c r="C9" s="65" t="s">
        <v>670</v>
      </c>
      <c r="D9" s="65"/>
      <c r="E9" s="65"/>
      <c r="F9" s="65"/>
      <c r="G9" s="65"/>
      <c r="H9" s="66">
        <v>45875</v>
      </c>
      <c r="I9" s="65" t="s">
        <v>671</v>
      </c>
      <c r="J9" s="65" t="s">
        <v>26</v>
      </c>
      <c r="K9" s="67" t="s">
        <v>702</v>
      </c>
      <c r="L9" s="65" t="s">
        <v>14</v>
      </c>
      <c r="M9" s="68">
        <v>1835.78</v>
      </c>
      <c r="Q9" s="65">
        <v>49680</v>
      </c>
    </row>
    <row r="10" spans="1:17" x14ac:dyDescent="0.3">
      <c r="A10" s="152"/>
      <c r="B10" s="65" t="s">
        <v>669</v>
      </c>
      <c r="C10" s="65" t="s">
        <v>670</v>
      </c>
      <c r="D10" s="65"/>
      <c r="E10" s="65"/>
      <c r="F10" s="65"/>
      <c r="G10" s="65"/>
      <c r="H10" s="66">
        <v>45875</v>
      </c>
      <c r="I10" s="65" t="s">
        <v>671</v>
      </c>
      <c r="J10" s="65" t="s">
        <v>26</v>
      </c>
      <c r="K10" s="67" t="s">
        <v>702</v>
      </c>
      <c r="L10" s="65" t="s">
        <v>14</v>
      </c>
      <c r="M10" s="68">
        <v>12806.41</v>
      </c>
      <c r="Q10" s="65">
        <v>49680</v>
      </c>
    </row>
    <row r="11" spans="1:17" x14ac:dyDescent="0.3">
      <c r="A11" s="152"/>
      <c r="B11" s="65" t="s">
        <v>669</v>
      </c>
      <c r="C11" s="65" t="s">
        <v>670</v>
      </c>
      <c r="D11" s="65"/>
      <c r="E11" s="65"/>
      <c r="F11" s="65"/>
      <c r="G11" s="65"/>
      <c r="H11" s="66">
        <v>45875</v>
      </c>
      <c r="I11" s="65" t="s">
        <v>671</v>
      </c>
      <c r="J11" s="65" t="s">
        <v>26</v>
      </c>
      <c r="K11" s="67" t="s">
        <v>702</v>
      </c>
      <c r="L11" s="65" t="s">
        <v>14</v>
      </c>
      <c r="M11" s="68">
        <v>20049.52</v>
      </c>
      <c r="Q11" s="65">
        <v>49680</v>
      </c>
    </row>
    <row r="12" spans="1:17" x14ac:dyDescent="0.3">
      <c r="A12" s="59">
        <v>7</v>
      </c>
      <c r="B12" s="60" t="s">
        <v>672</v>
      </c>
      <c r="C12" s="60" t="s">
        <v>673</v>
      </c>
      <c r="D12" s="60"/>
      <c r="E12" s="60"/>
      <c r="F12" s="60"/>
      <c r="G12" s="60"/>
      <c r="H12" s="61">
        <v>45883</v>
      </c>
      <c r="I12" s="60" t="s">
        <v>674</v>
      </c>
      <c r="J12" s="60" t="s">
        <v>26</v>
      </c>
      <c r="K12" s="62" t="s">
        <v>703</v>
      </c>
      <c r="L12" s="60" t="s">
        <v>14</v>
      </c>
      <c r="M12" s="63">
        <v>725</v>
      </c>
      <c r="Q12" s="60">
        <v>49697</v>
      </c>
    </row>
    <row r="13" spans="1:17" x14ac:dyDescent="0.3">
      <c r="A13" s="152">
        <v>8</v>
      </c>
      <c r="B13" s="65" t="s">
        <v>658</v>
      </c>
      <c r="C13" s="65" t="s">
        <v>659</v>
      </c>
      <c r="D13" s="65"/>
      <c r="E13" s="65"/>
      <c r="F13" s="65"/>
      <c r="G13" s="65"/>
      <c r="H13" s="66">
        <v>45898</v>
      </c>
      <c r="I13" s="65" t="s">
        <v>675</v>
      </c>
      <c r="J13" s="65" t="s">
        <v>26</v>
      </c>
      <c r="K13" s="67" t="s">
        <v>704</v>
      </c>
      <c r="L13" s="65" t="s">
        <v>14</v>
      </c>
      <c r="M13" s="68">
        <v>2671.2</v>
      </c>
      <c r="Q13" s="65">
        <v>49727</v>
      </c>
    </row>
    <row r="14" spans="1:17" x14ac:dyDescent="0.3">
      <c r="A14" s="152"/>
      <c r="B14" s="65" t="s">
        <v>658</v>
      </c>
      <c r="C14" s="65" t="s">
        <v>659</v>
      </c>
      <c r="D14" s="65"/>
      <c r="E14" s="65"/>
      <c r="F14" s="65"/>
      <c r="G14" s="65"/>
      <c r="H14" s="66">
        <v>45898</v>
      </c>
      <c r="I14" s="65" t="s">
        <v>675</v>
      </c>
      <c r="J14" s="65" t="s">
        <v>26</v>
      </c>
      <c r="K14" s="67" t="s">
        <v>704</v>
      </c>
      <c r="L14" s="65" t="s">
        <v>14</v>
      </c>
      <c r="M14" s="68">
        <v>486</v>
      </c>
      <c r="Q14" s="65"/>
    </row>
    <row r="15" spans="1:17" x14ac:dyDescent="0.3">
      <c r="A15" s="152"/>
      <c r="B15" s="65" t="s">
        <v>658</v>
      </c>
      <c r="C15" s="65" t="s">
        <v>659</v>
      </c>
      <c r="D15" s="65"/>
      <c r="E15" s="65" t="s">
        <v>724</v>
      </c>
      <c r="F15" s="65"/>
      <c r="G15" s="65"/>
      <c r="H15" s="66">
        <v>45898</v>
      </c>
      <c r="I15" s="65" t="s">
        <v>675</v>
      </c>
      <c r="J15" s="65" t="s">
        <v>26</v>
      </c>
      <c r="K15" s="67" t="s">
        <v>704</v>
      </c>
      <c r="L15" s="65" t="s">
        <v>14</v>
      </c>
      <c r="M15" s="68">
        <v>1799.4</v>
      </c>
      <c r="Q15" s="65">
        <v>49727</v>
      </c>
    </row>
    <row r="16" spans="1:17" x14ac:dyDescent="0.3">
      <c r="A16" s="152"/>
      <c r="B16" s="65" t="s">
        <v>658</v>
      </c>
      <c r="C16" s="65" t="s">
        <v>659</v>
      </c>
      <c r="D16" s="65"/>
      <c r="E16" s="65"/>
      <c r="F16" s="65"/>
      <c r="G16" s="65"/>
      <c r="H16" s="66">
        <v>45898</v>
      </c>
      <c r="I16" s="65" t="s">
        <v>675</v>
      </c>
      <c r="J16" s="65" t="s">
        <v>26</v>
      </c>
      <c r="K16" s="67" t="s">
        <v>704</v>
      </c>
      <c r="L16" s="65" t="s">
        <v>14</v>
      </c>
      <c r="M16" s="68">
        <v>612</v>
      </c>
      <c r="Q16" s="65"/>
    </row>
    <row r="17" spans="1:17" s="99" customFormat="1" x14ac:dyDescent="0.3">
      <c r="A17" s="118">
        <v>9</v>
      </c>
      <c r="B17" s="119" t="s">
        <v>676</v>
      </c>
      <c r="C17" s="119" t="s">
        <v>677</v>
      </c>
      <c r="D17" s="119"/>
      <c r="E17" s="119"/>
      <c r="F17" s="119"/>
      <c r="G17" s="119"/>
      <c r="H17" s="120">
        <v>45887</v>
      </c>
      <c r="I17" s="119" t="s">
        <v>678</v>
      </c>
      <c r="J17" s="119" t="s">
        <v>26</v>
      </c>
      <c r="K17" s="121" t="s">
        <v>705</v>
      </c>
      <c r="L17" s="119" t="s">
        <v>14</v>
      </c>
      <c r="M17" s="122">
        <v>1944</v>
      </c>
      <c r="N17" s="100"/>
      <c r="O17" s="100"/>
      <c r="Q17" s="119">
        <v>49684</v>
      </c>
    </row>
    <row r="18" spans="1:17" x14ac:dyDescent="0.3">
      <c r="A18" s="64">
        <v>10</v>
      </c>
      <c r="B18" s="65" t="s">
        <v>679</v>
      </c>
      <c r="C18" s="65"/>
      <c r="D18" s="65"/>
      <c r="E18" s="65"/>
      <c r="F18" s="65"/>
      <c r="G18" s="65"/>
      <c r="H18" s="66">
        <v>45870</v>
      </c>
      <c r="I18" s="65" t="s">
        <v>680</v>
      </c>
      <c r="J18" s="65" t="s">
        <v>26</v>
      </c>
      <c r="K18" s="67" t="s">
        <v>706</v>
      </c>
      <c r="L18" s="65" t="s">
        <v>14</v>
      </c>
      <c r="M18" s="68">
        <v>9075.7999999999993</v>
      </c>
      <c r="Q18" s="65">
        <v>49682</v>
      </c>
    </row>
    <row r="19" spans="1:17" x14ac:dyDescent="0.3">
      <c r="A19" s="59">
        <v>11</v>
      </c>
      <c r="B19" s="60" t="s">
        <v>681</v>
      </c>
      <c r="C19" s="60" t="s">
        <v>682</v>
      </c>
      <c r="D19" s="60"/>
      <c r="E19" s="60"/>
      <c r="F19" s="60"/>
      <c r="G19" s="60"/>
      <c r="H19" s="61">
        <v>45896</v>
      </c>
      <c r="I19" s="60" t="s">
        <v>683</v>
      </c>
      <c r="J19" s="60" t="s">
        <v>26</v>
      </c>
      <c r="K19" s="62" t="s">
        <v>707</v>
      </c>
      <c r="L19" s="60" t="s">
        <v>50</v>
      </c>
      <c r="M19" s="63">
        <v>3307.5</v>
      </c>
      <c r="Q19" s="60">
        <v>49726</v>
      </c>
    </row>
    <row r="20" spans="1:17" x14ac:dyDescent="0.3">
      <c r="A20" s="69">
        <v>12</v>
      </c>
      <c r="B20" s="65" t="s">
        <v>684</v>
      </c>
      <c r="C20" s="65"/>
      <c r="D20" s="65"/>
      <c r="E20" s="65"/>
      <c r="F20" s="65"/>
      <c r="G20" s="65"/>
      <c r="H20" s="66">
        <v>45896</v>
      </c>
      <c r="I20" s="65" t="s">
        <v>685</v>
      </c>
      <c r="J20" s="65" t="s">
        <v>26</v>
      </c>
      <c r="K20" s="67" t="s">
        <v>708</v>
      </c>
      <c r="L20" s="65" t="s">
        <v>14</v>
      </c>
      <c r="M20" s="68">
        <v>5898</v>
      </c>
      <c r="Q20" s="65">
        <v>49725</v>
      </c>
    </row>
    <row r="21" spans="1:17" x14ac:dyDescent="0.3">
      <c r="A21" s="64"/>
      <c r="B21" s="65"/>
      <c r="C21" s="65"/>
      <c r="D21" s="65"/>
      <c r="E21" s="65"/>
      <c r="F21" s="65"/>
      <c r="G21" s="65"/>
      <c r="H21" s="65"/>
      <c r="I21" s="70"/>
      <c r="J21" s="65"/>
      <c r="K21" s="67"/>
      <c r="L21" s="65"/>
      <c r="M21" s="71">
        <f>SUM(M2:M20)</f>
        <v>102638.43</v>
      </c>
      <c r="Q21" s="65"/>
    </row>
    <row r="22" spans="1:17" x14ac:dyDescent="0.3">
      <c r="A22" s="64"/>
      <c r="B22" s="65"/>
      <c r="C22" s="65"/>
      <c r="D22" s="65"/>
      <c r="E22" s="65"/>
      <c r="F22" s="65"/>
      <c r="G22" s="65"/>
      <c r="H22" s="65"/>
      <c r="I22" s="70"/>
      <c r="J22" s="65"/>
      <c r="K22" s="67"/>
      <c r="L22" s="65"/>
      <c r="M22" s="68"/>
      <c r="Q22" s="65"/>
    </row>
    <row r="23" spans="1:17" x14ac:dyDescent="0.3">
      <c r="A23" s="59">
        <v>1</v>
      </c>
      <c r="B23" s="60" t="s">
        <v>389</v>
      </c>
      <c r="C23" s="60" t="s">
        <v>52</v>
      </c>
      <c r="D23" s="60"/>
      <c r="E23" s="60"/>
      <c r="F23" s="60"/>
      <c r="G23" s="60"/>
      <c r="H23" s="61">
        <v>45882</v>
      </c>
      <c r="I23" s="60" t="s">
        <v>686</v>
      </c>
      <c r="J23" s="60" t="s">
        <v>715</v>
      </c>
      <c r="K23" s="62" t="s">
        <v>709</v>
      </c>
      <c r="L23" s="60" t="s">
        <v>14</v>
      </c>
      <c r="M23" s="63">
        <v>8000</v>
      </c>
      <c r="Q23" s="60">
        <v>49698</v>
      </c>
    </row>
    <row r="24" spans="1:17" x14ac:dyDescent="0.3">
      <c r="A24" s="69">
        <v>2</v>
      </c>
      <c r="B24" s="65" t="s">
        <v>661</v>
      </c>
      <c r="C24" s="65"/>
      <c r="D24" s="65"/>
      <c r="E24" s="65"/>
      <c r="F24" s="65"/>
      <c r="G24" s="65"/>
      <c r="H24" s="66">
        <v>45889</v>
      </c>
      <c r="I24" s="65" t="s">
        <v>662</v>
      </c>
      <c r="J24" s="65" t="s">
        <v>715</v>
      </c>
      <c r="K24" s="67" t="s">
        <v>710</v>
      </c>
      <c r="L24" s="65" t="s">
        <v>14</v>
      </c>
      <c r="M24" s="68">
        <v>716.4</v>
      </c>
      <c r="Q24" s="65">
        <v>49709</v>
      </c>
    </row>
    <row r="25" spans="1:17" x14ac:dyDescent="0.3">
      <c r="A25" s="64"/>
      <c r="B25" s="65"/>
      <c r="C25" s="65"/>
      <c r="D25" s="65"/>
      <c r="E25" s="65"/>
      <c r="F25" s="65"/>
      <c r="G25" s="65"/>
      <c r="H25" s="65"/>
      <c r="I25" s="70"/>
      <c r="J25" s="65"/>
      <c r="K25" s="67"/>
      <c r="L25" s="65"/>
      <c r="M25" s="71">
        <f>SUM(M23:M24)</f>
        <v>8716.4</v>
      </c>
      <c r="Q25" s="65"/>
    </row>
    <row r="26" spans="1:17" x14ac:dyDescent="0.3">
      <c r="A26" s="64"/>
      <c r="B26" s="65"/>
      <c r="C26" s="65"/>
      <c r="D26" s="65"/>
      <c r="E26" s="65"/>
      <c r="F26" s="65"/>
      <c r="G26" s="65"/>
      <c r="H26" s="65"/>
      <c r="I26" s="70"/>
      <c r="J26" s="65"/>
      <c r="K26" s="67"/>
      <c r="L26" s="65"/>
      <c r="M26" s="68"/>
      <c r="Q26" s="65"/>
    </row>
    <row r="27" spans="1:17" x14ac:dyDescent="0.3">
      <c r="A27" s="59">
        <v>1</v>
      </c>
      <c r="B27" s="60" t="s">
        <v>687</v>
      </c>
      <c r="C27" s="60" t="s">
        <v>688</v>
      </c>
      <c r="D27" s="60"/>
      <c r="E27" s="76">
        <v>45797</v>
      </c>
      <c r="F27" s="76">
        <v>45854</v>
      </c>
      <c r="G27" s="77">
        <f>F27-E27</f>
        <v>57</v>
      </c>
      <c r="H27" s="61">
        <v>45881</v>
      </c>
      <c r="I27" s="60" t="s">
        <v>689</v>
      </c>
      <c r="J27" s="60" t="s">
        <v>12</v>
      </c>
      <c r="K27" s="62" t="s">
        <v>711</v>
      </c>
      <c r="L27" s="60" t="s">
        <v>50</v>
      </c>
      <c r="M27" s="63">
        <v>200990.4</v>
      </c>
      <c r="N27" s="19">
        <v>213103.8</v>
      </c>
      <c r="O27" s="19">
        <f>N27-M27</f>
        <v>12113.399999999994</v>
      </c>
      <c r="P27" s="80"/>
      <c r="Q27" s="60">
        <v>49693</v>
      </c>
    </row>
    <row r="28" spans="1:17" x14ac:dyDescent="0.3">
      <c r="A28" s="152">
        <v>2</v>
      </c>
      <c r="B28" s="65" t="s">
        <v>690</v>
      </c>
      <c r="C28" s="65" t="s">
        <v>691</v>
      </c>
      <c r="D28" s="65"/>
      <c r="E28" s="148">
        <v>45818</v>
      </c>
      <c r="F28" s="148">
        <v>45882</v>
      </c>
      <c r="G28" s="150">
        <f>F28-E28</f>
        <v>64</v>
      </c>
      <c r="H28" s="66">
        <v>45882</v>
      </c>
      <c r="I28" s="65" t="s">
        <v>692</v>
      </c>
      <c r="J28" s="65" t="s">
        <v>12</v>
      </c>
      <c r="K28" s="67" t="s">
        <v>712</v>
      </c>
      <c r="L28" s="65" t="s">
        <v>14</v>
      </c>
      <c r="M28" s="68"/>
      <c r="N28" s="19"/>
      <c r="O28" s="19">
        <f t="shared" ref="O28:O30" si="0">N28-M28</f>
        <v>0</v>
      </c>
      <c r="P28" s="80"/>
      <c r="Q28" s="65">
        <v>49699</v>
      </c>
    </row>
    <row r="29" spans="1:17" x14ac:dyDescent="0.3">
      <c r="A29" s="152"/>
      <c r="B29" s="65" t="s">
        <v>690</v>
      </c>
      <c r="C29" s="65" t="s">
        <v>691</v>
      </c>
      <c r="D29" s="65"/>
      <c r="E29" s="149"/>
      <c r="F29" s="149"/>
      <c r="G29" s="149"/>
      <c r="H29" s="66">
        <v>45882</v>
      </c>
      <c r="I29" s="65" t="s">
        <v>692</v>
      </c>
      <c r="J29" s="65" t="s">
        <v>12</v>
      </c>
      <c r="K29" s="67" t="s">
        <v>697</v>
      </c>
      <c r="L29" s="65" t="s">
        <v>14</v>
      </c>
      <c r="M29" s="68">
        <f>23363+318</f>
        <v>23681</v>
      </c>
      <c r="N29" s="19">
        <v>30000</v>
      </c>
      <c r="O29" s="19">
        <f t="shared" si="0"/>
        <v>6319</v>
      </c>
      <c r="P29" s="80"/>
      <c r="Q29" s="65">
        <v>49700</v>
      </c>
    </row>
    <row r="30" spans="1:17" x14ac:dyDescent="0.3">
      <c r="A30" s="72">
        <v>3</v>
      </c>
      <c r="B30" s="60" t="s">
        <v>693</v>
      </c>
      <c r="C30" s="60" t="s">
        <v>694</v>
      </c>
      <c r="D30" s="60"/>
      <c r="E30" s="76">
        <v>45840</v>
      </c>
      <c r="F30" s="76">
        <v>45883</v>
      </c>
      <c r="G30" s="77">
        <f>F30-E30</f>
        <v>43</v>
      </c>
      <c r="H30" s="61">
        <v>45883</v>
      </c>
      <c r="I30" s="60" t="s">
        <v>695</v>
      </c>
      <c r="J30" s="60" t="s">
        <v>12</v>
      </c>
      <c r="K30" s="62" t="s">
        <v>713</v>
      </c>
      <c r="L30" s="60"/>
      <c r="M30" s="63">
        <v>428760</v>
      </c>
      <c r="N30" s="19">
        <v>450000</v>
      </c>
      <c r="O30" s="19">
        <f t="shared" si="0"/>
        <v>21240</v>
      </c>
      <c r="P30" s="80"/>
      <c r="Q30" s="73" t="s">
        <v>696</v>
      </c>
    </row>
    <row r="31" spans="1:17" x14ac:dyDescent="0.3">
      <c r="A31" s="64"/>
      <c r="B31" s="65"/>
      <c r="C31" s="65"/>
      <c r="D31" s="65"/>
      <c r="E31" s="78"/>
      <c r="F31" s="78"/>
      <c r="G31" s="79">
        <f>(G27+G28+G30)/3</f>
        <v>54.666666666666664</v>
      </c>
      <c r="H31" s="65"/>
      <c r="I31" s="65"/>
      <c r="J31" s="65"/>
      <c r="K31" s="65"/>
      <c r="L31" s="65"/>
      <c r="M31" s="71">
        <f>SUM(M27:M30)</f>
        <v>653431.4</v>
      </c>
      <c r="N31" s="19">
        <f>SUM(N27:N30)</f>
        <v>693103.8</v>
      </c>
      <c r="O31" s="19">
        <f>SUM(O27:O30)</f>
        <v>39672.399999999994</v>
      </c>
      <c r="P31" s="88">
        <f>(N31-M31)/N31</f>
        <v>5.7238757023118356E-2</v>
      </c>
    </row>
    <row r="33" spans="12:13" x14ac:dyDescent="0.3">
      <c r="L33" t="s">
        <v>615</v>
      </c>
      <c r="M33" s="26">
        <f>SUM(M31,M25,M21)</f>
        <v>764786.23</v>
      </c>
    </row>
  </sheetData>
  <autoFilter ref="A1:M1" xr:uid="{10BC7C81-51A8-4763-9C49-ABC977F7CDC5}"/>
  <mergeCells count="7">
    <mergeCell ref="F28:F29"/>
    <mergeCell ref="G28:G29"/>
    <mergeCell ref="A2:A3"/>
    <mergeCell ref="A8:A11"/>
    <mergeCell ref="A13:A16"/>
    <mergeCell ref="A28:A29"/>
    <mergeCell ref="E28:E29"/>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BC85-49CC-4494-9277-4245814951E9}">
  <dimension ref="A1:Q23"/>
  <sheetViews>
    <sheetView zoomScale="80" zoomScaleNormal="80" workbookViewId="0">
      <pane ySplit="1" topLeftCell="A2" activePane="bottomLeft" state="frozen"/>
      <selection pane="bottomLeft" activeCell="I19" sqref="I19"/>
    </sheetView>
  </sheetViews>
  <sheetFormatPr defaultRowHeight="14.4" x14ac:dyDescent="0.3"/>
  <cols>
    <col min="1" max="1" width="9.5546875" bestFit="1" customWidth="1"/>
    <col min="2" max="2" width="21.88671875" customWidth="1"/>
    <col min="3" max="3" width="19.6640625" bestFit="1" customWidth="1"/>
    <col min="4" max="4" width="14.88671875" customWidth="1"/>
    <col min="5" max="5" width="12.109375" hidden="1" customWidth="1"/>
    <col min="6" max="6" width="15.109375" hidden="1" customWidth="1"/>
    <col min="7" max="7" width="4.88671875" hidden="1" customWidth="1"/>
    <col min="8" max="8" width="16.6640625" customWidth="1"/>
    <col min="9" max="9" width="46.88671875" customWidth="1"/>
    <col min="10" max="10" width="22.21875" bestFit="1" customWidth="1"/>
    <col min="11" max="11" width="33.44140625" customWidth="1"/>
    <col min="12" max="12" width="15.77734375" bestFit="1" customWidth="1"/>
    <col min="13" max="13" width="20.109375" style="10" bestFit="1" customWidth="1"/>
    <col min="14" max="14" width="18.77734375" hidden="1" customWidth="1"/>
    <col min="15" max="15" width="11.109375" hidden="1" customWidth="1"/>
    <col min="16" max="16" width="0" hidden="1" customWidth="1"/>
    <col min="17" max="17" width="15.44140625" bestFit="1" customWidth="1"/>
  </cols>
  <sheetData>
    <row r="1" spans="1:17" s="3" customFormat="1" x14ac:dyDescent="0.3">
      <c r="A1" s="57" t="s">
        <v>617</v>
      </c>
      <c r="B1" s="3" t="s">
        <v>0</v>
      </c>
      <c r="C1" s="3" t="s">
        <v>1</v>
      </c>
      <c r="D1" s="3" t="s">
        <v>2</v>
      </c>
      <c r="E1" s="5" t="s">
        <v>271</v>
      </c>
      <c r="F1" s="5" t="s">
        <v>272</v>
      </c>
      <c r="G1" s="14" t="s">
        <v>273</v>
      </c>
      <c r="H1" s="3" t="s">
        <v>3</v>
      </c>
      <c r="I1" s="3" t="s">
        <v>4</v>
      </c>
      <c r="J1" s="3" t="s">
        <v>5</v>
      </c>
      <c r="K1" s="3" t="s">
        <v>6</v>
      </c>
      <c r="L1" s="3" t="s">
        <v>7</v>
      </c>
      <c r="M1" s="9" t="s">
        <v>8</v>
      </c>
      <c r="N1" s="9" t="s">
        <v>274</v>
      </c>
      <c r="O1" s="24" t="s">
        <v>278</v>
      </c>
      <c r="P1" s="24" t="s">
        <v>616</v>
      </c>
      <c r="Q1" s="42" t="s">
        <v>714</v>
      </c>
    </row>
    <row r="2" spans="1:17" x14ac:dyDescent="0.3">
      <c r="A2" s="89">
        <v>1</v>
      </c>
      <c r="B2" t="s">
        <v>729</v>
      </c>
      <c r="C2" s="1" t="s">
        <v>626</v>
      </c>
      <c r="H2" s="1">
        <v>45919</v>
      </c>
      <c r="I2" s="6" t="s">
        <v>730</v>
      </c>
      <c r="J2" t="s">
        <v>750</v>
      </c>
      <c r="K2" t="s">
        <v>744</v>
      </c>
      <c r="L2" t="s">
        <v>14</v>
      </c>
      <c r="M2" s="10">
        <v>714</v>
      </c>
      <c r="Q2">
        <v>49753</v>
      </c>
    </row>
    <row r="3" spans="1:17" x14ac:dyDescent="0.3">
      <c r="A3" s="89">
        <v>2</v>
      </c>
      <c r="B3" t="s">
        <v>731</v>
      </c>
      <c r="C3" s="1" t="s">
        <v>626</v>
      </c>
      <c r="D3" s="35"/>
      <c r="H3" s="1">
        <v>45917</v>
      </c>
      <c r="I3" s="6" t="s">
        <v>732</v>
      </c>
      <c r="J3" t="s">
        <v>750</v>
      </c>
      <c r="K3" t="s">
        <v>745</v>
      </c>
      <c r="L3" t="s">
        <v>14</v>
      </c>
      <c r="M3" s="10">
        <v>192</v>
      </c>
      <c r="Q3">
        <v>49746</v>
      </c>
    </row>
    <row r="4" spans="1:17" x14ac:dyDescent="0.3">
      <c r="A4" s="89">
        <v>3</v>
      </c>
      <c r="B4" t="s">
        <v>733</v>
      </c>
      <c r="C4" s="1" t="s">
        <v>626</v>
      </c>
      <c r="H4" s="1">
        <v>45916</v>
      </c>
      <c r="I4" s="6" t="s">
        <v>734</v>
      </c>
      <c r="J4" t="s">
        <v>750</v>
      </c>
      <c r="K4" t="s">
        <v>746</v>
      </c>
      <c r="L4" t="s">
        <v>14</v>
      </c>
      <c r="M4" s="10">
        <v>202</v>
      </c>
      <c r="Q4">
        <v>49742</v>
      </c>
    </row>
    <row r="5" spans="1:17" x14ac:dyDescent="0.3">
      <c r="A5" s="89">
        <v>4</v>
      </c>
      <c r="B5" t="s">
        <v>735</v>
      </c>
      <c r="C5" s="1" t="s">
        <v>736</v>
      </c>
      <c r="H5" s="1">
        <v>45917</v>
      </c>
      <c r="I5" s="6" t="s">
        <v>737</v>
      </c>
      <c r="J5" t="s">
        <v>750</v>
      </c>
      <c r="K5" t="s">
        <v>747</v>
      </c>
      <c r="L5" t="s">
        <v>50</v>
      </c>
      <c r="M5" s="10">
        <v>13898</v>
      </c>
      <c r="Q5">
        <v>49748</v>
      </c>
    </row>
    <row r="6" spans="1:17" x14ac:dyDescent="0.3">
      <c r="A6" s="89">
        <v>5</v>
      </c>
      <c r="B6" t="s">
        <v>738</v>
      </c>
      <c r="C6" s="1" t="s">
        <v>739</v>
      </c>
      <c r="H6" s="1">
        <v>45918</v>
      </c>
      <c r="I6" s="6" t="s">
        <v>740</v>
      </c>
      <c r="J6" t="s">
        <v>750</v>
      </c>
      <c r="K6" t="s">
        <v>748</v>
      </c>
      <c r="L6" t="s">
        <v>14</v>
      </c>
      <c r="M6" s="10">
        <v>42829.74</v>
      </c>
      <c r="Q6">
        <v>49751</v>
      </c>
    </row>
    <row r="7" spans="1:17" x14ac:dyDescent="0.3">
      <c r="A7" s="89">
        <v>6</v>
      </c>
      <c r="B7" t="s">
        <v>741</v>
      </c>
      <c r="C7" s="1" t="s">
        <v>742</v>
      </c>
      <c r="H7" s="1">
        <v>45918</v>
      </c>
      <c r="I7" s="6" t="s">
        <v>743</v>
      </c>
      <c r="J7" t="s">
        <v>750</v>
      </c>
      <c r="K7" t="s">
        <v>749</v>
      </c>
      <c r="L7" t="s">
        <v>14</v>
      </c>
      <c r="M7" s="10">
        <v>2500</v>
      </c>
      <c r="Q7">
        <v>49752</v>
      </c>
    </row>
    <row r="8" spans="1:17" x14ac:dyDescent="0.3">
      <c r="M8" s="54">
        <f>SUM(M2:M7)</f>
        <v>60335.74</v>
      </c>
    </row>
    <row r="11" spans="1:17" x14ac:dyDescent="0.3">
      <c r="H11" s="1"/>
    </row>
    <row r="13" spans="1:17" x14ac:dyDescent="0.3">
      <c r="D13" s="35"/>
      <c r="H13" s="1"/>
    </row>
    <row r="14" spans="1:17" x14ac:dyDescent="0.3">
      <c r="D14" s="35"/>
      <c r="H14" s="1"/>
    </row>
    <row r="15" spans="1:17" x14ac:dyDescent="0.3">
      <c r="D15" s="35"/>
      <c r="H15" s="1"/>
    </row>
    <row r="17" spans="4:8" x14ac:dyDescent="0.3">
      <c r="D17" s="35"/>
      <c r="H17" s="1"/>
    </row>
    <row r="18" spans="4:8" x14ac:dyDescent="0.3">
      <c r="D18" s="35"/>
      <c r="H18" s="1"/>
    </row>
    <row r="19" spans="4:8" x14ac:dyDescent="0.3">
      <c r="D19" s="35"/>
      <c r="H19" s="1"/>
    </row>
    <row r="20" spans="4:8" x14ac:dyDescent="0.3">
      <c r="D20" s="35"/>
      <c r="H20" s="1"/>
    </row>
    <row r="21" spans="4:8" x14ac:dyDescent="0.3">
      <c r="D21" s="35"/>
      <c r="H21" s="1"/>
    </row>
    <row r="22" spans="4:8" x14ac:dyDescent="0.3">
      <c r="D22" s="35"/>
      <c r="H22" s="1"/>
    </row>
    <row r="23" spans="4:8" x14ac:dyDescent="0.3">
      <c r="D23" s="35"/>
      <c r="H23" s="1"/>
    </row>
  </sheetData>
  <autoFilter ref="A1:Q1" xr:uid="{279CBC85-49CC-4494-9277-4245814951E9}"/>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vt:i4>
      </vt:variant>
    </vt:vector>
  </HeadingPairs>
  <TitlesOfParts>
    <vt:vector size="14" baseType="lpstr">
      <vt:lpstr>JANEIRO</vt:lpstr>
      <vt:lpstr>FEVEREIRO</vt:lpstr>
      <vt:lpstr>MARÇO</vt:lpstr>
      <vt:lpstr>ABRIL</vt:lpstr>
      <vt:lpstr>MAIO</vt:lpstr>
      <vt:lpstr>JUNHO</vt:lpstr>
      <vt:lpstr>JULHO</vt:lpstr>
      <vt:lpstr>AGOSTO</vt:lpstr>
      <vt:lpstr>SETEMBRO</vt:lpstr>
      <vt:lpstr>OUTUBRO</vt:lpstr>
      <vt:lpstr>NOVEMBRO</vt:lpstr>
      <vt:lpstr>DEZEMBRO</vt:lpstr>
      <vt:lpstr>TOTAL</vt:lpstr>
      <vt:lpstr>AGOSTO!_FiltrarBancodeDados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Gross Damico</dc:creator>
  <cp:lastModifiedBy>Gabriel Gross Damico</cp:lastModifiedBy>
  <dcterms:created xsi:type="dcterms:W3CDTF">2025-04-08T15:08:22Z</dcterms:created>
  <dcterms:modified xsi:type="dcterms:W3CDTF">2026-05-06T17:04:33Z</dcterms:modified>
</cp:coreProperties>
</file>