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120" yWindow="15" windowWidth="20430" windowHeight="8070" tabRatio="850"/>
  </bookViews>
  <sheets>
    <sheet name="Folha de ponto" sheetId="18" r:id="rId1"/>
    <sheet name="listas" sheetId="20" state="hidden" r:id="rId2"/>
  </sheets>
  <definedNames>
    <definedName name="_ano">'Folha de ponto'!$C$2</definedName>
    <definedName name="_data">'Folha de ponto'!$C$9</definedName>
    <definedName name="_feriados">listas!$B$3:$E$19</definedName>
    <definedName name="_meses">listas!$B$22:$C$33</definedName>
    <definedName name="_periodo">'Folha de ponto'!$C$7</definedName>
    <definedName name="_periodos">listas!$D$22:$D$24</definedName>
    <definedName name="_xlnm.Print_Area" localSheetId="0">'Folha de ponto'!$G$14:$R$58</definedName>
  </definedNames>
  <calcPr calcId="125725"/>
  <customWorkbookViews>
    <customWorkbookView name="ricardo.rezende - Modo de exibição pessoal" guid="{645E7DC7-27E0-401D-BAC4-9BCD35181EA4}" mergeInterval="0" personalView="1" maximized="1" xWindow="1" yWindow="1" windowWidth="1020" windowHeight="547" activeSheetId="1"/>
    <customWorkbookView name="daniel.santos - Modo de exibição pessoal" guid="{46BCB4D1-2B3E-40FB-8EAC-AE1DF741586C}" mergeInterval="0" personalView="1" maximized="1" xWindow="1" yWindow="1" windowWidth="1362" windowHeight="538" tabRatio="850" activeSheetId="9"/>
  </customWorkbookViews>
</workbook>
</file>

<file path=xl/calcChain.xml><?xml version="1.0" encoding="utf-8"?>
<calcChain xmlns="http://schemas.openxmlformats.org/spreadsheetml/2006/main">
  <c r="G15" i="18"/>
  <c r="C7"/>
  <c r="Q19" l="1"/>
  <c r="I18"/>
  <c r="K19"/>
  <c r="O19"/>
  <c r="J17"/>
  <c r="I16"/>
  <c r="B19" i="20"/>
  <c r="B18"/>
  <c r="B17"/>
  <c r="B16"/>
  <c r="B15"/>
  <c r="B14"/>
  <c r="B13"/>
  <c r="B12"/>
  <c r="B10"/>
  <c r="B9"/>
  <c r="B8"/>
  <c r="B5" s="1"/>
  <c r="B3"/>
  <c r="C9" i="18"/>
  <c r="G22" s="1"/>
  <c r="C5" l="1"/>
  <c r="C6" s="1"/>
  <c r="C3"/>
  <c r="B4" i="20"/>
  <c r="B6"/>
  <c r="G23" i="18"/>
  <c r="B7" i="20"/>
  <c r="B11"/>
  <c r="M22" i="18" l="1"/>
  <c r="R22" s="1"/>
  <c r="H23"/>
  <c r="M23"/>
  <c r="R23" s="1"/>
  <c r="G24"/>
  <c r="H24" s="1"/>
  <c r="H22"/>
  <c r="M24" l="1"/>
  <c r="R24" s="1"/>
  <c r="G25"/>
  <c r="H25" l="1"/>
  <c r="M25"/>
  <c r="R25" s="1"/>
  <c r="G26"/>
  <c r="H26" l="1"/>
  <c r="M26"/>
  <c r="R26" s="1"/>
  <c r="G27"/>
  <c r="H27" l="1"/>
  <c r="M27"/>
  <c r="R27" s="1"/>
  <c r="G28"/>
  <c r="H28" l="1"/>
  <c r="M28"/>
  <c r="R28" s="1"/>
  <c r="G29"/>
  <c r="H29" l="1"/>
  <c r="M29"/>
  <c r="R29" s="1"/>
  <c r="G30"/>
  <c r="H30" l="1"/>
  <c r="M30"/>
  <c r="R30" s="1"/>
  <c r="G31"/>
  <c r="H31" l="1"/>
  <c r="M31"/>
  <c r="R31" s="1"/>
  <c r="G32"/>
  <c r="H32" l="1"/>
  <c r="M32"/>
  <c r="R32" s="1"/>
  <c r="G33"/>
  <c r="H33" l="1"/>
  <c r="M33"/>
  <c r="R33" s="1"/>
  <c r="G34"/>
  <c r="H34" l="1"/>
  <c r="M34"/>
  <c r="R34" s="1"/>
  <c r="G35"/>
  <c r="H35" l="1"/>
  <c r="M35"/>
  <c r="R35" s="1"/>
  <c r="G36"/>
  <c r="H36" l="1"/>
  <c r="M36"/>
  <c r="R36" s="1"/>
  <c r="G37"/>
  <c r="H37" l="1"/>
  <c r="M37"/>
  <c r="R37" s="1"/>
  <c r="G38"/>
  <c r="H38" l="1"/>
  <c r="M38"/>
  <c r="R38" s="1"/>
  <c r="G39"/>
  <c r="H39" l="1"/>
  <c r="M39"/>
  <c r="R39" s="1"/>
  <c r="G40"/>
  <c r="H40" l="1"/>
  <c r="M40"/>
  <c r="R40" s="1"/>
  <c r="G41"/>
  <c r="H41" l="1"/>
  <c r="M41"/>
  <c r="R41" s="1"/>
  <c r="G42"/>
  <c r="H42" l="1"/>
  <c r="M42"/>
  <c r="R42" s="1"/>
  <c r="G43"/>
  <c r="H43" l="1"/>
  <c r="M43"/>
  <c r="R43" s="1"/>
  <c r="G44"/>
  <c r="H44" l="1"/>
  <c r="M44"/>
  <c r="R44" s="1"/>
  <c r="G45"/>
  <c r="H45" l="1"/>
  <c r="M45"/>
  <c r="R45" s="1"/>
  <c r="G46"/>
  <c r="H46" l="1"/>
  <c r="M46"/>
  <c r="R46" s="1"/>
  <c r="G47"/>
  <c r="H47" l="1"/>
  <c r="M47"/>
  <c r="R47" s="1"/>
  <c r="G48"/>
  <c r="H48" l="1"/>
  <c r="M48"/>
  <c r="R48" s="1"/>
  <c r="G49"/>
  <c r="H49" l="1"/>
  <c r="M49"/>
  <c r="R49" s="1"/>
  <c r="G50"/>
  <c r="H50" l="1"/>
  <c r="M50"/>
  <c r="R50" s="1"/>
  <c r="G51"/>
  <c r="H51" l="1"/>
  <c r="M51"/>
  <c r="R51" s="1"/>
  <c r="G52"/>
  <c r="H52" l="1"/>
  <c r="M52"/>
  <c r="R52" s="1"/>
</calcChain>
</file>

<file path=xl/comments1.xml><?xml version="1.0" encoding="utf-8"?>
<comments xmlns="http://schemas.openxmlformats.org/spreadsheetml/2006/main">
  <authors>
    <author>joao.goncalves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 xml:space="preserve">Atenção:
</t>
        </r>
        <r>
          <rPr>
            <sz val="9"/>
            <color indexed="81"/>
            <rFont val="Tahoma"/>
            <family val="2"/>
          </rPr>
          <t>Em meses com ponto facultativo em meio expediente (vésperas de natal e de ano novo, carnaval, grandes eventos esportivos no Brasil) haverá diferença nas frequências da manhã e da tarde.</t>
        </r>
      </text>
    </comment>
  </commentList>
</comments>
</file>

<file path=xl/comments2.xml><?xml version="1.0" encoding="utf-8"?>
<comments xmlns="http://schemas.openxmlformats.org/spreadsheetml/2006/main">
  <authors>
    <author>joao.goncalves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Atenção:</t>
        </r>
        <r>
          <rPr>
            <sz val="9"/>
            <color indexed="81"/>
            <rFont val="Tahoma"/>
            <family val="2"/>
          </rPr>
          <t xml:space="preserve">
A data comemorativa é 28/10, mas a Administração pode alterar o dia do ponto facultativo.
Quando não for o caso usar a fórmula </t>
        </r>
        <r>
          <rPr>
            <i/>
            <sz val="9"/>
            <color indexed="81"/>
            <rFont val="Tahoma"/>
            <family val="2"/>
          </rPr>
          <t>=DATA(_ano;10;28)</t>
        </r>
      </text>
    </comment>
  </commentList>
</comments>
</file>

<file path=xl/sharedStrings.xml><?xml version="1.0" encoding="utf-8"?>
<sst xmlns="http://schemas.openxmlformats.org/spreadsheetml/2006/main" count="99" uniqueCount="64">
  <si>
    <t>Ano</t>
  </si>
  <si>
    <t>Mês</t>
  </si>
  <si>
    <t>MATUTINO</t>
  </si>
  <si>
    <t>nº período</t>
  </si>
  <si>
    <t>nº mês</t>
  </si>
  <si>
    <t>Data</t>
  </si>
  <si>
    <t>MINISTÉRIO DOS TRANSPORTES
FREQUÊNCIA E RELATÓRIO MENSAL DE ESTAGIÁRIO</t>
  </si>
  <si>
    <t>NOME:</t>
  </si>
  <si>
    <t>SUPERVISOR:</t>
  </si>
  <si>
    <t>CURSO:</t>
  </si>
  <si>
    <t>ANO OU SEMESTRE:</t>
  </si>
  <si>
    <t>SETOR DO ESTÁGIO:</t>
  </si>
  <si>
    <t>RAMAL:</t>
  </si>
  <si>
    <t>HORÁRIO:</t>
  </si>
  <si>
    <t>DIA</t>
  </si>
  <si>
    <t>ASSINATURA</t>
  </si>
  <si>
    <t>SÍNTESE DAS ATIVIDADES DE ESTAGIO</t>
  </si>
  <si>
    <t>HORAS</t>
  </si>
  <si>
    <t xml:space="preserve">                                      TOTAL DE HORAS:</t>
  </si>
  <si>
    <t xml:space="preserve">           h</t>
  </si>
  <si>
    <r>
      <rPr>
        <b/>
        <sz val="12"/>
        <rFont val="Times New Roman"/>
        <family val="1"/>
      </rPr>
      <t xml:space="preserve">    ATENÇÃO: </t>
    </r>
    <r>
      <rPr>
        <sz val="12"/>
        <rFont val="Times New Roman"/>
        <family val="1"/>
      </rPr>
      <t xml:space="preserve">ENTREGAR AO SETOR DE ESTÁGIO, CORRETAMENTE
PREENCHIDA E </t>
    </r>
    <r>
      <rPr>
        <u/>
        <sz val="12"/>
        <rFont val="Times New Roman"/>
        <family val="1"/>
      </rPr>
      <t>SEM RASURAS</t>
    </r>
    <r>
      <rPr>
        <sz val="12"/>
        <rFont val="Times New Roman"/>
        <family val="1"/>
      </rPr>
      <t xml:space="preserve">, NO </t>
    </r>
    <r>
      <rPr>
        <u/>
        <sz val="12"/>
        <rFont val="Times New Roman"/>
        <family val="1"/>
      </rPr>
      <t>ÚLTIMO DIA ÚTIL</t>
    </r>
    <r>
      <rPr>
        <sz val="12"/>
        <rFont val="Times New Roman"/>
        <family val="1"/>
      </rPr>
      <t xml:space="preserve"> DO MÊS</t>
    </r>
  </si>
  <si>
    <t xml:space="preserve"> </t>
  </si>
  <si>
    <t>Motivo</t>
  </si>
  <si>
    <t>VESPERTINO</t>
  </si>
  <si>
    <t>Confraternização Universal</t>
  </si>
  <si>
    <t>FERIADO</t>
  </si>
  <si>
    <t>Véspera de Carnaval</t>
  </si>
  <si>
    <t>PONTO FACULTATIVO</t>
  </si>
  <si>
    <t>Carnaval</t>
  </si>
  <si>
    <t>Quarta-feira de cinzas</t>
  </si>
  <si>
    <t>Paixão de Cristo</t>
  </si>
  <si>
    <t>Páscoa</t>
  </si>
  <si>
    <t>Tiradentes</t>
  </si>
  <si>
    <t>Dia do Trabalho</t>
  </si>
  <si>
    <t>Corpus Christi</t>
  </si>
  <si>
    <t>Independência do Brasil</t>
  </si>
  <si>
    <t>Nossa Senhora da Aparecida</t>
  </si>
  <si>
    <t>Dia do Servidor Público</t>
  </si>
  <si>
    <t>Finados</t>
  </si>
  <si>
    <t>Proclamação da República</t>
  </si>
  <si>
    <t>Véspera de Natal</t>
  </si>
  <si>
    <t>Natal</t>
  </si>
  <si>
    <t>Véspera de Ano Novo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</si>
  <si>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</si>
  <si>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</si>
  <si>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</si>
  <si>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</si>
  <si>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</si>
  <si>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</si>
  <si>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</si>
  <si>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</si>
  <si>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</si>
  <si>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</si>
  <si>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</si>
  <si>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</si>
  <si>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per. Aut.</t>
  </si>
  <si>
    <t>nº p aut</t>
  </si>
  <si>
    <t>Assinatura do Estagiário                                                        Assinatura e carimbo do supervisor</t>
  </si>
  <si>
    <t>_________________________________                          _________________________________________</t>
  </si>
  <si>
    <t>&lt;== Use as setas para alterar o mês</t>
  </si>
  <si>
    <t>Cabeçalho</t>
  </si>
  <si>
    <t>Obs: Apenas a área branca sairá na impressão</t>
  </si>
  <si>
    <t>ATENÇÃO: Preencha o ANO/SEMESTRE manualmente. Em caso de divergência nas demais informações do cabeçalho informar o Setor de Estágio (ramal 7743).</t>
  </si>
  <si>
    <t>&lt;== Selecione seu turno</t>
  </si>
</sst>
</file>

<file path=xl/styles.xml><?xml version="1.0" encoding="utf-8"?>
<styleSheet xmlns="http://schemas.openxmlformats.org/spreadsheetml/2006/main">
  <numFmts count="4">
    <numFmt numFmtId="164" formatCode="mmmm"/>
    <numFmt numFmtId="165" formatCode="yyyy"/>
    <numFmt numFmtId="166" formatCode="d"/>
    <numFmt numFmtId="167" formatCode="h:mm;@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 tint="0.49998474074526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u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i/>
      <sz val="9"/>
      <color indexed="81"/>
      <name val="Tahoma"/>
      <family val="2"/>
    </font>
    <font>
      <sz val="10"/>
      <color theme="0" tint="-0.499984740745262"/>
      <name val="Arial"/>
      <family val="2"/>
    </font>
    <font>
      <b/>
      <sz val="12"/>
      <color rgb="FFC00000"/>
      <name val="Arial"/>
      <family val="2"/>
    </font>
    <font>
      <b/>
      <sz val="11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2" fillId="0" borderId="0" xfId="1" applyFont="1"/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top"/>
    </xf>
    <xf numFmtId="0" fontId="1" fillId="0" borderId="0" xfId="1" applyAlignment="1">
      <alignment vertical="top"/>
    </xf>
    <xf numFmtId="0" fontId="6" fillId="0" borderId="4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6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7" fontId="6" fillId="0" borderId="0" xfId="1" applyNumberFormat="1" applyFont="1" applyBorder="1" applyAlignment="1">
      <alignment horizontal="left" vertical="center"/>
    </xf>
    <xf numFmtId="167" fontId="6" fillId="0" borderId="0" xfId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3" fillId="0" borderId="0" xfId="1" applyFont="1"/>
    <xf numFmtId="0" fontId="1" fillId="0" borderId="23" xfId="1" applyBorder="1"/>
    <xf numFmtId="0" fontId="1" fillId="0" borderId="0" xfId="1" applyBorder="1"/>
    <xf numFmtId="0" fontId="1" fillId="0" borderId="14" xfId="1" applyBorder="1"/>
    <xf numFmtId="14" fontId="3" fillId="0" borderId="0" xfId="1" applyNumberFormat="1" applyFont="1"/>
    <xf numFmtId="14" fontId="1" fillId="0" borderId="22" xfId="1" applyNumberFormat="1" applyBorder="1"/>
    <xf numFmtId="0" fontId="1" fillId="0" borderId="23" xfId="1" applyBorder="1" applyAlignment="1">
      <alignment horizontal="left" vertical="center"/>
    </xf>
    <xf numFmtId="0" fontId="1" fillId="0" borderId="24" xfId="1" applyBorder="1" applyAlignment="1">
      <alignment horizontal="left" vertical="center"/>
    </xf>
    <xf numFmtId="14" fontId="1" fillId="0" borderId="5" xfId="1" applyNumberFormat="1" applyBorder="1"/>
    <xf numFmtId="0" fontId="1" fillId="0" borderId="0" xfId="1" applyBorder="1" applyAlignment="1">
      <alignment horizontal="left" vertical="center"/>
    </xf>
    <xf numFmtId="0" fontId="1" fillId="0" borderId="25" xfId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14" fontId="13" fillId="0" borderId="5" xfId="1" applyNumberFormat="1" applyFont="1" applyBorder="1"/>
    <xf numFmtId="0" fontId="3" fillId="0" borderId="0" xfId="1" applyFont="1" applyBorder="1" applyAlignment="1">
      <alignment horizontal="left" vertical="center"/>
    </xf>
    <xf numFmtId="14" fontId="1" fillId="0" borderId="26" xfId="1" applyNumberFormat="1" applyBorder="1"/>
    <xf numFmtId="0" fontId="3" fillId="0" borderId="14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14" fontId="1" fillId="0" borderId="0" xfId="1" applyNumberFormat="1"/>
    <xf numFmtId="0" fontId="15" fillId="0" borderId="9" xfId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164" fontId="15" fillId="0" borderId="0" xfId="1" applyNumberFormat="1" applyFont="1" applyBorder="1" applyAlignment="1" applyProtection="1">
      <alignment horizontal="left" vertical="center"/>
      <protection locked="0"/>
    </xf>
    <xf numFmtId="1" fontId="15" fillId="0" borderId="0" xfId="1" applyNumberFormat="1" applyFont="1" applyBorder="1" applyAlignment="1" applyProtection="1">
      <alignment horizontal="left" vertical="center"/>
      <protection locked="0"/>
    </xf>
    <xf numFmtId="1" fontId="4" fillId="0" borderId="0" xfId="1" applyNumberFormat="1" applyFont="1" applyBorder="1" applyAlignment="1" applyProtection="1">
      <alignment horizontal="left" vertical="center"/>
      <protection locked="0"/>
    </xf>
    <xf numFmtId="164" fontId="4" fillId="0" borderId="0" xfId="1" applyNumberFormat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14" fontId="4" fillId="0" borderId="0" xfId="1" applyNumberFormat="1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164" fontId="1" fillId="0" borderId="0" xfId="1" applyNumberFormat="1" applyBorder="1" applyAlignment="1" applyProtection="1">
      <alignment horizontal="center" vertical="center"/>
      <protection locked="0"/>
    </xf>
    <xf numFmtId="0" fontId="9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1" fontId="1" fillId="0" borderId="22" xfId="1" applyNumberFormat="1" applyBorder="1"/>
    <xf numFmtId="0" fontId="1" fillId="0" borderId="24" xfId="1" applyBorder="1"/>
    <xf numFmtId="1" fontId="1" fillId="0" borderId="5" xfId="1" applyNumberFormat="1" applyBorder="1"/>
    <xf numFmtId="0" fontId="1" fillId="0" borderId="25" xfId="1" applyBorder="1"/>
    <xf numFmtId="1" fontId="1" fillId="0" borderId="26" xfId="1" applyNumberFormat="1" applyBorder="1"/>
    <xf numFmtId="0" fontId="1" fillId="0" borderId="3" xfId="1" applyBorder="1"/>
    <xf numFmtId="0" fontId="1" fillId="0" borderId="17" xfId="1" applyBorder="1"/>
    <xf numFmtId="0" fontId="1" fillId="0" borderId="27" xfId="1" applyBorder="1"/>
    <xf numFmtId="0" fontId="1" fillId="0" borderId="2" xfId="1" applyBorder="1"/>
    <xf numFmtId="0" fontId="1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164" fontId="8" fillId="0" borderId="14" xfId="1" applyNumberFormat="1" applyFont="1" applyBorder="1" applyAlignment="1">
      <alignment horizontal="center" vertical="top"/>
    </xf>
    <xf numFmtId="0" fontId="1" fillId="0" borderId="7" xfId="1" applyBorder="1" applyAlignment="1" applyProtection="1">
      <alignment horizontal="center" vertical="center"/>
      <protection locked="0"/>
    </xf>
    <xf numFmtId="164" fontId="1" fillId="0" borderId="0" xfId="1" applyNumberFormat="1" applyBorder="1" applyAlignment="1" applyProtection="1">
      <alignment horizontal="center" vertical="center"/>
      <protection locked="0"/>
    </xf>
    <xf numFmtId="164" fontId="1" fillId="0" borderId="12" xfId="1" applyNumberFormat="1" applyBorder="1" applyAlignment="1" applyProtection="1">
      <alignment horizontal="center" vertical="center"/>
      <protection locked="0"/>
    </xf>
    <xf numFmtId="0" fontId="1" fillId="0" borderId="12" xfId="1" applyFill="1" applyBorder="1" applyAlignment="1" applyProtection="1">
      <alignment horizontal="left" vertical="center"/>
      <protection locked="0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FFFF99"/>
      <color rgb="FF005426"/>
      <color rgb="FFFF6600"/>
      <color rgb="FFFEF6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37378</xdr:colOff>
      <xdr:row>13</xdr:row>
      <xdr:rowOff>9679</xdr:rowOff>
    </xdr:from>
    <xdr:to>
      <xdr:col>8</xdr:col>
      <xdr:colOff>256514</xdr:colOff>
      <xdr:row>14</xdr:row>
      <xdr:rowOff>291705</xdr:rowOff>
    </xdr:to>
    <xdr:pic>
      <xdr:nvPicPr>
        <xdr:cNvPr id="3" name="Imagem 2" descr="brasao armas republica brasil BAIXA resolução JPG TONS DE CINZ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8558" y="2188523"/>
          <a:ext cx="820401" cy="823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3"/>
  <dimension ref="A1:R57"/>
  <sheetViews>
    <sheetView tabSelected="1" view="pageBreakPreview" topLeftCell="A14" zoomScale="60" zoomScaleNormal="100" workbookViewId="0">
      <selection activeCell="AK52" sqref="AK52"/>
    </sheetView>
  </sheetViews>
  <sheetFormatPr defaultRowHeight="12.75"/>
  <cols>
    <col min="1" max="1" width="2.140625" style="1" customWidth="1"/>
    <col min="2" max="2" width="10.28515625" style="1" customWidth="1"/>
    <col min="3" max="3" width="11.140625" style="1" customWidth="1"/>
    <col min="4" max="4" width="8.7109375" style="1" customWidth="1"/>
    <col min="5" max="5" width="7.5703125" style="1" customWidth="1"/>
    <col min="6" max="6" width="1.7109375" style="1" customWidth="1"/>
    <col min="7" max="7" width="5.42578125" style="2" bestFit="1" customWidth="1"/>
    <col min="8" max="8" width="3.5703125" style="2" customWidth="1"/>
    <col min="9" max="9" width="6" style="2" customWidth="1"/>
    <col min="10" max="10" width="7.140625" style="2" customWidth="1"/>
    <col min="11" max="11" width="6" style="2" customWidth="1"/>
    <col min="12" max="12" width="10.42578125" style="2" customWidth="1"/>
    <col min="13" max="14" width="9.28515625" style="2" customWidth="1"/>
    <col min="15" max="15" width="10.42578125" style="2" customWidth="1"/>
    <col min="16" max="16" width="11.140625" style="2" customWidth="1"/>
    <col min="17" max="17" width="9.140625" style="2" customWidth="1"/>
    <col min="18" max="18" width="9" style="2" customWidth="1"/>
    <col min="19" max="19" width="9.140625" style="1" customWidth="1"/>
    <col min="20" max="16384" width="9.140625" style="1"/>
  </cols>
  <sheetData>
    <row r="1" spans="1:18" ht="8.25" customHeight="1" thickBot="1"/>
    <row r="2" spans="1:18" ht="24.75" customHeight="1">
      <c r="B2" s="3" t="s">
        <v>0</v>
      </c>
      <c r="C2" s="85">
        <v>2017</v>
      </c>
      <c r="D2" s="85"/>
      <c r="E2" s="47"/>
      <c r="G2" s="92" t="s">
        <v>61</v>
      </c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24.75" customHeight="1">
      <c r="B3" s="4" t="s">
        <v>1</v>
      </c>
      <c r="C3" s="86">
        <f>_data</f>
        <v>42917</v>
      </c>
      <c r="D3" s="86"/>
      <c r="E3" s="48"/>
      <c r="G3" s="58" t="s">
        <v>59</v>
      </c>
    </row>
    <row r="4" spans="1:18" ht="24.75" customHeight="1" thickBot="1">
      <c r="B4" s="69" t="s">
        <v>60</v>
      </c>
      <c r="C4" s="87" t="s">
        <v>2</v>
      </c>
      <c r="D4" s="87"/>
      <c r="E4" s="56"/>
      <c r="G4" s="58" t="s">
        <v>63</v>
      </c>
    </row>
    <row r="5" spans="1:18" ht="24.75" hidden="1" customHeight="1">
      <c r="B5" s="46" t="s">
        <v>55</v>
      </c>
      <c r="C5" s="49" t="str">
        <f>IF(C4="AUTO",INDEX(#REF!,MATCH(C10,#REF!,0)),"x")</f>
        <v>x</v>
      </c>
      <c r="D5" s="57"/>
      <c r="E5" s="48"/>
      <c r="G5" s="58"/>
    </row>
    <row r="6" spans="1:18" ht="24.75" hidden="1" customHeight="1">
      <c r="B6" s="45" t="s">
        <v>56</v>
      </c>
      <c r="C6" s="50" t="str">
        <f>IF(C4="AUTO",IF(C5="matutino",3,IF(C5="vespertino",4,"-")),"x")</f>
        <v>x</v>
      </c>
      <c r="D6" s="57"/>
      <c r="E6" s="48"/>
      <c r="G6" s="58"/>
    </row>
    <row r="7" spans="1:18" ht="24.75" hidden="1" customHeight="1">
      <c r="B7" s="5" t="s">
        <v>3</v>
      </c>
      <c r="C7" s="51">
        <f>IF(C4="matutino",3,IF(C4="vespertino",4,IF(C4="AUTO",C6,"-")))</f>
        <v>3</v>
      </c>
      <c r="D7" s="52"/>
      <c r="E7" s="53"/>
      <c r="G7" s="58"/>
    </row>
    <row r="8" spans="1:18" ht="24.75" hidden="1" customHeight="1">
      <c r="B8" s="5" t="s">
        <v>4</v>
      </c>
      <c r="C8" s="54">
        <v>7</v>
      </c>
      <c r="D8" s="54"/>
      <c r="E8" s="53"/>
      <c r="G8" s="58"/>
    </row>
    <row r="9" spans="1:18" ht="24.75" hidden="1" customHeight="1">
      <c r="B9" s="5" t="s">
        <v>5</v>
      </c>
      <c r="C9" s="55">
        <f>DATE(C2,C8,1)</f>
        <v>42917</v>
      </c>
      <c r="D9" s="54"/>
      <c r="E9" s="53"/>
      <c r="G9" s="58"/>
    </row>
    <row r="10" spans="1:18" ht="24.75" hidden="1" customHeight="1" thickBot="1">
      <c r="B10" s="6"/>
      <c r="C10" s="88"/>
      <c r="D10" s="88"/>
      <c r="E10" s="56"/>
      <c r="G10" s="58"/>
    </row>
    <row r="11" spans="1:18" ht="9.75" customHeight="1">
      <c r="B11" s="7"/>
      <c r="C11" s="7"/>
      <c r="D11" s="7"/>
      <c r="E11" s="7"/>
      <c r="G11" s="59"/>
    </row>
    <row r="12" spans="1:18" s="12" customFormat="1" ht="36.75" customHeight="1">
      <c r="A12" s="8"/>
      <c r="B12" s="9"/>
      <c r="C12" s="10"/>
      <c r="D12" s="8"/>
      <c r="E12" s="8"/>
      <c r="F12" s="8"/>
      <c r="G12" s="91" t="s">
        <v>62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18" s="12" customFormat="1" ht="17.25" customHeight="1">
      <c r="A13" s="8"/>
      <c r="B13" s="9"/>
      <c r="C13" s="10"/>
      <c r="D13" s="8"/>
      <c r="E13" s="8"/>
      <c r="F13" s="8"/>
      <c r="G13" s="11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s="12" customFormat="1" ht="42.75" customHeight="1">
      <c r="A14" s="8"/>
      <c r="B14" s="9"/>
      <c r="C14" s="10"/>
      <c r="D14" s="8"/>
      <c r="E14" s="8"/>
      <c r="F14" s="8"/>
      <c r="G14" s="89" t="s">
        <v>6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spans="1:18" s="12" customFormat="1" ht="24" customHeight="1">
      <c r="A15" s="8"/>
      <c r="B15" s="9"/>
      <c r="C15" s="10"/>
      <c r="D15" s="8"/>
      <c r="E15" s="8"/>
      <c r="F15" s="8"/>
      <c r="G15" s="84" t="str">
        <f>VLOOKUP(C8,_meses,2,FALSE)&amp;"/"&amp;_ano</f>
        <v>JULHO/2017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18" s="12" customFormat="1" ht="21.75" customHeight="1">
      <c r="A16" s="8"/>
      <c r="B16" s="9"/>
      <c r="C16" s="10"/>
      <c r="D16" s="8"/>
      <c r="E16" s="8"/>
      <c r="F16" s="8"/>
      <c r="G16" s="78" t="s">
        <v>7</v>
      </c>
      <c r="H16" s="79"/>
      <c r="I16" s="80" t="str">
        <f>IF(C4="AUTO",C10,"")</f>
        <v/>
      </c>
      <c r="J16" s="80"/>
      <c r="K16" s="80"/>
      <c r="L16" s="80"/>
      <c r="M16" s="80"/>
      <c r="N16" s="80"/>
      <c r="O16" s="80"/>
      <c r="P16" s="80"/>
      <c r="Q16" s="80"/>
      <c r="R16" s="81"/>
    </row>
    <row r="17" spans="1:18" s="12" customFormat="1" ht="21.75" customHeight="1">
      <c r="A17" s="8"/>
      <c r="B17" s="9"/>
      <c r="C17" s="10"/>
      <c r="D17" s="8"/>
      <c r="E17" s="8"/>
      <c r="F17" s="8"/>
      <c r="G17" s="78" t="s">
        <v>8</v>
      </c>
      <c r="H17" s="79"/>
      <c r="I17" s="79"/>
      <c r="J17" s="79" t="str">
        <f>IF(C4="AUTO",INDEX(#REF!,MATCH(C10,#REF!,0)),"")</f>
        <v/>
      </c>
      <c r="K17" s="79"/>
      <c r="L17" s="79"/>
      <c r="M17" s="79"/>
      <c r="N17" s="79"/>
      <c r="O17" s="79"/>
      <c r="P17" s="79"/>
      <c r="Q17" s="79"/>
      <c r="R17" s="82"/>
    </row>
    <row r="18" spans="1:18" s="12" customFormat="1" ht="21.75" customHeight="1">
      <c r="A18" s="8"/>
      <c r="B18" s="9"/>
      <c r="C18" s="10"/>
      <c r="D18" s="8"/>
      <c r="E18" s="8"/>
      <c r="F18" s="8"/>
      <c r="G18" s="78" t="s">
        <v>9</v>
      </c>
      <c r="H18" s="79"/>
      <c r="I18" s="79" t="str">
        <f>IF(C4="AUTO",VLOOKUP(C10,#REF!,7,FALSE),"")</f>
        <v/>
      </c>
      <c r="J18" s="79"/>
      <c r="K18" s="79"/>
      <c r="L18" s="79"/>
      <c r="M18" s="79"/>
      <c r="N18" s="13"/>
      <c r="O18" s="14" t="s">
        <v>10</v>
      </c>
      <c r="P18" s="14"/>
      <c r="Q18" s="14"/>
      <c r="R18" s="13"/>
    </row>
    <row r="19" spans="1:18" s="12" customFormat="1" ht="21.75" customHeight="1">
      <c r="A19" s="8"/>
      <c r="B19" s="9"/>
      <c r="C19" s="10"/>
      <c r="D19" s="8"/>
      <c r="E19" s="8"/>
      <c r="F19" s="8"/>
      <c r="G19" s="78" t="s">
        <v>11</v>
      </c>
      <c r="H19" s="79"/>
      <c r="I19" s="79"/>
      <c r="J19" s="79"/>
      <c r="K19" s="79" t="str">
        <f>IF(C4="AUTO",INDEX(#REF!,MATCH(C10,#REF!,0))&amp;" ("&amp;INDEX(#REF!,MATCH(C10,#REF!,0))&amp;")","")</f>
        <v/>
      </c>
      <c r="L19" s="79"/>
      <c r="M19" s="82"/>
      <c r="N19" s="15" t="s">
        <v>12</v>
      </c>
      <c r="O19" s="16" t="str">
        <f>IF(C4="AUTO",INDEX(#REF!,MATCH(C10,#REF!,0)),"")</f>
        <v/>
      </c>
      <c r="P19" s="15" t="s">
        <v>13</v>
      </c>
      <c r="Q19" s="79" t="str">
        <f>IF(C4="AUTO",VLOOKUP(C10,#REF!,6,FALSE),"")</f>
        <v/>
      </c>
      <c r="R19" s="82"/>
    </row>
    <row r="20" spans="1:18" s="12" customFormat="1" ht="12" customHeight="1">
      <c r="A20" s="8"/>
      <c r="B20" s="9"/>
      <c r="C20" s="10"/>
      <c r="D20" s="8"/>
      <c r="E20" s="8"/>
      <c r="F20" s="8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ht="24" customHeight="1">
      <c r="A21" s="17"/>
      <c r="B21" s="17"/>
      <c r="C21" s="17"/>
      <c r="D21" s="17"/>
      <c r="E21" s="17"/>
      <c r="F21" s="17"/>
      <c r="G21" s="18" t="s">
        <v>14</v>
      </c>
      <c r="H21" s="83" t="s">
        <v>15</v>
      </c>
      <c r="I21" s="83"/>
      <c r="J21" s="83"/>
      <c r="K21" s="83"/>
      <c r="L21" s="83"/>
      <c r="M21" s="83" t="s">
        <v>16</v>
      </c>
      <c r="N21" s="83"/>
      <c r="O21" s="83"/>
      <c r="P21" s="83"/>
      <c r="Q21" s="83"/>
      <c r="R21" s="18" t="s">
        <v>17</v>
      </c>
    </row>
    <row r="22" spans="1:18" ht="17.25" customHeight="1">
      <c r="A22" s="17"/>
      <c r="B22" s="17"/>
      <c r="C22" s="19"/>
      <c r="D22" s="17"/>
      <c r="E22" s="17"/>
      <c r="F22" s="17"/>
      <c r="G22" s="20">
        <f>_data</f>
        <v>42917</v>
      </c>
      <c r="H22" s="76" t="str">
        <f t="shared" ref="H22:H52" si="0">IF(WEEKDAY(G22)=1,"DOMINGO",IF(WEEKDAY(G22)=7,"SÁBADO",IFERROR(VLOOKUP(G22,_feriados,_periodo,FALSE)," ")))</f>
        <v>SÁBADO</v>
      </c>
      <c r="I22" s="76"/>
      <c r="J22" s="76"/>
      <c r="K22" s="76"/>
      <c r="L22" s="76"/>
      <c r="M22" s="76" t="str">
        <f t="shared" ref="M22:M52" si="1">IF(WEEKDAY(G22)=1,"DOMINGO",IF(WEEKDAY(G22)=7,"SÁBADO",IFERROR(VLOOKUP(G22,_feriados,_periodo,FALSE)," ")))</f>
        <v>SÁBADO</v>
      </c>
      <c r="N22" s="76"/>
      <c r="O22" s="76"/>
      <c r="P22" s="76"/>
      <c r="Q22" s="76"/>
      <c r="R22" s="21" t="str">
        <f>IF(M22=" ","           h","-----")</f>
        <v>-----</v>
      </c>
    </row>
    <row r="23" spans="1:18" ht="17.25" customHeight="1">
      <c r="A23" s="17"/>
      <c r="B23" s="17"/>
      <c r="C23" s="17"/>
      <c r="D23" s="17"/>
      <c r="E23" s="17"/>
      <c r="F23" s="17"/>
      <c r="G23" s="20">
        <f>G22+1</f>
        <v>42918</v>
      </c>
      <c r="H23" s="76" t="str">
        <f t="shared" si="0"/>
        <v>DOMINGO</v>
      </c>
      <c r="I23" s="76"/>
      <c r="J23" s="76"/>
      <c r="K23" s="76"/>
      <c r="L23" s="76"/>
      <c r="M23" s="76" t="str">
        <f t="shared" si="1"/>
        <v>DOMINGO</v>
      </c>
      <c r="N23" s="76"/>
      <c r="O23" s="76"/>
      <c r="P23" s="76"/>
      <c r="Q23" s="76"/>
      <c r="R23" s="21" t="str">
        <f t="shared" ref="R23:R52" si="2">IF(M23=" ","           h","-----")</f>
        <v>-----</v>
      </c>
    </row>
    <row r="24" spans="1:18" ht="17.25" customHeight="1">
      <c r="A24" s="17"/>
      <c r="B24" s="17"/>
      <c r="C24" s="17"/>
      <c r="D24" s="17"/>
      <c r="E24" s="17"/>
      <c r="F24" s="17"/>
      <c r="G24" s="20">
        <f t="shared" ref="G24:G49" si="3">G23+1</f>
        <v>42919</v>
      </c>
      <c r="H24" s="76" t="str">
        <f t="shared" si="0"/>
        <v xml:space="preserve"> </v>
      </c>
      <c r="I24" s="76"/>
      <c r="J24" s="76"/>
      <c r="K24" s="76"/>
      <c r="L24" s="76"/>
      <c r="M24" s="76" t="str">
        <f t="shared" si="1"/>
        <v xml:space="preserve"> </v>
      </c>
      <c r="N24" s="76"/>
      <c r="O24" s="76"/>
      <c r="P24" s="76"/>
      <c r="Q24" s="76"/>
      <c r="R24" s="21" t="str">
        <f t="shared" si="2"/>
        <v xml:space="preserve">           h</v>
      </c>
    </row>
    <row r="25" spans="1:18" ht="17.25" customHeight="1">
      <c r="A25" s="17"/>
      <c r="B25" s="17"/>
      <c r="C25" s="17"/>
      <c r="D25" s="17"/>
      <c r="E25" s="17"/>
      <c r="F25" s="17"/>
      <c r="G25" s="20">
        <f t="shared" si="3"/>
        <v>42920</v>
      </c>
      <c r="H25" s="76" t="str">
        <f t="shared" si="0"/>
        <v xml:space="preserve"> </v>
      </c>
      <c r="I25" s="76"/>
      <c r="J25" s="76"/>
      <c r="K25" s="76"/>
      <c r="L25" s="76"/>
      <c r="M25" s="76" t="str">
        <f t="shared" si="1"/>
        <v xml:space="preserve"> </v>
      </c>
      <c r="N25" s="76"/>
      <c r="O25" s="76"/>
      <c r="P25" s="76"/>
      <c r="Q25" s="76"/>
      <c r="R25" s="21" t="str">
        <f t="shared" si="2"/>
        <v xml:space="preserve">           h</v>
      </c>
    </row>
    <row r="26" spans="1:18" ht="17.25" customHeight="1">
      <c r="A26" s="17"/>
      <c r="B26" s="17"/>
      <c r="C26" s="17"/>
      <c r="D26" s="17"/>
      <c r="E26" s="17"/>
      <c r="F26" s="17"/>
      <c r="G26" s="20">
        <f t="shared" si="3"/>
        <v>42921</v>
      </c>
      <c r="H26" s="76" t="str">
        <f t="shared" si="0"/>
        <v xml:space="preserve"> </v>
      </c>
      <c r="I26" s="76"/>
      <c r="J26" s="76"/>
      <c r="K26" s="76"/>
      <c r="L26" s="76"/>
      <c r="M26" s="76" t="str">
        <f t="shared" si="1"/>
        <v xml:space="preserve"> </v>
      </c>
      <c r="N26" s="76"/>
      <c r="O26" s="76"/>
      <c r="P26" s="76"/>
      <c r="Q26" s="76"/>
      <c r="R26" s="21" t="str">
        <f t="shared" si="2"/>
        <v xml:space="preserve">           h</v>
      </c>
    </row>
    <row r="27" spans="1:18" ht="17.25" customHeight="1">
      <c r="A27" s="17"/>
      <c r="B27" s="17"/>
      <c r="C27" s="17"/>
      <c r="D27" s="17"/>
      <c r="E27" s="17"/>
      <c r="F27" s="17"/>
      <c r="G27" s="20">
        <f t="shared" si="3"/>
        <v>42922</v>
      </c>
      <c r="H27" s="76" t="str">
        <f t="shared" si="0"/>
        <v xml:space="preserve"> </v>
      </c>
      <c r="I27" s="76"/>
      <c r="J27" s="76"/>
      <c r="K27" s="76"/>
      <c r="L27" s="76"/>
      <c r="M27" s="76" t="str">
        <f t="shared" si="1"/>
        <v xml:space="preserve"> </v>
      </c>
      <c r="N27" s="76"/>
      <c r="O27" s="76"/>
      <c r="P27" s="76"/>
      <c r="Q27" s="76"/>
      <c r="R27" s="21" t="str">
        <f t="shared" si="2"/>
        <v xml:space="preserve">           h</v>
      </c>
    </row>
    <row r="28" spans="1:18" ht="17.25" customHeight="1">
      <c r="A28" s="17"/>
      <c r="B28" s="17"/>
      <c r="C28" s="17"/>
      <c r="D28" s="17"/>
      <c r="E28" s="17"/>
      <c r="F28" s="17"/>
      <c r="G28" s="20">
        <f t="shared" si="3"/>
        <v>42923</v>
      </c>
      <c r="H28" s="76" t="str">
        <f t="shared" si="0"/>
        <v xml:space="preserve"> </v>
      </c>
      <c r="I28" s="76"/>
      <c r="J28" s="76"/>
      <c r="K28" s="76"/>
      <c r="L28" s="76"/>
      <c r="M28" s="76" t="str">
        <f t="shared" si="1"/>
        <v xml:space="preserve"> </v>
      </c>
      <c r="N28" s="76"/>
      <c r="O28" s="76"/>
      <c r="P28" s="76"/>
      <c r="Q28" s="76"/>
      <c r="R28" s="21" t="str">
        <f t="shared" si="2"/>
        <v xml:space="preserve">           h</v>
      </c>
    </row>
    <row r="29" spans="1:18" ht="17.25" customHeight="1">
      <c r="A29" s="17"/>
      <c r="B29" s="17"/>
      <c r="C29" s="17"/>
      <c r="D29" s="17"/>
      <c r="E29" s="17"/>
      <c r="F29" s="17"/>
      <c r="G29" s="20">
        <f t="shared" si="3"/>
        <v>42924</v>
      </c>
      <c r="H29" s="76" t="str">
        <f t="shared" si="0"/>
        <v>SÁBADO</v>
      </c>
      <c r="I29" s="76"/>
      <c r="J29" s="76"/>
      <c r="K29" s="76"/>
      <c r="L29" s="76"/>
      <c r="M29" s="76" t="str">
        <f t="shared" si="1"/>
        <v>SÁBADO</v>
      </c>
      <c r="N29" s="76"/>
      <c r="O29" s="76"/>
      <c r="P29" s="76"/>
      <c r="Q29" s="76"/>
      <c r="R29" s="21" t="str">
        <f t="shared" si="2"/>
        <v>-----</v>
      </c>
    </row>
    <row r="30" spans="1:18" ht="17.25" customHeight="1">
      <c r="A30" s="17"/>
      <c r="B30" s="17"/>
      <c r="C30" s="17"/>
      <c r="D30" s="17"/>
      <c r="E30" s="17"/>
      <c r="F30" s="17"/>
      <c r="G30" s="20">
        <f t="shared" si="3"/>
        <v>42925</v>
      </c>
      <c r="H30" s="76" t="str">
        <f t="shared" si="0"/>
        <v>DOMINGO</v>
      </c>
      <c r="I30" s="76"/>
      <c r="J30" s="76"/>
      <c r="K30" s="76"/>
      <c r="L30" s="76"/>
      <c r="M30" s="76" t="str">
        <f t="shared" si="1"/>
        <v>DOMINGO</v>
      </c>
      <c r="N30" s="76"/>
      <c r="O30" s="76"/>
      <c r="P30" s="76"/>
      <c r="Q30" s="76"/>
      <c r="R30" s="21" t="str">
        <f t="shared" si="2"/>
        <v>-----</v>
      </c>
    </row>
    <row r="31" spans="1:18" ht="17.25" customHeight="1">
      <c r="A31" s="17"/>
      <c r="B31" s="17"/>
      <c r="C31" s="17"/>
      <c r="D31" s="17"/>
      <c r="E31" s="17"/>
      <c r="F31" s="17"/>
      <c r="G31" s="20">
        <f t="shared" si="3"/>
        <v>42926</v>
      </c>
      <c r="H31" s="76" t="str">
        <f t="shared" si="0"/>
        <v xml:space="preserve"> </v>
      </c>
      <c r="I31" s="76"/>
      <c r="J31" s="76"/>
      <c r="K31" s="76"/>
      <c r="L31" s="76"/>
      <c r="M31" s="76" t="str">
        <f t="shared" si="1"/>
        <v xml:space="preserve"> </v>
      </c>
      <c r="N31" s="76"/>
      <c r="O31" s="76"/>
      <c r="P31" s="76"/>
      <c r="Q31" s="76"/>
      <c r="R31" s="21" t="str">
        <f t="shared" si="2"/>
        <v xml:space="preserve">           h</v>
      </c>
    </row>
    <row r="32" spans="1:18" ht="17.25" customHeight="1">
      <c r="A32" s="17"/>
      <c r="B32" s="17"/>
      <c r="C32" s="17"/>
      <c r="D32" s="17"/>
      <c r="E32" s="17"/>
      <c r="F32" s="17"/>
      <c r="G32" s="20">
        <f t="shared" si="3"/>
        <v>42927</v>
      </c>
      <c r="H32" s="76" t="str">
        <f t="shared" si="0"/>
        <v xml:space="preserve"> </v>
      </c>
      <c r="I32" s="76"/>
      <c r="J32" s="76"/>
      <c r="K32" s="76"/>
      <c r="L32" s="76"/>
      <c r="M32" s="76" t="str">
        <f t="shared" si="1"/>
        <v xml:space="preserve"> </v>
      </c>
      <c r="N32" s="76"/>
      <c r="O32" s="76"/>
      <c r="P32" s="76"/>
      <c r="Q32" s="76"/>
      <c r="R32" s="21" t="str">
        <f t="shared" si="2"/>
        <v xml:space="preserve">           h</v>
      </c>
    </row>
    <row r="33" spans="1:18" ht="17.25" customHeight="1">
      <c r="A33" s="17"/>
      <c r="B33" s="17"/>
      <c r="C33" s="17"/>
      <c r="D33" s="17"/>
      <c r="E33" s="17"/>
      <c r="F33" s="17"/>
      <c r="G33" s="20">
        <f t="shared" si="3"/>
        <v>42928</v>
      </c>
      <c r="H33" s="76" t="str">
        <f t="shared" si="0"/>
        <v xml:space="preserve"> </v>
      </c>
      <c r="I33" s="76"/>
      <c r="J33" s="76"/>
      <c r="K33" s="76"/>
      <c r="L33" s="76"/>
      <c r="M33" s="76" t="str">
        <f t="shared" si="1"/>
        <v xml:space="preserve"> </v>
      </c>
      <c r="N33" s="76"/>
      <c r="O33" s="76"/>
      <c r="P33" s="76"/>
      <c r="Q33" s="76"/>
      <c r="R33" s="21" t="str">
        <f t="shared" si="2"/>
        <v xml:space="preserve">           h</v>
      </c>
    </row>
    <row r="34" spans="1:18" ht="17.25" customHeight="1">
      <c r="A34" s="17"/>
      <c r="B34" s="17"/>
      <c r="C34" s="17"/>
      <c r="D34" s="17"/>
      <c r="E34" s="17"/>
      <c r="F34" s="17"/>
      <c r="G34" s="20">
        <f t="shared" si="3"/>
        <v>42929</v>
      </c>
      <c r="H34" s="76" t="str">
        <f t="shared" si="0"/>
        <v xml:space="preserve"> </v>
      </c>
      <c r="I34" s="76"/>
      <c r="J34" s="76"/>
      <c r="K34" s="76"/>
      <c r="L34" s="76"/>
      <c r="M34" s="76" t="str">
        <f t="shared" si="1"/>
        <v xml:space="preserve"> </v>
      </c>
      <c r="N34" s="76"/>
      <c r="O34" s="76"/>
      <c r="P34" s="76"/>
      <c r="Q34" s="76"/>
      <c r="R34" s="21" t="str">
        <f t="shared" si="2"/>
        <v xml:space="preserve">           h</v>
      </c>
    </row>
    <row r="35" spans="1:18" ht="17.25" customHeight="1">
      <c r="A35" s="17"/>
      <c r="B35" s="17"/>
      <c r="C35" s="17"/>
      <c r="D35" s="17"/>
      <c r="E35" s="17"/>
      <c r="F35" s="17"/>
      <c r="G35" s="20">
        <f t="shared" si="3"/>
        <v>42930</v>
      </c>
      <c r="H35" s="76" t="str">
        <f t="shared" si="0"/>
        <v xml:space="preserve"> </v>
      </c>
      <c r="I35" s="76"/>
      <c r="J35" s="76"/>
      <c r="K35" s="76"/>
      <c r="L35" s="76"/>
      <c r="M35" s="76" t="str">
        <f t="shared" si="1"/>
        <v xml:space="preserve"> </v>
      </c>
      <c r="N35" s="76"/>
      <c r="O35" s="76"/>
      <c r="P35" s="76"/>
      <c r="Q35" s="76"/>
      <c r="R35" s="21" t="str">
        <f t="shared" si="2"/>
        <v xml:space="preserve">           h</v>
      </c>
    </row>
    <row r="36" spans="1:18" ht="17.25" customHeight="1">
      <c r="A36" s="17"/>
      <c r="B36" s="17"/>
      <c r="C36" s="17"/>
      <c r="D36" s="17"/>
      <c r="E36" s="17"/>
      <c r="F36" s="17"/>
      <c r="G36" s="20">
        <f t="shared" si="3"/>
        <v>42931</v>
      </c>
      <c r="H36" s="76" t="str">
        <f t="shared" si="0"/>
        <v>SÁBADO</v>
      </c>
      <c r="I36" s="76"/>
      <c r="J36" s="76"/>
      <c r="K36" s="76"/>
      <c r="L36" s="76"/>
      <c r="M36" s="76" t="str">
        <f t="shared" si="1"/>
        <v>SÁBADO</v>
      </c>
      <c r="N36" s="76"/>
      <c r="O36" s="76"/>
      <c r="P36" s="76"/>
      <c r="Q36" s="76"/>
      <c r="R36" s="21" t="str">
        <f t="shared" si="2"/>
        <v>-----</v>
      </c>
    </row>
    <row r="37" spans="1:18" ht="17.25" customHeight="1">
      <c r="A37" s="22"/>
      <c r="B37" s="23"/>
      <c r="C37" s="24"/>
      <c r="D37" s="24"/>
      <c r="E37" s="24"/>
      <c r="F37" s="24"/>
      <c r="G37" s="20">
        <f t="shared" si="3"/>
        <v>42932</v>
      </c>
      <c r="H37" s="76" t="str">
        <f t="shared" si="0"/>
        <v>DOMINGO</v>
      </c>
      <c r="I37" s="76"/>
      <c r="J37" s="76"/>
      <c r="K37" s="76"/>
      <c r="L37" s="76"/>
      <c r="M37" s="76" t="str">
        <f t="shared" si="1"/>
        <v>DOMINGO</v>
      </c>
      <c r="N37" s="76"/>
      <c r="O37" s="76"/>
      <c r="P37" s="76"/>
      <c r="Q37" s="76"/>
      <c r="R37" s="21" t="str">
        <f t="shared" si="2"/>
        <v>-----</v>
      </c>
    </row>
    <row r="38" spans="1:18" ht="17.25" customHeight="1">
      <c r="A38" s="22"/>
      <c r="B38" s="23"/>
      <c r="C38" s="24"/>
      <c r="D38" s="24"/>
      <c r="E38" s="24"/>
      <c r="F38" s="24"/>
      <c r="G38" s="20">
        <f t="shared" si="3"/>
        <v>42933</v>
      </c>
      <c r="H38" s="76" t="str">
        <f t="shared" si="0"/>
        <v xml:space="preserve"> </v>
      </c>
      <c r="I38" s="76"/>
      <c r="J38" s="76"/>
      <c r="K38" s="76"/>
      <c r="L38" s="76"/>
      <c r="M38" s="76" t="str">
        <f t="shared" si="1"/>
        <v xml:space="preserve"> </v>
      </c>
      <c r="N38" s="76"/>
      <c r="O38" s="76"/>
      <c r="P38" s="76"/>
      <c r="Q38" s="76"/>
      <c r="R38" s="21" t="str">
        <f t="shared" si="2"/>
        <v xml:space="preserve">           h</v>
      </c>
    </row>
    <row r="39" spans="1:18" ht="17.25" customHeight="1">
      <c r="A39" s="22"/>
      <c r="B39" s="23"/>
      <c r="C39" s="24"/>
      <c r="D39" s="24"/>
      <c r="E39" s="24"/>
      <c r="F39" s="24"/>
      <c r="G39" s="20">
        <f t="shared" si="3"/>
        <v>42934</v>
      </c>
      <c r="H39" s="76" t="str">
        <f t="shared" si="0"/>
        <v xml:space="preserve"> </v>
      </c>
      <c r="I39" s="76"/>
      <c r="J39" s="76"/>
      <c r="K39" s="76"/>
      <c r="L39" s="76"/>
      <c r="M39" s="76" t="str">
        <f t="shared" si="1"/>
        <v xml:space="preserve"> </v>
      </c>
      <c r="N39" s="76"/>
      <c r="O39" s="76"/>
      <c r="P39" s="76"/>
      <c r="Q39" s="76"/>
      <c r="R39" s="21" t="str">
        <f t="shared" si="2"/>
        <v xml:space="preserve">           h</v>
      </c>
    </row>
    <row r="40" spans="1:18" ht="17.25" customHeight="1">
      <c r="A40" s="22"/>
      <c r="B40" s="23"/>
      <c r="C40" s="24"/>
      <c r="D40" s="24"/>
      <c r="E40" s="24"/>
      <c r="F40" s="24"/>
      <c r="G40" s="20">
        <f t="shared" si="3"/>
        <v>42935</v>
      </c>
      <c r="H40" s="76" t="str">
        <f t="shared" si="0"/>
        <v xml:space="preserve"> </v>
      </c>
      <c r="I40" s="76"/>
      <c r="J40" s="76"/>
      <c r="K40" s="76"/>
      <c r="L40" s="76"/>
      <c r="M40" s="76" t="str">
        <f t="shared" si="1"/>
        <v xml:space="preserve"> </v>
      </c>
      <c r="N40" s="76"/>
      <c r="O40" s="76"/>
      <c r="P40" s="76"/>
      <c r="Q40" s="76"/>
      <c r="R40" s="21" t="str">
        <f t="shared" si="2"/>
        <v xml:space="preserve">           h</v>
      </c>
    </row>
    <row r="41" spans="1:18" ht="17.25" customHeight="1">
      <c r="A41" s="22"/>
      <c r="B41" s="23"/>
      <c r="C41" s="24"/>
      <c r="D41" s="24"/>
      <c r="E41" s="24"/>
      <c r="F41" s="24"/>
      <c r="G41" s="20">
        <f t="shared" si="3"/>
        <v>42936</v>
      </c>
      <c r="H41" s="76" t="str">
        <f t="shared" si="0"/>
        <v xml:space="preserve"> </v>
      </c>
      <c r="I41" s="76"/>
      <c r="J41" s="76"/>
      <c r="K41" s="76"/>
      <c r="L41" s="76"/>
      <c r="M41" s="76" t="str">
        <f t="shared" si="1"/>
        <v xml:space="preserve"> </v>
      </c>
      <c r="N41" s="76"/>
      <c r="O41" s="76"/>
      <c r="P41" s="76"/>
      <c r="Q41" s="76"/>
      <c r="R41" s="21" t="str">
        <f t="shared" si="2"/>
        <v xml:space="preserve">           h</v>
      </c>
    </row>
    <row r="42" spans="1:18" ht="17.25" customHeight="1">
      <c r="A42" s="22"/>
      <c r="B42" s="23"/>
      <c r="C42" s="24"/>
      <c r="D42" s="24"/>
      <c r="E42" s="24"/>
      <c r="F42" s="24"/>
      <c r="G42" s="20">
        <f t="shared" si="3"/>
        <v>42937</v>
      </c>
      <c r="H42" s="76" t="str">
        <f t="shared" si="0"/>
        <v xml:space="preserve"> </v>
      </c>
      <c r="I42" s="76"/>
      <c r="J42" s="76"/>
      <c r="K42" s="76"/>
      <c r="L42" s="76"/>
      <c r="M42" s="76" t="str">
        <f t="shared" si="1"/>
        <v xml:space="preserve"> </v>
      </c>
      <c r="N42" s="76"/>
      <c r="O42" s="76"/>
      <c r="P42" s="76"/>
      <c r="Q42" s="76"/>
      <c r="R42" s="21" t="str">
        <f t="shared" si="2"/>
        <v xml:space="preserve">           h</v>
      </c>
    </row>
    <row r="43" spans="1:18" ht="17.25" customHeight="1">
      <c r="A43" s="22"/>
      <c r="B43" s="23"/>
      <c r="C43" s="24"/>
      <c r="D43" s="24"/>
      <c r="E43" s="24"/>
      <c r="F43" s="24"/>
      <c r="G43" s="20">
        <f t="shared" si="3"/>
        <v>42938</v>
      </c>
      <c r="H43" s="76" t="str">
        <f t="shared" si="0"/>
        <v>SÁBADO</v>
      </c>
      <c r="I43" s="76"/>
      <c r="J43" s="76"/>
      <c r="K43" s="76"/>
      <c r="L43" s="76"/>
      <c r="M43" s="76" t="str">
        <f t="shared" si="1"/>
        <v>SÁBADO</v>
      </c>
      <c r="N43" s="76"/>
      <c r="O43" s="76"/>
      <c r="P43" s="76"/>
      <c r="Q43" s="76"/>
      <c r="R43" s="21" t="str">
        <f t="shared" si="2"/>
        <v>-----</v>
      </c>
    </row>
    <row r="44" spans="1:18" ht="17.25" customHeight="1">
      <c r="A44" s="22"/>
      <c r="B44" s="23"/>
      <c r="C44" s="24"/>
      <c r="D44" s="24"/>
      <c r="E44" s="24"/>
      <c r="F44" s="24"/>
      <c r="G44" s="20">
        <f t="shared" si="3"/>
        <v>42939</v>
      </c>
      <c r="H44" s="76" t="str">
        <f t="shared" si="0"/>
        <v>DOMINGO</v>
      </c>
      <c r="I44" s="76"/>
      <c r="J44" s="76"/>
      <c r="K44" s="76"/>
      <c r="L44" s="76"/>
      <c r="M44" s="76" t="str">
        <f t="shared" si="1"/>
        <v>DOMINGO</v>
      </c>
      <c r="N44" s="76"/>
      <c r="O44" s="76"/>
      <c r="P44" s="76"/>
      <c r="Q44" s="76"/>
      <c r="R44" s="21" t="str">
        <f t="shared" si="2"/>
        <v>-----</v>
      </c>
    </row>
    <row r="45" spans="1:18" ht="17.25" customHeight="1">
      <c r="A45" s="22"/>
      <c r="B45" s="23"/>
      <c r="C45" s="24"/>
      <c r="D45" s="24"/>
      <c r="E45" s="24"/>
      <c r="F45" s="24"/>
      <c r="G45" s="20">
        <f t="shared" si="3"/>
        <v>42940</v>
      </c>
      <c r="H45" s="76" t="str">
        <f t="shared" si="0"/>
        <v xml:space="preserve"> </v>
      </c>
      <c r="I45" s="76"/>
      <c r="J45" s="76"/>
      <c r="K45" s="76"/>
      <c r="L45" s="76"/>
      <c r="M45" s="76" t="str">
        <f t="shared" si="1"/>
        <v xml:space="preserve"> </v>
      </c>
      <c r="N45" s="76"/>
      <c r="O45" s="76"/>
      <c r="P45" s="76"/>
      <c r="Q45" s="76"/>
      <c r="R45" s="21" t="str">
        <f t="shared" si="2"/>
        <v xml:space="preserve">           h</v>
      </c>
    </row>
    <row r="46" spans="1:18" ht="17.25" customHeight="1">
      <c r="A46" s="22"/>
      <c r="B46" s="23"/>
      <c r="C46" s="24"/>
      <c r="D46" s="24"/>
      <c r="E46" s="24"/>
      <c r="F46" s="24"/>
      <c r="G46" s="20">
        <f t="shared" si="3"/>
        <v>42941</v>
      </c>
      <c r="H46" s="76" t="str">
        <f t="shared" si="0"/>
        <v xml:space="preserve"> </v>
      </c>
      <c r="I46" s="76"/>
      <c r="J46" s="76"/>
      <c r="K46" s="76"/>
      <c r="L46" s="76"/>
      <c r="M46" s="76" t="str">
        <f t="shared" si="1"/>
        <v xml:space="preserve"> </v>
      </c>
      <c r="N46" s="76"/>
      <c r="O46" s="76"/>
      <c r="P46" s="76"/>
      <c r="Q46" s="76"/>
      <c r="R46" s="21" t="str">
        <f t="shared" si="2"/>
        <v xml:space="preserve">           h</v>
      </c>
    </row>
    <row r="47" spans="1:18" ht="17.25" customHeight="1">
      <c r="A47" s="22"/>
      <c r="B47" s="23"/>
      <c r="C47" s="24"/>
      <c r="D47" s="24"/>
      <c r="E47" s="24"/>
      <c r="F47" s="24"/>
      <c r="G47" s="20">
        <f t="shared" si="3"/>
        <v>42942</v>
      </c>
      <c r="H47" s="76" t="str">
        <f t="shared" si="0"/>
        <v xml:space="preserve"> </v>
      </c>
      <c r="I47" s="76"/>
      <c r="J47" s="76"/>
      <c r="K47" s="76"/>
      <c r="L47" s="76"/>
      <c r="M47" s="76" t="str">
        <f t="shared" si="1"/>
        <v xml:space="preserve"> </v>
      </c>
      <c r="N47" s="76"/>
      <c r="O47" s="76"/>
      <c r="P47" s="76"/>
      <c r="Q47" s="76"/>
      <c r="R47" s="21" t="str">
        <f t="shared" si="2"/>
        <v xml:space="preserve">           h</v>
      </c>
    </row>
    <row r="48" spans="1:18" ht="17.25" customHeight="1">
      <c r="A48" s="22"/>
      <c r="B48" s="23"/>
      <c r="C48" s="24"/>
      <c r="D48" s="24"/>
      <c r="E48" s="24"/>
      <c r="F48" s="24"/>
      <c r="G48" s="20">
        <f t="shared" si="3"/>
        <v>42943</v>
      </c>
      <c r="H48" s="76" t="str">
        <f t="shared" si="0"/>
        <v xml:space="preserve"> </v>
      </c>
      <c r="I48" s="76"/>
      <c r="J48" s="76"/>
      <c r="K48" s="76"/>
      <c r="L48" s="76"/>
      <c r="M48" s="76" t="str">
        <f t="shared" si="1"/>
        <v xml:space="preserve"> </v>
      </c>
      <c r="N48" s="76"/>
      <c r="O48" s="76"/>
      <c r="P48" s="76"/>
      <c r="Q48" s="76"/>
      <c r="R48" s="21" t="str">
        <f t="shared" si="2"/>
        <v xml:space="preserve">           h</v>
      </c>
    </row>
    <row r="49" spans="1:18" ht="17.25" customHeight="1">
      <c r="A49" s="22"/>
      <c r="B49" s="23"/>
      <c r="C49" s="24"/>
      <c r="D49" s="24"/>
      <c r="E49" s="24"/>
      <c r="F49" s="24"/>
      <c r="G49" s="20">
        <f t="shared" si="3"/>
        <v>42944</v>
      </c>
      <c r="H49" s="76" t="str">
        <f t="shared" si="0"/>
        <v xml:space="preserve"> </v>
      </c>
      <c r="I49" s="76"/>
      <c r="J49" s="76"/>
      <c r="K49" s="76"/>
      <c r="L49" s="76"/>
      <c r="M49" s="76" t="str">
        <f t="shared" si="1"/>
        <v xml:space="preserve"> </v>
      </c>
      <c r="N49" s="76"/>
      <c r="O49" s="76"/>
      <c r="P49" s="76"/>
      <c r="Q49" s="76"/>
      <c r="R49" s="21" t="str">
        <f t="shared" si="2"/>
        <v xml:space="preserve">           h</v>
      </c>
    </row>
    <row r="50" spans="1:18" ht="17.25" customHeight="1">
      <c r="A50" s="22"/>
      <c r="B50" s="23"/>
      <c r="C50" s="24"/>
      <c r="D50" s="24"/>
      <c r="E50" s="24"/>
      <c r="F50" s="24"/>
      <c r="G50" s="20">
        <f>IF(DAY(G49+1)&gt;28,G49+1,"x")</f>
        <v>42945</v>
      </c>
      <c r="H50" s="76" t="str">
        <f t="shared" si="0"/>
        <v>SÁBADO</v>
      </c>
      <c r="I50" s="76"/>
      <c r="J50" s="76"/>
      <c r="K50" s="76"/>
      <c r="L50" s="76"/>
      <c r="M50" s="76" t="str">
        <f t="shared" si="1"/>
        <v>SÁBADO</v>
      </c>
      <c r="N50" s="76"/>
      <c r="O50" s="76"/>
      <c r="P50" s="76"/>
      <c r="Q50" s="76"/>
      <c r="R50" s="21" t="str">
        <f t="shared" si="2"/>
        <v>-----</v>
      </c>
    </row>
    <row r="51" spans="1:18" ht="17.25" customHeight="1">
      <c r="A51" s="22"/>
      <c r="B51" s="23"/>
      <c r="C51" s="24"/>
      <c r="D51" s="24"/>
      <c r="E51" s="24"/>
      <c r="F51" s="24"/>
      <c r="G51" s="20">
        <f>IFERROR(IF(DAY(G50+1)&gt;28,G50+1,"x"),"x")</f>
        <v>42946</v>
      </c>
      <c r="H51" s="76" t="str">
        <f t="shared" si="0"/>
        <v>DOMINGO</v>
      </c>
      <c r="I51" s="76"/>
      <c r="J51" s="76"/>
      <c r="K51" s="76"/>
      <c r="L51" s="76"/>
      <c r="M51" s="76" t="str">
        <f t="shared" si="1"/>
        <v>DOMINGO</v>
      </c>
      <c r="N51" s="76"/>
      <c r="O51" s="76"/>
      <c r="P51" s="76"/>
      <c r="Q51" s="76"/>
      <c r="R51" s="21" t="str">
        <f t="shared" si="2"/>
        <v>-----</v>
      </c>
    </row>
    <row r="52" spans="1:18" ht="17.25" customHeight="1" thickBot="1">
      <c r="A52" s="17"/>
      <c r="B52" s="17"/>
      <c r="C52" s="17"/>
      <c r="D52" s="17"/>
      <c r="E52" s="17"/>
      <c r="F52" s="17"/>
      <c r="G52" s="20">
        <f>IFERROR(IF(DAY(G51+1)&gt;28,G51+1,"x"),"x")</f>
        <v>42947</v>
      </c>
      <c r="H52" s="76" t="str">
        <f t="shared" si="0"/>
        <v xml:space="preserve"> </v>
      </c>
      <c r="I52" s="76"/>
      <c r="J52" s="76"/>
      <c r="K52" s="76"/>
      <c r="L52" s="76"/>
      <c r="M52" s="77" t="str">
        <f t="shared" si="1"/>
        <v xml:space="preserve"> </v>
      </c>
      <c r="N52" s="77"/>
      <c r="O52" s="77"/>
      <c r="P52" s="77"/>
      <c r="Q52" s="77"/>
      <c r="R52" s="25" t="str">
        <f t="shared" si="2"/>
        <v xml:space="preserve">           h</v>
      </c>
    </row>
    <row r="53" spans="1:18" ht="17.25" customHeight="1" thickBo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71" t="s">
        <v>18</v>
      </c>
      <c r="N53" s="72"/>
      <c r="O53" s="72"/>
      <c r="P53" s="72"/>
      <c r="Q53" s="73"/>
      <c r="R53" s="26" t="s">
        <v>19</v>
      </c>
    </row>
    <row r="54" spans="1:18" ht="43.5" customHeight="1">
      <c r="G54" s="74" t="s">
        <v>20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</row>
    <row r="56" spans="1:18" ht="30" customHeight="1">
      <c r="G56" s="70" t="s">
        <v>58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</row>
    <row r="57" spans="1:18" ht="15" customHeight="1">
      <c r="G57" s="70" t="s">
        <v>57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</row>
  </sheetData>
  <mergeCells count="85">
    <mergeCell ref="G15:R15"/>
    <mergeCell ref="C2:D2"/>
    <mergeCell ref="C3:D3"/>
    <mergeCell ref="C4:D4"/>
    <mergeCell ref="C10:D10"/>
    <mergeCell ref="G14:R14"/>
    <mergeCell ref="G12:R12"/>
    <mergeCell ref="G2:R2"/>
    <mergeCell ref="H22:L22"/>
    <mergeCell ref="M22:Q22"/>
    <mergeCell ref="G16:H16"/>
    <mergeCell ref="I16:R16"/>
    <mergeCell ref="G17:I17"/>
    <mergeCell ref="J17:R17"/>
    <mergeCell ref="G18:H18"/>
    <mergeCell ref="I18:M18"/>
    <mergeCell ref="G19:J19"/>
    <mergeCell ref="K19:M19"/>
    <mergeCell ref="Q19:R19"/>
    <mergeCell ref="H21:L21"/>
    <mergeCell ref="M21:Q21"/>
    <mergeCell ref="H23:L23"/>
    <mergeCell ref="M23:Q23"/>
    <mergeCell ref="H24:L24"/>
    <mergeCell ref="M24:Q24"/>
    <mergeCell ref="H25:L25"/>
    <mergeCell ref="M25:Q25"/>
    <mergeCell ref="H26:L26"/>
    <mergeCell ref="M26:Q26"/>
    <mergeCell ref="H27:L27"/>
    <mergeCell ref="M27:Q27"/>
    <mergeCell ref="H28:L28"/>
    <mergeCell ref="M28:Q28"/>
    <mergeCell ref="H29:L29"/>
    <mergeCell ref="M29:Q29"/>
    <mergeCell ref="H30:L30"/>
    <mergeCell ref="M30:Q30"/>
    <mergeCell ref="H31:L31"/>
    <mergeCell ref="M31:Q31"/>
    <mergeCell ref="H32:L32"/>
    <mergeCell ref="M32:Q32"/>
    <mergeCell ref="H33:L33"/>
    <mergeCell ref="M33:Q33"/>
    <mergeCell ref="H34:L34"/>
    <mergeCell ref="M34:Q34"/>
    <mergeCell ref="H35:L35"/>
    <mergeCell ref="M35:Q35"/>
    <mergeCell ref="H36:L36"/>
    <mergeCell ref="M36:Q36"/>
    <mergeCell ref="H37:L37"/>
    <mergeCell ref="M37:Q37"/>
    <mergeCell ref="H38:L38"/>
    <mergeCell ref="M38:Q38"/>
    <mergeCell ref="H39:L39"/>
    <mergeCell ref="M39:Q39"/>
    <mergeCell ref="H40:L40"/>
    <mergeCell ref="M40:Q40"/>
    <mergeCell ref="H41:L41"/>
    <mergeCell ref="M41:Q41"/>
    <mergeCell ref="H42:L42"/>
    <mergeCell ref="M42:Q42"/>
    <mergeCell ref="H43:L43"/>
    <mergeCell ref="M43:Q43"/>
    <mergeCell ref="H44:L44"/>
    <mergeCell ref="M44:Q44"/>
    <mergeCell ref="H45:L45"/>
    <mergeCell ref="M45:Q45"/>
    <mergeCell ref="H46:L46"/>
    <mergeCell ref="M46:Q46"/>
    <mergeCell ref="H47:L47"/>
    <mergeCell ref="M47:Q47"/>
    <mergeCell ref="H48:L48"/>
    <mergeCell ref="M48:Q48"/>
    <mergeCell ref="H49:L49"/>
    <mergeCell ref="M49:Q49"/>
    <mergeCell ref="G57:R57"/>
    <mergeCell ref="M53:Q53"/>
    <mergeCell ref="G54:R54"/>
    <mergeCell ref="H50:L50"/>
    <mergeCell ref="M50:Q50"/>
    <mergeCell ref="H51:L51"/>
    <mergeCell ref="M51:Q51"/>
    <mergeCell ref="H52:L52"/>
    <mergeCell ref="M52:Q52"/>
    <mergeCell ref="G56:R56"/>
  </mergeCells>
  <conditionalFormatting sqref="G50:R52">
    <cfRule type="expression" dxfId="0" priority="1">
      <formula>AND($G50="x")</formula>
    </cfRule>
  </conditionalFormatting>
  <dataValidations count="2">
    <dataValidation type="list" allowBlank="1" showInputMessage="1" showErrorMessage="1" sqref="D4:D6 C4">
      <formula1>_periodos</formula1>
    </dataValidation>
    <dataValidation type="list" allowBlank="1" showInputMessage="1" showErrorMessage="1" sqref="C10:D10">
      <formula1>listas!#REF!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0" orientation="portrait" r:id="rId1"/>
  <headerFooter alignWithMargins="0"/>
  <ignoredErrors>
    <ignoredError sqref="C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4"/>
  <dimension ref="B2:E33"/>
  <sheetViews>
    <sheetView workbookViewId="0">
      <selection activeCell="D24" sqref="D24"/>
    </sheetView>
  </sheetViews>
  <sheetFormatPr defaultRowHeight="12.75"/>
  <cols>
    <col min="1" max="1" width="9.140625" style="1"/>
    <col min="2" max="2" width="10.140625" style="44" bestFit="1" customWidth="1"/>
    <col min="3" max="3" width="25.7109375" style="1" bestFit="1" customWidth="1"/>
    <col min="4" max="5" width="20.7109375" style="1" bestFit="1" customWidth="1"/>
    <col min="6" max="16384" width="9.140625" style="1"/>
  </cols>
  <sheetData>
    <row r="2" spans="2:5">
      <c r="B2" s="31" t="s">
        <v>5</v>
      </c>
      <c r="C2" s="27" t="s">
        <v>22</v>
      </c>
      <c r="D2" s="27" t="s">
        <v>2</v>
      </c>
      <c r="E2" s="27" t="s">
        <v>23</v>
      </c>
    </row>
    <row r="3" spans="2:5">
      <c r="B3" s="32">
        <f>DATE(_ano,1,1)</f>
        <v>42736</v>
      </c>
      <c r="C3" s="28" t="s">
        <v>24</v>
      </c>
      <c r="D3" s="33" t="s">
        <v>25</v>
      </c>
      <c r="E3" s="34" t="s">
        <v>25</v>
      </c>
    </row>
    <row r="4" spans="2:5">
      <c r="B4" s="35">
        <f>B5-1</f>
        <v>42793</v>
      </c>
      <c r="C4" s="29" t="s">
        <v>26</v>
      </c>
      <c r="D4" s="36" t="s">
        <v>27</v>
      </c>
      <c r="E4" s="37" t="s">
        <v>27</v>
      </c>
    </row>
    <row r="5" spans="2:5">
      <c r="B5" s="35">
        <f>B8-47</f>
        <v>42794</v>
      </c>
      <c r="C5" s="29" t="s">
        <v>28</v>
      </c>
      <c r="D5" s="36" t="s">
        <v>27</v>
      </c>
      <c r="E5" s="37" t="s">
        <v>27</v>
      </c>
    </row>
    <row r="6" spans="2:5">
      <c r="B6" s="35">
        <f>B5+1</f>
        <v>42795</v>
      </c>
      <c r="C6" s="29" t="s">
        <v>29</v>
      </c>
      <c r="D6" s="36" t="s">
        <v>27</v>
      </c>
      <c r="E6" s="38" t="s">
        <v>21</v>
      </c>
    </row>
    <row r="7" spans="2:5">
      <c r="B7" s="35">
        <f>B8-2</f>
        <v>42839</v>
      </c>
      <c r="C7" s="29" t="s">
        <v>30</v>
      </c>
      <c r="D7" s="36" t="s">
        <v>25</v>
      </c>
      <c r="E7" s="37" t="s">
        <v>25</v>
      </c>
    </row>
    <row r="8" spans="2:5">
      <c r="B8" s="35">
        <f>IF(MOD(_ano,19)&gt;10,DATE(_ano,4,18),IF(DAY(DATE(_ano,3,22)+MOD(19*MOD(_ano,19)+24,30)+MOD(6*MOD(19*MOD(_ano,19)+24,30)+4*MOD(_ano,7)+2*MOD(_ano,4)+5,7))=26,DATE(_ano,4,19),DATE(_ano,3,22)+MOD(19*MOD(_ano,19)+24,30)+MOD(6*MOD(19*MOD(_ano,19)+24,30)+4*MOD(_ano,7)+2*MOD(_ano,4)+5,7)))</f>
        <v>42841</v>
      </c>
      <c r="C8" s="29" t="s">
        <v>31</v>
      </c>
      <c r="D8" s="36" t="s">
        <v>25</v>
      </c>
      <c r="E8" s="37" t="s">
        <v>25</v>
      </c>
    </row>
    <row r="9" spans="2:5">
      <c r="B9" s="35">
        <f>DATE(_ano,4,21)</f>
        <v>42846</v>
      </c>
      <c r="C9" s="29" t="s">
        <v>32</v>
      </c>
      <c r="D9" s="36" t="s">
        <v>25</v>
      </c>
      <c r="E9" s="37" t="s">
        <v>25</v>
      </c>
    </row>
    <row r="10" spans="2:5">
      <c r="B10" s="35">
        <f>DATE(_ano,5,1)</f>
        <v>42856</v>
      </c>
      <c r="C10" s="29" t="s">
        <v>33</v>
      </c>
      <c r="D10" s="36" t="s">
        <v>25</v>
      </c>
      <c r="E10" s="37" t="s">
        <v>25</v>
      </c>
    </row>
    <row r="11" spans="2:5">
      <c r="B11" s="35">
        <f>B8+60</f>
        <v>42901</v>
      </c>
      <c r="C11" s="29" t="s">
        <v>34</v>
      </c>
      <c r="D11" s="36" t="s">
        <v>27</v>
      </c>
      <c r="E11" s="37" t="s">
        <v>27</v>
      </c>
    </row>
    <row r="12" spans="2:5">
      <c r="B12" s="35">
        <f>DATE(_ano,9,7)</f>
        <v>42985</v>
      </c>
      <c r="C12" s="29" t="s">
        <v>35</v>
      </c>
      <c r="D12" s="36" t="s">
        <v>25</v>
      </c>
      <c r="E12" s="37" t="s">
        <v>25</v>
      </c>
    </row>
    <row r="13" spans="2:5">
      <c r="B13" s="35">
        <f>DATE(_ano,10,12)</f>
        <v>43020</v>
      </c>
      <c r="C13" s="29" t="s">
        <v>36</v>
      </c>
      <c r="D13" s="36" t="s">
        <v>25</v>
      </c>
      <c r="E13" s="37" t="s">
        <v>25</v>
      </c>
    </row>
    <row r="14" spans="2:5">
      <c r="B14" s="39">
        <f>DATE(_ano,10,28)</f>
        <v>43036</v>
      </c>
      <c r="C14" s="29" t="s">
        <v>37</v>
      </c>
      <c r="D14" s="36" t="s">
        <v>27</v>
      </c>
      <c r="E14" s="37" t="s">
        <v>27</v>
      </c>
    </row>
    <row r="15" spans="2:5">
      <c r="B15" s="35">
        <f>DATE(_ano,11,2)</f>
        <v>43041</v>
      </c>
      <c r="C15" s="29" t="s">
        <v>38</v>
      </c>
      <c r="D15" s="36" t="s">
        <v>25</v>
      </c>
      <c r="E15" s="37" t="s">
        <v>25</v>
      </c>
    </row>
    <row r="16" spans="2:5">
      <c r="B16" s="35">
        <f>DATE(_ano,11,15)</f>
        <v>43054</v>
      </c>
      <c r="C16" s="29" t="s">
        <v>39</v>
      </c>
      <c r="D16" s="36" t="s">
        <v>25</v>
      </c>
      <c r="E16" s="37" t="s">
        <v>25</v>
      </c>
    </row>
    <row r="17" spans="2:5">
      <c r="B17" s="35">
        <f>DATE(_ano,12,24)</f>
        <v>43093</v>
      </c>
      <c r="C17" s="29" t="s">
        <v>40</v>
      </c>
      <c r="D17" s="40" t="s">
        <v>21</v>
      </c>
      <c r="E17" s="37" t="s">
        <v>27</v>
      </c>
    </row>
    <row r="18" spans="2:5">
      <c r="B18" s="35">
        <f>DATE(_ano,12,25)</f>
        <v>43094</v>
      </c>
      <c r="C18" s="29" t="s">
        <v>41</v>
      </c>
      <c r="D18" s="36" t="s">
        <v>25</v>
      </c>
      <c r="E18" s="37" t="s">
        <v>25</v>
      </c>
    </row>
    <row r="19" spans="2:5">
      <c r="B19" s="41">
        <f>DATE(_ano,12,31)</f>
        <v>43100</v>
      </c>
      <c r="C19" s="30" t="s">
        <v>42</v>
      </c>
      <c r="D19" s="42" t="s">
        <v>21</v>
      </c>
      <c r="E19" s="43" t="s">
        <v>27</v>
      </c>
    </row>
    <row r="22" spans="2:5">
      <c r="B22" s="60">
        <v>1</v>
      </c>
      <c r="C22" s="61" t="s">
        <v>43</v>
      </c>
      <c r="D22" s="66" t="s">
        <v>2</v>
      </c>
    </row>
    <row r="23" spans="2:5">
      <c r="B23" s="62">
        <v>2</v>
      </c>
      <c r="C23" s="63" t="s">
        <v>44</v>
      </c>
      <c r="D23" s="67" t="s">
        <v>23</v>
      </c>
    </row>
    <row r="24" spans="2:5">
      <c r="B24" s="62">
        <v>3</v>
      </c>
      <c r="C24" s="63" t="s">
        <v>45</v>
      </c>
      <c r="D24" s="68"/>
    </row>
    <row r="25" spans="2:5">
      <c r="B25" s="62">
        <v>4</v>
      </c>
      <c r="C25" s="63" t="s">
        <v>46</v>
      </c>
    </row>
    <row r="26" spans="2:5">
      <c r="B26" s="62">
        <v>5</v>
      </c>
      <c r="C26" s="63" t="s">
        <v>47</v>
      </c>
    </row>
    <row r="27" spans="2:5">
      <c r="B27" s="62">
        <v>6</v>
      </c>
      <c r="C27" s="63" t="s">
        <v>48</v>
      </c>
    </row>
    <row r="28" spans="2:5">
      <c r="B28" s="62">
        <v>7</v>
      </c>
      <c r="C28" s="63" t="s">
        <v>49</v>
      </c>
    </row>
    <row r="29" spans="2:5">
      <c r="B29" s="62">
        <v>8</v>
      </c>
      <c r="C29" s="63" t="s">
        <v>50</v>
      </c>
    </row>
    <row r="30" spans="2:5">
      <c r="B30" s="62">
        <v>9</v>
      </c>
      <c r="C30" s="63" t="s">
        <v>51</v>
      </c>
    </row>
    <row r="31" spans="2:5">
      <c r="B31" s="62">
        <v>10</v>
      </c>
      <c r="C31" s="63" t="s">
        <v>52</v>
      </c>
    </row>
    <row r="32" spans="2:5">
      <c r="B32" s="62">
        <v>11</v>
      </c>
      <c r="C32" s="63" t="s">
        <v>53</v>
      </c>
    </row>
    <row r="33" spans="2:3">
      <c r="B33" s="64">
        <v>12</v>
      </c>
      <c r="C33" s="65" t="s">
        <v>54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</vt:i4>
      </vt:variant>
    </vt:vector>
  </HeadingPairs>
  <TitlesOfParts>
    <vt:vector size="9" baseType="lpstr">
      <vt:lpstr>Folha de ponto</vt:lpstr>
      <vt:lpstr>listas</vt:lpstr>
      <vt:lpstr>_ano</vt:lpstr>
      <vt:lpstr>_data</vt:lpstr>
      <vt:lpstr>_feriados</vt:lpstr>
      <vt:lpstr>_meses</vt:lpstr>
      <vt:lpstr>_periodo</vt:lpstr>
      <vt:lpstr>_periodos</vt:lpstr>
      <vt:lpstr>'Folha de ponto'!Area_de_impressao</vt:lpstr>
    </vt:vector>
  </TitlesOfParts>
  <Company>Ministério dos Transportes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ricardo.rezende</dc:creator>
  <cp:lastModifiedBy>ada.pereira</cp:lastModifiedBy>
  <cp:lastPrinted>2017-05-08T10:31:14Z</cp:lastPrinted>
  <dcterms:created xsi:type="dcterms:W3CDTF">2010-09-01T19:42:18Z</dcterms:created>
  <dcterms:modified xsi:type="dcterms:W3CDTF">2017-07-17T19:48:33Z</dcterms:modified>
</cp:coreProperties>
</file>