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\Departamentos\SNTT\DENATRAN\CGPLAN\CGPLAN\012. PLANEJAMENTO, ORÇAMENTO E FINANÇAS\ORÇAMENTO CIDADES\Transparência\2021\"/>
    </mc:Choice>
  </mc:AlternateContent>
  <xr:revisionPtr revIDLastSave="0" documentId="13_ncr:1_{5957854A-9CA4-4E95-A4C1-492029D83609}" xr6:coauthVersionLast="46" xr6:coauthVersionMax="4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D20" i="1"/>
  <c r="F51" i="1" l="1"/>
  <c r="E51" i="1"/>
  <c r="D51" i="1" l="1"/>
  <c r="C51" i="1"/>
  <c r="B51" i="1"/>
  <c r="G20" i="1"/>
  <c r="F20" i="1"/>
  <c r="C20" i="1" l="1"/>
  <c r="B20" i="1"/>
  <c r="C21" i="1"/>
  <c r="D21" i="1"/>
  <c r="E21" i="1"/>
  <c r="F21" i="1"/>
  <c r="G21" i="1"/>
  <c r="B21" i="1"/>
  <c r="C52" i="1"/>
  <c r="D52" i="1"/>
  <c r="E52" i="1"/>
  <c r="F52" i="1"/>
  <c r="B52" i="1"/>
  <c r="E19" i="1"/>
  <c r="C53" i="1" l="1"/>
  <c r="D22" i="1"/>
  <c r="F50" i="1"/>
  <c r="E50" i="1"/>
  <c r="D50" i="1"/>
  <c r="C50" i="1"/>
  <c r="G18" i="1" l="1"/>
  <c r="C49" i="1" l="1"/>
  <c r="E49" i="1" s="1"/>
  <c r="F49" i="1" s="1"/>
  <c r="B49" i="1"/>
  <c r="D18" i="1"/>
  <c r="C18" i="1"/>
  <c r="E47" i="1" l="1"/>
  <c r="G15" i="1" l="1"/>
  <c r="D15" i="1" l="1"/>
  <c r="B46" i="1" l="1"/>
  <c r="C15" i="1"/>
  <c r="B15" i="1"/>
  <c r="E41" i="1" l="1"/>
  <c r="C46" i="1" l="1"/>
  <c r="E15" i="1"/>
  <c r="F46" i="1"/>
  <c r="E46" i="1"/>
  <c r="D46" i="1"/>
  <c r="F15" i="1"/>
  <c r="B45" i="1" l="1"/>
  <c r="C14" i="1"/>
  <c r="B14" i="1"/>
  <c r="G14" i="1"/>
  <c r="E14" i="1"/>
  <c r="F14" i="1"/>
  <c r="C45" i="1" l="1"/>
  <c r="E45" i="1" l="1"/>
  <c r="G13" i="1"/>
  <c r="D57" i="1" l="1"/>
  <c r="E44" i="1"/>
  <c r="D13" i="1"/>
  <c r="F12" i="1" l="1"/>
  <c r="F13" i="1"/>
</calcChain>
</file>

<file path=xl/sharedStrings.xml><?xml version="1.0" encoding="utf-8"?>
<sst xmlns="http://schemas.openxmlformats.org/spreadsheetml/2006/main" count="36" uniqueCount="27">
  <si>
    <t>DENATRAN + FUNSET</t>
  </si>
  <si>
    <t>Exercício</t>
  </si>
  <si>
    <t>Valor Arrecadado</t>
  </si>
  <si>
    <t>Orçamento Aprovado</t>
  </si>
  <si>
    <t>Orçamento Contigenciado</t>
  </si>
  <si>
    <t>Valor Executado</t>
  </si>
  <si>
    <t>FUNSET</t>
  </si>
  <si>
    <t>DENATRAN</t>
  </si>
  <si>
    <t>TOTAL</t>
  </si>
  <si>
    <t>SALDO ACUMULADO</t>
  </si>
  <si>
    <r>
      <t xml:space="preserve">Orçamento Disponível            </t>
    </r>
    <r>
      <rPr>
        <sz val="8"/>
        <rFont val="Times New Roman"/>
        <family val="1"/>
      </rPr>
      <t>(Limite orçamentário)</t>
    </r>
  </si>
  <si>
    <t>No orçamento aprovado de 2007 considera-se o crédito suplementar de R$ 7.400.000,00 e o extraordinário de R$ 22.926.000,00</t>
  </si>
  <si>
    <t>No orçamento aprovado de 2008 considera-se o crédito suplementar de R$ 102.707.058,00 dos quais não foram disponibilizados limite orçamentário.</t>
  </si>
  <si>
    <t>No orçamento aprovado de 2009/2010 estão excluídos os valores aprovados na Fonte 0100 do Tesouro Nacional.</t>
  </si>
  <si>
    <t>No orçamento aprovado de 2010 houve o cancelamento de dotação orçamentária no valor de R$ 6.796.700,00 (Funset).</t>
  </si>
  <si>
    <t>No orçamento aprovado de 2008 considera-se o crédito suplementar de R$ 87.292.942,00 dos quais foram disponibilizados o limite orçamentário de R$ 21 milhões.</t>
  </si>
  <si>
    <t>No orçamento aprovado de 2012 considera-se remanejamento de R$ 5.000.000,00 de Fonte Própria para Fonte DPVAT e o crédito extraordinário de R$ 40.000.000,00.</t>
  </si>
  <si>
    <t>No orçamento aprovado de 2012 considera-se o cancelamento de R$ 5.000.000,00 de Fonte Própria remanejado para a Fonte DPVAT, mais o crédito extraordinário de R$ 33.000.000,00.</t>
  </si>
  <si>
    <t>No orçamento do exercício de 2013 houve crédito extraordinário no valor de R$ 13.000.000,00.</t>
  </si>
  <si>
    <t>DPVAT</t>
  </si>
  <si>
    <t>Orçamento Disponível            (Limite orçamentário)</t>
  </si>
  <si>
    <t>SALDO ACUMULADO DENATRAN+FUNSET+DPVAT</t>
  </si>
  <si>
    <t>No orçamento do exercício de 2014 houve um remanejamento da reserva de contingência no valor de R$ 28.400.000,00.</t>
  </si>
  <si>
    <t>*No orçamento de 2016 considera-se o crédito suplementar de R$ 88.795.000,00, conforme Lei 13.379, de 20/12/2016.</t>
  </si>
  <si>
    <t>ARRECADAÇÃO 2006 A 2021</t>
  </si>
  <si>
    <t>No orçamento de 2021 o valor foi remanejado para utilização de outras unidades do MINFRA.</t>
  </si>
  <si>
    <t>No orçamento de 2021 o valor de R$ 15.483661,00 foi remanejado para utilização de outras unidades do MINFRA.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</si>
</sst>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3" borderId="18" xfId="0" applyNumberFormat="1" applyFont="1" applyFill="1" applyBorder="1" applyAlignment="1">
      <alignment horizontal="right" vertical="center" wrapText="1"/>
    </xf>
    <xf numFmtId="4" fontId="2" fillId="3" borderId="19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3" borderId="18" xfId="0" applyNumberFormat="1" applyFont="1" applyFill="1" applyBorder="1" applyAlignment="1">
      <alignment horizontal="left" vertical="center" wrapText="1"/>
    </xf>
    <xf numFmtId="0" fontId="0" fillId="0" borderId="0" xfId="0"/>
    <xf numFmtId="4" fontId="0" fillId="3" borderId="22" xfId="0" applyNumberFormat="1" applyFill="1" applyBorder="1"/>
    <xf numFmtId="4" fontId="0" fillId="0" borderId="0" xfId="0" applyNumberFormat="1"/>
    <xf numFmtId="4" fontId="1" fillId="0" borderId="14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0" fontId="4" fillId="0" borderId="0" xfId="0" applyFont="1"/>
    <xf numFmtId="4" fontId="1" fillId="0" borderId="12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2" fillId="3" borderId="20" xfId="0" applyNumberFormat="1" applyFont="1" applyFill="1" applyBorder="1" applyAlignment="1">
      <alignment horizontal="left" vertical="center" wrapText="1"/>
    </xf>
    <xf numFmtId="4" fontId="2" fillId="3" borderId="18" xfId="0" applyNumberFormat="1" applyFont="1" applyFill="1" applyBorder="1" applyAlignment="1">
      <alignment horizontal="left" vertical="center" wrapText="1"/>
    </xf>
    <xf numFmtId="4" fontId="2" fillId="3" borderId="19" xfId="0" applyNumberFormat="1" applyFont="1" applyFill="1" applyBorder="1" applyAlignment="1">
      <alignment horizontal="left" vertical="center" wrapText="1"/>
    </xf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tabSelected="1" view="pageBreakPreview" topLeftCell="A23" zoomScaleNormal="100" zoomScaleSheetLayoutView="100" workbookViewId="0">
      <selection activeCell="A34" sqref="A34:F34"/>
    </sheetView>
  </sheetViews>
  <sheetFormatPr defaultRowHeight="15" x14ac:dyDescent="0.25"/>
  <cols>
    <col min="1" max="1" width="15.28515625" customWidth="1"/>
    <col min="2" max="2" width="13.140625" bestFit="1" customWidth="1"/>
    <col min="3" max="3" width="15.28515625" customWidth="1"/>
    <col min="4" max="4" width="16.85546875" bestFit="1" customWidth="1"/>
    <col min="5" max="5" width="21" bestFit="1" customWidth="1"/>
    <col min="6" max="6" width="23.7109375" customWidth="1"/>
    <col min="7" max="7" width="39.28515625" customWidth="1"/>
  </cols>
  <sheetData>
    <row r="1" spans="1:7" s="20" customFormat="1" ht="15.75" thickBot="1" x14ac:dyDescent="0.3">
      <c r="C1" s="33" t="s">
        <v>24</v>
      </c>
      <c r="D1" s="33"/>
      <c r="E1" s="33"/>
      <c r="F1" s="33"/>
    </row>
    <row r="2" spans="1:7" ht="15.75" thickBot="1" x14ac:dyDescent="0.3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1</v>
      </c>
      <c r="B3" s="41" t="s">
        <v>2</v>
      </c>
      <c r="C3" s="42"/>
      <c r="D3" s="43" t="s">
        <v>3</v>
      </c>
      <c r="E3" s="39" t="s">
        <v>4</v>
      </c>
      <c r="F3" s="39" t="s">
        <v>10</v>
      </c>
      <c r="G3" s="39" t="s">
        <v>5</v>
      </c>
    </row>
    <row r="4" spans="1:7" ht="15.75" thickBot="1" x14ac:dyDescent="0.3">
      <c r="A4" s="40"/>
      <c r="B4" s="1" t="s">
        <v>6</v>
      </c>
      <c r="C4" s="2" t="s">
        <v>7</v>
      </c>
      <c r="D4" s="44"/>
      <c r="E4" s="40"/>
      <c r="F4" s="40"/>
      <c r="G4" s="40"/>
    </row>
    <row r="5" spans="1:7" ht="15.75" thickBot="1" x14ac:dyDescent="0.3">
      <c r="A5" s="2">
        <v>2006</v>
      </c>
      <c r="B5" s="8">
        <v>139405471.88</v>
      </c>
      <c r="C5" s="9">
        <v>25509884</v>
      </c>
      <c r="D5" s="10">
        <v>76673562</v>
      </c>
      <c r="E5" s="10">
        <v>13435122.539999999</v>
      </c>
      <c r="F5" s="10">
        <v>63238439.460000001</v>
      </c>
      <c r="G5" s="10">
        <v>63047503.880000003</v>
      </c>
    </row>
    <row r="6" spans="1:7" ht="15.75" thickBot="1" x14ac:dyDescent="0.3">
      <c r="A6" s="2">
        <v>2007</v>
      </c>
      <c r="B6" s="8">
        <v>150105345.18000001</v>
      </c>
      <c r="C6" s="9">
        <v>34835907.990000002</v>
      </c>
      <c r="D6" s="10">
        <v>87826000</v>
      </c>
      <c r="E6" s="10">
        <v>0</v>
      </c>
      <c r="F6" s="10">
        <v>87826000</v>
      </c>
      <c r="G6" s="10">
        <v>85917323</v>
      </c>
    </row>
    <row r="7" spans="1:7" ht="15.75" thickBot="1" x14ac:dyDescent="0.3">
      <c r="A7" s="2">
        <v>2008</v>
      </c>
      <c r="B7" s="8">
        <v>170591201.41</v>
      </c>
      <c r="C7" s="9">
        <v>36802783.759999998</v>
      </c>
      <c r="D7" s="10">
        <v>206817060</v>
      </c>
      <c r="E7" s="10">
        <v>116707058</v>
      </c>
      <c r="F7" s="10">
        <v>90110002</v>
      </c>
      <c r="G7" s="10">
        <v>86112716.060000002</v>
      </c>
    </row>
    <row r="8" spans="1:7" ht="15.75" thickBot="1" x14ac:dyDescent="0.3">
      <c r="A8" s="2">
        <v>2009</v>
      </c>
      <c r="B8" s="8">
        <v>213037891.38</v>
      </c>
      <c r="C8" s="9">
        <v>71061720.5</v>
      </c>
      <c r="D8" s="10">
        <v>281750000</v>
      </c>
      <c r="E8" s="10">
        <v>43301902.68</v>
      </c>
      <c r="F8" s="4">
        <v>238448097.31999999</v>
      </c>
      <c r="G8" s="10">
        <v>238416714.02000001</v>
      </c>
    </row>
    <row r="9" spans="1:7" ht="15.75" thickBot="1" x14ac:dyDescent="0.3">
      <c r="A9" s="2">
        <v>2010</v>
      </c>
      <c r="B9" s="8">
        <v>247561293.03999999</v>
      </c>
      <c r="C9" s="9">
        <v>96431660.120000005</v>
      </c>
      <c r="D9" s="10">
        <v>237523002</v>
      </c>
      <c r="E9" s="10">
        <v>135690251.63</v>
      </c>
      <c r="F9" s="7">
        <v>101832750.37</v>
      </c>
      <c r="G9" s="10">
        <v>101762750.37</v>
      </c>
    </row>
    <row r="10" spans="1:7" ht="15.75" thickBot="1" x14ac:dyDescent="0.3">
      <c r="A10" s="2">
        <v>2011</v>
      </c>
      <c r="B10" s="8">
        <v>320137456.33999997</v>
      </c>
      <c r="C10" s="9">
        <v>89344344.879999995</v>
      </c>
      <c r="D10" s="10">
        <v>158613353</v>
      </c>
      <c r="E10" s="10">
        <v>27471030.550000001</v>
      </c>
      <c r="F10" s="10">
        <v>131142322.45</v>
      </c>
      <c r="G10" s="10">
        <v>131142322.45</v>
      </c>
    </row>
    <row r="11" spans="1:7" ht="15.75" thickBot="1" x14ac:dyDescent="0.3">
      <c r="A11" s="2">
        <v>2012</v>
      </c>
      <c r="B11" s="8">
        <v>308992515.92000002</v>
      </c>
      <c r="C11" s="9">
        <v>101234420.18000001</v>
      </c>
      <c r="D11" s="10">
        <v>197421347</v>
      </c>
      <c r="E11" s="10">
        <v>25179866.449999999</v>
      </c>
      <c r="F11" s="10">
        <v>172241480.55000001</v>
      </c>
      <c r="G11" s="10">
        <v>159697175.11000001</v>
      </c>
    </row>
    <row r="12" spans="1:7" ht="15.75" thickBot="1" x14ac:dyDescent="0.3">
      <c r="A12" s="2">
        <v>2013</v>
      </c>
      <c r="B12" s="8">
        <v>297194056.81</v>
      </c>
      <c r="C12" s="6">
        <v>115046395.37</v>
      </c>
      <c r="D12" s="6">
        <v>154196805</v>
      </c>
      <c r="E12" s="6">
        <v>30755000</v>
      </c>
      <c r="F12" s="24">
        <f>D12-E12</f>
        <v>123441805</v>
      </c>
      <c r="G12" s="25">
        <v>103839375.13</v>
      </c>
    </row>
    <row r="13" spans="1:7" s="20" customFormat="1" ht="15.75" thickBot="1" x14ac:dyDescent="0.3">
      <c r="A13" s="2">
        <v>2014</v>
      </c>
      <c r="B13" s="8">
        <v>340525988.27999997</v>
      </c>
      <c r="C13" s="23">
        <v>139237253.02000001</v>
      </c>
      <c r="D13" s="23">
        <f>169375244+28400000</f>
        <v>197775244</v>
      </c>
      <c r="E13" s="23">
        <v>0</v>
      </c>
      <c r="F13" s="6">
        <f>D13-E13</f>
        <v>197775244</v>
      </c>
      <c r="G13" s="6">
        <f>95258595.74-F44</f>
        <v>86166470.849999994</v>
      </c>
    </row>
    <row r="14" spans="1:7" s="20" customFormat="1" ht="15.75" thickBot="1" x14ac:dyDescent="0.3">
      <c r="A14" s="2">
        <v>2015</v>
      </c>
      <c r="B14" s="8">
        <f>375363394</f>
        <v>375363394</v>
      </c>
      <c r="C14" s="23">
        <f>159548126.41</f>
        <v>159548126.41</v>
      </c>
      <c r="D14" s="23">
        <v>137500000</v>
      </c>
      <c r="E14" s="23">
        <f>14894428.27</f>
        <v>14894428.27</v>
      </c>
      <c r="F14" s="23">
        <f>D14-E14</f>
        <v>122605571.73</v>
      </c>
      <c r="G14" s="23">
        <f>117980344.27</f>
        <v>117980344.27</v>
      </c>
    </row>
    <row r="15" spans="1:7" s="20" customFormat="1" ht="15.75" thickBot="1" x14ac:dyDescent="0.3">
      <c r="A15" s="2">
        <v>2016</v>
      </c>
      <c r="B15" s="8">
        <f>442695492.72</f>
        <v>442695492.72000003</v>
      </c>
      <c r="C15" s="23">
        <f>187006521.04</f>
        <v>187006521.03999999</v>
      </c>
      <c r="D15" s="23">
        <f>90400000+88795000</f>
        <v>179195000</v>
      </c>
      <c r="E15" s="23">
        <f>0</f>
        <v>0</v>
      </c>
      <c r="F15" s="23">
        <f>D15-E15</f>
        <v>179195000</v>
      </c>
      <c r="G15" s="23">
        <f>178988435.5</f>
        <v>178988435.5</v>
      </c>
    </row>
    <row r="16" spans="1:7" s="20" customFormat="1" ht="15.75" thickBot="1" x14ac:dyDescent="0.3">
      <c r="A16" s="29">
        <v>2017</v>
      </c>
      <c r="B16" s="30">
        <v>456023539.00999999</v>
      </c>
      <c r="C16" s="32">
        <v>179563285.90000001</v>
      </c>
      <c r="D16" s="32">
        <v>152777030</v>
      </c>
      <c r="E16" s="32">
        <v>0</v>
      </c>
      <c r="F16" s="32">
        <v>152777030</v>
      </c>
      <c r="G16" s="32">
        <v>151185513.25</v>
      </c>
    </row>
    <row r="17" spans="1:7" s="20" customFormat="1" ht="15.75" thickBot="1" x14ac:dyDescent="0.3">
      <c r="A17" s="29">
        <v>2018</v>
      </c>
      <c r="B17" s="30">
        <v>568765246.92999995</v>
      </c>
      <c r="C17" s="32">
        <v>152658808.15000001</v>
      </c>
      <c r="D17" s="32">
        <v>103259002.34999999</v>
      </c>
      <c r="E17" s="32">
        <v>0</v>
      </c>
      <c r="F17" s="32">
        <v>103259002.34999999</v>
      </c>
      <c r="G17" s="32">
        <v>103228171.95999999</v>
      </c>
    </row>
    <row r="18" spans="1:7" s="28" customFormat="1" ht="15.75" thickBot="1" x14ac:dyDescent="0.3">
      <c r="A18" s="29">
        <v>2019</v>
      </c>
      <c r="B18" s="30">
        <v>648180417.08000004</v>
      </c>
      <c r="C18" s="32">
        <f>181389541.46</f>
        <v>181389541.46000001</v>
      </c>
      <c r="D18" s="32">
        <f>100094525</f>
        <v>100094525</v>
      </c>
      <c r="E18" s="32">
        <v>0</v>
      </c>
      <c r="F18" s="32">
        <v>97316622.349999994</v>
      </c>
      <c r="G18" s="32">
        <f>F18</f>
        <v>97316622.349999994</v>
      </c>
    </row>
    <row r="19" spans="1:7" s="28" customFormat="1" ht="15.75" thickBot="1" x14ac:dyDescent="0.3">
      <c r="A19" s="29">
        <v>2020</v>
      </c>
      <c r="B19" s="30">
        <v>433683506.6699999</v>
      </c>
      <c r="C19" s="32">
        <v>222442767.24000001</v>
      </c>
      <c r="D19" s="32">
        <v>96914000</v>
      </c>
      <c r="E19" s="32">
        <f>D19-F19</f>
        <v>10683081.000000015</v>
      </c>
      <c r="F19" s="32">
        <v>86230918.999999985</v>
      </c>
      <c r="G19" s="32">
        <v>85872392.660000026</v>
      </c>
    </row>
    <row r="20" spans="1:7" s="28" customFormat="1" ht="15.75" thickBot="1" x14ac:dyDescent="0.3">
      <c r="A20" s="29">
        <v>2021</v>
      </c>
      <c r="B20" s="30">
        <f>477934962.65</f>
        <v>477934962.64999998</v>
      </c>
      <c r="C20" s="30">
        <f>50681003.24+67907577.92</f>
        <v>118588581.16</v>
      </c>
      <c r="D20" s="30">
        <f>95914000-13064000</f>
        <v>82850000</v>
      </c>
      <c r="E20" s="30">
        <f>0</f>
        <v>0</v>
      </c>
      <c r="F20" s="30">
        <f>67268342</f>
        <v>67268342</v>
      </c>
      <c r="G20" s="30">
        <f>66375129.48</f>
        <v>66375129.479999997</v>
      </c>
    </row>
    <row r="21" spans="1:7" ht="15.75" thickBot="1" x14ac:dyDescent="0.3">
      <c r="A21" s="11" t="s">
        <v>8</v>
      </c>
      <c r="B21" s="12">
        <f>SUM(B5:B20)</f>
        <v>5590197779.3000002</v>
      </c>
      <c r="C21" s="12">
        <f t="shared" ref="C21:G21" si="0">SUM(C5:C20)</f>
        <v>1910702001.1800001</v>
      </c>
      <c r="D21" s="12">
        <f t="shared" si="0"/>
        <v>2451185930.3499999</v>
      </c>
      <c r="E21" s="12">
        <f t="shared" si="0"/>
        <v>418117741.12</v>
      </c>
      <c r="F21" s="12">
        <f t="shared" si="0"/>
        <v>2014708628.5799999</v>
      </c>
      <c r="G21" s="12">
        <f t="shared" si="0"/>
        <v>1857048960.3400002</v>
      </c>
    </row>
    <row r="22" spans="1:7" x14ac:dyDescent="0.25">
      <c r="A22" s="45" t="s">
        <v>9</v>
      </c>
      <c r="B22" s="45"/>
      <c r="C22" s="14"/>
      <c r="D22" s="19">
        <f>(B21+C21)-G21</f>
        <v>5643850820.1400003</v>
      </c>
      <c r="E22" s="13"/>
      <c r="F22" s="13"/>
      <c r="G22" s="14"/>
    </row>
    <row r="23" spans="1:7" x14ac:dyDescent="0.25">
      <c r="A23" s="26" t="s">
        <v>11</v>
      </c>
      <c r="B23" s="26"/>
      <c r="C23" s="26"/>
      <c r="D23" s="26"/>
      <c r="E23" s="26"/>
      <c r="F23" s="26"/>
      <c r="G23" s="26"/>
    </row>
    <row r="24" spans="1:7" x14ac:dyDescent="0.25">
      <c r="A24" s="26" t="s">
        <v>12</v>
      </c>
      <c r="B24" s="26"/>
      <c r="C24" s="26"/>
      <c r="D24" s="26"/>
      <c r="E24" s="26"/>
      <c r="F24" s="26"/>
      <c r="G24" s="26"/>
    </row>
    <row r="25" spans="1:7" x14ac:dyDescent="0.25">
      <c r="A25" s="26" t="s">
        <v>13</v>
      </c>
      <c r="B25" s="26"/>
      <c r="C25" s="26"/>
      <c r="D25" s="26"/>
      <c r="E25" s="26"/>
      <c r="F25" s="26"/>
      <c r="G25" s="50"/>
    </row>
    <row r="26" spans="1:7" x14ac:dyDescent="0.25">
      <c r="A26" s="26" t="s">
        <v>14</v>
      </c>
      <c r="B26" s="26"/>
      <c r="C26" s="26"/>
      <c r="D26" s="26"/>
      <c r="E26" s="26"/>
      <c r="F26" s="26"/>
      <c r="G26" s="26"/>
    </row>
    <row r="27" spans="1:7" x14ac:dyDescent="0.25">
      <c r="A27" s="26" t="s">
        <v>15</v>
      </c>
      <c r="B27" s="26"/>
      <c r="C27" s="26"/>
      <c r="D27" s="26"/>
      <c r="E27" s="26"/>
      <c r="F27" s="26"/>
      <c r="G27" s="26"/>
    </row>
    <row r="28" spans="1:7" x14ac:dyDescent="0.25">
      <c r="A28" s="26" t="s">
        <v>16</v>
      </c>
      <c r="B28" s="26"/>
      <c r="C28" s="26"/>
      <c r="D28" s="26"/>
      <c r="E28" s="26"/>
      <c r="F28" s="26"/>
      <c r="G28" s="26"/>
    </row>
    <row r="29" spans="1:7" x14ac:dyDescent="0.25">
      <c r="A29" s="26" t="s">
        <v>17</v>
      </c>
      <c r="B29" s="26"/>
      <c r="C29" s="26"/>
      <c r="D29" s="26"/>
      <c r="E29" s="26"/>
      <c r="F29" s="26"/>
      <c r="G29" s="26"/>
    </row>
    <row r="30" spans="1:7" x14ac:dyDescent="0.25">
      <c r="A30" s="26" t="s">
        <v>18</v>
      </c>
      <c r="B30" s="26"/>
      <c r="C30" s="26"/>
      <c r="D30" s="26"/>
      <c r="E30" s="26"/>
      <c r="F30" s="26"/>
      <c r="G30" s="26"/>
    </row>
    <row r="31" spans="1:7" x14ac:dyDescent="0.25">
      <c r="A31" s="26" t="s">
        <v>22</v>
      </c>
      <c r="B31" s="26"/>
      <c r="C31" s="26"/>
      <c r="D31" s="26"/>
      <c r="E31" s="26"/>
      <c r="F31" s="26"/>
      <c r="G31" s="26"/>
    </row>
    <row r="32" spans="1:7" s="20" customFormat="1" x14ac:dyDescent="0.25">
      <c r="A32" s="26" t="s">
        <v>23</v>
      </c>
      <c r="B32" s="26"/>
      <c r="C32" s="26"/>
      <c r="D32" s="26"/>
      <c r="E32" s="26"/>
      <c r="F32" s="26"/>
      <c r="G32" s="26"/>
    </row>
    <row r="33" spans="1:7" s="28" customFormat="1" ht="15.75" thickBot="1" x14ac:dyDescent="0.3">
      <c r="A33" s="26" t="s">
        <v>26</v>
      </c>
      <c r="B33" s="26"/>
      <c r="C33" s="26"/>
      <c r="D33" s="26"/>
      <c r="E33" s="26"/>
      <c r="F33" s="26"/>
      <c r="G33" s="26"/>
    </row>
    <row r="34" spans="1:7" ht="15.75" thickBot="1" x14ac:dyDescent="0.3">
      <c r="A34" s="36" t="s">
        <v>19</v>
      </c>
      <c r="B34" s="37"/>
      <c r="C34" s="37"/>
      <c r="D34" s="37"/>
      <c r="E34" s="37"/>
      <c r="F34" s="38"/>
    </row>
    <row r="35" spans="1:7" ht="21.75" thickBot="1" x14ac:dyDescent="0.3">
      <c r="A35" s="2" t="s">
        <v>1</v>
      </c>
      <c r="B35" s="16" t="s">
        <v>2</v>
      </c>
      <c r="C35" s="16" t="s">
        <v>3</v>
      </c>
      <c r="D35" s="16" t="s">
        <v>4</v>
      </c>
      <c r="E35" s="16" t="s">
        <v>20</v>
      </c>
      <c r="F35" s="16" t="s">
        <v>5</v>
      </c>
    </row>
    <row r="36" spans="1:7" ht="15.75" thickBot="1" x14ac:dyDescent="0.3">
      <c r="A36" s="2">
        <v>2006</v>
      </c>
      <c r="B36" s="10">
        <v>163957904.84</v>
      </c>
      <c r="C36" s="10">
        <v>3363933</v>
      </c>
      <c r="D36" s="10">
        <v>116975</v>
      </c>
      <c r="E36" s="10">
        <v>3246958</v>
      </c>
      <c r="F36" s="10">
        <v>2390149.89</v>
      </c>
    </row>
    <row r="37" spans="1:7" ht="15.75" thickBot="1" x14ac:dyDescent="0.3">
      <c r="A37" s="2">
        <v>2007</v>
      </c>
      <c r="B37" s="10">
        <v>202729767.59999999</v>
      </c>
      <c r="C37" s="10">
        <v>200000</v>
      </c>
      <c r="D37" s="17">
        <v>0</v>
      </c>
      <c r="E37" s="10">
        <v>200000</v>
      </c>
      <c r="F37" s="10">
        <v>169898</v>
      </c>
    </row>
    <row r="38" spans="1:7" ht="15.75" thickBot="1" x14ac:dyDescent="0.3">
      <c r="A38" s="3">
        <v>2008</v>
      </c>
      <c r="B38" s="4">
        <v>243303005.44999999</v>
      </c>
      <c r="C38" s="4">
        <v>103292942</v>
      </c>
      <c r="D38" s="4">
        <v>66292942</v>
      </c>
      <c r="E38" s="4">
        <v>37000000</v>
      </c>
      <c r="F38" s="4">
        <v>36862043.090000004</v>
      </c>
    </row>
    <row r="39" spans="1:7" ht="15.75" thickBot="1" x14ac:dyDescent="0.3">
      <c r="A39" s="5">
        <v>2009</v>
      </c>
      <c r="B39" s="7">
        <v>267771130.13</v>
      </c>
      <c r="C39" s="7">
        <v>252250000</v>
      </c>
      <c r="D39" s="7">
        <v>62248907.359999999</v>
      </c>
      <c r="E39" s="7">
        <v>190001092.63999999</v>
      </c>
      <c r="F39" s="7">
        <v>190001092.63999999</v>
      </c>
    </row>
    <row r="40" spans="1:7" ht="15.75" thickBot="1" x14ac:dyDescent="0.3">
      <c r="A40" s="2">
        <v>2010</v>
      </c>
      <c r="B40" s="10">
        <v>289693545.50999999</v>
      </c>
      <c r="C40" s="10">
        <v>291417424</v>
      </c>
      <c r="D40" s="10">
        <v>65889661.710000001</v>
      </c>
      <c r="E40" s="10">
        <v>225527762.28999999</v>
      </c>
      <c r="F40" s="10">
        <v>225527762.28999999</v>
      </c>
    </row>
    <row r="41" spans="1:7" ht="15.75" thickBot="1" x14ac:dyDescent="0.3">
      <c r="A41" s="2">
        <v>2011</v>
      </c>
      <c r="B41" s="10">
        <v>304352301.42000002</v>
      </c>
      <c r="C41" s="10">
        <v>42120000</v>
      </c>
      <c r="D41" s="10">
        <v>500000</v>
      </c>
      <c r="E41" s="10">
        <f>C41-D41</f>
        <v>41620000</v>
      </c>
      <c r="F41" s="10">
        <v>41620000</v>
      </c>
    </row>
    <row r="42" spans="1:7" ht="15.75" thickBot="1" x14ac:dyDescent="0.3">
      <c r="A42" s="2">
        <v>2012</v>
      </c>
      <c r="B42" s="10">
        <v>360407125.67000002</v>
      </c>
      <c r="C42" s="10">
        <v>57000000</v>
      </c>
      <c r="D42" s="17">
        <v>0</v>
      </c>
      <c r="E42" s="10">
        <v>57000000</v>
      </c>
      <c r="F42" s="10">
        <v>57000000</v>
      </c>
      <c r="G42" s="22"/>
    </row>
    <row r="43" spans="1:7" ht="15.75" thickBot="1" x14ac:dyDescent="0.3">
      <c r="A43" s="2">
        <v>2013</v>
      </c>
      <c r="B43" s="10">
        <v>445701083.00999999</v>
      </c>
      <c r="C43" s="10">
        <v>33003195</v>
      </c>
      <c r="D43" s="17">
        <v>0</v>
      </c>
      <c r="E43" s="10">
        <v>33003195</v>
      </c>
      <c r="F43" s="10">
        <v>33003195</v>
      </c>
    </row>
    <row r="44" spans="1:7" s="20" customFormat="1" ht="15.75" thickBot="1" x14ac:dyDescent="0.3">
      <c r="A44" s="2">
        <v>2014</v>
      </c>
      <c r="B44" s="10">
        <v>422522821.24000001</v>
      </c>
      <c r="C44" s="10">
        <v>10000000</v>
      </c>
      <c r="D44" s="17">
        <v>0</v>
      </c>
      <c r="E44" s="10">
        <f>C44</f>
        <v>10000000</v>
      </c>
      <c r="F44" s="10">
        <v>9092124.8900000006</v>
      </c>
    </row>
    <row r="45" spans="1:7" s="20" customFormat="1" ht="15.75" thickBot="1" x14ac:dyDescent="0.3">
      <c r="A45" s="2">
        <v>2015</v>
      </c>
      <c r="B45" s="10">
        <f>436585283.33</f>
        <v>436585283.32999998</v>
      </c>
      <c r="C45" s="10">
        <f>12500000</f>
        <v>12500000</v>
      </c>
      <c r="D45" s="17">
        <v>0</v>
      </c>
      <c r="E45" s="10">
        <f>C45</f>
        <v>12500000</v>
      </c>
      <c r="F45" s="10">
        <v>0</v>
      </c>
    </row>
    <row r="46" spans="1:7" s="20" customFormat="1" ht="15.75" thickBot="1" x14ac:dyDescent="0.3">
      <c r="A46" s="2">
        <v>2016</v>
      </c>
      <c r="B46" s="10">
        <f>441699772.73</f>
        <v>441699772.73000002</v>
      </c>
      <c r="C46" s="10">
        <f>0</f>
        <v>0</v>
      </c>
      <c r="D46" s="17">
        <f>0</f>
        <v>0</v>
      </c>
      <c r="E46" s="10">
        <f>0</f>
        <v>0</v>
      </c>
      <c r="F46" s="10">
        <f>0</f>
        <v>0</v>
      </c>
    </row>
    <row r="47" spans="1:7" s="28" customFormat="1" ht="15.75" thickBot="1" x14ac:dyDescent="0.3">
      <c r="A47" s="29">
        <v>2017</v>
      </c>
      <c r="B47" s="31">
        <v>295244041.13999999</v>
      </c>
      <c r="C47" s="27">
        <v>500000</v>
      </c>
      <c r="D47" s="17">
        <v>0</v>
      </c>
      <c r="E47" s="31">
        <f>C47</f>
        <v>500000</v>
      </c>
      <c r="F47" s="31">
        <v>0</v>
      </c>
    </row>
    <row r="48" spans="1:7" s="28" customFormat="1" ht="15.75" thickBot="1" x14ac:dyDescent="0.3">
      <c r="A48" s="29">
        <v>2018</v>
      </c>
      <c r="B48" s="31">
        <v>231319706.66999999</v>
      </c>
      <c r="C48" s="31">
        <v>0</v>
      </c>
      <c r="D48" s="17">
        <v>0</v>
      </c>
      <c r="E48" s="31">
        <v>0</v>
      </c>
      <c r="F48" s="31">
        <v>0</v>
      </c>
    </row>
    <row r="49" spans="1:6" s="28" customFormat="1" ht="15.75" thickBot="1" x14ac:dyDescent="0.3">
      <c r="A49" s="29">
        <v>2019</v>
      </c>
      <c r="B49" s="31">
        <f>106738946.22</f>
        <v>106738946.22</v>
      </c>
      <c r="C49" s="31">
        <f>2500000</f>
        <v>2500000</v>
      </c>
      <c r="D49" s="17">
        <v>0</v>
      </c>
      <c r="E49" s="31">
        <f>C49</f>
        <v>2500000</v>
      </c>
      <c r="F49" s="31">
        <f>E49</f>
        <v>2500000</v>
      </c>
    </row>
    <row r="50" spans="1:6" s="28" customFormat="1" ht="15.75" thickBot="1" x14ac:dyDescent="0.3">
      <c r="A50" s="29">
        <v>2020</v>
      </c>
      <c r="B50" s="31">
        <v>21287299.330000002</v>
      </c>
      <c r="C50" s="31">
        <f>0</f>
        <v>0</v>
      </c>
      <c r="D50" s="17">
        <f>0</f>
        <v>0</v>
      </c>
      <c r="E50" s="31">
        <f>0</f>
        <v>0</v>
      </c>
      <c r="F50" s="31">
        <f>0</f>
        <v>0</v>
      </c>
    </row>
    <row r="51" spans="1:6" s="28" customFormat="1" ht="15.75" thickBot="1" x14ac:dyDescent="0.3">
      <c r="A51" s="29">
        <v>2021</v>
      </c>
      <c r="B51" s="31">
        <f>2599488.7</f>
        <v>2599488.7000000002</v>
      </c>
      <c r="C51" s="31">
        <f>11044317</f>
        <v>11044317</v>
      </c>
      <c r="D51" s="17">
        <f>0</f>
        <v>0</v>
      </c>
      <c r="E51" s="31">
        <f>C51</f>
        <v>11044317</v>
      </c>
      <c r="F51" s="31">
        <f>E51</f>
        <v>11044317</v>
      </c>
    </row>
    <row r="52" spans="1:6" ht="15.75" thickBot="1" x14ac:dyDescent="0.3">
      <c r="A52" s="11" t="s">
        <v>8</v>
      </c>
      <c r="B52" s="18">
        <f>SUM(B36:B51)</f>
        <v>4235913222.9899993</v>
      </c>
      <c r="C52" s="18">
        <f t="shared" ref="C52:F52" si="1">SUM(C36:C51)</f>
        <v>819191811</v>
      </c>
      <c r="D52" s="18">
        <f t="shared" si="1"/>
        <v>195048486.06999999</v>
      </c>
      <c r="E52" s="18">
        <f t="shared" si="1"/>
        <v>624143324.92999995</v>
      </c>
      <c r="F52" s="18">
        <f t="shared" si="1"/>
        <v>609210582.79999995</v>
      </c>
    </row>
    <row r="53" spans="1:6" x14ac:dyDescent="0.25">
      <c r="A53" s="45" t="s">
        <v>9</v>
      </c>
      <c r="B53" s="46"/>
      <c r="C53" s="47">
        <f>B52-F52</f>
        <v>3626702640.1899996</v>
      </c>
      <c r="D53" s="48"/>
      <c r="E53" s="48"/>
      <c r="F53" s="49"/>
    </row>
    <row r="54" spans="1:6" x14ac:dyDescent="0.25">
      <c r="A54" s="15" t="s">
        <v>15</v>
      </c>
    </row>
    <row r="55" spans="1:6" x14ac:dyDescent="0.25">
      <c r="A55" s="15" t="s">
        <v>16</v>
      </c>
    </row>
    <row r="56" spans="1:6" s="28" customFormat="1" x14ac:dyDescent="0.25">
      <c r="A56" s="28" t="s">
        <v>25</v>
      </c>
    </row>
    <row r="57" spans="1:6" x14ac:dyDescent="0.25">
      <c r="A57" s="34" t="s">
        <v>21</v>
      </c>
      <c r="B57" s="35"/>
      <c r="C57" s="35"/>
      <c r="D57" s="21">
        <f>D22+C53</f>
        <v>9270553460.3299999</v>
      </c>
    </row>
    <row r="58" spans="1:6" x14ac:dyDescent="0.25">
      <c r="A58" s="20"/>
    </row>
    <row r="59" spans="1:6" x14ac:dyDescent="0.25">
      <c r="A59" s="20"/>
    </row>
    <row r="60" spans="1:6" x14ac:dyDescent="0.25">
      <c r="A60" s="20"/>
    </row>
    <row r="61" spans="1:6" x14ac:dyDescent="0.25">
      <c r="A61" s="20"/>
    </row>
    <row r="62" spans="1:6" x14ac:dyDescent="0.25">
      <c r="A62" s="20"/>
    </row>
    <row r="63" spans="1:6" x14ac:dyDescent="0.25">
      <c r="A63" s="20"/>
    </row>
    <row r="64" spans="1:6" x14ac:dyDescent="0.25">
      <c r="A64" s="20"/>
    </row>
    <row r="65" spans="1:1" x14ac:dyDescent="0.25">
      <c r="A65" s="20"/>
    </row>
    <row r="66" spans="1:1" x14ac:dyDescent="0.25">
      <c r="A66" s="20"/>
    </row>
    <row r="67" spans="1:1" x14ac:dyDescent="0.25">
      <c r="A67" s="20"/>
    </row>
    <row r="68" spans="1:1" x14ac:dyDescent="0.25">
      <c r="A68" s="20"/>
    </row>
  </sheetData>
  <mergeCells count="13">
    <mergeCell ref="C1:F1"/>
    <mergeCell ref="A57:C57"/>
    <mergeCell ref="A2:G2"/>
    <mergeCell ref="A3:A4"/>
    <mergeCell ref="B3:C3"/>
    <mergeCell ref="D3:D4"/>
    <mergeCell ref="E3:E4"/>
    <mergeCell ref="F3:F4"/>
    <mergeCell ref="G3:G4"/>
    <mergeCell ref="A22:B22"/>
    <mergeCell ref="A53:B53"/>
    <mergeCell ref="A34:F34"/>
    <mergeCell ref="C53:F53"/>
  </mergeCells>
  <pageMargins left="0" right="0" top="0.59055118110236227" bottom="0.39370078740157483" header="0.31496062992125984" footer="0.31496062992125984"/>
  <pageSetup paperSize="9" scale="60" orientation="landscape" r:id="rId1"/>
  <rowBreaks count="1" manualBreakCount="1">
    <brk id="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Julhiermes Fernandes do Nascimento</dc:creator>
  <cp:lastModifiedBy>Julhiermes Fernandes do Nascimento</cp:lastModifiedBy>
  <cp:lastPrinted>2017-01-10T16:54:57Z</cp:lastPrinted>
  <dcterms:created xsi:type="dcterms:W3CDTF">2014-04-03T18:29:45Z</dcterms:created>
  <dcterms:modified xsi:type="dcterms:W3CDTF">2022-02-04T13:22:43Z</dcterms:modified>
</cp:coreProperties>
</file>