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1 ARRECADAÇÃO\"/>
    </mc:Choice>
  </mc:AlternateContent>
  <xr:revisionPtr revIDLastSave="0" documentId="13_ncr:11_{3630ECD3-BFB0-45D4-96C9-29D6C3B3A1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definedNames>
    <definedName name="_xlnm.Print_Area" localSheetId="0">Plan1!$A$1:$I$38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H25" i="1"/>
  <c r="G25" i="1"/>
  <c r="F25" i="1"/>
  <c r="E25" i="1"/>
  <c r="C25" i="1"/>
  <c r="D25" i="1"/>
  <c r="B25" i="1"/>
  <c r="I25" i="1"/>
  <c r="E63" i="1"/>
  <c r="E24" i="1"/>
  <c r="E22" i="1" l="1"/>
  <c r="E23" i="1"/>
  <c r="D21" i="1" l="1"/>
  <c r="C21" i="1"/>
  <c r="B21" i="1"/>
  <c r="F20" i="1"/>
  <c r="D20" i="1"/>
  <c r="C20" i="1"/>
  <c r="B20" i="1"/>
  <c r="E19" i="1"/>
  <c r="E6" i="1"/>
  <c r="E7" i="1"/>
  <c r="E8" i="1"/>
  <c r="E9" i="1"/>
  <c r="E10" i="1"/>
  <c r="E11" i="1"/>
  <c r="E12" i="1"/>
  <c r="E13" i="1"/>
  <c r="E16" i="1"/>
  <c r="E17" i="1"/>
  <c r="E5" i="1"/>
  <c r="D18" i="1"/>
  <c r="D15" i="1"/>
  <c r="D14" i="1"/>
  <c r="E21" i="1" l="1"/>
  <c r="E20" i="1"/>
  <c r="C18" i="1"/>
  <c r="E18" i="1" s="1"/>
  <c r="C15" i="1" l="1"/>
  <c r="B15" i="1"/>
  <c r="E15" i="1" l="1"/>
  <c r="C14" i="1"/>
  <c r="B14" i="1"/>
  <c r="E14" i="1" l="1"/>
</calcChain>
</file>

<file path=xl/sharedStrings.xml><?xml version="1.0" encoding="utf-8"?>
<sst xmlns="http://schemas.openxmlformats.org/spreadsheetml/2006/main" count="26" uniqueCount="24">
  <si>
    <t>TOTAL</t>
  </si>
  <si>
    <t>SALDO ACUMULADO DENATRAN+FUNSET+DPVAT</t>
  </si>
  <si>
    <t>UNIDADE ORÇAMENTÁRIA 39905 (DENATRAN + FUNSET+DPVAT)</t>
  </si>
  <si>
    <t>A) Exercício</t>
  </si>
  <si>
    <t>B) Valor Arrecadado (UNIDADE ORÇAMENTÁRIA 39905)</t>
  </si>
  <si>
    <t>B1 = FUNSET</t>
  </si>
  <si>
    <t>B2 = DENATRAN</t>
  </si>
  <si>
    <t>B3 = DPVAT</t>
  </si>
  <si>
    <t>C) TOTAL U.O (TOTAL DE B)</t>
  </si>
  <si>
    <t>D) Orçamento Aprovado</t>
  </si>
  <si>
    <t>E) Orçamento Contigenciado</t>
  </si>
  <si>
    <t>G) Valor Executado</t>
  </si>
  <si>
    <t>No orçamento aprovado de 2007 considera-se o crédito suplementar de R$ 7.400.000,00 e o extraordinário de R$ 22.926.000,00</t>
  </si>
  <si>
    <t>No orçamento aprovado de 2008 considera-se o crédito suplementar de R$ 102.707.058,00 dos quais não foram disponibilizados limite orçamentário.</t>
  </si>
  <si>
    <t>No orçamento aprovado de 2009/2010 estão excluídos os valores aprovados na Fonte 0100 do Tesouro Nacional.</t>
  </si>
  <si>
    <t>No orçamento aprovado de 2010 houve o cancelamento de dotação orçamentária no valor de R$ 6.796.700,00 (Funset).</t>
  </si>
  <si>
    <t>No orçamento aprovado de 2008 considera-se o crédito suplementar de R$ 87.292.942,00 dos quais foram disponibilizados o limite orçamentário de R$ 21 milhões.</t>
  </si>
  <si>
    <t>No orçamento aprovado de 2012 considera-se remanejamento de R$ 5.000.000,00 de Fonte Própria para Fonte DPVAT e o crédito extraordinário de R$ 40.000.000,00.</t>
  </si>
  <si>
    <t>No orçamento aprovado de 2012 considera-se o cancelamento de R$ 5.000.000,00 de Fonte Própria remanejado para a Fonte DPVAT, mais o crédito extraordinário de R$ 33.000.000,00.</t>
  </si>
  <si>
    <t>No orçamento do exercício de 2013 houve crédito extraordinário no valor de R$ 13.000.000,00.</t>
  </si>
  <si>
    <t>No orçamento do exercício de 2014 houve um remanejamento da reserva de contingência no valor de R$ 28.400.000,00.</t>
  </si>
  <si>
    <t>*No orçamento de 2016 considera-se o crédito suplementar de R$ 88.795.000,00, conforme Lei 13.379, de 20/12/2016.</t>
  </si>
  <si>
    <r>
      <t xml:space="preserve">F) Orçamento Disponível            </t>
    </r>
    <r>
      <rPr>
        <sz val="14"/>
        <rFont val="Times New Roman"/>
        <family val="1"/>
      </rPr>
      <t>(Limite orçamentário)</t>
    </r>
  </si>
  <si>
    <t>ARRECADAÇÃO 2006 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</si>
</sst>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4" fontId="3" fillId="0" borderId="7" xfId="0" applyNumberFormat="1" applyFont="1" applyBorder="1"/>
    <xf numFmtId="0" fontId="3" fillId="0" borderId="0" xfId="0" applyFont="1"/>
    <xf numFmtId="0" fontId="4" fillId="0" borderId="0" xfId="0" applyFont="1"/>
    <xf numFmtId="4" fontId="4" fillId="0" borderId="0" xfId="0" applyNumberFormat="1" applyFont="1"/>
    <xf numFmtId="4" fontId="3" fillId="0" borderId="0" xfId="0" applyNumberFormat="1" applyFont="1"/>
    <xf numFmtId="0" fontId="3" fillId="4" borderId="0" xfId="0" applyFont="1" applyFill="1"/>
    <xf numFmtId="4" fontId="3" fillId="4" borderId="0" xfId="0" applyNumberFormat="1" applyFont="1" applyFill="1"/>
    <xf numFmtId="4" fontId="4" fillId="4" borderId="0" xfId="0" applyNumberFormat="1" applyFont="1" applyFill="1"/>
    <xf numFmtId="0" fontId="1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3" fillId="4" borderId="7" xfId="0" applyNumberFormat="1" applyFont="1" applyFill="1" applyBorder="1"/>
    <xf numFmtId="0" fontId="4" fillId="0" borderId="0" xfId="0" applyFont="1" applyBorder="1" applyAlignment="1">
      <alignment horizontal="center" vertic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0" xfId="0" applyFont="1" applyFill="1" applyBorder="1" applyAlignment="1">
      <alignment horizontal="left"/>
    </xf>
    <xf numFmtId="4" fontId="3" fillId="3" borderId="10" xfId="0" applyNumberFormat="1" applyFont="1" applyFill="1" applyBorder="1" applyAlignment="1">
      <alignment horizontal="left"/>
    </xf>
    <xf numFmtId="4" fontId="3" fillId="3" borderId="11" xfId="0" applyNumberFormat="1" applyFont="1" applyFill="1" applyBorder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5" fillId="0" borderId="18" xfId="0" applyNumberFormat="1" applyFont="1" applyBorder="1" applyAlignment="1">
      <alignment horizontal="right" vertical="center" wrapText="1"/>
    </xf>
    <xf numFmtId="4" fontId="6" fillId="4" borderId="19" xfId="0" applyNumberFormat="1" applyFont="1" applyFill="1" applyBorder="1" applyAlignment="1">
      <alignment horizontal="right" vertical="center" wrapText="1"/>
    </xf>
    <xf numFmtId="4" fontId="1" fillId="2" borderId="10" xfId="0" applyNumberFormat="1" applyFont="1" applyFill="1" applyBorder="1" applyAlignment="1">
      <alignment horizontal="right" vertical="center" wrapText="1"/>
    </xf>
    <xf numFmtId="0" fontId="3" fillId="4" borderId="9" xfId="0" applyFont="1" applyFill="1" applyBorder="1" applyAlignment="1">
      <alignment horizontal="center" vertical="center" wrapText="1"/>
    </xf>
    <xf numFmtId="4" fontId="2" fillId="0" borderId="20" xfId="0" applyNumberFormat="1" applyFont="1" applyBorder="1" applyAlignment="1">
      <alignment horizontal="right" vertical="center" wrapText="1"/>
    </xf>
    <xf numFmtId="4" fontId="3" fillId="4" borderId="22" xfId="0" applyNumberFormat="1" applyFont="1" applyFill="1" applyBorder="1"/>
    <xf numFmtId="4" fontId="3" fillId="0" borderId="22" xfId="0" applyNumberFormat="1" applyFont="1" applyBorder="1"/>
    <xf numFmtId="0" fontId="1" fillId="0" borderId="4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4" fontId="3" fillId="4" borderId="23" xfId="0" applyNumberFormat="1" applyFont="1" applyFill="1" applyBorder="1" applyAlignment="1">
      <alignment horizontal="right" vertical="center" wrapText="1"/>
    </xf>
    <xf numFmtId="4" fontId="2" fillId="4" borderId="7" xfId="0" applyNumberFormat="1" applyFont="1" applyFill="1" applyBorder="1" applyAlignment="1">
      <alignment horizontal="right" vertical="center" wrapText="1"/>
    </xf>
    <xf numFmtId="0" fontId="3" fillId="4" borderId="7" xfId="0" applyFont="1" applyFill="1" applyBorder="1"/>
    <xf numFmtId="4" fontId="3" fillId="4" borderId="7" xfId="0" applyNumberFormat="1" applyFont="1" applyFill="1" applyBorder="1" applyAlignment="1">
      <alignment horizontal="right" vertical="center" wrapText="1"/>
    </xf>
    <xf numFmtId="4" fontId="1" fillId="2" borderId="24" xfId="0" applyNumberFormat="1" applyFont="1" applyFill="1" applyBorder="1" applyAlignment="1">
      <alignment horizontal="right" vertical="center" wrapText="1"/>
    </xf>
    <xf numFmtId="4" fontId="1" fillId="2" borderId="7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" fontId="3" fillId="4" borderId="25" xfId="0" applyNumberFormat="1" applyFont="1" applyFill="1" applyBorder="1" applyAlignment="1">
      <alignment horizontal="right" vertical="center" wrapText="1"/>
    </xf>
    <xf numFmtId="4" fontId="2" fillId="4" borderId="4" xfId="0" applyNumberFormat="1" applyFont="1" applyFill="1" applyBorder="1" applyAlignment="1">
      <alignment horizontal="right" vertical="center" wrapText="1"/>
    </xf>
    <xf numFmtId="4" fontId="3" fillId="4" borderId="4" xfId="0" applyNumberFormat="1" applyFont="1" applyFill="1" applyBorder="1" applyAlignment="1">
      <alignment horizontal="right" vertical="center" wrapText="1"/>
    </xf>
    <xf numFmtId="4" fontId="1" fillId="2" borderId="4" xfId="0" applyNumberFormat="1" applyFont="1" applyFill="1" applyBorder="1" applyAlignment="1">
      <alignment horizontal="right" vertical="center" wrapText="1"/>
    </xf>
    <xf numFmtId="4" fontId="2" fillId="0" borderId="22" xfId="0" applyNumberFormat="1" applyFont="1" applyBorder="1" applyAlignment="1">
      <alignment horizontal="right" vertical="center" wrapText="1"/>
    </xf>
    <xf numFmtId="4" fontId="3" fillId="4" borderId="26" xfId="0" applyNumberFormat="1" applyFont="1" applyFill="1" applyBorder="1" applyAlignment="1">
      <alignment horizontal="right" vertical="center" wrapText="1"/>
    </xf>
    <xf numFmtId="4" fontId="3" fillId="4" borderId="27" xfId="0" applyNumberFormat="1" applyFont="1" applyFill="1" applyBorder="1" applyAlignment="1">
      <alignment horizontal="right" vertical="center" wrapText="1"/>
    </xf>
    <xf numFmtId="4" fontId="2" fillId="4" borderId="6" xfId="0" applyNumberFormat="1" applyFont="1" applyFill="1" applyBorder="1" applyAlignment="1">
      <alignment horizontal="right" vertical="center" wrapText="1"/>
    </xf>
    <xf numFmtId="4" fontId="3" fillId="4" borderId="6" xfId="0" applyNumberFormat="1" applyFont="1" applyFill="1" applyBorder="1" applyAlignment="1">
      <alignment horizontal="right" vertical="center" wrapText="1"/>
    </xf>
    <xf numFmtId="4" fontId="3" fillId="0" borderId="6" xfId="0" applyNumberFormat="1" applyFont="1" applyBorder="1"/>
    <xf numFmtId="4" fontId="3" fillId="0" borderId="0" xfId="0" applyNumberFormat="1" applyFont="1" applyBorder="1"/>
    <xf numFmtId="4" fontId="3" fillId="4" borderId="27" xfId="0" applyNumberFormat="1" applyFont="1" applyFill="1" applyBorder="1"/>
    <xf numFmtId="4" fontId="2" fillId="4" borderId="6" xfId="0" applyNumberFormat="1" applyFont="1" applyFill="1" applyBorder="1"/>
    <xf numFmtId="4" fontId="3" fillId="4" borderId="6" xfId="0" applyNumberFormat="1" applyFont="1" applyFill="1" applyBorder="1"/>
    <xf numFmtId="4" fontId="3" fillId="0" borderId="5" xfId="0" applyNumberFormat="1" applyFont="1" applyBorder="1"/>
    <xf numFmtId="4" fontId="3" fillId="0" borderId="21" xfId="0" applyNumberFormat="1" applyFont="1" applyBorder="1"/>
    <xf numFmtId="4" fontId="3" fillId="4" borderId="28" xfId="0" applyNumberFormat="1" applyFont="1" applyFill="1" applyBorder="1"/>
    <xf numFmtId="4" fontId="2" fillId="4" borderId="5" xfId="0" applyNumberFormat="1" applyFont="1" applyFill="1" applyBorder="1"/>
    <xf numFmtId="4" fontId="6" fillId="4" borderId="29" xfId="0" applyNumberFormat="1" applyFont="1" applyFill="1" applyBorder="1" applyAlignment="1">
      <alignment horizontal="right" vertical="center" wrapText="1"/>
    </xf>
    <xf numFmtId="0" fontId="1" fillId="0" borderId="20" xfId="0" applyFont="1" applyBorder="1" applyAlignment="1">
      <alignment horizontal="center" vertical="center" wrapText="1"/>
    </xf>
    <xf numFmtId="4" fontId="2" fillId="4" borderId="0" xfId="0" applyNumberFormat="1" applyFont="1" applyFill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4"/>
  <sheetViews>
    <sheetView tabSelected="1" zoomScaleNormal="100" zoomScaleSheetLayoutView="100" workbookViewId="0">
      <selection activeCell="I28" sqref="I28"/>
    </sheetView>
  </sheetViews>
  <sheetFormatPr defaultRowHeight="18.75" x14ac:dyDescent="0.3"/>
  <cols>
    <col min="1" max="1" width="12.7109375" style="6" customWidth="1"/>
    <col min="2" max="4" width="21.7109375" style="6" bestFit="1" customWidth="1"/>
    <col min="5" max="5" width="39.7109375" style="6" bestFit="1" customWidth="1"/>
    <col min="6" max="6" width="30.85546875" style="6" bestFit="1" customWidth="1"/>
    <col min="7" max="7" width="23" style="6" customWidth="1"/>
    <col min="8" max="8" width="22.42578125" style="6" customWidth="1"/>
    <col min="9" max="9" width="23" style="6" customWidth="1"/>
    <col min="10" max="10" width="15.7109375" style="6" bestFit="1" customWidth="1"/>
    <col min="11" max="11" width="13.85546875" style="6" bestFit="1" customWidth="1"/>
    <col min="12" max="12" width="19.42578125" style="7" bestFit="1" customWidth="1"/>
    <col min="13" max="13" width="12.7109375" style="6" bestFit="1" customWidth="1"/>
    <col min="14" max="16384" width="9.140625" style="6"/>
  </cols>
  <sheetData>
    <row r="1" spans="1:12" x14ac:dyDescent="0.3">
      <c r="A1" s="17" t="s">
        <v>23</v>
      </c>
      <c r="B1" s="17"/>
      <c r="C1" s="17"/>
      <c r="D1" s="17"/>
      <c r="E1" s="17"/>
      <c r="F1" s="17"/>
      <c r="G1" s="17"/>
      <c r="H1" s="17"/>
      <c r="I1" s="17"/>
    </row>
    <row r="2" spans="1:12" ht="19.5" thickBot="1" x14ac:dyDescent="0.35">
      <c r="A2" s="23" t="s">
        <v>2</v>
      </c>
      <c r="B2" s="24"/>
      <c r="C2" s="24"/>
      <c r="D2" s="24"/>
      <c r="E2" s="24"/>
      <c r="F2" s="24"/>
      <c r="G2" s="24"/>
      <c r="H2" s="24"/>
      <c r="I2" s="25"/>
    </row>
    <row r="3" spans="1:12" ht="43.5" customHeight="1" thickBot="1" x14ac:dyDescent="0.35">
      <c r="A3" s="26" t="s">
        <v>3</v>
      </c>
      <c r="B3" s="44" t="s">
        <v>4</v>
      </c>
      <c r="C3" s="44"/>
      <c r="D3" s="44"/>
      <c r="E3" s="14" t="s">
        <v>8</v>
      </c>
      <c r="F3" s="14" t="s">
        <v>9</v>
      </c>
      <c r="G3" s="13" t="s">
        <v>10</v>
      </c>
      <c r="H3" s="13" t="s">
        <v>22</v>
      </c>
      <c r="I3" s="27" t="s">
        <v>11</v>
      </c>
    </row>
    <row r="4" spans="1:12" ht="38.25" thickBot="1" x14ac:dyDescent="0.35">
      <c r="A4" s="69"/>
      <c r="B4" s="70" t="s">
        <v>5</v>
      </c>
      <c r="C4" s="1" t="s">
        <v>6</v>
      </c>
      <c r="D4" s="1" t="s">
        <v>7</v>
      </c>
      <c r="E4" s="15"/>
      <c r="F4" s="15"/>
      <c r="G4" s="71"/>
      <c r="H4" s="71"/>
      <c r="I4" s="72"/>
    </row>
    <row r="5" spans="1:12" x14ac:dyDescent="0.3">
      <c r="A5" s="67">
        <v>2006</v>
      </c>
      <c r="B5" s="33">
        <v>139405471.88</v>
      </c>
      <c r="C5" s="52">
        <v>25509884</v>
      </c>
      <c r="D5" s="28">
        <v>163957904.84</v>
      </c>
      <c r="E5" s="52">
        <f>SUM(B5:D5)</f>
        <v>328873260.72000003</v>
      </c>
      <c r="F5" s="68">
        <v>80037495</v>
      </c>
      <c r="G5" s="35">
        <v>13552097.539999999</v>
      </c>
      <c r="H5" s="63">
        <v>66485397.460000001</v>
      </c>
      <c r="I5" s="35">
        <v>65437653.770000003</v>
      </c>
    </row>
    <row r="6" spans="1:12" x14ac:dyDescent="0.3">
      <c r="A6" s="36">
        <v>2007</v>
      </c>
      <c r="B6" s="3">
        <v>150105345.18000001</v>
      </c>
      <c r="C6" s="4">
        <v>34835907.990000002</v>
      </c>
      <c r="D6" s="2">
        <v>202729767.59999999</v>
      </c>
      <c r="E6" s="4">
        <f t="shared" ref="E6:E18" si="0">SUM(B6:D6)</f>
        <v>387671020.76999998</v>
      </c>
      <c r="F6" s="55">
        <v>88026000</v>
      </c>
      <c r="G6" s="5">
        <v>0</v>
      </c>
      <c r="H6" s="62">
        <v>88026000</v>
      </c>
      <c r="I6" s="5">
        <v>86087221</v>
      </c>
      <c r="L6" s="8"/>
    </row>
    <row r="7" spans="1:12" x14ac:dyDescent="0.3">
      <c r="A7" s="36">
        <v>2008</v>
      </c>
      <c r="B7" s="3">
        <v>170591201.41</v>
      </c>
      <c r="C7" s="4">
        <v>36802783.759999998</v>
      </c>
      <c r="D7" s="2">
        <v>243303005.44999999</v>
      </c>
      <c r="E7" s="4">
        <f t="shared" si="0"/>
        <v>450696990.62</v>
      </c>
      <c r="F7" s="55">
        <v>310100002</v>
      </c>
      <c r="G7" s="5">
        <v>183000000</v>
      </c>
      <c r="H7" s="62">
        <v>127110002</v>
      </c>
      <c r="I7" s="5">
        <v>122974759.15000001</v>
      </c>
    </row>
    <row r="8" spans="1:12" x14ac:dyDescent="0.3">
      <c r="A8" s="36">
        <v>2009</v>
      </c>
      <c r="B8" s="3">
        <v>213037891.38</v>
      </c>
      <c r="C8" s="4">
        <v>71061720.5</v>
      </c>
      <c r="D8" s="2">
        <v>267771130.13</v>
      </c>
      <c r="E8" s="4">
        <f t="shared" si="0"/>
        <v>551870742.00999999</v>
      </c>
      <c r="F8" s="55">
        <v>534000000</v>
      </c>
      <c r="G8" s="5">
        <v>105550810.03999999</v>
      </c>
      <c r="H8" s="62">
        <v>428449189.95999998</v>
      </c>
      <c r="I8" s="5">
        <v>428417806.65999997</v>
      </c>
    </row>
    <row r="9" spans="1:12" x14ac:dyDescent="0.3">
      <c r="A9" s="36">
        <v>2010</v>
      </c>
      <c r="B9" s="3">
        <v>247561293.03999999</v>
      </c>
      <c r="C9" s="4">
        <v>96431660.120000005</v>
      </c>
      <c r="D9" s="2">
        <v>289693545.50999999</v>
      </c>
      <c r="E9" s="4">
        <f t="shared" si="0"/>
        <v>633686498.66999996</v>
      </c>
      <c r="F9" s="55">
        <v>528940426</v>
      </c>
      <c r="G9" s="5">
        <v>201579913.34</v>
      </c>
      <c r="H9" s="62">
        <v>327360512.65999997</v>
      </c>
      <c r="I9" s="5">
        <v>327290512.65999997</v>
      </c>
    </row>
    <row r="10" spans="1:12" x14ac:dyDescent="0.3">
      <c r="A10" s="36">
        <v>2011</v>
      </c>
      <c r="B10" s="3">
        <v>320137456.33999997</v>
      </c>
      <c r="C10" s="4">
        <v>89344344.879999995</v>
      </c>
      <c r="D10" s="2">
        <v>304352301.42000002</v>
      </c>
      <c r="E10" s="4">
        <f t="shared" si="0"/>
        <v>713834102.63999999</v>
      </c>
      <c r="F10" s="55">
        <v>200733353</v>
      </c>
      <c r="G10" s="5">
        <v>27971030.550000001</v>
      </c>
      <c r="H10" s="62">
        <v>172762322.44999999</v>
      </c>
      <c r="I10" s="5">
        <v>172762322.44999999</v>
      </c>
    </row>
    <row r="11" spans="1:12" x14ac:dyDescent="0.3">
      <c r="A11" s="36">
        <v>2012</v>
      </c>
      <c r="B11" s="3">
        <v>308992515.92000002</v>
      </c>
      <c r="C11" s="4">
        <v>101234420.18000001</v>
      </c>
      <c r="D11" s="2">
        <v>360407125.67000002</v>
      </c>
      <c r="E11" s="4">
        <f t="shared" si="0"/>
        <v>770634061.76999998</v>
      </c>
      <c r="F11" s="57">
        <v>254421347</v>
      </c>
      <c r="G11" s="5">
        <v>25179866.449999999</v>
      </c>
      <c r="H11" s="62">
        <v>229241480.55000001</v>
      </c>
      <c r="I11" s="5">
        <v>216697175.11000001</v>
      </c>
      <c r="K11" s="9"/>
    </row>
    <row r="12" spans="1:12" x14ac:dyDescent="0.3">
      <c r="A12" s="36">
        <v>2013</v>
      </c>
      <c r="B12" s="3">
        <v>297194056.81</v>
      </c>
      <c r="C12" s="4">
        <v>115046395.37</v>
      </c>
      <c r="D12" s="2">
        <v>445701083.00999999</v>
      </c>
      <c r="E12" s="4">
        <f t="shared" si="0"/>
        <v>857941535.19000006</v>
      </c>
      <c r="F12" s="57">
        <v>187200000</v>
      </c>
      <c r="G12" s="5">
        <v>30755000</v>
      </c>
      <c r="H12" s="62">
        <v>189448195</v>
      </c>
      <c r="I12" s="5">
        <v>136842570.13</v>
      </c>
    </row>
    <row r="13" spans="1:12" x14ac:dyDescent="0.3">
      <c r="A13" s="36">
        <v>2014</v>
      </c>
      <c r="B13" s="3">
        <v>340525988.27999997</v>
      </c>
      <c r="C13" s="4">
        <v>139237253.02000001</v>
      </c>
      <c r="D13" s="2">
        <v>422522821.24000001</v>
      </c>
      <c r="E13" s="4">
        <f t="shared" si="0"/>
        <v>902286062.53999996</v>
      </c>
      <c r="F13" s="57">
        <v>207775244</v>
      </c>
      <c r="G13" s="5">
        <v>0</v>
      </c>
      <c r="H13" s="62">
        <v>217775244</v>
      </c>
      <c r="I13" s="5">
        <v>95258595.739999995</v>
      </c>
      <c r="L13" s="8"/>
    </row>
    <row r="14" spans="1:12" x14ac:dyDescent="0.3">
      <c r="A14" s="36">
        <v>2015</v>
      </c>
      <c r="B14" s="3">
        <f>375363394</f>
        <v>375363394</v>
      </c>
      <c r="C14" s="4">
        <f>159548126.41</f>
        <v>159548126.41</v>
      </c>
      <c r="D14" s="2">
        <f>436585283.33</f>
        <v>436585283.32999998</v>
      </c>
      <c r="E14" s="4">
        <f t="shared" si="0"/>
        <v>971496803.74000001</v>
      </c>
      <c r="F14" s="57">
        <v>150000000</v>
      </c>
      <c r="G14" s="5">
        <v>14894428.27</v>
      </c>
      <c r="H14" s="62">
        <v>147605571.72999999</v>
      </c>
      <c r="I14" s="5">
        <v>117980344.27</v>
      </c>
    </row>
    <row r="15" spans="1:12" x14ac:dyDescent="0.3">
      <c r="A15" s="36">
        <v>2016</v>
      </c>
      <c r="B15" s="3">
        <f>442695492.72</f>
        <v>442695492.72000003</v>
      </c>
      <c r="C15" s="4">
        <f>187006521.04</f>
        <v>187006521.03999999</v>
      </c>
      <c r="D15" s="2">
        <f>441699772.73</f>
        <v>441699772.73000002</v>
      </c>
      <c r="E15" s="4">
        <f>SUM(B15:D15)</f>
        <v>1071401786.49</v>
      </c>
      <c r="F15" s="57">
        <v>179195000</v>
      </c>
      <c r="G15" s="5">
        <v>0</v>
      </c>
      <c r="H15" s="62">
        <v>179195000</v>
      </c>
      <c r="I15" s="5">
        <v>178988435.5</v>
      </c>
    </row>
    <row r="16" spans="1:12" x14ac:dyDescent="0.3">
      <c r="A16" s="36">
        <v>2017</v>
      </c>
      <c r="B16" s="3">
        <v>456023539.00999999</v>
      </c>
      <c r="C16" s="4">
        <v>179563285.90000001</v>
      </c>
      <c r="D16" s="2">
        <v>295244041.13999999</v>
      </c>
      <c r="E16" s="4">
        <f t="shared" si="0"/>
        <v>930830866.04999995</v>
      </c>
      <c r="F16" s="57">
        <v>153277030</v>
      </c>
      <c r="G16" s="5">
        <v>0</v>
      </c>
      <c r="H16" s="62">
        <v>153277030</v>
      </c>
      <c r="I16" s="5">
        <v>151185513.25</v>
      </c>
    </row>
    <row r="17" spans="1:13" x14ac:dyDescent="0.3">
      <c r="A17" s="36">
        <v>2018</v>
      </c>
      <c r="B17" s="3">
        <v>568765246.92999995</v>
      </c>
      <c r="C17" s="4">
        <v>152658808.15000001</v>
      </c>
      <c r="D17" s="2">
        <v>231319706.66999999</v>
      </c>
      <c r="E17" s="4">
        <f t="shared" si="0"/>
        <v>952743761.74999988</v>
      </c>
      <c r="F17" s="57">
        <v>103259002.34999999</v>
      </c>
      <c r="G17" s="16">
        <v>0</v>
      </c>
      <c r="H17" s="62">
        <v>103259002.34999999</v>
      </c>
      <c r="I17" s="5">
        <v>103228171.95999999</v>
      </c>
    </row>
    <row r="18" spans="1:13" x14ac:dyDescent="0.3">
      <c r="A18" s="36">
        <v>2019</v>
      </c>
      <c r="B18" s="3">
        <v>648180417.08000004</v>
      </c>
      <c r="C18" s="4">
        <f>181389541.46</f>
        <v>181389541.46000001</v>
      </c>
      <c r="D18" s="2">
        <f>106738946.22</f>
        <v>106738946.22</v>
      </c>
      <c r="E18" s="4">
        <f t="shared" si="0"/>
        <v>936308904.76000011</v>
      </c>
      <c r="F18" s="57">
        <v>102594525</v>
      </c>
      <c r="G18" s="16">
        <v>0</v>
      </c>
      <c r="H18" s="62">
        <v>99816622.349999994</v>
      </c>
      <c r="I18" s="5">
        <v>102316622.34999999</v>
      </c>
    </row>
    <row r="19" spans="1:13" x14ac:dyDescent="0.3">
      <c r="A19" s="36">
        <v>2020</v>
      </c>
      <c r="B19" s="33">
        <v>433683506.6699999</v>
      </c>
      <c r="C19" s="52">
        <v>222442767.24000001</v>
      </c>
      <c r="D19" s="28">
        <v>21287299.330000002</v>
      </c>
      <c r="E19" s="52">
        <f>SUM(B19:D19)</f>
        <v>677413573.23999989</v>
      </c>
      <c r="F19" s="58">
        <v>96914000</v>
      </c>
      <c r="G19" s="34">
        <v>10683081.000000015</v>
      </c>
      <c r="H19" s="63">
        <v>86230918.999999985</v>
      </c>
      <c r="I19" s="35">
        <v>85872392.660000026</v>
      </c>
    </row>
    <row r="20" spans="1:13" x14ac:dyDescent="0.3">
      <c r="A20" s="36">
        <v>2021</v>
      </c>
      <c r="B20" s="3">
        <f>477934962.65</f>
        <v>477934962.64999998</v>
      </c>
      <c r="C20" s="4">
        <f>118588581.16</f>
        <v>118588581.16</v>
      </c>
      <c r="D20" s="2">
        <f>2599488.7</f>
        <v>2599488.7000000002</v>
      </c>
      <c r="E20" s="4">
        <f>SUM(B20:D20)</f>
        <v>599123032.50999999</v>
      </c>
      <c r="F20" s="57">
        <f>82850000+11044317</f>
        <v>93894317</v>
      </c>
      <c r="G20" s="16">
        <v>0</v>
      </c>
      <c r="H20" s="62">
        <v>67268342</v>
      </c>
      <c r="I20" s="29">
        <v>66375129</v>
      </c>
      <c r="M20" s="9"/>
    </row>
    <row r="21" spans="1:13" x14ac:dyDescent="0.3">
      <c r="A21" s="37">
        <v>2022</v>
      </c>
      <c r="B21" s="3">
        <f>769810497.25</f>
        <v>769810497.25</v>
      </c>
      <c r="C21" s="4">
        <f>91042283.18</f>
        <v>91042283.180000007</v>
      </c>
      <c r="D21" s="2">
        <f>600373.77</f>
        <v>600373.77</v>
      </c>
      <c r="E21" s="4">
        <f>SUM(B21:D21)</f>
        <v>861453154.20000005</v>
      </c>
      <c r="F21" s="57">
        <v>78046654</v>
      </c>
      <c r="G21" s="66">
        <v>786654</v>
      </c>
      <c r="H21" s="62">
        <v>78046654</v>
      </c>
      <c r="I21" s="30">
        <v>74940080.920000002</v>
      </c>
      <c r="K21" s="9"/>
      <c r="M21" s="9"/>
    </row>
    <row r="22" spans="1:13" x14ac:dyDescent="0.3">
      <c r="A22" s="45">
        <v>2023</v>
      </c>
      <c r="B22" s="48">
        <v>788292235.54999995</v>
      </c>
      <c r="C22" s="53">
        <v>68835821.569999993</v>
      </c>
      <c r="D22" s="54">
        <v>154254.76999999999</v>
      </c>
      <c r="E22" s="53">
        <f>B22+C22+D22</f>
        <v>857282311.88999987</v>
      </c>
      <c r="F22" s="59">
        <v>70515835</v>
      </c>
      <c r="G22" s="53">
        <v>0</v>
      </c>
      <c r="H22" s="64">
        <v>70515835</v>
      </c>
      <c r="I22" s="38">
        <v>62947323</v>
      </c>
      <c r="K22" s="9"/>
      <c r="M22" s="9"/>
    </row>
    <row r="23" spans="1:13" x14ac:dyDescent="0.3">
      <c r="A23" s="46">
        <v>2024</v>
      </c>
      <c r="B23" s="49">
        <v>905285632.01999998</v>
      </c>
      <c r="C23" s="39">
        <v>75472697.480000004</v>
      </c>
      <c r="D23" s="55">
        <v>42795.33</v>
      </c>
      <c r="E23" s="39">
        <f>B23+C23+D23</f>
        <v>980801124.83000004</v>
      </c>
      <c r="F23" s="60">
        <v>90100000</v>
      </c>
      <c r="G23" s="40">
        <v>0</v>
      </c>
      <c r="H23" s="65">
        <v>60019208</v>
      </c>
      <c r="I23" s="39">
        <v>54359750</v>
      </c>
      <c r="K23" s="9"/>
      <c r="M23" s="9"/>
    </row>
    <row r="24" spans="1:13" x14ac:dyDescent="0.3">
      <c r="A24" s="32">
        <v>2025</v>
      </c>
      <c r="B24" s="50">
        <v>914324823.84000003</v>
      </c>
      <c r="C24" s="41">
        <v>62666962.799999997</v>
      </c>
      <c r="D24" s="56">
        <v>17641.46</v>
      </c>
      <c r="E24" s="41">
        <f>B24+C24+D24</f>
        <v>977009428.10000002</v>
      </c>
      <c r="F24" s="61">
        <v>80548800</v>
      </c>
      <c r="G24" s="41">
        <v>0</v>
      </c>
      <c r="H24" s="61">
        <v>35402607</v>
      </c>
      <c r="I24" s="41">
        <v>35083082.75</v>
      </c>
      <c r="K24" s="9"/>
      <c r="M24" s="9"/>
    </row>
    <row r="25" spans="1:13" x14ac:dyDescent="0.3">
      <c r="A25" s="47" t="s">
        <v>0</v>
      </c>
      <c r="B25" s="51">
        <f>SUM(B5:B24)</f>
        <v>8967910967.960001</v>
      </c>
      <c r="C25" s="51">
        <f t="shared" ref="C25:D25" si="1">SUM(C5:C24)</f>
        <v>2208719766.21</v>
      </c>
      <c r="D25" s="51">
        <f t="shared" si="1"/>
        <v>4236728288.3199992</v>
      </c>
      <c r="E25" s="42">
        <f>SUM(E5:E24)</f>
        <v>15413359022.49</v>
      </c>
      <c r="F25" s="31">
        <f>SUM(F5:F24)</f>
        <v>3589579030.3499999</v>
      </c>
      <c r="G25" s="42">
        <f>SUM(G5:G24)</f>
        <v>613952881.18999994</v>
      </c>
      <c r="H25" s="31">
        <f>SUM(H5:H24)</f>
        <v>2927295135.5099998</v>
      </c>
      <c r="I25" s="43">
        <f>SUM(I5:I24)</f>
        <v>2685045462.3299994</v>
      </c>
      <c r="L25" s="8"/>
      <c r="M25" s="9"/>
    </row>
    <row r="26" spans="1:13" ht="22.5" customHeight="1" x14ac:dyDescent="0.3">
      <c r="A26" s="18" t="s">
        <v>1</v>
      </c>
      <c r="B26" s="19"/>
      <c r="C26" s="19"/>
      <c r="D26" s="20"/>
      <c r="E26" s="21">
        <f>B25+C25+D25-I25</f>
        <v>12728313560.160002</v>
      </c>
      <c r="F26" s="22"/>
      <c r="L26" s="8"/>
    </row>
    <row r="27" spans="1:13" x14ac:dyDescent="0.3">
      <c r="A27" s="10" t="s">
        <v>12</v>
      </c>
      <c r="B27" s="10"/>
      <c r="C27" s="10"/>
      <c r="D27" s="10"/>
      <c r="E27" s="10"/>
      <c r="F27" s="10"/>
      <c r="G27" s="10"/>
      <c r="H27" s="11"/>
      <c r="I27" s="12"/>
      <c r="L27" s="8"/>
    </row>
    <row r="28" spans="1:13" x14ac:dyDescent="0.3">
      <c r="A28" s="10" t="s">
        <v>13</v>
      </c>
      <c r="B28" s="10"/>
      <c r="C28" s="10"/>
      <c r="D28" s="10"/>
      <c r="E28" s="10"/>
      <c r="F28" s="10"/>
      <c r="G28" s="10"/>
      <c r="H28" s="10"/>
      <c r="I28" s="10"/>
      <c r="K28" s="9"/>
      <c r="L28" s="8"/>
    </row>
    <row r="29" spans="1:13" x14ac:dyDescent="0.3">
      <c r="A29" s="10" t="s">
        <v>14</v>
      </c>
      <c r="B29" s="10"/>
      <c r="C29" s="10"/>
      <c r="D29" s="10"/>
      <c r="E29" s="10"/>
      <c r="F29" s="10"/>
      <c r="G29" s="10"/>
      <c r="H29" s="10"/>
      <c r="I29" s="10"/>
    </row>
    <row r="30" spans="1:13" x14ac:dyDescent="0.3">
      <c r="A30" s="10" t="s">
        <v>15</v>
      </c>
      <c r="B30" s="10"/>
      <c r="C30" s="10"/>
      <c r="D30" s="10"/>
      <c r="E30" s="10"/>
      <c r="F30" s="10"/>
      <c r="G30" s="10"/>
      <c r="H30" s="10"/>
      <c r="I30" s="10"/>
      <c r="L30" s="8"/>
    </row>
    <row r="31" spans="1:13" x14ac:dyDescent="0.3">
      <c r="A31" s="10" t="s">
        <v>16</v>
      </c>
      <c r="B31" s="10"/>
      <c r="C31" s="10"/>
      <c r="D31" s="10"/>
      <c r="E31" s="10"/>
      <c r="F31" s="10"/>
      <c r="G31" s="10"/>
      <c r="H31" s="10"/>
      <c r="I31" s="10"/>
      <c r="L31" s="8"/>
    </row>
    <row r="32" spans="1:13" x14ac:dyDescent="0.3">
      <c r="A32" s="10" t="s">
        <v>17</v>
      </c>
      <c r="B32" s="10"/>
      <c r="C32" s="10"/>
      <c r="D32" s="10"/>
      <c r="E32" s="10"/>
      <c r="F32" s="10"/>
      <c r="G32" s="10"/>
      <c r="H32" s="10"/>
      <c r="I32" s="10"/>
    </row>
    <row r="33" spans="1:9" x14ac:dyDescent="0.3">
      <c r="A33" s="10" t="s">
        <v>18</v>
      </c>
      <c r="B33" s="10"/>
      <c r="C33" s="10"/>
      <c r="D33" s="10"/>
      <c r="E33" s="10"/>
      <c r="F33" s="10"/>
      <c r="G33" s="10"/>
      <c r="H33" s="10"/>
      <c r="I33" s="10"/>
    </row>
    <row r="34" spans="1:9" x14ac:dyDescent="0.3">
      <c r="A34" s="10" t="s">
        <v>19</v>
      </c>
      <c r="B34" s="10"/>
      <c r="C34" s="10"/>
      <c r="D34" s="10"/>
      <c r="E34" s="10"/>
      <c r="F34" s="10"/>
      <c r="G34" s="10"/>
      <c r="H34" s="10"/>
      <c r="I34" s="10"/>
    </row>
    <row r="35" spans="1:9" x14ac:dyDescent="0.3">
      <c r="A35" s="10" t="s">
        <v>20</v>
      </c>
      <c r="B35" s="10"/>
      <c r="C35" s="10"/>
      <c r="D35" s="10"/>
      <c r="E35" s="10"/>
      <c r="F35" s="10"/>
      <c r="G35" s="10"/>
      <c r="H35" s="10"/>
      <c r="I35" s="10"/>
    </row>
    <row r="36" spans="1:9" x14ac:dyDescent="0.3">
      <c r="A36" s="10" t="s">
        <v>21</v>
      </c>
      <c r="B36" s="10"/>
      <c r="C36" s="10"/>
      <c r="D36" s="10"/>
      <c r="E36" s="10"/>
      <c r="F36" s="10"/>
      <c r="G36" s="10"/>
      <c r="H36" s="10"/>
      <c r="I36" s="10"/>
    </row>
    <row r="37" spans="1:9" x14ac:dyDescent="0.3">
      <c r="A37" s="6" t="s">
        <v>16</v>
      </c>
      <c r="H37" s="10"/>
      <c r="I37" s="10"/>
    </row>
    <row r="38" spans="1:9" x14ac:dyDescent="0.3">
      <c r="A38" s="6" t="s">
        <v>17</v>
      </c>
    </row>
    <row r="50" spans="5:5" x14ac:dyDescent="0.3">
      <c r="E50" s="9">
        <v>12876666.67</v>
      </c>
    </row>
    <row r="51" spans="5:5" x14ac:dyDescent="0.3">
      <c r="E51" s="9">
        <v>-7000000</v>
      </c>
    </row>
    <row r="52" spans="5:5" x14ac:dyDescent="0.3">
      <c r="E52" s="9">
        <v>68383333.329999998</v>
      </c>
    </row>
    <row r="53" spans="5:5" x14ac:dyDescent="0.3">
      <c r="E53" s="9">
        <v>-34887968.380000003</v>
      </c>
    </row>
    <row r="54" spans="5:5" x14ac:dyDescent="0.3">
      <c r="E54" s="9">
        <v>28887968.379999999</v>
      </c>
    </row>
    <row r="55" spans="5:5" x14ac:dyDescent="0.3">
      <c r="E55" s="9">
        <v>9786654</v>
      </c>
    </row>
    <row r="56" spans="5:5" x14ac:dyDescent="0.3">
      <c r="E56" s="9">
        <v>-3069188.7</v>
      </c>
    </row>
    <row r="57" spans="5:5" x14ac:dyDescent="0.3">
      <c r="E57" s="9">
        <v>-1937110</v>
      </c>
    </row>
    <row r="58" spans="5:5" x14ac:dyDescent="0.3">
      <c r="E58" s="9">
        <v>75310</v>
      </c>
    </row>
    <row r="59" spans="5:5" x14ac:dyDescent="0.3">
      <c r="E59" s="9">
        <v>13440</v>
      </c>
    </row>
    <row r="60" spans="5:5" x14ac:dyDescent="0.3">
      <c r="E60" s="9">
        <v>75000</v>
      </c>
    </row>
    <row r="61" spans="5:5" x14ac:dyDescent="0.3">
      <c r="E61" s="9">
        <v>2745295.7</v>
      </c>
    </row>
    <row r="62" spans="5:5" x14ac:dyDescent="0.3">
      <c r="E62" s="9">
        <v>2097253</v>
      </c>
    </row>
    <row r="63" spans="5:5" x14ac:dyDescent="0.3">
      <c r="E63" s="8">
        <f>SUM(E50:E62)</f>
        <v>78046654</v>
      </c>
    </row>
    <row r="64" spans="5:5" x14ac:dyDescent="0.3">
      <c r="E64" s="9"/>
    </row>
    <row r="65" spans="5:5" x14ac:dyDescent="0.3">
      <c r="E65" s="9"/>
    </row>
    <row r="66" spans="5:5" x14ac:dyDescent="0.3">
      <c r="E66" s="9"/>
    </row>
    <row r="67" spans="5:5" x14ac:dyDescent="0.3">
      <c r="E67" s="9"/>
    </row>
    <row r="68" spans="5:5" x14ac:dyDescent="0.3">
      <c r="E68" s="9"/>
    </row>
    <row r="69" spans="5:5" x14ac:dyDescent="0.3">
      <c r="E69" s="9"/>
    </row>
    <row r="70" spans="5:5" x14ac:dyDescent="0.3">
      <c r="E70" s="9"/>
    </row>
    <row r="71" spans="5:5" x14ac:dyDescent="0.3">
      <c r="E71" s="9"/>
    </row>
    <row r="72" spans="5:5" x14ac:dyDescent="0.3">
      <c r="E72" s="9"/>
    </row>
    <row r="73" spans="5:5" x14ac:dyDescent="0.3">
      <c r="E73" s="9"/>
    </row>
    <row r="74" spans="5:5" x14ac:dyDescent="0.3">
      <c r="E74" s="9"/>
    </row>
    <row r="75" spans="5:5" x14ac:dyDescent="0.3">
      <c r="E75" s="9"/>
    </row>
    <row r="76" spans="5:5" x14ac:dyDescent="0.3">
      <c r="E76" s="9"/>
    </row>
    <row r="77" spans="5:5" x14ac:dyDescent="0.3">
      <c r="E77" s="9"/>
    </row>
    <row r="78" spans="5:5" x14ac:dyDescent="0.3">
      <c r="E78" s="9"/>
    </row>
    <row r="79" spans="5:5" x14ac:dyDescent="0.3">
      <c r="E79" s="9"/>
    </row>
    <row r="80" spans="5:5" x14ac:dyDescent="0.3">
      <c r="E80" s="9"/>
    </row>
    <row r="81" spans="5:5" x14ac:dyDescent="0.3">
      <c r="E81" s="9"/>
    </row>
    <row r="82" spans="5:5" x14ac:dyDescent="0.3">
      <c r="E82" s="9"/>
    </row>
    <row r="83" spans="5:5" x14ac:dyDescent="0.3">
      <c r="E83" s="9"/>
    </row>
    <row r="84" spans="5:5" x14ac:dyDescent="0.3">
      <c r="E84" s="9"/>
    </row>
    <row r="85" spans="5:5" x14ac:dyDescent="0.3">
      <c r="E85" s="9"/>
    </row>
    <row r="86" spans="5:5" x14ac:dyDescent="0.3">
      <c r="E86" s="9"/>
    </row>
    <row r="87" spans="5:5" x14ac:dyDescent="0.3">
      <c r="E87" s="9"/>
    </row>
    <row r="88" spans="5:5" x14ac:dyDescent="0.3">
      <c r="E88" s="9"/>
    </row>
    <row r="89" spans="5:5" x14ac:dyDescent="0.3">
      <c r="E89" s="9"/>
    </row>
    <row r="90" spans="5:5" x14ac:dyDescent="0.3">
      <c r="E90" s="9"/>
    </row>
    <row r="91" spans="5:5" x14ac:dyDescent="0.3">
      <c r="E91" s="9"/>
    </row>
    <row r="92" spans="5:5" x14ac:dyDescent="0.3">
      <c r="E92" s="9"/>
    </row>
    <row r="93" spans="5:5" x14ac:dyDescent="0.3">
      <c r="E93" s="9"/>
    </row>
    <row r="94" spans="5:5" x14ac:dyDescent="0.3">
      <c r="E94" s="9"/>
    </row>
    <row r="95" spans="5:5" x14ac:dyDescent="0.3">
      <c r="E95" s="9"/>
    </row>
    <row r="96" spans="5:5" x14ac:dyDescent="0.3">
      <c r="E96" s="9"/>
    </row>
    <row r="97" spans="5:5" x14ac:dyDescent="0.3">
      <c r="E97" s="9"/>
    </row>
    <row r="98" spans="5:5" x14ac:dyDescent="0.3">
      <c r="E98" s="9"/>
    </row>
    <row r="99" spans="5:5" x14ac:dyDescent="0.3">
      <c r="E99" s="9"/>
    </row>
    <row r="100" spans="5:5" x14ac:dyDescent="0.3">
      <c r="E100" s="9"/>
    </row>
    <row r="101" spans="5:5" x14ac:dyDescent="0.3">
      <c r="E101" s="9"/>
    </row>
    <row r="102" spans="5:5" x14ac:dyDescent="0.3">
      <c r="E102" s="9"/>
    </row>
    <row r="103" spans="5:5" x14ac:dyDescent="0.3">
      <c r="E103" s="9"/>
    </row>
    <row r="104" spans="5:5" x14ac:dyDescent="0.3">
      <c r="E104" s="9"/>
    </row>
    <row r="105" spans="5:5" x14ac:dyDescent="0.3">
      <c r="E105" s="9"/>
    </row>
    <row r="106" spans="5:5" x14ac:dyDescent="0.3">
      <c r="E106" s="9"/>
    </row>
    <row r="107" spans="5:5" x14ac:dyDescent="0.3">
      <c r="E107" s="9"/>
    </row>
    <row r="108" spans="5:5" x14ac:dyDescent="0.3">
      <c r="E108" s="9"/>
    </row>
    <row r="109" spans="5:5" x14ac:dyDescent="0.3">
      <c r="E109" s="9"/>
    </row>
    <row r="110" spans="5:5" x14ac:dyDescent="0.3">
      <c r="E110" s="9"/>
    </row>
    <row r="111" spans="5:5" x14ac:dyDescent="0.3">
      <c r="E111" s="9"/>
    </row>
    <row r="112" spans="5:5" x14ac:dyDescent="0.3">
      <c r="E112" s="9"/>
    </row>
    <row r="113" spans="5:5" x14ac:dyDescent="0.3">
      <c r="E113" s="9"/>
    </row>
    <row r="114" spans="5:5" x14ac:dyDescent="0.3">
      <c r="E114" s="9"/>
    </row>
    <row r="115" spans="5:5" x14ac:dyDescent="0.3">
      <c r="E115" s="9"/>
    </row>
    <row r="116" spans="5:5" x14ac:dyDescent="0.3">
      <c r="E116" s="9"/>
    </row>
    <row r="117" spans="5:5" x14ac:dyDescent="0.3">
      <c r="E117" s="9"/>
    </row>
    <row r="118" spans="5:5" x14ac:dyDescent="0.3">
      <c r="E118" s="9"/>
    </row>
    <row r="119" spans="5:5" x14ac:dyDescent="0.3">
      <c r="E119" s="9"/>
    </row>
    <row r="120" spans="5:5" x14ac:dyDescent="0.3">
      <c r="E120" s="9"/>
    </row>
    <row r="121" spans="5:5" x14ac:dyDescent="0.3">
      <c r="E121" s="9"/>
    </row>
    <row r="122" spans="5:5" x14ac:dyDescent="0.3">
      <c r="E122" s="9"/>
    </row>
    <row r="123" spans="5:5" x14ac:dyDescent="0.3">
      <c r="E123" s="9"/>
    </row>
    <row r="124" spans="5:5" x14ac:dyDescent="0.3">
      <c r="E124" s="9"/>
    </row>
    <row r="125" spans="5:5" x14ac:dyDescent="0.3">
      <c r="E125" s="9"/>
    </row>
    <row r="126" spans="5:5" x14ac:dyDescent="0.3">
      <c r="E126" s="9"/>
    </row>
    <row r="127" spans="5:5" x14ac:dyDescent="0.3">
      <c r="E127" s="9"/>
    </row>
    <row r="128" spans="5:5" x14ac:dyDescent="0.3">
      <c r="E128" s="9"/>
    </row>
    <row r="129" spans="5:5" x14ac:dyDescent="0.3">
      <c r="E129" s="9"/>
    </row>
    <row r="130" spans="5:5" x14ac:dyDescent="0.3">
      <c r="E130" s="9"/>
    </row>
    <row r="131" spans="5:5" x14ac:dyDescent="0.3">
      <c r="E131" s="9"/>
    </row>
    <row r="132" spans="5:5" x14ac:dyDescent="0.3">
      <c r="E132" s="9"/>
    </row>
    <row r="133" spans="5:5" x14ac:dyDescent="0.3">
      <c r="E133" s="9"/>
    </row>
    <row r="134" spans="5:5" x14ac:dyDescent="0.3">
      <c r="E134" s="9"/>
    </row>
    <row r="135" spans="5:5" x14ac:dyDescent="0.3">
      <c r="E135" s="9"/>
    </row>
    <row r="136" spans="5:5" x14ac:dyDescent="0.3">
      <c r="E136" s="9"/>
    </row>
    <row r="137" spans="5:5" x14ac:dyDescent="0.3">
      <c r="E137" s="9"/>
    </row>
    <row r="138" spans="5:5" x14ac:dyDescent="0.3">
      <c r="E138" s="9"/>
    </row>
    <row r="139" spans="5:5" x14ac:dyDescent="0.3">
      <c r="E139" s="9"/>
    </row>
    <row r="140" spans="5:5" x14ac:dyDescent="0.3">
      <c r="E140" s="9"/>
    </row>
    <row r="141" spans="5:5" x14ac:dyDescent="0.3">
      <c r="E141" s="9"/>
    </row>
    <row r="142" spans="5:5" x14ac:dyDescent="0.3">
      <c r="E142" s="9"/>
    </row>
    <row r="143" spans="5:5" x14ac:dyDescent="0.3">
      <c r="E143" s="9"/>
    </row>
    <row r="144" spans="5:5" x14ac:dyDescent="0.3">
      <c r="E144" s="9"/>
    </row>
    <row r="145" spans="5:5" x14ac:dyDescent="0.3">
      <c r="E145" s="9"/>
    </row>
    <row r="146" spans="5:5" x14ac:dyDescent="0.3">
      <c r="E146" s="9"/>
    </row>
    <row r="147" spans="5:5" x14ac:dyDescent="0.3">
      <c r="E147" s="9"/>
    </row>
    <row r="148" spans="5:5" x14ac:dyDescent="0.3">
      <c r="E148" s="9"/>
    </row>
    <row r="149" spans="5:5" x14ac:dyDescent="0.3">
      <c r="E149" s="9"/>
    </row>
    <row r="150" spans="5:5" x14ac:dyDescent="0.3">
      <c r="E150" s="9"/>
    </row>
    <row r="151" spans="5:5" x14ac:dyDescent="0.3">
      <c r="E151" s="9"/>
    </row>
    <row r="152" spans="5:5" x14ac:dyDescent="0.3">
      <c r="E152" s="9"/>
    </row>
    <row r="153" spans="5:5" x14ac:dyDescent="0.3">
      <c r="E153" s="9"/>
    </row>
    <row r="154" spans="5:5" x14ac:dyDescent="0.3">
      <c r="E154" s="9"/>
    </row>
    <row r="155" spans="5:5" x14ac:dyDescent="0.3">
      <c r="E155" s="9"/>
    </row>
    <row r="156" spans="5:5" x14ac:dyDescent="0.3">
      <c r="E156" s="9"/>
    </row>
    <row r="157" spans="5:5" x14ac:dyDescent="0.3">
      <c r="E157" s="9"/>
    </row>
    <row r="158" spans="5:5" x14ac:dyDescent="0.3">
      <c r="E158" s="9"/>
    </row>
    <row r="159" spans="5:5" x14ac:dyDescent="0.3">
      <c r="E159" s="9"/>
    </row>
    <row r="160" spans="5:5" x14ac:dyDescent="0.3">
      <c r="E160" s="9"/>
    </row>
    <row r="161" spans="5:5" x14ac:dyDescent="0.3">
      <c r="E161" s="9"/>
    </row>
    <row r="162" spans="5:5" x14ac:dyDescent="0.3">
      <c r="E162" s="9"/>
    </row>
    <row r="163" spans="5:5" x14ac:dyDescent="0.3">
      <c r="E163" s="9"/>
    </row>
    <row r="164" spans="5:5" x14ac:dyDescent="0.3">
      <c r="E164" s="9"/>
    </row>
    <row r="165" spans="5:5" x14ac:dyDescent="0.3">
      <c r="E165" s="9"/>
    </row>
    <row r="166" spans="5:5" x14ac:dyDescent="0.3">
      <c r="E166" s="9"/>
    </row>
    <row r="167" spans="5:5" x14ac:dyDescent="0.3">
      <c r="E167" s="9"/>
    </row>
    <row r="168" spans="5:5" x14ac:dyDescent="0.3">
      <c r="E168" s="9"/>
    </row>
    <row r="169" spans="5:5" x14ac:dyDescent="0.3">
      <c r="E169" s="9"/>
    </row>
    <row r="170" spans="5:5" x14ac:dyDescent="0.3">
      <c r="E170" s="9"/>
    </row>
    <row r="171" spans="5:5" x14ac:dyDescent="0.3">
      <c r="E171" s="9"/>
    </row>
    <row r="172" spans="5:5" x14ac:dyDescent="0.3">
      <c r="E172" s="9"/>
    </row>
    <row r="173" spans="5:5" x14ac:dyDescent="0.3">
      <c r="E173" s="9"/>
    </row>
    <row r="174" spans="5:5" x14ac:dyDescent="0.3">
      <c r="E174" s="9"/>
    </row>
    <row r="175" spans="5:5" x14ac:dyDescent="0.3">
      <c r="E175" s="9"/>
    </row>
    <row r="176" spans="5:5" x14ac:dyDescent="0.3">
      <c r="E176" s="9"/>
    </row>
    <row r="177" spans="5:5" x14ac:dyDescent="0.3">
      <c r="E177" s="9"/>
    </row>
    <row r="178" spans="5:5" x14ac:dyDescent="0.3">
      <c r="E178" s="9"/>
    </row>
    <row r="179" spans="5:5" x14ac:dyDescent="0.3">
      <c r="E179" s="9"/>
    </row>
    <row r="180" spans="5:5" x14ac:dyDescent="0.3">
      <c r="E180" s="9"/>
    </row>
    <row r="181" spans="5:5" x14ac:dyDescent="0.3">
      <c r="E181" s="9"/>
    </row>
    <row r="182" spans="5:5" x14ac:dyDescent="0.3">
      <c r="E182" s="9"/>
    </row>
    <row r="183" spans="5:5" x14ac:dyDescent="0.3">
      <c r="E183" s="9"/>
    </row>
    <row r="184" spans="5:5" x14ac:dyDescent="0.3">
      <c r="E184" s="9"/>
    </row>
    <row r="185" spans="5:5" x14ac:dyDescent="0.3">
      <c r="E185" s="9"/>
    </row>
    <row r="186" spans="5:5" x14ac:dyDescent="0.3">
      <c r="E186" s="9"/>
    </row>
    <row r="187" spans="5:5" x14ac:dyDescent="0.3">
      <c r="E187" s="9"/>
    </row>
    <row r="188" spans="5:5" x14ac:dyDescent="0.3">
      <c r="E188" s="9"/>
    </row>
    <row r="189" spans="5:5" x14ac:dyDescent="0.3">
      <c r="E189" s="9"/>
    </row>
    <row r="190" spans="5:5" x14ac:dyDescent="0.3">
      <c r="E190" s="9"/>
    </row>
    <row r="191" spans="5:5" x14ac:dyDescent="0.3">
      <c r="E191" s="9"/>
    </row>
    <row r="192" spans="5:5" x14ac:dyDescent="0.3">
      <c r="E192" s="9"/>
    </row>
    <row r="193" spans="5:5" x14ac:dyDescent="0.3">
      <c r="E193" s="9"/>
    </row>
    <row r="194" spans="5:5" x14ac:dyDescent="0.3">
      <c r="E194" s="9"/>
    </row>
    <row r="195" spans="5:5" x14ac:dyDescent="0.3">
      <c r="E195" s="9"/>
    </row>
    <row r="196" spans="5:5" x14ac:dyDescent="0.3">
      <c r="E196" s="9"/>
    </row>
    <row r="197" spans="5:5" x14ac:dyDescent="0.3">
      <c r="E197" s="9"/>
    </row>
    <row r="198" spans="5:5" x14ac:dyDescent="0.3">
      <c r="E198" s="9"/>
    </row>
    <row r="199" spans="5:5" x14ac:dyDescent="0.3">
      <c r="E199" s="9"/>
    </row>
    <row r="200" spans="5:5" x14ac:dyDescent="0.3">
      <c r="E200" s="9"/>
    </row>
    <row r="201" spans="5:5" x14ac:dyDescent="0.3">
      <c r="E201" s="9"/>
    </row>
    <row r="202" spans="5:5" x14ac:dyDescent="0.3">
      <c r="E202" s="9"/>
    </row>
    <row r="203" spans="5:5" x14ac:dyDescent="0.3">
      <c r="E203" s="9"/>
    </row>
    <row r="204" spans="5:5" x14ac:dyDescent="0.3">
      <c r="E204" s="9"/>
    </row>
    <row r="205" spans="5:5" x14ac:dyDescent="0.3">
      <c r="E205" s="9"/>
    </row>
    <row r="206" spans="5:5" x14ac:dyDescent="0.3">
      <c r="E206" s="9"/>
    </row>
    <row r="207" spans="5:5" x14ac:dyDescent="0.3">
      <c r="E207" s="9"/>
    </row>
    <row r="208" spans="5:5" x14ac:dyDescent="0.3">
      <c r="E208" s="9"/>
    </row>
    <row r="209" spans="5:5" x14ac:dyDescent="0.3">
      <c r="E209" s="9"/>
    </row>
    <row r="210" spans="5:5" x14ac:dyDescent="0.3">
      <c r="E210" s="9"/>
    </row>
    <row r="211" spans="5:5" x14ac:dyDescent="0.3">
      <c r="E211" s="9"/>
    </row>
    <row r="212" spans="5:5" x14ac:dyDescent="0.3">
      <c r="E212" s="9"/>
    </row>
    <row r="213" spans="5:5" x14ac:dyDescent="0.3">
      <c r="E213" s="9"/>
    </row>
    <row r="214" spans="5:5" x14ac:dyDescent="0.3">
      <c r="E214" s="9"/>
    </row>
    <row r="215" spans="5:5" x14ac:dyDescent="0.3">
      <c r="E215" s="9"/>
    </row>
    <row r="216" spans="5:5" x14ac:dyDescent="0.3">
      <c r="E216" s="9"/>
    </row>
    <row r="217" spans="5:5" x14ac:dyDescent="0.3">
      <c r="E217" s="9"/>
    </row>
    <row r="218" spans="5:5" x14ac:dyDescent="0.3">
      <c r="E218" s="9"/>
    </row>
    <row r="219" spans="5:5" x14ac:dyDescent="0.3">
      <c r="E219" s="9"/>
    </row>
    <row r="220" spans="5:5" x14ac:dyDescent="0.3">
      <c r="E220" s="9"/>
    </row>
    <row r="221" spans="5:5" x14ac:dyDescent="0.3">
      <c r="E221" s="9"/>
    </row>
    <row r="222" spans="5:5" x14ac:dyDescent="0.3">
      <c r="E222" s="9"/>
    </row>
    <row r="223" spans="5:5" x14ac:dyDescent="0.3">
      <c r="E223" s="9"/>
    </row>
    <row r="224" spans="5:5" x14ac:dyDescent="0.3">
      <c r="E224" s="9"/>
    </row>
  </sheetData>
  <mergeCells count="9">
    <mergeCell ref="I3:I4"/>
    <mergeCell ref="B3:D3"/>
    <mergeCell ref="A2:I2"/>
    <mergeCell ref="A1:I1"/>
    <mergeCell ref="E3:E4"/>
    <mergeCell ref="A3:A4"/>
    <mergeCell ref="F3:F4"/>
    <mergeCell ref="G3:G4"/>
    <mergeCell ref="H3:H4"/>
  </mergeCells>
  <pageMargins left="0" right="0" top="0.59055118110236227" bottom="0.39370078740157483" header="0.31496062992125984" footer="0.31496062992125984"/>
  <pageSetup paperSize="9" scale="69" orientation="landscape" r:id="rId1"/>
  <ignoredErrors>
    <ignoredError sqref="E27 E5:E2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Valter Luiz Ananias de Oliveira</dc:creator>
  <cp:lastModifiedBy>Valter Luiz Ananias de Oliveira</cp:lastModifiedBy>
  <cp:lastPrinted>2017-01-10T16:54:57Z</cp:lastPrinted>
  <dcterms:created xsi:type="dcterms:W3CDTF">2014-04-03T18:29:45Z</dcterms:created>
  <dcterms:modified xsi:type="dcterms:W3CDTF">2026-03-25T13:13:12Z</dcterms:modified>
</cp:coreProperties>
</file>