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SA\departamentos\SAC\DPR\02 - CGPR\Concessão VCP\CPE\Comissão de Avaliação\RESULTADO SELECAO\"/>
    </mc:Choice>
  </mc:AlternateContent>
  <xr:revisionPtr revIDLastSave="0" documentId="8_{EBB9903E-6AB9-463B-ACA3-909C7A6431DF}" xr6:coauthVersionLast="45" xr6:coauthVersionMax="45" xr10:uidLastSave="{00000000-0000-0000-0000-000000000000}"/>
  <bookViews>
    <workbookView xWindow="-60" yWindow="-60" windowWidth="28920" windowHeight="15720" tabRatio="958" xr2:uid="{00000000-000D-0000-FFFF-FFFF00000000}"/>
  </bookViews>
  <sheets>
    <sheet name="Resumo" sheetId="5" r:id="rId1"/>
    <sheet name="VIRACOPOS" sheetId="1" r:id="rId2"/>
  </sheets>
  <definedNames>
    <definedName name="_xlnm._FilterDatabase" localSheetId="1" hidden="1">VIRACOPOS!$B$1:$B$57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1" l="1"/>
  <c r="H15" i="1" l="1"/>
  <c r="H14" i="1"/>
  <c r="H11" i="1"/>
  <c r="H9" i="1"/>
  <c r="H8" i="1"/>
  <c r="H7" i="1"/>
  <c r="H6" i="1"/>
  <c r="H5" i="1"/>
  <c r="M4" i="1"/>
  <c r="M5" i="1"/>
  <c r="M6" i="1"/>
  <c r="M7" i="1"/>
  <c r="M8" i="1"/>
  <c r="M9" i="1"/>
  <c r="M10" i="1"/>
  <c r="M11" i="1"/>
  <c r="M12" i="1"/>
  <c r="M13" i="1"/>
  <c r="M14" i="1"/>
  <c r="M15" i="1"/>
  <c r="H41" i="1" l="1"/>
  <c r="H40" i="1"/>
  <c r="H39" i="1"/>
  <c r="H38" i="1"/>
  <c r="H37" i="1"/>
  <c r="H36" i="1"/>
  <c r="H35" i="1"/>
  <c r="H34" i="1"/>
  <c r="H33" i="1"/>
  <c r="H32" i="1"/>
  <c r="H31" i="1"/>
  <c r="H30" i="1"/>
  <c r="H29" i="1"/>
  <c r="H28" i="1"/>
  <c r="H27" i="1"/>
  <c r="H26" i="1"/>
  <c r="H25" i="1"/>
  <c r="H24" i="1"/>
  <c r="H23" i="1"/>
  <c r="H22" i="1"/>
  <c r="H21" i="1"/>
  <c r="H20" i="1"/>
  <c r="H19" i="1"/>
  <c r="H18" i="1"/>
  <c r="H17" i="1"/>
  <c r="H50" i="1"/>
  <c r="H49" i="1"/>
  <c r="H48" i="1"/>
  <c r="H47" i="1"/>
  <c r="H46" i="1"/>
  <c r="H45" i="1"/>
  <c r="H44" i="1"/>
  <c r="H43" i="1"/>
  <c r="H42" i="1"/>
  <c r="H56" i="1" l="1"/>
  <c r="H55" i="1"/>
  <c r="H54" i="1"/>
  <c r="H53" i="1"/>
  <c r="H52" i="1"/>
  <c r="H51" i="1"/>
  <c r="L37" i="5" l="1"/>
  <c r="K37" i="5"/>
  <c r="J37" i="5"/>
  <c r="I37" i="5"/>
  <c r="F37" i="5" l="1"/>
  <c r="E37" i="5"/>
  <c r="C37" i="5"/>
  <c r="W17" i="1" l="1"/>
  <c r="R17" i="1"/>
  <c r="M17" i="1"/>
  <c r="W16" i="1"/>
  <c r="R16" i="1"/>
  <c r="M16" i="1"/>
  <c r="W15" i="1"/>
  <c r="R15" i="1"/>
  <c r="W14" i="1"/>
  <c r="R14" i="1"/>
  <c r="W13" i="1"/>
  <c r="R13" i="1"/>
  <c r="W12" i="1"/>
  <c r="R12" i="1"/>
  <c r="W11" i="1"/>
  <c r="R11" i="1"/>
  <c r="W10" i="1"/>
  <c r="R10" i="1"/>
  <c r="W9" i="1"/>
  <c r="R9" i="1"/>
  <c r="W8" i="1"/>
  <c r="R8" i="1"/>
  <c r="W7" i="1"/>
  <c r="R7" i="1"/>
  <c r="W6" i="1"/>
  <c r="R6" i="1"/>
  <c r="W5" i="1"/>
  <c r="R5" i="1"/>
  <c r="W4" i="1"/>
  <c r="R4" i="1"/>
  <c r="W38" i="1" l="1"/>
  <c r="R38" i="1"/>
  <c r="M38" i="1"/>
  <c r="W37" i="1"/>
  <c r="R37" i="1"/>
  <c r="M37" i="1"/>
  <c r="W36" i="1"/>
  <c r="R36" i="1"/>
  <c r="M36" i="1"/>
  <c r="W35" i="1"/>
  <c r="R35" i="1"/>
  <c r="M35" i="1"/>
  <c r="W34" i="1"/>
  <c r="R34" i="1"/>
  <c r="M34" i="1"/>
  <c r="W33" i="1"/>
  <c r="R33" i="1"/>
  <c r="M33" i="1"/>
  <c r="W32" i="1"/>
  <c r="R32" i="1"/>
  <c r="M32" i="1"/>
  <c r="D37" i="5"/>
  <c r="W31" i="1"/>
  <c r="R31" i="1"/>
  <c r="M31" i="1"/>
  <c r="W30" i="1"/>
  <c r="R30" i="1"/>
  <c r="M30" i="1"/>
  <c r="W29" i="1"/>
  <c r="R29" i="1"/>
  <c r="M29" i="1"/>
  <c r="W28" i="1"/>
  <c r="R28" i="1"/>
  <c r="M28" i="1"/>
  <c r="W27" i="1"/>
  <c r="R27" i="1"/>
  <c r="M27" i="1"/>
  <c r="W26" i="1"/>
  <c r="R26" i="1"/>
  <c r="M26" i="1"/>
  <c r="W25" i="1"/>
  <c r="R25" i="1"/>
  <c r="M25" i="1"/>
  <c r="W24" i="1"/>
  <c r="R24" i="1"/>
  <c r="M24" i="1"/>
  <c r="W23" i="1"/>
  <c r="R23" i="1"/>
  <c r="M23" i="1"/>
  <c r="W22" i="1"/>
  <c r="R22" i="1"/>
  <c r="M22" i="1"/>
  <c r="W21" i="1"/>
  <c r="R21" i="1"/>
  <c r="M21" i="1"/>
  <c r="W20" i="1"/>
  <c r="R20" i="1"/>
  <c r="M20" i="1"/>
  <c r="W19" i="1"/>
  <c r="R19" i="1"/>
  <c r="M19" i="1"/>
  <c r="W18" i="1"/>
  <c r="R18" i="1"/>
  <c r="M18" i="1"/>
  <c r="W52" i="1" l="1"/>
  <c r="W51" i="1"/>
  <c r="W50" i="1"/>
  <c r="W49" i="1"/>
  <c r="W48" i="1"/>
  <c r="W47" i="1"/>
  <c r="W46" i="1"/>
  <c r="W45" i="1"/>
  <c r="W44" i="1"/>
  <c r="W43" i="1"/>
  <c r="W42" i="1"/>
  <c r="W41" i="1"/>
  <c r="W40" i="1"/>
  <c r="W39" i="1"/>
  <c r="R52" i="1"/>
  <c r="R51" i="1"/>
  <c r="R50" i="1"/>
  <c r="R49" i="1"/>
  <c r="R48" i="1"/>
  <c r="R47" i="1"/>
  <c r="R46" i="1"/>
  <c r="R45" i="1"/>
  <c r="R44" i="1"/>
  <c r="R43" i="1"/>
  <c r="R42" i="1"/>
  <c r="R41" i="1"/>
  <c r="R40" i="1"/>
  <c r="R39" i="1"/>
  <c r="M52" i="1"/>
  <c r="M51" i="1"/>
  <c r="M50" i="1"/>
  <c r="M49" i="1"/>
  <c r="M48" i="1"/>
  <c r="M47" i="1"/>
  <c r="M46" i="1"/>
  <c r="M45" i="1"/>
  <c r="M44" i="1"/>
  <c r="M43" i="1"/>
  <c r="M42" i="1"/>
  <c r="M41" i="1"/>
  <c r="M40" i="1"/>
  <c r="M39" i="1"/>
  <c r="N132" i="5"/>
  <c r="N124" i="5"/>
  <c r="N115" i="5"/>
  <c r="N101" i="5"/>
  <c r="N93" i="5"/>
  <c r="N84" i="5"/>
  <c r="N70" i="5"/>
  <c r="N62" i="5"/>
  <c r="N53" i="5"/>
  <c r="N31" i="5"/>
  <c r="N23" i="5"/>
  <c r="N14" i="5"/>
  <c r="M13" i="5"/>
  <c r="M12" i="5"/>
  <c r="M11" i="5"/>
  <c r="G5" i="5"/>
  <c r="M95" i="5"/>
  <c r="G95" i="5"/>
  <c r="M57" i="5"/>
  <c r="G57" i="5"/>
  <c r="G55" i="5"/>
  <c r="G56" i="5"/>
  <c r="G58" i="5"/>
  <c r="G59" i="5"/>
  <c r="M110" i="5"/>
  <c r="G110" i="5"/>
  <c r="G109" i="5"/>
  <c r="M59" i="5"/>
  <c r="G117" i="5"/>
  <c r="M46" i="5"/>
  <c r="G46" i="5"/>
  <c r="M56" i="5"/>
  <c r="M89" i="5"/>
  <c r="G89" i="5"/>
  <c r="M111" i="5"/>
  <c r="M88" i="5"/>
  <c r="G88" i="5"/>
  <c r="M117" i="5"/>
  <c r="M118" i="5"/>
  <c r="M119" i="5"/>
  <c r="M120" i="5"/>
  <c r="M121" i="5"/>
  <c r="M107" i="5"/>
  <c r="M90" i="5"/>
  <c r="G90" i="5"/>
  <c r="M108" i="5"/>
  <c r="G108" i="5"/>
  <c r="M77" i="5"/>
  <c r="G77" i="5"/>
  <c r="M126" i="5"/>
  <c r="G126" i="5"/>
  <c r="G127" i="5"/>
  <c r="M87" i="5"/>
  <c r="G87" i="5"/>
  <c r="M49" i="5"/>
  <c r="G49" i="5"/>
  <c r="M127" i="5"/>
  <c r="M86" i="5"/>
  <c r="G86" i="5"/>
  <c r="M47" i="5"/>
  <c r="G47" i="5"/>
  <c r="M58" i="5"/>
  <c r="M96" i="5"/>
  <c r="G96" i="5"/>
  <c r="M79" i="5"/>
  <c r="G79" i="5"/>
  <c r="G121" i="5"/>
  <c r="G118" i="5"/>
  <c r="G119" i="5"/>
  <c r="G120" i="5"/>
  <c r="M55" i="5"/>
  <c r="M64" i="5"/>
  <c r="G64" i="5"/>
  <c r="G65" i="5"/>
  <c r="G111" i="5"/>
  <c r="M80" i="5"/>
  <c r="G80" i="5"/>
  <c r="G75" i="5"/>
  <c r="G76" i="5"/>
  <c r="G78" i="5"/>
  <c r="M109" i="5"/>
  <c r="M65" i="5"/>
  <c r="M48" i="5"/>
  <c r="G48" i="5"/>
  <c r="M78" i="5"/>
  <c r="G107" i="5"/>
  <c r="M76" i="5"/>
  <c r="M75" i="5"/>
  <c r="M45" i="5"/>
  <c r="G45" i="5"/>
  <c r="G44" i="5"/>
  <c r="M7" i="5"/>
  <c r="G16" i="5"/>
  <c r="G20" i="5"/>
  <c r="M20" i="5"/>
  <c r="G25" i="5"/>
  <c r="G27" i="5"/>
  <c r="M9" i="5"/>
  <c r="G10" i="5"/>
  <c r="G18" i="5"/>
  <c r="G17" i="5"/>
  <c r="G19" i="5"/>
  <c r="M17" i="5"/>
  <c r="G9" i="5"/>
  <c r="M16" i="5"/>
  <c r="M18" i="5"/>
  <c r="M19" i="5"/>
  <c r="M27" i="5"/>
  <c r="M10" i="5"/>
  <c r="M8" i="5"/>
  <c r="M5" i="5"/>
  <c r="M6" i="5"/>
  <c r="G7" i="5"/>
  <c r="G6" i="5"/>
  <c r="G8" i="5"/>
  <c r="M25" i="5"/>
  <c r="M44" i="5"/>
  <c r="M106" i="5"/>
  <c r="G106" i="5"/>
  <c r="M62" i="5" l="1"/>
  <c r="G84" i="5"/>
  <c r="M70" i="5"/>
  <c r="G101" i="5"/>
  <c r="M93" i="5"/>
  <c r="G132" i="5"/>
  <c r="M31" i="5"/>
  <c r="G115" i="5"/>
  <c r="M132" i="5"/>
  <c r="M14" i="5"/>
  <c r="M23" i="5"/>
  <c r="G70" i="5"/>
  <c r="M115" i="5"/>
  <c r="M84" i="5"/>
  <c r="G31" i="5"/>
  <c r="M53" i="5"/>
  <c r="G93" i="5"/>
  <c r="M124" i="5"/>
  <c r="G53" i="5"/>
  <c r="G14" i="5"/>
  <c r="G23" i="5"/>
  <c r="G124" i="5"/>
  <c r="G62" i="5"/>
  <c r="M101" i="5"/>
  <c r="C38" i="5"/>
  <c r="G37" i="5"/>
  <c r="M3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thiago.caldeira</author>
  </authors>
  <commentList>
    <comment ref="N4" authorId="0" shapeId="0" xr:uid="{00000000-0006-0000-0000-000001000000}">
      <text>
        <r>
          <rPr>
            <b/>
            <sz val="9"/>
            <color indexed="81"/>
            <rFont val="Tahoma"/>
            <family val="2"/>
          </rPr>
          <t>thiago.caldeira:</t>
        </r>
        <r>
          <rPr>
            <sz val="9"/>
            <color indexed="81"/>
            <rFont val="Tahoma"/>
            <family val="2"/>
          </rPr>
          <t xml:space="preserve">
Edital CPE nº 3/2017 (já com ajustes)</t>
        </r>
      </text>
    </comment>
    <comment ref="N36" authorId="0" shapeId="0" xr:uid="{00000000-0006-0000-0000-000002000000}">
      <text>
        <r>
          <rPr>
            <b/>
            <sz val="9"/>
            <color indexed="81"/>
            <rFont val="Tahoma"/>
            <family val="2"/>
          </rPr>
          <t>thiago.caldeira:</t>
        </r>
        <r>
          <rPr>
            <sz val="9"/>
            <color indexed="81"/>
            <rFont val="Tahoma"/>
            <family val="2"/>
          </rPr>
          <t xml:space="preserve">
Edital CPE nº 3/2017 (já com ajustes)</t>
        </r>
      </text>
    </comment>
    <comment ref="N43" authorId="0" shapeId="0" xr:uid="{00000000-0006-0000-0000-000003000000}">
      <text>
        <r>
          <rPr>
            <b/>
            <sz val="9"/>
            <color indexed="81"/>
            <rFont val="Tahoma"/>
            <family val="2"/>
          </rPr>
          <t>thiago.caldeira:</t>
        </r>
        <r>
          <rPr>
            <sz val="9"/>
            <color indexed="81"/>
            <rFont val="Tahoma"/>
            <family val="2"/>
          </rPr>
          <t xml:space="preserve">
Edital CPE nº 3/2017 (já com ajustes)</t>
        </r>
      </text>
    </comment>
    <comment ref="N74" authorId="0" shapeId="0" xr:uid="{00000000-0006-0000-0000-000004000000}">
      <text>
        <r>
          <rPr>
            <b/>
            <sz val="9"/>
            <color indexed="81"/>
            <rFont val="Tahoma"/>
            <family val="2"/>
          </rPr>
          <t>thiago.caldeira:</t>
        </r>
        <r>
          <rPr>
            <sz val="9"/>
            <color indexed="81"/>
            <rFont val="Tahoma"/>
            <family val="2"/>
          </rPr>
          <t xml:space="preserve">
Edital CPE nº 3/2017 (já com ajustes)</t>
        </r>
      </text>
    </comment>
    <comment ref="N105" authorId="0" shapeId="0" xr:uid="{00000000-0006-0000-0000-000005000000}">
      <text>
        <r>
          <rPr>
            <b/>
            <sz val="9"/>
            <color indexed="81"/>
            <rFont val="Tahoma"/>
            <family val="2"/>
          </rPr>
          <t>thiago.caldeira:</t>
        </r>
        <r>
          <rPr>
            <sz val="9"/>
            <color indexed="81"/>
            <rFont val="Tahoma"/>
            <family val="2"/>
          </rPr>
          <t xml:space="preserve">
Edital CPE nº 3/2017 (já com ajustes)</t>
        </r>
      </text>
    </comment>
  </commentList>
</comments>
</file>

<file path=xl/sharedStrings.xml><?xml version="1.0" encoding="utf-8"?>
<sst xmlns="http://schemas.openxmlformats.org/spreadsheetml/2006/main" count="413" uniqueCount="156">
  <si>
    <t>Estudo</t>
  </si>
  <si>
    <t>Tópico</t>
  </si>
  <si>
    <t>Descrição</t>
  </si>
  <si>
    <t>Estudo de Mercado</t>
  </si>
  <si>
    <t>Avaliação da demanda</t>
  </si>
  <si>
    <t>Estudo de Engenharia e afins</t>
  </si>
  <si>
    <t>Inventário das condições existentes</t>
  </si>
  <si>
    <t>Desenvolvimento do sítio aeroportuário</t>
  </si>
  <si>
    <t>Estimativas de CAPEX e OPEX</t>
  </si>
  <si>
    <t>Estudos Ambientais</t>
  </si>
  <si>
    <t>Relatório de estudos ambientais</t>
  </si>
  <si>
    <t>Avaliação Econômico-Financeira</t>
  </si>
  <si>
    <t>ITENS PARA AVALIAÇÃO</t>
  </si>
  <si>
    <t>Atende minimamente? (Sim = 1 / Não = 0)</t>
  </si>
  <si>
    <t>Nota qualitativa (0% a 100%)</t>
  </si>
  <si>
    <t>Comentários</t>
  </si>
  <si>
    <t>NOTAS FINAIS PARA SELEÇÃO DOS ESTUDOS</t>
  </si>
  <si>
    <t>Nota do item</t>
  </si>
  <si>
    <t>Demanda</t>
  </si>
  <si>
    <t>Ambiental</t>
  </si>
  <si>
    <t>Engenharia</t>
  </si>
  <si>
    <t>Financeiro</t>
  </si>
  <si>
    <t>Nota</t>
  </si>
  <si>
    <t>VALOR DE RESSARCIMENTO</t>
  </si>
  <si>
    <t>Valor do ressarcimento</t>
  </si>
  <si>
    <t>Valor Solicitado</t>
  </si>
  <si>
    <t>É apresentada análise de possíveis restrições de tráfego aéreo e interferências entre as operações do aeroporto e de aeroportos próximos, para cada fase/etapa de planejamento, de acordo com a solução adotada e com as informações do DECEA.</t>
  </si>
  <si>
    <t>BLOCO SUL</t>
  </si>
  <si>
    <t>BLOCO NORTE</t>
  </si>
  <si>
    <t>BLOCO CENTRAL</t>
  </si>
  <si>
    <t>Curitiba</t>
  </si>
  <si>
    <t>Foz do Iguaçú</t>
  </si>
  <si>
    <t>Navegantes</t>
  </si>
  <si>
    <t>Londrina</t>
  </si>
  <si>
    <t>Joinville</t>
  </si>
  <si>
    <t>Bacacheri</t>
  </si>
  <si>
    <t>Pelotas</t>
  </si>
  <si>
    <t>Uruguaiana</t>
  </si>
  <si>
    <t>Bagé</t>
  </si>
  <si>
    <t>Manaus</t>
  </si>
  <si>
    <t>Porto Velho</t>
  </si>
  <si>
    <t>Rio Branco</t>
  </si>
  <si>
    <t>Cruzeiro do Sul</t>
  </si>
  <si>
    <t>Tabatinga</t>
  </si>
  <si>
    <t>Tefé</t>
  </si>
  <si>
    <t>Boa Vista</t>
  </si>
  <si>
    <t>Goiânia</t>
  </si>
  <si>
    <t>São Luís</t>
  </si>
  <si>
    <t>Teresina</t>
  </si>
  <si>
    <t>Palmas</t>
  </si>
  <si>
    <t>Petrolina</t>
  </si>
  <si>
    <t>Imperatriz</t>
  </si>
  <si>
    <t>Consórcio - PLANOS - BARUFI - TETRA - ENGIMIND - GEOTEC</t>
  </si>
  <si>
    <t>Participação Relatório - PLANOS - BARUFI - TETRA - ENGIMIND - GEOTEC</t>
  </si>
  <si>
    <t>Consórcio - HOUER</t>
  </si>
  <si>
    <t>Participação Relatório - HOUER</t>
  </si>
  <si>
    <t>Consórcio - HEBEI - FERNANDES - WALM - WINGSPLAN - COBRAPE ...</t>
  </si>
  <si>
    <t>Participação Relatório -  HEBEI - FERNANDES - WALM - WINGSPLAN - COBRAPE ...</t>
  </si>
  <si>
    <t>Consórcio - VALLYA</t>
  </si>
  <si>
    <t>Participação Relatório - VALLYA</t>
  </si>
  <si>
    <t>Valor Autorizado</t>
  </si>
  <si>
    <t>Mercado</t>
  </si>
  <si>
    <t xml:space="preserve">Média dos relatórios </t>
  </si>
  <si>
    <t>Apresentação da relação de estudos, investigações, levantamentos, projetos, obras e despesas ou investimentos já efetuados ou em execução no aeroporto, pelo operador atual, com a discriminação dos custos correspondentes.</t>
  </si>
  <si>
    <t>Avaliação da capacidade instalada quanto ao(s) terminal(is) de passageiro(s) e suas estruturas associadas (vias de acesso e estacionamento de veículos).</t>
  </si>
  <si>
    <t>Os estudos ambientais definem custo atinente ao licenciamento ambiental, incluindo passivos existentes e implantação de medidas mitigadoras, soluções e estratégias para viabilização do projeto do ponto de vista socioambiental.</t>
  </si>
  <si>
    <t>Estudo apresenta avaliação do zoneamento civil/militar e funcional do aeroporto. Apresenta também avaliação do(s) plano(s) de proteção de obstáculos e do plano de zoneamento de ruído do aeroporto.</t>
  </si>
  <si>
    <t>Os estudos ambientais apresentam as diretrizes e previsão de cronograma para o licenciamento ambiental do empreendimento pela futura concessionária, quando aplicável.</t>
  </si>
  <si>
    <t>Nas estimativas de CAPEX, os preços unitários estão baseados em sistemas oficiais de preço, em preços de mercado ou em valores referenciais admitidos pela Administração Pública Federal, principalmente pelos órgãos de fiscalização e controle.</t>
  </si>
  <si>
    <t>Se verificada a necessidade de utilização de áreas externas aos limites do sítio aeroportuário para viabilizar a ampliação da infraestrutura aeroportuária ou de limitações administrativas adicionais em áreas próximas ao aeroporto (art. 43 da Lei n. 7.565, de 1986), o estudo apresenta os custos de desapropriação ou indenização referentes a cada caso.</t>
  </si>
  <si>
    <t>Se verificada a existência de obras inacabadas ou em execução no sítio aeroportuário, o estudo avalia as condições das obras (bem como as condições dos equipamentos e bens integrantes dessas obras) e quanto do executado ou em execução é possível de ser aproveitado na expansão prevista para o desenvolvimento do aeroporto.</t>
  </si>
  <si>
    <t>É apresentado anteprojeto de engenharia, demonstrando claramente a implantação de acordo com as fases/etapas propostas, consistentes com as projeções de demanda, especificando a expansão prevista para cada fase/etapa, atendendo aos parâmetros e especificações técnicas mínimas e evidenciando o atendimento às normatizações da ANAC e, subsidiariamente, normas ABNT relativas a ruídos, ergonomia e conforto, quando existentes, bem como as demais normas técnicas aplicáveis às soluções de engenharia propostas.</t>
  </si>
  <si>
    <t>AVALIAÇÃO - HOUER</t>
  </si>
  <si>
    <t>AVALIAÇÃO -  HEBEI - FERNANDES - WALM - WINGSPLAN - COBRAPE ...</t>
  </si>
  <si>
    <t>AVALIAÇÃO -  VALLYA</t>
  </si>
  <si>
    <t>Viracopos</t>
  </si>
  <si>
    <t>É apresentada a inserção do aeroporto na malha de local, evidenciando a sua interface com outros modais existentes e a integração desses modais aos serviços do aeroporto.</t>
  </si>
  <si>
    <t>Avaliação da demanda considera a delimitação das regiões de influência, levando em conta dados demográficos e socioeconômicos e análise de variáveis regionais.</t>
  </si>
  <si>
    <t>Avaliação da demanda considera dados disponíveis de movimentação de passageiros, aeronaves e carga relacionados ao aeroporto.</t>
  </si>
  <si>
    <t>Projeção de demanda considera, separadamente, cada segmento (passageiros, aeronaves e cargas) e perfil (regular, não-regular, doméstica, internacional, conexão etc.), ao longo de um período sugerido de projeção de 30 (trinta) anos.</t>
  </si>
  <si>
    <t>Projeção de demanda é compatível com eventuais restrições operacionais apontadas nos estudos ambientais e de engenharia e afins.</t>
  </si>
  <si>
    <t>Nas projeções de demanda constam os fatores que afetam a projeção por segmento, as premissas de modelagem, a metodologia empregada e os aspectos técnicos pertinentes.</t>
  </si>
  <si>
    <t>Na avaliação da demanda consta análise da competição intramodal (entre aeroportos) e intermodal (demais modos de transporte).</t>
  </si>
  <si>
    <t>Na avaliação da demanda consta análise de como o aeroporto vai se inserir na malha aérea doméstica e internacional brasileira após a concessão (previsão de modelo de negócio para o aeroporto).</t>
  </si>
  <si>
    <t>Estudo contempla adequadamente previsão de receitas tarifárias, indicando as premissas de modelagem, a metodologia empregada e os aspectos técnicos pertinentes.</t>
  </si>
  <si>
    <t>Estudo contempla adequadamente previsão de receitas não tarifárias, indicando as premissas de modelagem, a metodologia empregada e os aspectos técnicos pertinentes.</t>
  </si>
  <si>
    <t>Estudo fornece dados e realiza análise de aeroportos com características similares ao aeroporto estudado, considerando, em particular, o gerenciamento da capacidade e a necessidade de investimentos, tipos de serviços, custos eficientes e lucratividade.</t>
  </si>
  <si>
    <r>
      <t xml:space="preserve">Análise de </t>
    </r>
    <r>
      <rPr>
        <i/>
        <sz val="12"/>
        <rFont val="Times New Roman"/>
        <family val="1"/>
      </rPr>
      <t>benchmarking</t>
    </r>
  </si>
  <si>
    <t>Estudo fornece dados e realiza análise da demanda anual, das variações sazonais e dos períodos de pico para diferentes tipos de tráfego.</t>
  </si>
  <si>
    <t>Avaliação das instalações existentes do aeroporto, com descrição e detalhamento dos bens que constituirão a concessão, contemplando avaliação dos sistemas existentes da infraestrutura aeroportuária (terminal de passageiros e de cargas, acesso viário, sistema de pistas e pátios, etc.) com imagens, desenhos esquemáticos, croquis ou demais elementos aplicáveis.</t>
  </si>
  <si>
    <t>Apresentação de limitações físicas/operacionais existentes e/ou não-conformidades no aeroporto, bem como de compromissos de investimentos e/ou regularização de pendências firmados pelo operador aeroportuário atual com órgãos federais, estaduais ou municipais.</t>
  </si>
  <si>
    <t>Avaliação da capacidade instalada quanto ao sistema de pistas.</t>
  </si>
  <si>
    <t>Avaliação da capacidade instalada quanto aos pátios de aeronaves.</t>
  </si>
  <si>
    <t>Avaliação da capacidade instalada quanto ao processamento de carga aérea (terminais de carga) e quanto à aviação geral.</t>
  </si>
  <si>
    <t>Avaliação da capacidade instalada quanto à infraestrutura disponível para áreas administrativas e manutenção, quanto à infraestrutura de apoio às operações e às companhias aéreas, quanto à infraestrutura básica (utilidades) e quanto à infraestrutura aeronáutica (quando aplicável).</t>
  </si>
  <si>
    <t>O estudo analisa alternativas possíveis para o desenvolvimento do aeroporto, abrangendo o Plano Diretor do aeroporto elaborado pelo operador aeroportuário atual, bem como os estudos e projetos existentes, apresentando-se. a solução considerada mais adequada para o desenvolvimento do aeroporto, sob aspectos de eficiência e maximização do retorno esperado do projeto, em fases de implantação, contemplando uma concepção modular e balanceada.</t>
  </si>
  <si>
    <t xml:space="preserve">As fases de implantação propostas para o desenvolvimento do aeroporto estão relacionadas a gatilhos de demanda, determinando a necessidade de expansão da infraestrutura de acordo com a movimentação prevista. </t>
  </si>
  <si>
    <t>O anteprojeto contém elementos que permitam a plena caracterização das obras previstas em cada fase/etapa de implantação, como desenhos esquemáticos, croquis ou imagens, quando necessários para o perfeito entendimento dos principais componentes da obra, ou ainda outras investigações e ensaios, quando couber.</t>
  </si>
  <si>
    <t>Para fins de dimensionamento do terminal de passageiros, foram considerados os parâmetros vigentes relativos ao nível de serviço ótimo da Associação Internacional de Transporte Aéreo (IATA), apresentando anteprojeto do terminal de passageiros para cada fase/etapa de implantação da solução escolhida como mais adequada para o desenvolvimento do aeroporto, bem como são apresentados os cálculos e planilhas utilizados na elaboração do anteprojeto que evidenciam a utilização dos parâmetros da IATA.</t>
  </si>
  <si>
    <t>Se verificada a necessidade de execução de obras de expansão de grande vulto, o estudo de engenharia apresenta investigações e ensaios geotécnicos realizados, de modo a disponibilizar informações específicas para a intervenção proposta, bem como embasar tecnicamente a solução de engenharia escolhida.</t>
  </si>
  <si>
    <t>O estudo de engenharia indica, ainda que de forma preliminar, o cronograma de execução das obras previstas em cada fase de expansão do aeroporto, embasando tecnicamente os prazos apresentados.</t>
  </si>
  <si>
    <t>É apresentada a determinação dos quantitativos dos investimentos, referenciada em projetos-padrão compatíveis com os demais elementos do anteprojeto utilizado, em quantidades agregadas principais ou em outras metodologias aplicáveis.</t>
  </si>
  <si>
    <t>Nas estimativas de CAPEX, as estimativas de custo global dos investimentos têm como base as quantidades, preços e demais elementos do anteprojeto apresentado, possuindo a precisão e confiabilidade compatíveis com o nível de detalhamento do elemento técnico sob análise, apresentando-se o valor de CAPEX previsto para cada fase/etapa de implantação proposta, de acordo com o anteprojeto.</t>
  </si>
  <si>
    <r>
      <t xml:space="preserve">Os custos operacionais estão baseados em referências de custos eficientes, inclusive com </t>
    </r>
    <r>
      <rPr>
        <i/>
        <sz val="12"/>
        <rFont val="Times New Roman"/>
        <family val="1"/>
      </rPr>
      <t>benchmarking</t>
    </r>
    <r>
      <rPr>
        <sz val="12"/>
        <rFont val="Times New Roman"/>
        <family val="1"/>
      </rPr>
      <t xml:space="preserve"> de outros aeroportos semelhantes, nacionais e internacionais.</t>
    </r>
  </si>
  <si>
    <t>Os custos operacionais do aeroporto contêm além dos custos de manutenção e de capital, custos de pessoal, material de consumo, serviços públicos e serviços contratados ou terceirizados, compatíveis com as soluções adotadas para o desenvolvimento do sítio aeroportuário e refletindo uma estrutura organizacional hipotética do operador.</t>
  </si>
  <si>
    <t>Foi feita análise dos contratos vigentes entre o operador aeroportuário atual e outros agentes relacionados ao aeroporto e avaliação dos impactos jurídicos (elaboração dedue dilligence).</t>
  </si>
  <si>
    <t>Os estudos ambientais apresentam os principais riscos, restrições e impactos socioambientais do plano de desenvolvimento do sítio proposto no estudo de engenharia e estratégias/medidas de mitigação específicas para cada risco identificado.</t>
  </si>
  <si>
    <t>Os estudos ambientais identificam, analisam e precificam os passivos existentes.</t>
  </si>
  <si>
    <t>Os estudos ambientais avaliam a adequação dos projetos de desenvolvimento do sítio aeroportuário quanto as melhores práticas aplicáveis ao meio ambiente e seu impacto ambiental</t>
  </si>
  <si>
    <t>Há descrição dos sistemas/Planos de Gestão ambientais propostos</t>
  </si>
  <si>
    <t>Os estudos ambientais realizam adequada análise do uso e ocupação do solo, curvas de ruídos, cobertura vegetal e fauna no sítio aeroportuário e redondezas do sítio aeroportuário.</t>
  </si>
  <si>
    <t>Os estudos ambientais apresentam indicadores para avaliar o desempenho da gestão ambiental dos operadores aeroportuários.</t>
  </si>
  <si>
    <t>O relatório de avaliação econômico-financeira contém a modelagem econômico-financeira pelo método de fluxo de caixa descontado, com objetivo de avaliar a atratividade do projeto para o setor privado, focando na possibilidade de sua autossustentabilidade.</t>
  </si>
  <si>
    <t>A modelagem econômico-financeira apresenta e utiliza premissas macroeconômicas, tributárias, de amortização e depreciação, de financiamento e de estruturação do projeto coerentes com o desenvolvimento proposto, bem como de eventuais benefícios fiscais afetos ao empreendimento.</t>
  </si>
  <si>
    <t>A modelagem econômico-financeira apresenta projeção pelo período mínimo de 30 (trinta) anos, com seus efeitos incorporados na planilha de avaliação econômico-financeira, para fins de determinação da viabilidade do empreendimento, com base em valores corretos.</t>
  </si>
  <si>
    <t>A modelagem econômico-financeira contempla elementos usualmente adotados no mercado para análise da viabilidade do projeto, como TIR, TIRM, VPL,payback,paybackdescontado, taxa de retorno do acionista, entre outros.</t>
  </si>
  <si>
    <t>Planilha de Avaliação Econômico-Financeira Consolidada (e eventuais planilhas auxiliares) permite cálculo do valor da outorga necessário a que o Valor Presente Líquido do projeto se torne zero.</t>
  </si>
  <si>
    <t>AVALIAÇÃO -  Grupo de Consultores Aeroportuários - : BACCO -  CPEA -  INFRAWAY - KIDO - MOYSÉS &amp; PIRES -  TERRAFIRMA</t>
  </si>
  <si>
    <t>Grupo de Consultores Aeroportuários - : BACCO -  CPEA -  INFRAWAY - MOYSÉS &amp; PIRES -  KIDO - TERRAFIRMA</t>
  </si>
  <si>
    <t xml:space="preserve"> Grupo de Consultores Aeroportuários - : BACCO -  CPEA -  INFRAWAY - MOYSÉS &amp; PIRES -  KIDO - TERRAFIRMA</t>
  </si>
  <si>
    <t>ok</t>
  </si>
  <si>
    <t>O tempo de payback descontado apresentado na modelagem na célula "E130" (28,58 anos) difere daquele informado no relatório (30 anos - página 59). Considerando que o projeto apresenta um fluxo negativo no ano 2053, devido ao pagamento da última parcela da outorga variável, o primeiro momento em que o flluxo de caixa descontado acumulado, segundo as projeções apontadas, torna-se positivo, dar-se-á em 2051 e não em 2053. 
O relatório não informa o tempo para o payback não descontado com a incidência de outorgas (11,8 anos).</t>
  </si>
  <si>
    <t>O relatório afirma que "Previamente à data de assunção das operações, de acordo com orientação da SAC/MI, a futura concessionária deverá realizar o pagamento de indenização à atual concessionária por investimentos vinculados a bens reversíveis não amortizados" (p. 33). No entanto, a SAC não emitiu diretriz nesse sentido. Dentre as obrigações prévias citadas pela SAC nas diretrizes para a realização dos estudos, não consta o pagamento da indenização .</t>
  </si>
  <si>
    <t>O cálculo e o valor do IR e da CSLL para a firma e para o acionista, apresentados no item 18 do relatório ( pags. 45 a 48), desconsideram a incidência das outorgas no projeto. Portanto, a informação apresentada não corresponde a realidade que será experimentada pelo projeto, estando equivocada.
Em que pese afirmar que os maiores retornos ao acionista são obtidos com uma captação única na 1ª fase de investimentos (CAPEX), a sensibilidade de atratividade (TIR) ao acionista para diferentes estratégias de financiamento, apresentada na Tabela 22-1 do relatório, não está demonstrada no modelo financeiro ou nas planilhas auxiliares. Assim, não foi possível avaliar a vantajosidade da opção de financiamento escolhida, a qual não inclui financiamento das fases mais dispendiosas do CAPEX em 2029 e 2038.
O estudo afirma que quando o aeroporto apresenta geração de caixa suficiente para pagar o serviço da dívida (e respeitando os covenants) desde o início do empréstimo, permite-se a distribuição de dividendos durante período de carência de principal. Entretanto, não é prática usual do BNDES permitir distribuição de dividendos durante a carência do financiamento (período de investimentos). Portanto, a modelagem apresenta distribuição de dividendos indevida.</t>
  </si>
  <si>
    <t>Capítulo 4. Anexo 2</t>
  </si>
  <si>
    <t>Capítulo 5. Capítulo 6.</t>
  </si>
  <si>
    <t>Capítulo 8.</t>
  </si>
  <si>
    <t>Capítulo 3. Capítulo 5.</t>
  </si>
  <si>
    <r>
      <t xml:space="preserve">Capítulo 7. Anexo 3. 1) </t>
    </r>
    <r>
      <rPr>
        <sz val="12"/>
        <rFont val="Times New Roman"/>
        <family val="1"/>
      </rPr>
      <t>O estudo afirma que o aeroporto, no ano de 2020, realizou geração de energia em determinadas horas e períodos, prática esta que não está licenciada. Afirma ainda que a utilização de geradores apenas está licenciada para situações de interrupção a energia fornecida pela concessionária CPFL. Nesse sentido, informa que caso o futuro operador pretenda gerar energia, deve licenciar os equipamentos. Ocorre que, não há no estudo, maiores informações quanto a essa possibilidade, não sendo apresentados eventuais custos, para uma avaliação de conveniência do futuro operador. Ainda que o estudo proponha a implantação de infraestrutura para geração de Energia Fotovoltaica, com custos estimados, esta Comissão entende que o estudo deveria considerar também os custos relativos à regularização do licencimento da geração de energia por parte do futuro operador.</t>
    </r>
  </si>
  <si>
    <r>
      <t xml:space="preserve">Capítulos 3, 5 e 6. 
1) </t>
    </r>
    <r>
      <rPr>
        <sz val="12"/>
        <rFont val="Times New Roman"/>
        <family val="1"/>
      </rPr>
      <t>O estudo descreve áreas de empréstimo de solo utilizadas durante as obras de expansão, como o Sítio Camomila e o Sítio Amgarten, as quais não foram recuperadas e atualmente, apresentam solo exposto e vestígios de processos erosivos. Ainda segundo o estudo, essa é uma área de desapropriação em que foi realizada área de empréstimo de solo. Há a informação no estudo de que foi feita a recuperação da área conforme previsto no PRAD, mas que esta não foi satisfatória. Entretanto, entende-se necessário a apresentação ou indicação de documentação referente a esse plano de recuperação e principais expectativas planejadas para essa intervenção. O estudo afirma que a área está sendo utilizada pela comunidade como pista de motocross. Entende-se que caso essa área esteja mesmo em processo de recuperação ela deveria ser preservada (com isolamento/cercamento) a fim de não desperdiçar o trabalho do plantio que foi feito. Desta forma, é importante um maior levantamento de dados e ações necessárias para sanar o referido passivo e para que seja cumprido o objetivo do PRAD solicitado pelo órgão ambiental.</t>
    </r>
  </si>
  <si>
    <t>Para o cálculo da capacidade do SESCINC foi considerada  EMD 05 do RBAC 153, e já está disponível EMD 06 do RBAC 153.</t>
  </si>
  <si>
    <t xml:space="preserve">Foi realizada apenas uma estimativa de valor para a conclusão da obra, não tendo sido apresentados maiores detalhes das obras em execução ou inacabadas, notadamente do píer B, sobretudo a respeito das condições atuais dos serviços em desenvolvimento, seus avanços físico-financeiro, prejudicando a avaliação do aproveitamento para a expansão prevista. </t>
  </si>
  <si>
    <t>Muito embora tenham sido fornecidos os anteprojetos em arquivo do tipo dwg, não há descrição das considerações adotadas ou memória de cálculo dos quantitativos de serviços dispostos na planilha SBKP_Engenharia_Planilha de Quantidades_1.00, o que prejudica a rastreabilidade e a conferência dos levantamentos</t>
  </si>
  <si>
    <t>Alguns insumos e equipamentos, para os quais foram realizadas cotações de preço de mercado, receberam aplicação de BDI equivocado, a exemplo de luzes e PAPI, sobre os quais incidiu o BDI de 29,07% (Planílha SBKP_Engenharia_Composições Analíticas de Preço Unitário (CAPUs)_1.00, Aba DES), muito embora constem das planílhas de cálculo de pistas, sobre as quais incide BDI rodoviário, de percentual inferior.
Algumas composições analíticas de preço unitário não retiradas dos sistemas oficiais de preço não estão acompanhadas de metodologia ou justificativa.</t>
  </si>
  <si>
    <t>Os preços dos serviços relacionados às edificações, que deveriam receber a incidência do BDI para Obras Aeroportuárias - Construção de Edifícios e de Serviços de Engenharia, foram calculados com a aplicação indevida do BDI para Obras Aeroportuárias - Construção de Rodovias e Ferrovias, de 27,46%, incorrendo em estimativa de preços inferiores.
Foi utilizado o percentual para o cálculo do preço da administração Local de obras rodoviárias, de 6,99%, também para as edificações, cujo valor médio estimado no Acórdão TCU 2622/2013 é de 6,23%.
Os percentuais utilizados para o cálculo da Canteiro de Obras (4%), Administração Local (6,99%), Projetos  (3%), Mobilização e Desmobilização (1,5%) e Manutenção do Canteiro de Obras (2%), não contém memória de cálculo ou justificativa, além de terem sido aplicados de forma linear e indiscriminada para todos os tipos de serviços precificados, sem considerações a respeito da dimensão ou especificidade. 
Adoção de maior distância de transporte no cálculo do DMT sem a devida justificativa.
Não se identificou a previsão de baixa e substituição de equipamentos cuja vida útil finda durante o período de concessão, a exemplo de elevadores, escadas, pontes de embarque e esteiras rolantes, entre outros.</t>
  </si>
  <si>
    <t xml:space="preserve">A análise de benchmarking ficou prejudicada por ausência de dados, uma vez que foram utilizados como referências apenas aeroportos administrados pela Infraero, não tendo sido considerados aeroportos com perfil similar operados por concessionárias </t>
  </si>
  <si>
    <t xml:space="preserve">ok
</t>
  </si>
  <si>
    <t>O estudo não contempla a integração do Aeroporto de Viracopos com os modais ferroviário e aquaviário no que se refere ao transporte de cargas, visto que este último também faz parte dos serviços ofertados pelo aeroporto, tal qual o transporte de passageiros.</t>
  </si>
  <si>
    <t>Ok.</t>
  </si>
  <si>
    <t>Na análise de inserção do aeroporto na malha aérea, não foram apresentados os destinos atendidos ao longo da concessão para os segmentos de aviação geral e cargueiros. Foram expostos apenas os quantitativos de destinos atentidos para essas categorias. Os dados apresentados para aviação geral em Viracopos foram apenas referentes ao ano de 2019 e não guardam relação com as rotas previstas para serem atendidas por essa categoria em 2052.</t>
  </si>
  <si>
    <r>
      <rPr>
        <sz val="12"/>
        <rFont val="Times New Roman"/>
        <family val="1"/>
      </rPr>
      <t xml:space="preserve">O Estudo, ao tratar de receitas advindas do abastecimento de aeronaves, desconsiderou em sua modelagem a parcela fixa de remuneração disposta no contrato de abastecimento do aeroporto (apresenta apenas a parcela variável da remuneração). </t>
    </r>
    <r>
      <rPr>
        <sz val="12"/>
        <color theme="1"/>
        <rFont val="Times New Roman"/>
        <family val="1"/>
      </rPr>
      <t xml:space="preserve">
Embora apresente a metodologia de cálculo para a projeção de receita não tarifária oriunda de cada atividade, não apresenta de forma clara como são definidos</t>
    </r>
    <r>
      <rPr>
        <sz val="12"/>
        <rFont val="Times New Roman"/>
        <family val="1"/>
      </rPr>
      <t xml:space="preserve"> os índices (volume, vendas, preço e comissão sobre vendas) utilizados nessas estimações.</t>
    </r>
    <r>
      <rPr>
        <sz val="12"/>
        <color theme="1"/>
        <rFont val="Times New Roman"/>
        <family val="1"/>
      </rPr>
      <t xml:space="preserve">
No que tange à projeção de "Outras receitas recorrentes", o estudo afirma que estas se manterão constantes ao longo do período da concessão, em linha com os valores auferido</t>
    </r>
    <r>
      <rPr>
        <sz val="12"/>
        <rFont val="Times New Roman"/>
        <family val="1"/>
      </rPr>
      <t>s nos últimos anos</t>
    </r>
    <r>
      <rPr>
        <sz val="12"/>
        <color theme="1"/>
        <rFont val="Times New Roman"/>
        <family val="1"/>
      </rPr>
      <t xml:space="preserve">. Ocorre que, </t>
    </r>
    <r>
      <rPr>
        <sz val="12"/>
        <rFont val="Times New Roman"/>
        <family val="1"/>
      </rPr>
      <t xml:space="preserve">além de não apresentar quais os anos foram utilizados para se chegar ao referido valor de receita, o estudo acaba por desconsiderar o potencial impacto que fatores externos (ex. concorrência, evolução da demanda) poderiam ter sobre a receita auferida nessa categoria. </t>
    </r>
    <r>
      <rPr>
        <sz val="12"/>
        <color theme="1"/>
        <rFont val="Times New Roman"/>
        <family val="1"/>
      </rPr>
      <t xml:space="preserve">
Embora o estudo tenha mostrado que a demanda de passageiros domésticos se recuperaria totalmente em 2023 (em relação aos valores de demanda de 2019), ao realizar a projeção de receitas referentes ao varejo de especialidades e de alimentos e bebidas, verifica-se que a recuperação das receitas advindas dessas atividades só ocorreria a partir de 2025. Isso vai de encontro não apenas com a premissa de recuperação </t>
    </r>
    <r>
      <rPr>
        <sz val="12"/>
        <rFont val="Times New Roman"/>
        <family val="1"/>
      </rPr>
      <t>da demanda de passageiros domésticos, como também com o fato de o Consórcio ter alegado, na página 469, que consideraria os termos dos contratos a vencer até fevereiro de 2023</t>
    </r>
    <r>
      <rPr>
        <sz val="12"/>
        <color theme="1"/>
        <rFont val="Times New Roman"/>
        <family val="1"/>
      </rPr>
      <t xml:space="preserve"> (dos quais estão inclusos contratos dessas categorias), para fins de projeção das referidas receitas não tarifárias.</t>
    </r>
  </si>
  <si>
    <t>A metodologia utilizada para a definição da Região de Influência para o segmento de Aviação Geral ("RI de SBKP e competidores diretos"), qual seja, o Diagrama de Voronoi, não considera custos entre as alternativas ao Aeroporto de Viracopos (a exemplo do deslocamento em modal rodoviário ou do tarifário do aeródromo), as quais um potencial usuário estaria disposto a se descolar para alcançar uma opção economicamente mais viável.</t>
  </si>
  <si>
    <r>
      <t>Na análise de demanda restrita para o segmento de Aviação Geral, o estudo afirma que o Aeroporto teria capacidade suficiente no horizonte de projeção para atender integralmente a demanda projetada para este segmento no cenário irrestrito. Ocorre que, na análise da demanda restrita relativa ao movimento de Aeronaves Comerciais o estudo afirma o seguinte: "Devido a maior flexibilidade do segmento de aviação geral e para melhor utilização da infraestrutura aeroportuária disponível nos aeroportos</t>
    </r>
    <r>
      <rPr>
        <i/>
        <sz val="12"/>
        <color theme="1"/>
        <rFont val="Times New Roman"/>
        <family val="1"/>
      </rPr>
      <t xml:space="preserve"> hubs</t>
    </r>
    <r>
      <rPr>
        <sz val="12"/>
        <color theme="1"/>
        <rFont val="Times New Roman"/>
        <family val="1"/>
      </rPr>
      <t xml:space="preserve"> da Aviação Comercial o estudo considera que a movimentação de AVG será preterida" (páginas 316 e 317). Cumpre notar que, tal como expresso na nota de rodapé nº 319, SBKP seria considerado um dos </t>
    </r>
    <r>
      <rPr>
        <i/>
        <sz val="12"/>
        <color theme="1"/>
        <rFont val="Times New Roman"/>
        <family val="1"/>
      </rPr>
      <t>hubs</t>
    </r>
    <r>
      <rPr>
        <sz val="12"/>
        <color theme="1"/>
        <rFont val="Times New Roman"/>
        <family val="1"/>
      </rPr>
      <t xml:space="preserve"> da Aviação Comercial. Portanto, tendo em vista a premissa supracitada, não fica claro de que forma o estudo realizou a projeção de demanda restrita para o segmento de Aviação Geral, chegando à conclusão previamente mencionada. 
Os gráficos plotados no subitem 12.3 do estudo (“Comparação entre a demanda e a capacidade projetada”) não incluem o último ano da concessão, qual seja, 2052. Embora o Consórcio tenha afirmado que 2051 é o último ano cheio da concessão, verifica-se que o ano de 2022 também é incluído nos gráficos da referida seção, mesmo que o início da concessão esteja previsto para ocorrer apenas em outubro de 2022 (tal como apresenta a Diretriz nº 05 expedida pela SAC/MInfra para a elaboração dos estudos). Com a ausência dessa informação nos referidos gráficos, não fica claro se toda demanda prevista para o aeroporto para todo período da concessão - inclusive o ano de 2052 -, seria, de fato, atendida na análise dos comparativos entre a hora-pico e capacidade das infraestruturas de pista, pátio e terminal de passageiros. Isso pode ser observado, por exemplo, nos gráficos 12-8, 12-11, 12-15, 12-18, 12-19, 12-20, 12-21, 12-24, 12-25, 12-26.</t>
    </r>
  </si>
  <si>
    <t>Foram apresentadas evidências fotográficas das patologias verificadas (i.e. trincas) apenas para 4 das 9 taxiways do aeroporto. 
As dimensões apresentadas para as taxiways F, N2, P1, P2, P3, Q1, Q2 e Q3 são divergentes das constantes na última Lista de Caraterísticas de Aeródromo disponibilizada (com validação em 05/11/2020).
A representação gráfica das áreas de formação de fila para inspeção de segurança doméstica e internacional, bem como das áreas de restituição de bagagem doméstica e internacional, está apresentada de maneira que dificulta a verificação de suas dimensões (sem delimitações claras ou destaques para cada componente). Além disso, as áreas representadas e destacadas para formação de fila de Emigração e Imigração nos desenhos têm dimensões diferentes das apresentadas nas tabelas 1-75 do Relatório de Engenharia.
Em relação ao SCI (página 356), apenas foi informada a maior distância percorrida, não tendo sido apresentado o tempo de resposta, exigência regulamentar RBAC 153.
Não foi apresentada nenhuma avaliação das instalações do Terminal de Passageiros antigo (condições estruturais, físicas, das instalações ou do layout existente).</t>
  </si>
  <si>
    <t>Avaliação da situação patrimonial das áreas que compõem o atual sítio aeroportuário, contemplando a realização de due diligence imobiliária para levantamento da situação patrimonial do sítio. Apresenta também, por meio de desenhos esquemáticos, imagens ou outros elementos aplicáveis, as cercas operacionais e patrimoniais existentes.</t>
  </si>
  <si>
    <t xml:space="preserve">O estudo apresenta uma análise amostral das áreas que compõem o sítio aeroportuário, tendo abrangido apenas cerca de 5% do total do número de registros imobiliários inseridos na poligonal. A avaliação das ações de desapropriação também foi feita de forma amostral, de modo que se torna impossível esclarecer a real situação patrimonial com base nos dados apresentados. </t>
  </si>
  <si>
    <r>
      <t xml:space="preserve">Não foram justificadas adoção a taxa de ocupação de 6,99 pessoas por veículo para o cálculo da capacidade do sistema viário de acesso ou a taxa de recirculação dos veiculos de 30%.
O estudo deveria ter esclarecido que a capacidade do saguão de desembarque, 2.797 passageiros por hora, é só um dentre diversos possíveis resultados dentro da configuração de utilização. Se o estudo tivesse distinguido em projeto a área disponível de saguão de desembarque doméstico da área do saguão de desembarque internacional, a capacidade a ser disponibilizada no saguão para cada um dos componentes seria diretamente proporcional às áreas disponibilizadas. Nessa situação hipotética, a capacidade de processamento de passageiros do saguão de desembarque doméstico e a capacidade de processamento de passageiros do saguão de desembarque internacional seriam apuradas de forma independente. Diante da escolha do estudo de não distinguir tais áreas, a capacidade disponível de saguão de desembarque doméstico passa a depender da capacidade disponível do saguão e vice-versa. Ou seja, passa a existir uma relação de dependência entre as capacidades dos componentes. Semelhante aos componentes de saguão de desembarque, os check-ins domésticos e internacional operam de maneira simultânea e, portanto, interativa e correlacionada.  
A capacidade do componente check-in apresentada no estudo está incompleta, ao não justificar o impacto da demanda na capacidade efetiva. A equação de cálculo da capacidade de check-in considera a fração de passageiros que não utilizam de fato o componente check-in balcão (utilizando o check-in pela internet, por exemplo), aumentando a capacidade aparente do componente, quando na prática, a capacidade do fisicamente instalado continua a mesma, enquanto a demanda para tais equipamentos foi reduzida. Por exemplo, o resultado da capacidade do componente no estudo é 3.298 passageiros, entretanto, sob o ponto de visa da capacidade instalada (fisicamente existente), se considerarmos todo o check-in dedicado ao processo doméstico (parâmetros domésticos), a capacidade disponível seria 2364 passageiros por hora (1024,30*60/(1,3*20)). Assim, o resultado do estudo numericamente superior é efeito do incremento da capacidade pela demanda reduzida, e pode levar a enganos na leitura dos resultados trazidos no Estudo de Engenharia. O mesmo ocorre no cálculo da capacidade dos e-gates de emigração, filas e equipamentos, das capacidades das salas de embarque domésticas e internacionais, contato e remotas, para o processador imigração e na da capacidade da alfandega.  É considerado a proporção de passageiros usando os processadores citados na equação da capacidade. </t>
    </r>
    <r>
      <rPr>
        <sz val="12"/>
        <color rgb="FFFF0000"/>
        <rFont val="Times New Roman"/>
        <family val="1"/>
      </rPr>
      <t xml:space="preserve">
</t>
    </r>
    <r>
      <rPr>
        <sz val="12"/>
        <rFont val="Times New Roman"/>
        <family val="1"/>
      </rPr>
      <t xml:space="preserve">
O efeito de borda nos corredores: 2, 6, 7, 8, 8, 10, 18, 19 e 20 não foi considerado nos cálculos, tampouco indicado nas figuras do Estudo (figuras 1-584 a 1-593) o corredor 17.</t>
    </r>
  </si>
  <si>
    <r>
      <t>Na análise de competição intermodal de cargas internacionais (importação e exportação) foi apresentada apenas a participação do modal aéreo nos principais segmentos de cargas movimentadas no aeroporto, sem que fosse feito qualquer comparativo com outros modais de transporte. A única comparação de modais identificada foi apresentada na "Figura 4-3: Evolução da participação dos modais no valor total de carga movimentada (USD FOB) - Brasil", a qual se refere apenas a dados em âmbito nacional. O Relatório chega inclusive a mencionar na página 86 que: "</t>
    </r>
    <r>
      <rPr>
        <i/>
        <sz val="12"/>
        <color theme="1"/>
        <rFont val="Times New Roman"/>
        <family val="1"/>
      </rPr>
      <t>mesmo dentre as categorias com alta representatividade do modal aéreo, existem subcategorias que preferencialmente adotam outros modais (principalmente o marítimo) nos fluxos de importação e exportação. Para evitar distorções na projeção da demanda internacional em SBKP essas participações são implicitamente consideradas nas projeções de cargas aéreas para o aeroporto, conforme tratadas nos itens 9.3 e 9.4.</t>
    </r>
    <r>
      <rPr>
        <sz val="12"/>
        <color theme="1"/>
        <rFont val="Times New Roman"/>
        <family val="1"/>
      </rPr>
      <t>" Entretanto, não foi identificado nos itens 9.3 e 9.4 de que forma essas participações são implicitamente consideradas nas projeções. 
O mesmo ocorre na análise realizada quanto à competição intermodal envolvendo cargas domésticas, tendo em vista que o Relatório apenas menciona um estudo da EPL, sem apresentar os dados dos tipos de carga que necessariamente são transportadas, exclusivamente, por um determinado modal, seja este rodoviário ou aéreo.</t>
    </r>
  </si>
  <si>
    <r>
      <t xml:space="preserve">Não apresentaram a análise de </t>
    </r>
    <r>
      <rPr>
        <i/>
        <sz val="12"/>
        <rFont val="Times New Roman"/>
        <family val="1"/>
      </rPr>
      <t>benckmarking</t>
    </r>
    <r>
      <rPr>
        <sz val="12"/>
        <rFont val="Times New Roman"/>
        <family val="1"/>
      </rPr>
      <t xml:space="preserve"> sobre a necessidade de investimentos.
</t>
    </r>
  </si>
  <si>
    <t xml:space="preserve">Em que pese terem sido apresentadas as obras já executadas, não houve detalhamento das obras em execução. Especificamente para a obra do Píer B, faltaram detalhes sobre quais serviços estavam em execução ou previstos para serem concluídos no curto prazo, bem como sobre os empenhos financeiros, os avanços físicos, a qualidade dos serviços executados e os prazos e cronogramas já pactuados.
Apenas o EVTEA de 2011 e o Plano Diretor do Aeroporto foram avaliados, restando o relatório silente a respeito dos estudos, investigações ou levantamentos realizados pelo atual operador.
</t>
  </si>
  <si>
    <t>A viabilidade de utilização do TPS antigo na expansão do aeroporto, componente este que seria objeto de retrofit pelo PDIR 2016 da ALG Transportation Infrastructure &amp; Logistics, não foi detalhada nos estudos. 
Ademais, o item 2.6.2.1.12 Passivos Ambientais da Fase 1 das etapas de implantação, em referência ao antigo terminal, diz, "...os locais estão abandonados permitindo o abrigo de fauna e acúmulo de água". 
Há, ainda, menção a uma possibilidade de demolição (pág. 849), sem, contudo, traçar avaliações ou justificativas para a solução apontada.</t>
  </si>
  <si>
    <t>Os estudos ambientais contemplam uma adequada avaliação do histórico do aeroporto, análise da regularidade ambiental e conformidade perante órgãos fiscalizadores, bem como outras autorizações, outorgas e licenças</t>
  </si>
  <si>
    <r>
      <t xml:space="preserve">Capítulo 7. 1) </t>
    </r>
    <r>
      <rPr>
        <sz val="12"/>
        <rFont val="Times New Roman"/>
        <family val="1"/>
      </rPr>
      <t xml:space="preserve">O estudo afirma que o aeroporto, no ano de 2020, realizou geração de energia em determinadas horas e períodos, prática esta que não está licenciada. Afirma ainda que a utilização de geradores apenas está licenciada para situações de interrupção a energia fornecida pela concessionária CPFL. Nesse sentido, informa que caso o futuro operador pretenda gerar energia, deve licenciar os equipamentos. Ocorre que, não há no estudo, maiores informações quanto a essa possibilidade, não sendo apresentadas as diretizes e cronograma do eventual licenciamento, para uma avaliação de conveniência do futuro operador. </t>
    </r>
  </si>
  <si>
    <t>O relatório de avaliação econômico-financeira considera os resultados dos estudos de demanda, das estimativas de receitas, incluindo as acessórias, dos custos de operação, manutenção e expansão, dos custos ambientais, dos investimentos, dos impactos financeiros decorrentes das premissas estabelecidas e da análise de risco e jurídica,due dilligence e outros.</t>
  </si>
  <si>
    <t>No item 2.2 o relatório apresenta a incorporação dos efeitos de ótica da modelagem mensal na modelagem anual. Entretanto, a modelagem carece de aspectos da ótica mensal que trariam maior precisão a contas importantes, tais como: caixa, receita financeira, capital de giro, etc. Ademais, a modelagem mensal traria maior precisão à análise de indicadores como payback e fluxo de caixa mensal do projeto. 
O modelo apresentado ('SBKP_Modelo_Financeiro_1.00') informa na aba 'Timing' que o último ano cheio da concessão é 2052. Entretanto, o último ano cheio da concessão é 2051.</t>
  </si>
  <si>
    <r>
      <rPr>
        <b/>
        <sz val="12"/>
        <rFont val="Times New Roman"/>
        <family val="1"/>
      </rPr>
      <t xml:space="preserve">Capítulos 1 e 2. Anexo 1. 
1) </t>
    </r>
    <r>
      <rPr>
        <sz val="12"/>
        <rFont val="Times New Roman"/>
        <family val="1"/>
      </rPr>
      <t xml:space="preserve">Há um equívoco na informação de que o Aeroporto de Viracopos foi "homologado e levado à categoria de Aeroporto Internacional por meio da Portaria nº 756, de 19 de outubro de 1960". O Aeroporto foi homologado e aberto ao tráfego aéreo por meio da Portaria nº 109 de 6 de julho de 1960, da Diretoria Geral de Aeronáutica Civil. A internacionalização e homologação do aeroporto são atos distintos e não se confudem. 
</t>
    </r>
    <r>
      <rPr>
        <b/>
        <sz val="12"/>
        <rFont val="Times New Roman"/>
        <family val="1"/>
      </rPr>
      <t>2)</t>
    </r>
    <r>
      <rPr>
        <sz val="12"/>
        <rFont val="Times New Roman"/>
        <family val="1"/>
      </rPr>
      <t xml:space="preserve"> Há outro equívoco na informação constante do relatório, quando se afirma que a Infraero passou a administrar o aeroporto em 1980, recebendo do Departamento Aeroviário do Estado de São Paulo (DAESP) tal incumbência. À Infraero foi transferida a jurisdição técnica, administrativa e operacional do aeroporto, pela Portaria nº 534/GM5, de 25 de maio de 1977 e tal atribuição foi feita pela União, na época representada pelo Ministério da Aeronáutica, nos termos do art. 2º da Lei nº 5.862, de 12 de dezembro de 1972.
</t>
    </r>
    <r>
      <rPr>
        <b/>
        <sz val="12"/>
        <rFont val="Times New Roman"/>
        <family val="1"/>
      </rPr>
      <t>3)</t>
    </r>
    <r>
      <rPr>
        <sz val="12"/>
        <rFont val="Times New Roman"/>
        <family val="1"/>
      </rPr>
      <t xml:space="preserve"> O processo de relicitação do Aeroporto de Viracopos é um importante marco na história do Aeroporto e, em assim sendo, entende esta Comissão que o estudo carece de maiores informações, como por exemplo, as razões que levaram à Concessionária a desistir da concessão, status do processo junto aos órgãos de governo. De fato, o estudo traz apenas a informação do protocolo do pedido junto à Anac e a qualificação do ativo no âmbito do PPI.
</t>
    </r>
    <r>
      <rPr>
        <b/>
        <sz val="12"/>
        <rFont val="Times New Roman"/>
        <family val="1"/>
      </rPr>
      <t xml:space="preserve">4) </t>
    </r>
    <r>
      <rPr>
        <sz val="12"/>
        <rFont val="Times New Roman"/>
        <family val="1"/>
      </rPr>
      <t xml:space="preserve">O relatório afirma a existência de processo judicial entre a Concessionária e o CCV, cujo objeto é a remoção de resíduos oriundos das obras de implantação. Ainda, que a concessionária elaborou relatórios sobre os passivos ambientais existentes, juntando-os ao processo judicial. Todavia, não há maiores detalhamentos e informações sobre a ação judicial.
</t>
    </r>
    <r>
      <rPr>
        <b/>
        <sz val="12"/>
        <rFont val="Times New Roman"/>
        <family val="1"/>
      </rPr>
      <t>5)</t>
    </r>
    <r>
      <rPr>
        <sz val="12"/>
        <rFont val="Times New Roman"/>
        <family val="1"/>
      </rPr>
      <t xml:space="preserve"> O estudo carece de informações mais detalhadas quanto às providências adotadas pela atual concessionária do aeroporto após a edição da Resolução CONDEPACC n°157/2018, que tem por objeto o tombamento de fragmentos florestais no sítio aeroportuário. Entende-se necessário e oportuno que o estudo esclareça e apresente todas as providências eventualmente adotadas pela Concessionária após a edição da mencionada Resolução, visto se tratar de questão grave e como informado no próprio estudo, inviabiliza futuras expansões do aeroporto.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</si>
</sst>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_-;\-* #,##0.000_-;_-* &quot;-&quot;??_-;_-@_-"/>
    <numFmt numFmtId="166" formatCode="_-* #,##0.000_-;\-* #,##0.000_-;_-* &quot;-&quot;???_-;_-@_-"/>
    <numFmt numFmtId="167" formatCode="_-* #,##0.0000_-;\-* #,##0.0000_-;_-* &quot;-&quot;??_-;_-@_-"/>
  </numFmts>
  <fonts count="15" x14ac:knownFonts="1">
    <font>
      <sz val="11"/>
      <color theme="1"/>
      <name val="Calibri"/>
      <family val="2"/>
      <scheme val="minor"/>
    </font>
    <font>
      <sz val="11"/>
      <color theme="1"/>
      <name val="Calibri"/>
      <family val="2"/>
      <scheme val="minor"/>
    </font>
    <font>
      <sz val="11"/>
      <name val="Times New Roman"/>
      <family val="1"/>
    </font>
    <font>
      <sz val="12"/>
      <name val="Times New Roman"/>
      <family val="1"/>
    </font>
    <font>
      <sz val="9"/>
      <color indexed="81"/>
      <name val="Tahoma"/>
      <family val="2"/>
    </font>
    <font>
      <b/>
      <sz val="9"/>
      <color indexed="81"/>
      <name val="Tahoma"/>
      <family val="2"/>
    </font>
    <font>
      <sz val="11"/>
      <name val="Calibri"/>
      <family val="2"/>
      <scheme val="minor"/>
    </font>
    <font>
      <b/>
      <sz val="11"/>
      <name val="Times New Roman"/>
      <family val="1"/>
    </font>
    <font>
      <b/>
      <sz val="12"/>
      <name val="Times New Roman"/>
      <family val="1"/>
    </font>
    <font>
      <b/>
      <sz val="11"/>
      <name val="Calibri"/>
      <family val="2"/>
      <scheme val="minor"/>
    </font>
    <font>
      <i/>
      <sz val="12"/>
      <name val="Times New Roman"/>
      <family val="1"/>
    </font>
    <font>
      <sz val="12"/>
      <color rgb="FFFF0000"/>
      <name val="Times New Roman"/>
      <family val="1"/>
    </font>
    <font>
      <b/>
      <sz val="12"/>
      <color theme="1"/>
      <name val="Times New Roman"/>
      <family val="1"/>
    </font>
    <font>
      <sz val="12"/>
      <color theme="1"/>
      <name val="Times New Roman"/>
      <family val="1"/>
    </font>
    <font>
      <i/>
      <sz val="12"/>
      <color theme="1"/>
      <name val="Times New Roman"/>
      <family val="1"/>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theme="0"/>
      </patternFill>
    </fill>
    <fill>
      <patternFill patternType="darkGrid">
        <bgColor theme="0" tint="-4.9989318521683403E-2"/>
      </patternFill>
    </fill>
    <fill>
      <patternFill patternType="solid">
        <fgColor rgb="FFFFFFFF"/>
        <bgColor indexed="64"/>
      </patternFill>
    </fill>
    <fill>
      <patternFill patternType="solid">
        <fgColor theme="8"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10" fontId="6" fillId="3" borderId="1" xfId="0" applyNumberFormat="1" applyFont="1" applyFill="1" applyBorder="1"/>
    <xf numFmtId="9" fontId="3" fillId="3" borderId="1" xfId="1" applyFont="1" applyFill="1" applyBorder="1" applyAlignment="1" applyProtection="1">
      <alignment horizontal="center" vertical="center"/>
    </xf>
    <xf numFmtId="0" fontId="3" fillId="3" borderId="1" xfId="0" applyFont="1" applyFill="1" applyBorder="1" applyAlignment="1">
      <alignment horizontal="left" vertical="center" wrapText="1"/>
    </xf>
    <xf numFmtId="0" fontId="2" fillId="3" borderId="0" xfId="0" applyFont="1" applyFill="1"/>
    <xf numFmtId="0" fontId="7" fillId="3" borderId="0" xfId="0" applyFont="1" applyFill="1"/>
    <xf numFmtId="0" fontId="3" fillId="3" borderId="0" xfId="0" applyFont="1" applyFill="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9" fontId="3" fillId="3" borderId="1" xfId="1" applyNumberFormat="1" applyFont="1" applyFill="1" applyBorder="1" applyAlignment="1">
      <alignment horizontal="center" vertical="center"/>
    </xf>
    <xf numFmtId="9" fontId="3" fillId="3" borderId="1" xfId="1"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8" fillId="3" borderId="1" xfId="0" applyFont="1" applyFill="1" applyBorder="1" applyAlignment="1">
      <alignment horizontal="left" vertical="center" wrapText="1"/>
    </xf>
    <xf numFmtId="0" fontId="6" fillId="3" borderId="0" xfId="0" applyFont="1" applyFill="1"/>
    <xf numFmtId="0" fontId="6" fillId="3" borderId="6" xfId="0" applyFont="1" applyFill="1" applyBorder="1"/>
    <xf numFmtId="0" fontId="6" fillId="3" borderId="2" xfId="0" applyFont="1" applyFill="1" applyBorder="1"/>
    <xf numFmtId="0" fontId="9" fillId="2" borderId="8" xfId="0" applyFont="1" applyFill="1" applyBorder="1" applyAlignment="1">
      <alignment horizontal="center"/>
    </xf>
    <xf numFmtId="0" fontId="6" fillId="3" borderId="9" xfId="0" applyFont="1" applyFill="1" applyBorder="1"/>
    <xf numFmtId="0" fontId="9" fillId="2" borderId="1" xfId="0" applyFont="1" applyFill="1" applyBorder="1" applyAlignment="1">
      <alignment horizontal="center" wrapText="1"/>
    </xf>
    <xf numFmtId="0" fontId="6" fillId="3" borderId="10" xfId="0" applyFont="1" applyFill="1" applyBorder="1" applyAlignment="1">
      <alignment horizontal="center"/>
    </xf>
    <xf numFmtId="165" fontId="9" fillId="2" borderId="10" xfId="2" applyNumberFormat="1" applyFont="1" applyFill="1" applyBorder="1" applyAlignment="1">
      <alignment horizontal="center"/>
    </xf>
    <xf numFmtId="166" fontId="6" fillId="3" borderId="0" xfId="0" applyNumberFormat="1" applyFont="1" applyFill="1"/>
    <xf numFmtId="10" fontId="6" fillId="3" borderId="9" xfId="1" applyNumberFormat="1" applyFont="1" applyFill="1" applyBorder="1"/>
    <xf numFmtId="43" fontId="6" fillId="2" borderId="16" xfId="0" applyNumberFormat="1" applyFont="1" applyFill="1" applyBorder="1"/>
    <xf numFmtId="43" fontId="6" fillId="3" borderId="10" xfId="2" applyFont="1" applyFill="1" applyBorder="1"/>
    <xf numFmtId="43" fontId="6" fillId="3" borderId="0" xfId="0" applyNumberFormat="1" applyFont="1" applyFill="1"/>
    <xf numFmtId="43" fontId="9" fillId="2" borderId="10" xfId="2" applyFont="1" applyFill="1" applyBorder="1" applyAlignment="1">
      <alignment horizontal="center"/>
    </xf>
    <xf numFmtId="9" fontId="6" fillId="3" borderId="9" xfId="1" applyFont="1" applyFill="1" applyBorder="1"/>
    <xf numFmtId="0" fontId="6" fillId="4" borderId="9" xfId="0" applyFont="1" applyFill="1" applyBorder="1"/>
    <xf numFmtId="10" fontId="6" fillId="4" borderId="1" xfId="0" applyNumberFormat="1" applyFont="1" applyFill="1" applyBorder="1"/>
    <xf numFmtId="165" fontId="9" fillId="5" borderId="10" xfId="2" applyNumberFormat="1" applyFont="1" applyFill="1" applyBorder="1" applyAlignment="1">
      <alignment horizontal="center"/>
    </xf>
    <xf numFmtId="10" fontId="6" fillId="3" borderId="1" xfId="1" applyNumberFormat="1" applyFont="1" applyFill="1" applyBorder="1"/>
    <xf numFmtId="0" fontId="6" fillId="3" borderId="23" xfId="0" applyFont="1" applyFill="1" applyBorder="1"/>
    <xf numFmtId="10" fontId="6" fillId="3" borderId="2" xfId="0" applyNumberFormat="1" applyFont="1" applyFill="1" applyBorder="1"/>
    <xf numFmtId="165" fontId="9" fillId="2" borderId="8" xfId="2" applyNumberFormat="1" applyFont="1" applyFill="1" applyBorder="1" applyAlignment="1">
      <alignment horizontal="center"/>
    </xf>
    <xf numFmtId="10" fontId="6" fillId="3" borderId="23" xfId="1" applyNumberFormat="1" applyFont="1" applyFill="1" applyBorder="1"/>
    <xf numFmtId="10" fontId="6" fillId="3" borderId="2" xfId="1" applyNumberFormat="1" applyFont="1" applyFill="1" applyBorder="1"/>
    <xf numFmtId="43" fontId="6" fillId="2" borderId="24" xfId="0" applyNumberFormat="1" applyFont="1" applyFill="1" applyBorder="1"/>
    <xf numFmtId="43" fontId="6" fillId="3" borderId="8" xfId="2" applyFont="1" applyFill="1" applyBorder="1"/>
    <xf numFmtId="0" fontId="6" fillId="3" borderId="11" xfId="0" applyFont="1" applyFill="1" applyBorder="1"/>
    <xf numFmtId="10" fontId="6" fillId="3" borderId="12" xfId="0" applyNumberFormat="1" applyFont="1" applyFill="1" applyBorder="1"/>
    <xf numFmtId="43" fontId="9" fillId="2" borderId="13" xfId="2" applyFont="1" applyFill="1" applyBorder="1" applyAlignment="1">
      <alignment horizontal="center"/>
    </xf>
    <xf numFmtId="43" fontId="6" fillId="2" borderId="17" xfId="0" applyNumberFormat="1" applyFont="1" applyFill="1" applyBorder="1"/>
    <xf numFmtId="43" fontId="6" fillId="3" borderId="13" xfId="2" applyFont="1" applyFill="1" applyBorder="1"/>
    <xf numFmtId="0" fontId="6" fillId="6" borderId="0" xfId="0" applyFont="1" applyFill="1" applyBorder="1"/>
    <xf numFmtId="10" fontId="6" fillId="6" borderId="0" xfId="0" applyNumberFormat="1" applyFont="1" applyFill="1" applyBorder="1"/>
    <xf numFmtId="43" fontId="9" fillId="6" borderId="0" xfId="2" applyFont="1" applyFill="1" applyBorder="1" applyAlignment="1">
      <alignment horizontal="center"/>
    </xf>
    <xf numFmtId="43" fontId="6" fillId="6" borderId="0" xfId="0" applyNumberFormat="1" applyFont="1" applyFill="1" applyBorder="1"/>
    <xf numFmtId="165" fontId="9" fillId="3" borderId="10" xfId="2" applyNumberFormat="1" applyFont="1" applyFill="1" applyBorder="1" applyAlignment="1">
      <alignment horizontal="center"/>
    </xf>
    <xf numFmtId="0" fontId="9" fillId="7" borderId="9" xfId="0" applyFont="1" applyFill="1" applyBorder="1" applyAlignment="1">
      <alignment horizontal="right"/>
    </xf>
    <xf numFmtId="0" fontId="6" fillId="3" borderId="0" xfId="0" applyFont="1" applyFill="1" applyBorder="1"/>
    <xf numFmtId="10" fontId="6" fillId="3" borderId="0" xfId="0" applyNumberFormat="1" applyFont="1" applyFill="1" applyBorder="1"/>
    <xf numFmtId="167" fontId="9" fillId="3" borderId="0" xfId="2" applyNumberFormat="1" applyFont="1" applyFill="1" applyBorder="1" applyAlignment="1">
      <alignment horizontal="center"/>
    </xf>
    <xf numFmtId="164" fontId="6" fillId="3" borderId="0" xfId="2" applyNumberFormat="1" applyFont="1" applyFill="1" applyBorder="1"/>
    <xf numFmtId="0" fontId="8" fillId="3" borderId="1" xfId="0" applyFont="1" applyFill="1" applyBorder="1" applyAlignment="1">
      <alignment horizontal="center"/>
    </xf>
    <xf numFmtId="0" fontId="7" fillId="3" borderId="1" xfId="0" applyFont="1" applyFill="1" applyBorder="1" applyAlignment="1">
      <alignment horizontal="center" wrapText="1"/>
    </xf>
    <xf numFmtId="0" fontId="6" fillId="3" borderId="9" xfId="0" applyFont="1" applyFill="1" applyBorder="1" applyAlignment="1">
      <alignment horizontal="center"/>
    </xf>
    <xf numFmtId="0" fontId="6" fillId="3" borderId="14" xfId="0" applyFont="1" applyFill="1" applyBorder="1"/>
    <xf numFmtId="0" fontId="6" fillId="3" borderId="27" xfId="0" applyFont="1" applyFill="1" applyBorder="1"/>
    <xf numFmtId="0" fontId="9" fillId="2" borderId="28" xfId="0" applyFont="1" applyFill="1" applyBorder="1" applyAlignment="1">
      <alignment horizontal="center"/>
    </xf>
    <xf numFmtId="0" fontId="6" fillId="0" borderId="9" xfId="0" applyFont="1" applyFill="1" applyBorder="1"/>
    <xf numFmtId="0" fontId="6" fillId="0" borderId="10" xfId="0" applyFont="1" applyFill="1" applyBorder="1" applyAlignment="1">
      <alignment horizontal="center"/>
    </xf>
    <xf numFmtId="10" fontId="6" fillId="0" borderId="9" xfId="0" applyNumberFormat="1" applyFont="1" applyFill="1" applyBorder="1"/>
    <xf numFmtId="10" fontId="6" fillId="0" borderId="1" xfId="0" applyNumberFormat="1" applyFont="1" applyFill="1" applyBorder="1"/>
    <xf numFmtId="43" fontId="6" fillId="0" borderId="16" xfId="0" applyNumberFormat="1" applyFont="1" applyFill="1" applyBorder="1"/>
    <xf numFmtId="43" fontId="6" fillId="0" borderId="10" xfId="2" applyFont="1" applyFill="1" applyBorder="1"/>
    <xf numFmtId="165" fontId="9" fillId="0" borderId="10" xfId="2" applyNumberFormat="1" applyFont="1" applyFill="1" applyBorder="1" applyAlignment="1">
      <alignment horizontal="center"/>
    </xf>
    <xf numFmtId="10" fontId="6" fillId="0" borderId="0" xfId="0" applyNumberFormat="1" applyFont="1" applyFill="1" applyBorder="1"/>
    <xf numFmtId="43" fontId="6" fillId="0" borderId="0" xfId="0" applyNumberFormat="1" applyFont="1" applyFill="1" applyBorder="1"/>
    <xf numFmtId="43" fontId="6" fillId="0" borderId="0" xfId="2" applyFont="1" applyFill="1" applyBorder="1"/>
    <xf numFmtId="0" fontId="6" fillId="0" borderId="15" xfId="0" applyFont="1" applyFill="1" applyBorder="1"/>
    <xf numFmtId="0" fontId="9" fillId="0" borderId="16" xfId="0" applyFont="1" applyFill="1" applyBorder="1" applyAlignment="1">
      <alignment horizontal="center" wrapText="1"/>
    </xf>
    <xf numFmtId="0" fontId="6" fillId="0" borderId="0" xfId="0" applyFont="1" applyFill="1"/>
    <xf numFmtId="0" fontId="6" fillId="0" borderId="14" xfId="0" applyFont="1" applyFill="1" applyBorder="1"/>
    <xf numFmtId="10" fontId="6" fillId="0" borderId="23" xfId="0" applyNumberFormat="1" applyFont="1" applyFill="1" applyBorder="1"/>
    <xf numFmtId="10" fontId="6" fillId="0" borderId="2" xfId="0" applyNumberFormat="1" applyFont="1" applyFill="1" applyBorder="1"/>
    <xf numFmtId="43" fontId="6" fillId="0" borderId="24" xfId="0" applyNumberFormat="1" applyFont="1" applyFill="1" applyBorder="1"/>
    <xf numFmtId="43" fontId="6" fillId="0" borderId="8" xfId="2" applyFont="1" applyFill="1" applyBorder="1"/>
    <xf numFmtId="10" fontId="6" fillId="0" borderId="11" xfId="0" applyNumberFormat="1" applyFont="1" applyFill="1" applyBorder="1"/>
    <xf numFmtId="10" fontId="6" fillId="0" borderId="12" xfId="0" applyNumberFormat="1" applyFont="1" applyFill="1" applyBorder="1"/>
    <xf numFmtId="43" fontId="6" fillId="0" borderId="17" xfId="0" applyNumberFormat="1" applyFont="1" applyFill="1" applyBorder="1"/>
    <xf numFmtId="43" fontId="6" fillId="0" borderId="13" xfId="2" applyFont="1" applyFill="1" applyBorder="1"/>
    <xf numFmtId="4" fontId="0" fillId="0" borderId="0" xfId="0" applyNumberFormat="1"/>
    <xf numFmtId="0" fontId="3" fillId="3" borderId="1" xfId="0" applyFont="1" applyFill="1" applyBorder="1" applyAlignment="1">
      <alignment horizontal="left" vertical="center"/>
    </xf>
    <xf numFmtId="0" fontId="12" fillId="0" borderId="1" xfId="0" applyFont="1" applyBorder="1" applyAlignment="1">
      <alignment vertical="center"/>
    </xf>
    <xf numFmtId="0" fontId="3" fillId="0" borderId="1" xfId="0" applyFont="1" applyBorder="1" applyAlignment="1">
      <alignment horizontal="left" vertical="center" wrapText="1"/>
    </xf>
    <xf numFmtId="9" fontId="3" fillId="0" borderId="1" xfId="1" applyFont="1" applyFill="1" applyBorder="1" applyAlignment="1" applyProtection="1">
      <alignment horizontal="center" vertic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9" fontId="13" fillId="3" borderId="1" xfId="1" applyFont="1" applyFill="1" applyBorder="1" applyAlignment="1" applyProtection="1">
      <alignment horizontal="center" vertical="center"/>
    </xf>
    <xf numFmtId="10" fontId="13" fillId="3" borderId="1" xfId="1" applyNumberFormat="1" applyFont="1" applyFill="1" applyBorder="1" applyAlignment="1" applyProtection="1">
      <alignment horizontal="center" vertical="center"/>
    </xf>
    <xf numFmtId="0" fontId="11" fillId="3" borderId="0" xfId="0" applyFont="1" applyFill="1" applyAlignment="1">
      <alignment horizontal="left" vertical="center"/>
    </xf>
    <xf numFmtId="0" fontId="13" fillId="0" borderId="1" xfId="0" applyFont="1" applyFill="1" applyBorder="1" applyAlignment="1">
      <alignment horizontal="left" vertical="center" wrapText="1"/>
    </xf>
    <xf numFmtId="9" fontId="13" fillId="0" borderId="1" xfId="1" applyFont="1" applyFill="1" applyBorder="1" applyAlignment="1" applyProtection="1">
      <alignment horizontal="center" vertical="center"/>
    </xf>
    <xf numFmtId="9" fontId="3" fillId="3"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9" fontId="7" fillId="3" borderId="1" xfId="0" applyNumberFormat="1" applyFont="1" applyFill="1" applyBorder="1" applyAlignment="1">
      <alignment horizontal="center" wrapText="1"/>
    </xf>
    <xf numFmtId="9" fontId="3" fillId="3" borderId="1" xfId="1" applyNumberFormat="1" applyFont="1" applyFill="1" applyBorder="1" applyAlignment="1" applyProtection="1">
      <alignment horizontal="center" vertical="center"/>
    </xf>
    <xf numFmtId="9" fontId="13" fillId="3"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9" fontId="3" fillId="3" borderId="0" xfId="0" applyNumberFormat="1" applyFont="1" applyFill="1" applyAlignment="1">
      <alignment horizontal="center" vertical="center"/>
    </xf>
    <xf numFmtId="9" fontId="2" fillId="3" borderId="0" xfId="0" applyNumberFormat="1" applyFont="1" applyFill="1"/>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0" borderId="14" xfId="0" applyFont="1" applyFill="1" applyBorder="1" applyAlignment="1">
      <alignment horizontal="center"/>
    </xf>
    <xf numFmtId="0" fontId="6" fillId="0" borderId="15" xfId="0" applyFont="1" applyFill="1" applyBorder="1" applyAlignment="1">
      <alignment horizontal="center"/>
    </xf>
    <xf numFmtId="0" fontId="6" fillId="0" borderId="21" xfId="0" applyFont="1" applyFill="1" applyBorder="1" applyAlignment="1">
      <alignment horizont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9" fillId="3" borderId="20" xfId="0" applyFont="1" applyFill="1" applyBorder="1" applyAlignment="1">
      <alignment horizontal="center"/>
    </xf>
    <xf numFmtId="0" fontId="9" fillId="0" borderId="18" xfId="0" applyFont="1" applyFill="1" applyBorder="1" applyAlignment="1">
      <alignment horizontal="center"/>
    </xf>
    <xf numFmtId="0" fontId="9" fillId="0" borderId="19" xfId="0" applyFont="1" applyFill="1" applyBorder="1" applyAlignment="1">
      <alignment horizontal="center"/>
    </xf>
    <xf numFmtId="0" fontId="9" fillId="0" borderId="20" xfId="0" applyFont="1" applyFill="1" applyBorder="1" applyAlignment="1">
      <alignment horizontal="center"/>
    </xf>
    <xf numFmtId="0" fontId="6" fillId="3" borderId="29" xfId="0" applyFont="1" applyFill="1" applyBorder="1" applyAlignment="1">
      <alignment horizontal="center" wrapText="1"/>
    </xf>
    <xf numFmtId="0" fontId="6" fillId="3" borderId="30" xfId="0" applyFont="1" applyFill="1" applyBorder="1" applyAlignment="1">
      <alignment horizontal="center" wrapText="1"/>
    </xf>
    <xf numFmtId="0" fontId="6" fillId="3" borderId="31" xfId="0" applyFont="1" applyFill="1" applyBorder="1" applyAlignment="1">
      <alignment horizontal="center" wrapText="1"/>
    </xf>
    <xf numFmtId="10" fontId="6" fillId="0" borderId="26" xfId="0" applyNumberFormat="1" applyFont="1" applyFill="1" applyBorder="1" applyAlignment="1">
      <alignment horizontal="center"/>
    </xf>
    <xf numFmtId="10" fontId="6" fillId="0" borderId="22" xfId="0" applyNumberFormat="1" applyFont="1" applyFill="1" applyBorder="1" applyAlignment="1">
      <alignment horizontal="center"/>
    </xf>
    <xf numFmtId="10" fontId="6" fillId="0" borderId="25" xfId="0" applyNumberFormat="1" applyFont="1" applyFill="1" applyBorder="1" applyAlignment="1">
      <alignment horizontal="center"/>
    </xf>
    <xf numFmtId="0" fontId="6" fillId="0" borderId="29" xfId="0" applyFont="1" applyFill="1" applyBorder="1" applyAlignment="1">
      <alignment horizontal="center" wrapText="1"/>
    </xf>
    <xf numFmtId="0" fontId="6" fillId="0" borderId="30" xfId="0" applyFont="1" applyFill="1" applyBorder="1" applyAlignment="1">
      <alignment horizontal="center" wrapText="1"/>
    </xf>
    <xf numFmtId="0" fontId="6" fillId="0" borderId="31" xfId="0" applyFont="1" applyFill="1" applyBorder="1" applyAlignment="1">
      <alignment horizontal="center" wrapText="1"/>
    </xf>
    <xf numFmtId="10" fontId="9" fillId="7" borderId="16" xfId="0" applyNumberFormat="1" applyFont="1" applyFill="1" applyBorder="1" applyAlignment="1">
      <alignment horizontal="right"/>
    </xf>
    <xf numFmtId="10" fontId="9" fillId="7" borderId="22" xfId="0" applyNumberFormat="1" applyFont="1" applyFill="1" applyBorder="1" applyAlignment="1">
      <alignment horizontal="right"/>
    </xf>
    <xf numFmtId="10" fontId="9" fillId="7" borderId="25" xfId="0" applyNumberFormat="1" applyFont="1" applyFill="1" applyBorder="1" applyAlignment="1">
      <alignment horizontal="right"/>
    </xf>
    <xf numFmtId="0" fontId="6" fillId="3" borderId="6" xfId="0" applyFont="1" applyFill="1" applyBorder="1" applyAlignment="1">
      <alignment horizontal="center"/>
    </xf>
    <xf numFmtId="0" fontId="6" fillId="3" borderId="0" xfId="0" applyFont="1" applyFill="1" applyBorder="1" applyAlignment="1">
      <alignment horizontal="center"/>
    </xf>
    <xf numFmtId="0" fontId="6" fillId="3" borderId="7" xfId="0" applyFont="1" applyFill="1" applyBorder="1" applyAlignment="1">
      <alignment horizont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xf>
  </cellXfs>
  <cellStyles count="3">
    <cellStyle name="Normal" xfId="0" builtinId="0"/>
    <cellStyle name="Porcentagem" xfId="1" builtinId="5"/>
    <cellStyle name="Vírgula" xfId="2" builtin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32"/>
  <sheetViews>
    <sheetView tabSelected="1" zoomScaleNormal="68" zoomScalePageLayoutView="68" workbookViewId="0">
      <selection activeCell="G37" sqref="G37"/>
    </sheetView>
  </sheetViews>
  <sheetFormatPr defaultColWidth="9.140625" defaultRowHeight="15" x14ac:dyDescent="0.25"/>
  <cols>
    <col min="1" max="1" width="2.28515625" style="14" customWidth="1"/>
    <col min="2" max="2" width="30.42578125" style="14" bestFit="1" customWidth="1"/>
    <col min="3" max="3" width="10.140625" style="14" bestFit="1" customWidth="1"/>
    <col min="4" max="4" width="10.85546875" style="14" bestFit="1" customWidth="1"/>
    <col min="5" max="5" width="10.28515625" style="14" bestFit="1" customWidth="1"/>
    <col min="6" max="6" width="10.28515625" style="14" customWidth="1"/>
    <col min="7" max="7" width="15.140625" style="14" customWidth="1"/>
    <col min="8" max="8" width="1.85546875" style="14" customWidth="1"/>
    <col min="9" max="12" width="13" style="14" customWidth="1"/>
    <col min="13" max="13" width="21.85546875" style="14" bestFit="1" customWidth="1"/>
    <col min="14" max="14" width="18.28515625" style="14" customWidth="1"/>
    <col min="15" max="15" width="15.28515625" style="14" bestFit="1" customWidth="1"/>
    <col min="16" max="16" width="11.42578125" style="14" bestFit="1" customWidth="1"/>
    <col min="17" max="17" width="13.28515625" style="14" customWidth="1"/>
    <col min="18" max="18" width="11.7109375" style="14" customWidth="1"/>
    <col min="19" max="19" width="12.42578125" style="14" customWidth="1"/>
    <col min="20" max="20" width="10.28515625" style="14" customWidth="1"/>
    <col min="21" max="16384" width="9.140625" style="14"/>
  </cols>
  <sheetData>
    <row r="1" spans="2:15" ht="11.25" customHeight="1" x14ac:dyDescent="0.25"/>
    <row r="2" spans="2:15" ht="15.75" hidden="1" thickBot="1" x14ac:dyDescent="0.3">
      <c r="B2" s="112" t="s">
        <v>16</v>
      </c>
      <c r="C2" s="113"/>
      <c r="D2" s="113"/>
      <c r="E2" s="113"/>
      <c r="F2" s="113"/>
      <c r="G2" s="114"/>
      <c r="I2" s="112" t="s">
        <v>23</v>
      </c>
      <c r="J2" s="113"/>
      <c r="K2" s="113"/>
      <c r="L2" s="113"/>
      <c r="M2" s="113"/>
      <c r="N2" s="114"/>
    </row>
    <row r="3" spans="2:15" ht="15.75" hidden="1" thickBot="1" x14ac:dyDescent="0.3">
      <c r="B3" s="106" t="s">
        <v>52</v>
      </c>
      <c r="C3" s="107"/>
      <c r="D3" s="107"/>
      <c r="E3" s="107"/>
      <c r="F3" s="107"/>
      <c r="G3" s="108"/>
      <c r="I3" s="130" t="s">
        <v>53</v>
      </c>
      <c r="J3" s="131"/>
      <c r="K3" s="131"/>
      <c r="L3" s="131"/>
      <c r="M3" s="131"/>
      <c r="N3" s="132"/>
    </row>
    <row r="4" spans="2:15" ht="15.75" hidden="1" thickBot="1" x14ac:dyDescent="0.3">
      <c r="B4" s="15"/>
      <c r="C4" s="16" t="s">
        <v>18</v>
      </c>
      <c r="D4" s="16" t="s">
        <v>20</v>
      </c>
      <c r="E4" s="16" t="s">
        <v>19</v>
      </c>
      <c r="F4" s="16" t="s">
        <v>21</v>
      </c>
      <c r="G4" s="17" t="s">
        <v>22</v>
      </c>
      <c r="I4" s="18" t="s">
        <v>18</v>
      </c>
      <c r="J4" s="16" t="s">
        <v>20</v>
      </c>
      <c r="K4" s="16" t="s">
        <v>19</v>
      </c>
      <c r="L4" s="16" t="s">
        <v>21</v>
      </c>
      <c r="M4" s="19" t="s">
        <v>24</v>
      </c>
      <c r="N4" s="20" t="s">
        <v>25</v>
      </c>
    </row>
    <row r="5" spans="2:15" ht="15.75" hidden="1" thickBot="1" x14ac:dyDescent="0.3">
      <c r="B5" s="18" t="s">
        <v>30</v>
      </c>
      <c r="C5" s="1"/>
      <c r="D5" s="1"/>
      <c r="E5" s="1"/>
      <c r="F5" s="1"/>
      <c r="G5" s="21">
        <f t="shared" ref="G5:G10" si="0">SUM(C5:F5)</f>
        <v>0</v>
      </c>
      <c r="H5" s="22"/>
      <c r="I5" s="23"/>
      <c r="J5" s="23"/>
      <c r="K5" s="23"/>
      <c r="L5" s="23"/>
      <c r="M5" s="24">
        <f>(I5*C5+J5*D5+K5*E5+L5*F5)*N5</f>
        <v>0</v>
      </c>
      <c r="N5" s="25">
        <v>5626787.29</v>
      </c>
      <c r="O5" s="26"/>
    </row>
    <row r="6" spans="2:15" ht="15.75" hidden="1" thickBot="1" x14ac:dyDescent="0.3">
      <c r="B6" s="18" t="s">
        <v>31</v>
      </c>
      <c r="C6" s="1"/>
      <c r="D6" s="1"/>
      <c r="E6" s="1"/>
      <c r="F6" s="1"/>
      <c r="G6" s="21">
        <f t="shared" si="0"/>
        <v>0</v>
      </c>
      <c r="I6" s="23"/>
      <c r="J6" s="23"/>
      <c r="K6" s="23"/>
      <c r="L6" s="23"/>
      <c r="M6" s="24">
        <f t="shared" ref="M6:M13" si="1">(I6*C6+J6*D6+K6*E6+L6*F6)*N6</f>
        <v>0</v>
      </c>
      <c r="N6" s="25">
        <v>4271201.54</v>
      </c>
      <c r="O6" s="26"/>
    </row>
    <row r="7" spans="2:15" ht="15.75" hidden="1" thickBot="1" x14ac:dyDescent="0.3">
      <c r="B7" s="18" t="s">
        <v>32</v>
      </c>
      <c r="C7" s="1"/>
      <c r="D7" s="1"/>
      <c r="E7" s="1"/>
      <c r="F7" s="1"/>
      <c r="G7" s="21">
        <f t="shared" si="0"/>
        <v>0</v>
      </c>
      <c r="I7" s="23"/>
      <c r="J7" s="23"/>
      <c r="K7" s="23"/>
      <c r="L7" s="23"/>
      <c r="M7" s="24">
        <f t="shared" si="1"/>
        <v>0</v>
      </c>
      <c r="N7" s="25">
        <v>3683517.22</v>
      </c>
      <c r="O7" s="26"/>
    </row>
    <row r="8" spans="2:15" ht="15.75" hidden="1" thickBot="1" x14ac:dyDescent="0.3">
      <c r="B8" s="18" t="s">
        <v>33</v>
      </c>
      <c r="C8" s="1"/>
      <c r="D8" s="1"/>
      <c r="E8" s="1"/>
      <c r="F8" s="1"/>
      <c r="G8" s="21">
        <f t="shared" si="0"/>
        <v>0</v>
      </c>
      <c r="I8" s="23"/>
      <c r="J8" s="23"/>
      <c r="K8" s="23"/>
      <c r="L8" s="23"/>
      <c r="M8" s="24">
        <f t="shared" si="1"/>
        <v>0</v>
      </c>
      <c r="N8" s="25">
        <v>3683517.22</v>
      </c>
      <c r="O8" s="26"/>
    </row>
    <row r="9" spans="2:15" ht="15.75" hidden="1" thickBot="1" x14ac:dyDescent="0.3">
      <c r="B9" s="18" t="s">
        <v>34</v>
      </c>
      <c r="C9" s="1"/>
      <c r="D9" s="1"/>
      <c r="E9" s="1"/>
      <c r="F9" s="1"/>
      <c r="G9" s="21">
        <f t="shared" si="0"/>
        <v>0</v>
      </c>
      <c r="I9" s="23"/>
      <c r="J9" s="23"/>
      <c r="K9" s="23"/>
      <c r="L9" s="23"/>
      <c r="M9" s="24">
        <f t="shared" si="1"/>
        <v>0</v>
      </c>
      <c r="N9" s="25">
        <v>3496225.12</v>
      </c>
      <c r="O9" s="26"/>
    </row>
    <row r="10" spans="2:15" ht="15.75" hidden="1" thickBot="1" x14ac:dyDescent="0.3">
      <c r="B10" s="18" t="s">
        <v>35</v>
      </c>
      <c r="C10" s="1"/>
      <c r="D10" s="1"/>
      <c r="E10" s="1"/>
      <c r="F10" s="1"/>
      <c r="G10" s="21">
        <f t="shared" si="0"/>
        <v>0</v>
      </c>
      <c r="I10" s="23"/>
      <c r="J10" s="23"/>
      <c r="K10" s="23"/>
      <c r="L10" s="23"/>
      <c r="M10" s="24">
        <f t="shared" si="1"/>
        <v>0</v>
      </c>
      <c r="N10" s="25">
        <v>2988995.52</v>
      </c>
      <c r="O10" s="26"/>
    </row>
    <row r="11" spans="2:15" ht="15.75" hidden="1" thickBot="1" x14ac:dyDescent="0.3">
      <c r="B11" s="18" t="s">
        <v>36</v>
      </c>
      <c r="C11" s="1"/>
      <c r="D11" s="1"/>
      <c r="E11" s="1"/>
      <c r="F11" s="1"/>
      <c r="G11" s="21"/>
      <c r="I11" s="23"/>
      <c r="J11" s="23"/>
      <c r="K11" s="23"/>
      <c r="L11" s="23"/>
      <c r="M11" s="24">
        <f t="shared" si="1"/>
        <v>0</v>
      </c>
      <c r="N11" s="25">
        <v>2768002.81</v>
      </c>
      <c r="O11" s="26"/>
    </row>
    <row r="12" spans="2:15" ht="15.75" hidden="1" thickBot="1" x14ac:dyDescent="0.3">
      <c r="B12" s="18" t="s">
        <v>37</v>
      </c>
      <c r="C12" s="1"/>
      <c r="D12" s="1"/>
      <c r="E12" s="1"/>
      <c r="F12" s="1"/>
      <c r="G12" s="21"/>
      <c r="I12" s="23"/>
      <c r="J12" s="23"/>
      <c r="K12" s="23"/>
      <c r="L12" s="23"/>
      <c r="M12" s="24">
        <f t="shared" si="1"/>
        <v>0</v>
      </c>
      <c r="N12" s="25">
        <v>2768002.81</v>
      </c>
      <c r="O12" s="26"/>
    </row>
    <row r="13" spans="2:15" ht="15.75" hidden="1" thickBot="1" x14ac:dyDescent="0.3">
      <c r="B13" s="18" t="s">
        <v>38</v>
      </c>
      <c r="C13" s="1"/>
      <c r="D13" s="1"/>
      <c r="E13" s="1"/>
      <c r="F13" s="1"/>
      <c r="G13" s="21"/>
      <c r="I13" s="23"/>
      <c r="J13" s="23"/>
      <c r="K13" s="23"/>
      <c r="L13" s="23"/>
      <c r="M13" s="24">
        <f t="shared" si="1"/>
        <v>0</v>
      </c>
      <c r="N13" s="25">
        <v>2768002.81</v>
      </c>
      <c r="O13" s="26"/>
    </row>
    <row r="14" spans="2:15" ht="15.75" hidden="1" thickBot="1" x14ac:dyDescent="0.3">
      <c r="B14" s="18" t="s">
        <v>27</v>
      </c>
      <c r="C14" s="1"/>
      <c r="D14" s="1"/>
      <c r="E14" s="1"/>
      <c r="F14" s="1"/>
      <c r="G14" s="27">
        <f>SUM(G5:G10)</f>
        <v>0</v>
      </c>
      <c r="I14" s="28"/>
      <c r="J14" s="1"/>
      <c r="K14" s="1"/>
      <c r="L14" s="1"/>
      <c r="M14" s="24">
        <f>SUM(M5:M13)</f>
        <v>0</v>
      </c>
      <c r="N14" s="25">
        <f>SUM(N5:N13)</f>
        <v>32054252.339999996</v>
      </c>
    </row>
    <row r="15" spans="2:15" ht="15.75" hidden="1" thickBot="1" x14ac:dyDescent="0.3">
      <c r="B15" s="29"/>
      <c r="C15" s="30"/>
      <c r="D15" s="30"/>
      <c r="E15" s="30"/>
      <c r="F15" s="30"/>
      <c r="G15" s="31"/>
      <c r="I15" s="29"/>
      <c r="J15" s="30"/>
      <c r="K15" s="30"/>
      <c r="L15" s="30"/>
      <c r="M15" s="30"/>
      <c r="N15" s="31"/>
      <c r="O15" s="26"/>
    </row>
    <row r="16" spans="2:15" ht="15.75" hidden="1" thickBot="1" x14ac:dyDescent="0.3">
      <c r="B16" s="18" t="s">
        <v>39</v>
      </c>
      <c r="C16" s="1"/>
      <c r="D16" s="1"/>
      <c r="E16" s="1"/>
      <c r="F16" s="1"/>
      <c r="G16" s="21">
        <f>SUM(C16:F16)</f>
        <v>0</v>
      </c>
      <c r="I16" s="23"/>
      <c r="J16" s="32"/>
      <c r="K16" s="32"/>
      <c r="L16" s="32"/>
      <c r="M16" s="24">
        <f>(I16*C16+J16*D16+K16*E16+L16*F16)*N16</f>
        <v>0</v>
      </c>
      <c r="N16" s="25">
        <v>4842914.4000000004</v>
      </c>
      <c r="O16" s="26"/>
    </row>
    <row r="17" spans="2:15" ht="15.75" hidden="1" thickBot="1" x14ac:dyDescent="0.3">
      <c r="B17" s="18" t="s">
        <v>40</v>
      </c>
      <c r="C17" s="1"/>
      <c r="D17" s="1"/>
      <c r="E17" s="1"/>
      <c r="F17" s="1"/>
      <c r="G17" s="21">
        <f>SUM(C17:F17)</f>
        <v>0</v>
      </c>
      <c r="I17" s="23"/>
      <c r="J17" s="32"/>
      <c r="K17" s="32"/>
      <c r="L17" s="32"/>
      <c r="M17" s="24">
        <f>(I17*C17+J17*D17+K17*E17+L17*F17)*N17</f>
        <v>0</v>
      </c>
      <c r="N17" s="25">
        <v>3683517.22</v>
      </c>
      <c r="O17" s="26"/>
    </row>
    <row r="18" spans="2:15" ht="15.75" hidden="1" thickBot="1" x14ac:dyDescent="0.3">
      <c r="B18" s="18" t="s">
        <v>41</v>
      </c>
      <c r="C18" s="1"/>
      <c r="D18" s="1"/>
      <c r="E18" s="1"/>
      <c r="F18" s="1"/>
      <c r="G18" s="21">
        <f>SUM(C18:F18)</f>
        <v>0</v>
      </c>
      <c r="I18" s="23"/>
      <c r="J18" s="32"/>
      <c r="K18" s="32"/>
      <c r="L18" s="32"/>
      <c r="M18" s="24">
        <f>(I18*C18+J18*D18+K18*E18+L18*F18)*N18</f>
        <v>0</v>
      </c>
      <c r="N18" s="25">
        <v>3683517.22</v>
      </c>
    </row>
    <row r="19" spans="2:15" ht="15.75" hidden="1" thickBot="1" x14ac:dyDescent="0.3">
      <c r="B19" s="18" t="s">
        <v>42</v>
      </c>
      <c r="C19" s="1"/>
      <c r="D19" s="1"/>
      <c r="E19" s="1"/>
      <c r="F19" s="1"/>
      <c r="G19" s="21">
        <f>SUM(C19:F19)</f>
        <v>0</v>
      </c>
      <c r="I19" s="23"/>
      <c r="J19" s="32"/>
      <c r="K19" s="32"/>
      <c r="L19" s="32"/>
      <c r="M19" s="24">
        <f>(I19*C19+J19*D19+K19*E19+L19*F19)*N19</f>
        <v>0</v>
      </c>
      <c r="N19" s="25">
        <v>3675155.03</v>
      </c>
      <c r="O19" s="26"/>
    </row>
    <row r="20" spans="2:15" ht="15.75" hidden="1" thickBot="1" x14ac:dyDescent="0.3">
      <c r="B20" s="18" t="s">
        <v>43</v>
      </c>
      <c r="C20" s="1"/>
      <c r="D20" s="1"/>
      <c r="E20" s="1"/>
      <c r="F20" s="1"/>
      <c r="G20" s="21">
        <f>SUM(C20:F20)</f>
        <v>0</v>
      </c>
      <c r="I20" s="23"/>
      <c r="J20" s="32"/>
      <c r="K20" s="32"/>
      <c r="L20" s="32"/>
      <c r="M20" s="24">
        <f>(I20*C20+J20*D20+K20*E20+L20*F20)*N20</f>
        <v>0</v>
      </c>
      <c r="N20" s="25">
        <v>3496225.12</v>
      </c>
      <c r="O20" s="26"/>
    </row>
    <row r="21" spans="2:15" ht="15.75" hidden="1" thickBot="1" x14ac:dyDescent="0.3">
      <c r="B21" s="18" t="s">
        <v>44</v>
      </c>
      <c r="C21" s="1"/>
      <c r="D21" s="1"/>
      <c r="E21" s="1"/>
      <c r="F21" s="1"/>
      <c r="G21" s="21"/>
      <c r="I21" s="23"/>
      <c r="J21" s="32"/>
      <c r="K21" s="32"/>
      <c r="L21" s="32"/>
      <c r="M21" s="24"/>
      <c r="N21" s="25">
        <v>2768002.81</v>
      </c>
      <c r="O21" s="26"/>
    </row>
    <row r="22" spans="2:15" ht="15.75" hidden="1" thickBot="1" x14ac:dyDescent="0.3">
      <c r="B22" s="18" t="s">
        <v>45</v>
      </c>
      <c r="C22" s="1"/>
      <c r="D22" s="1"/>
      <c r="E22" s="1"/>
      <c r="F22" s="1"/>
      <c r="G22" s="21"/>
      <c r="I22" s="23"/>
      <c r="J22" s="32"/>
      <c r="K22" s="32"/>
      <c r="L22" s="32"/>
      <c r="M22" s="24"/>
      <c r="N22" s="25">
        <v>2988995.52</v>
      </c>
      <c r="O22" s="26"/>
    </row>
    <row r="23" spans="2:15" ht="15.75" hidden="1" thickBot="1" x14ac:dyDescent="0.3">
      <c r="B23" s="18" t="s">
        <v>28</v>
      </c>
      <c r="C23" s="1"/>
      <c r="D23" s="1"/>
      <c r="E23" s="1"/>
      <c r="F23" s="1"/>
      <c r="G23" s="27">
        <f>SUM(G16:G20)</f>
        <v>0</v>
      </c>
      <c r="I23" s="18"/>
      <c r="J23" s="1"/>
      <c r="K23" s="1"/>
      <c r="L23" s="1"/>
      <c r="M23" s="24">
        <f>SUM(M16:M20)</f>
        <v>0</v>
      </c>
      <c r="N23" s="25">
        <f>SUM(N16:N22)</f>
        <v>25138327.32</v>
      </c>
      <c r="O23" s="26"/>
    </row>
    <row r="24" spans="2:15" ht="15.75" hidden="1" thickBot="1" x14ac:dyDescent="0.3">
      <c r="B24" s="29"/>
      <c r="C24" s="30"/>
      <c r="D24" s="30"/>
      <c r="E24" s="30"/>
      <c r="F24" s="30"/>
      <c r="G24" s="31"/>
      <c r="I24" s="29"/>
      <c r="J24" s="30"/>
      <c r="K24" s="30"/>
      <c r="L24" s="30"/>
      <c r="M24" s="30"/>
      <c r="N24" s="31"/>
      <c r="O24" s="26"/>
    </row>
    <row r="25" spans="2:15" ht="15.75" hidden="1" thickBot="1" x14ac:dyDescent="0.3">
      <c r="B25" s="18" t="s">
        <v>46</v>
      </c>
      <c r="C25" s="1"/>
      <c r="D25" s="1"/>
      <c r="E25" s="1"/>
      <c r="F25" s="1"/>
      <c r="G25" s="21">
        <f>SUM(C25:F25)</f>
        <v>0</v>
      </c>
      <c r="I25" s="23"/>
      <c r="J25" s="32"/>
      <c r="K25" s="32"/>
      <c r="L25" s="32"/>
      <c r="M25" s="24">
        <f>(I25*C25+J25*D25+K25*E25+L25*F25)*N25</f>
        <v>0</v>
      </c>
      <c r="N25" s="25">
        <v>4842914.4000000004</v>
      </c>
      <c r="O25" s="26"/>
    </row>
    <row r="26" spans="2:15" ht="15.75" hidden="1" thickBot="1" x14ac:dyDescent="0.3">
      <c r="B26" s="18" t="s">
        <v>47</v>
      </c>
      <c r="C26" s="1"/>
      <c r="D26" s="1"/>
      <c r="E26" s="1"/>
      <c r="F26" s="1"/>
      <c r="G26" s="21"/>
      <c r="I26" s="23"/>
      <c r="J26" s="32"/>
      <c r="K26" s="32"/>
      <c r="L26" s="32"/>
      <c r="M26" s="24"/>
      <c r="N26" s="25">
        <v>4271201.54</v>
      </c>
      <c r="O26" s="26"/>
    </row>
    <row r="27" spans="2:15" ht="15.75" hidden="1" thickBot="1" x14ac:dyDescent="0.3">
      <c r="B27" s="18" t="s">
        <v>48</v>
      </c>
      <c r="C27" s="1"/>
      <c r="D27" s="1"/>
      <c r="E27" s="1"/>
      <c r="F27" s="1"/>
      <c r="G27" s="21">
        <f>SUM(C27:F27)</f>
        <v>0</v>
      </c>
      <c r="I27" s="23"/>
      <c r="J27" s="32"/>
      <c r="K27" s="32"/>
      <c r="L27" s="32"/>
      <c r="M27" s="24">
        <f>(I27*C27+J27*D27+K27*E27+L27*F27)*N27</f>
        <v>0</v>
      </c>
      <c r="N27" s="25">
        <v>4271201.54</v>
      </c>
      <c r="O27" s="26"/>
    </row>
    <row r="28" spans="2:15" ht="15.75" hidden="1" thickBot="1" x14ac:dyDescent="0.3">
      <c r="B28" s="33" t="s">
        <v>49</v>
      </c>
      <c r="C28" s="34"/>
      <c r="D28" s="34"/>
      <c r="E28" s="34"/>
      <c r="F28" s="34"/>
      <c r="G28" s="35"/>
      <c r="I28" s="36"/>
      <c r="J28" s="37"/>
      <c r="K28" s="37"/>
      <c r="L28" s="37"/>
      <c r="M28" s="38"/>
      <c r="N28" s="39">
        <v>3496225.12</v>
      </c>
      <c r="O28" s="26"/>
    </row>
    <row r="29" spans="2:15" ht="15.75" hidden="1" thickBot="1" x14ac:dyDescent="0.3">
      <c r="B29" s="33" t="s">
        <v>50</v>
      </c>
      <c r="C29" s="34"/>
      <c r="D29" s="34"/>
      <c r="E29" s="34"/>
      <c r="F29" s="34"/>
      <c r="G29" s="35"/>
      <c r="I29" s="36"/>
      <c r="J29" s="37"/>
      <c r="K29" s="37"/>
      <c r="L29" s="37"/>
      <c r="M29" s="38"/>
      <c r="N29" s="39">
        <v>2988995.52</v>
      </c>
      <c r="O29" s="26"/>
    </row>
    <row r="30" spans="2:15" ht="15.75" hidden="1" thickBot="1" x14ac:dyDescent="0.3">
      <c r="B30" s="33" t="s">
        <v>51</v>
      </c>
      <c r="C30" s="34"/>
      <c r="D30" s="34"/>
      <c r="E30" s="34"/>
      <c r="F30" s="34"/>
      <c r="G30" s="35"/>
      <c r="I30" s="36"/>
      <c r="J30" s="37"/>
      <c r="K30" s="37"/>
      <c r="L30" s="37"/>
      <c r="M30" s="38"/>
      <c r="N30" s="39">
        <v>2988995.52</v>
      </c>
      <c r="O30" s="26"/>
    </row>
    <row r="31" spans="2:15" ht="15.75" hidden="1" thickBot="1" x14ac:dyDescent="0.3">
      <c r="B31" s="40" t="s">
        <v>29</v>
      </c>
      <c r="C31" s="41"/>
      <c r="D31" s="41"/>
      <c r="E31" s="41"/>
      <c r="F31" s="41"/>
      <c r="G31" s="42">
        <f>SUM(G25:G27)</f>
        <v>0</v>
      </c>
      <c r="I31" s="40"/>
      <c r="J31" s="41"/>
      <c r="K31" s="41"/>
      <c r="L31" s="41"/>
      <c r="M31" s="43">
        <f>SUM(M25:M27)</f>
        <v>0</v>
      </c>
      <c r="N31" s="44">
        <f>SUM(N25:N30)</f>
        <v>22859533.640000001</v>
      </c>
    </row>
    <row r="32" spans="2:15" s="45" customFormat="1" ht="15.75" hidden="1" thickBot="1" x14ac:dyDescent="0.3">
      <c r="C32" s="46"/>
      <c r="D32" s="46"/>
      <c r="E32" s="46"/>
      <c r="F32" s="46"/>
      <c r="G32" s="47"/>
      <c r="I32" s="46"/>
      <c r="J32" s="46"/>
      <c r="K32" s="46"/>
      <c r="L32" s="46"/>
      <c r="M32" s="48"/>
      <c r="N32" s="48"/>
    </row>
    <row r="33" spans="2:19" s="51" customFormat="1" ht="15.75" thickBot="1" x14ac:dyDescent="0.3">
      <c r="C33" s="52"/>
      <c r="D33" s="52"/>
      <c r="E33" s="52"/>
      <c r="F33" s="52"/>
      <c r="G33" s="53"/>
      <c r="I33" s="68"/>
      <c r="J33" s="68"/>
      <c r="K33" s="68"/>
      <c r="L33" s="68"/>
      <c r="M33" s="69"/>
      <c r="N33" s="70"/>
      <c r="O33" s="54"/>
    </row>
    <row r="34" spans="2:19" s="45" customFormat="1" ht="15.75" thickBot="1" x14ac:dyDescent="0.3">
      <c r="B34" s="112" t="s">
        <v>16</v>
      </c>
      <c r="C34" s="113"/>
      <c r="D34" s="113"/>
      <c r="E34" s="113"/>
      <c r="F34" s="113"/>
      <c r="G34" s="114"/>
      <c r="I34" s="115" t="s">
        <v>23</v>
      </c>
      <c r="J34" s="116"/>
      <c r="K34" s="116"/>
      <c r="L34" s="116"/>
      <c r="M34" s="116"/>
      <c r="N34" s="117"/>
    </row>
    <row r="35" spans="2:19" ht="30" customHeight="1" x14ac:dyDescent="0.25">
      <c r="B35" s="118" t="s">
        <v>119</v>
      </c>
      <c r="C35" s="119"/>
      <c r="D35" s="119"/>
      <c r="E35" s="119"/>
      <c r="F35" s="119"/>
      <c r="G35" s="120"/>
      <c r="I35" s="124" t="s">
        <v>118</v>
      </c>
      <c r="J35" s="125"/>
      <c r="K35" s="125"/>
      <c r="L35" s="125"/>
      <c r="M35" s="125"/>
      <c r="N35" s="126"/>
    </row>
    <row r="36" spans="2:19" x14ac:dyDescent="0.25">
      <c r="B36" s="15"/>
      <c r="C36" s="58" t="s">
        <v>61</v>
      </c>
      <c r="D36" s="59" t="s">
        <v>20</v>
      </c>
      <c r="E36" s="59" t="s">
        <v>19</v>
      </c>
      <c r="F36" s="59" t="s">
        <v>21</v>
      </c>
      <c r="G36" s="60" t="s">
        <v>22</v>
      </c>
      <c r="I36" s="61" t="s">
        <v>61</v>
      </c>
      <c r="J36" s="71" t="s">
        <v>20</v>
      </c>
      <c r="K36" s="71" t="s">
        <v>19</v>
      </c>
      <c r="L36" s="71" t="s">
        <v>21</v>
      </c>
      <c r="M36" s="72" t="s">
        <v>24</v>
      </c>
      <c r="N36" s="62" t="s">
        <v>60</v>
      </c>
    </row>
    <row r="37" spans="2:19" x14ac:dyDescent="0.25">
      <c r="B37" s="57" t="s">
        <v>75</v>
      </c>
      <c r="C37" s="1">
        <f>AVERAGE(VIRACOPOS!H4:H15)</f>
        <v>0.92500000000000016</v>
      </c>
      <c r="D37" s="1">
        <f>AVERAGE(VIRACOPOS!H16:H41)</f>
        <v>0.90153846153846162</v>
      </c>
      <c r="E37" s="1">
        <f>AVERAGE(VIRACOPOS!H42:H50)</f>
        <v>0.95555555555555571</v>
      </c>
      <c r="F37" s="1">
        <f>AVERAGE(VIRACOPOS!H51:H56)</f>
        <v>0.89333333333333342</v>
      </c>
      <c r="G37" s="49">
        <f t="shared" ref="G37" si="2">SUM(C37:F37)</f>
        <v>3.6754273504273511</v>
      </c>
      <c r="I37" s="63">
        <f>3196727.66/13809185.7</f>
        <v>0.23149284320218827</v>
      </c>
      <c r="J37" s="64">
        <f>5767788.76/13809185.7</f>
        <v>0.4176776882651379</v>
      </c>
      <c r="K37" s="64">
        <f>2272713.2/13809185.7</f>
        <v>0.16457981298636604</v>
      </c>
      <c r="L37" s="64">
        <f>2571956.07/13809185.7</f>
        <v>0.18624965482215219</v>
      </c>
      <c r="M37" s="65">
        <f>(I37*C37+J37*D37+K37*E37+L37*F37)*N37</f>
        <v>12626174.304313676</v>
      </c>
      <c r="N37" s="83">
        <v>13809185.699999999</v>
      </c>
      <c r="P37" s="26"/>
      <c r="Q37" s="26"/>
      <c r="R37" s="26"/>
      <c r="S37" s="26"/>
    </row>
    <row r="38" spans="2:19" x14ac:dyDescent="0.25">
      <c r="B38" s="50" t="s">
        <v>62</v>
      </c>
      <c r="C38" s="127">
        <f>AVERAGE(C37:F37)</f>
        <v>0.91885683760683778</v>
      </c>
      <c r="D38" s="128"/>
      <c r="E38" s="128"/>
      <c r="F38" s="128"/>
      <c r="G38" s="129"/>
      <c r="I38" s="121"/>
      <c r="J38" s="122"/>
      <c r="K38" s="122"/>
      <c r="L38" s="122"/>
      <c r="M38" s="122"/>
      <c r="N38" s="123"/>
    </row>
    <row r="39" spans="2:19" x14ac:dyDescent="0.25">
      <c r="B39" s="29"/>
      <c r="C39" s="30"/>
      <c r="D39" s="30"/>
      <c r="E39" s="30"/>
      <c r="F39" s="30"/>
      <c r="G39" s="31"/>
      <c r="I39" s="61"/>
      <c r="J39" s="64"/>
      <c r="K39" s="64"/>
      <c r="L39" s="64"/>
      <c r="M39" s="64"/>
      <c r="N39" s="67"/>
    </row>
    <row r="40" spans="2:19" ht="15.75" hidden="1" thickBot="1" x14ac:dyDescent="0.3">
      <c r="I40" s="73"/>
      <c r="J40" s="73"/>
      <c r="K40" s="73"/>
      <c r="L40" s="73"/>
      <c r="M40" s="73"/>
      <c r="N40" s="73"/>
    </row>
    <row r="41" spans="2:19" ht="15.75" hidden="1" thickBot="1" x14ac:dyDescent="0.3">
      <c r="B41" s="112" t="s">
        <v>16</v>
      </c>
      <c r="C41" s="113"/>
      <c r="D41" s="113"/>
      <c r="E41" s="113"/>
      <c r="F41" s="113"/>
      <c r="G41" s="114"/>
      <c r="H41" s="45"/>
      <c r="I41" s="115" t="s">
        <v>23</v>
      </c>
      <c r="J41" s="116"/>
      <c r="K41" s="116"/>
      <c r="L41" s="116"/>
      <c r="M41" s="116"/>
      <c r="N41" s="117"/>
    </row>
    <row r="42" spans="2:19" hidden="1" x14ac:dyDescent="0.25">
      <c r="B42" s="106" t="s">
        <v>54</v>
      </c>
      <c r="C42" s="107"/>
      <c r="D42" s="107"/>
      <c r="E42" s="107"/>
      <c r="F42" s="107"/>
      <c r="G42" s="108"/>
      <c r="I42" s="109" t="s">
        <v>55</v>
      </c>
      <c r="J42" s="110"/>
      <c r="K42" s="110"/>
      <c r="L42" s="110"/>
      <c r="M42" s="110"/>
      <c r="N42" s="111"/>
    </row>
    <row r="43" spans="2:19" hidden="1" x14ac:dyDescent="0.25">
      <c r="B43" s="15"/>
      <c r="C43" s="16" t="s">
        <v>18</v>
      </c>
      <c r="D43" s="16" t="s">
        <v>20</v>
      </c>
      <c r="E43" s="16" t="s">
        <v>19</v>
      </c>
      <c r="F43" s="16" t="s">
        <v>21</v>
      </c>
      <c r="G43" s="17" t="s">
        <v>22</v>
      </c>
      <c r="I43" s="74" t="s">
        <v>18</v>
      </c>
      <c r="J43" s="71" t="s">
        <v>20</v>
      </c>
      <c r="K43" s="71" t="s">
        <v>19</v>
      </c>
      <c r="L43" s="71" t="s">
        <v>21</v>
      </c>
      <c r="M43" s="72" t="s">
        <v>24</v>
      </c>
      <c r="N43" s="62" t="s">
        <v>25</v>
      </c>
    </row>
    <row r="44" spans="2:19" hidden="1" x14ac:dyDescent="0.25">
      <c r="B44" s="18" t="s">
        <v>30</v>
      </c>
      <c r="C44" s="1"/>
      <c r="D44" s="1"/>
      <c r="E44" s="1"/>
      <c r="F44" s="1"/>
      <c r="G44" s="21">
        <f t="shared" ref="G44:G49" si="3">SUM(C44:F44)</f>
        <v>0</v>
      </c>
      <c r="I44" s="63"/>
      <c r="J44" s="64"/>
      <c r="K44" s="64"/>
      <c r="L44" s="64"/>
      <c r="M44" s="65">
        <f t="shared" ref="M44:M49" si="4">(I44*C44+J44*D44+K44*E44+L44*F44)*N44</f>
        <v>0</v>
      </c>
      <c r="N44" s="66">
        <v>3616366</v>
      </c>
    </row>
    <row r="45" spans="2:19" hidden="1" x14ac:dyDescent="0.25">
      <c r="B45" s="18" t="s">
        <v>31</v>
      </c>
      <c r="C45" s="1"/>
      <c r="D45" s="1"/>
      <c r="E45" s="1"/>
      <c r="F45" s="1"/>
      <c r="G45" s="21">
        <f t="shared" si="3"/>
        <v>0</v>
      </c>
      <c r="I45" s="63"/>
      <c r="J45" s="64"/>
      <c r="K45" s="64"/>
      <c r="L45" s="64"/>
      <c r="M45" s="65">
        <f t="shared" si="4"/>
        <v>0</v>
      </c>
      <c r="N45" s="66">
        <v>2602541</v>
      </c>
    </row>
    <row r="46" spans="2:19" hidden="1" x14ac:dyDescent="0.25">
      <c r="B46" s="18" t="s">
        <v>32</v>
      </c>
      <c r="C46" s="1"/>
      <c r="D46" s="1"/>
      <c r="E46" s="1"/>
      <c r="F46" s="1"/>
      <c r="G46" s="21">
        <f t="shared" si="3"/>
        <v>0</v>
      </c>
      <c r="I46" s="63"/>
      <c r="J46" s="64"/>
      <c r="K46" s="64"/>
      <c r="L46" s="64"/>
      <c r="M46" s="65">
        <f t="shared" si="4"/>
        <v>0</v>
      </c>
      <c r="N46" s="66">
        <v>2601153</v>
      </c>
    </row>
    <row r="47" spans="2:19" hidden="1" x14ac:dyDescent="0.25">
      <c r="B47" s="18" t="s">
        <v>33</v>
      </c>
      <c r="C47" s="1"/>
      <c r="D47" s="1"/>
      <c r="E47" s="1"/>
      <c r="F47" s="1"/>
      <c r="G47" s="21">
        <f t="shared" si="3"/>
        <v>0</v>
      </c>
      <c r="I47" s="63"/>
      <c r="J47" s="64"/>
      <c r="K47" s="64"/>
      <c r="L47" s="64"/>
      <c r="M47" s="65">
        <f t="shared" si="4"/>
        <v>0</v>
      </c>
      <c r="N47" s="66">
        <v>2601153</v>
      </c>
    </row>
    <row r="48" spans="2:19" hidden="1" x14ac:dyDescent="0.25">
      <c r="B48" s="18" t="s">
        <v>34</v>
      </c>
      <c r="C48" s="1"/>
      <c r="D48" s="1"/>
      <c r="E48" s="1"/>
      <c r="F48" s="1"/>
      <c r="G48" s="21">
        <f t="shared" si="3"/>
        <v>0</v>
      </c>
      <c r="I48" s="63"/>
      <c r="J48" s="64"/>
      <c r="K48" s="64"/>
      <c r="L48" s="64"/>
      <c r="M48" s="65">
        <f t="shared" si="4"/>
        <v>0</v>
      </c>
      <c r="N48" s="66">
        <v>2601153</v>
      </c>
    </row>
    <row r="49" spans="2:14" hidden="1" x14ac:dyDescent="0.25">
      <c r="B49" s="18" t="s">
        <v>35</v>
      </c>
      <c r="C49" s="1"/>
      <c r="D49" s="1"/>
      <c r="E49" s="1"/>
      <c r="F49" s="1"/>
      <c r="G49" s="21">
        <f t="shared" si="3"/>
        <v>0</v>
      </c>
      <c r="I49" s="63"/>
      <c r="J49" s="64"/>
      <c r="K49" s="64"/>
      <c r="L49" s="64"/>
      <c r="M49" s="65">
        <f t="shared" si="4"/>
        <v>0</v>
      </c>
      <c r="N49" s="66">
        <v>2160525</v>
      </c>
    </row>
    <row r="50" spans="2:14" hidden="1" x14ac:dyDescent="0.25">
      <c r="B50" s="18" t="s">
        <v>36</v>
      </c>
      <c r="C50" s="1"/>
      <c r="D50" s="1"/>
      <c r="E50" s="1"/>
      <c r="F50" s="1"/>
      <c r="G50" s="21"/>
      <c r="I50" s="63"/>
      <c r="J50" s="64"/>
      <c r="K50" s="64"/>
      <c r="L50" s="64"/>
      <c r="M50" s="65"/>
      <c r="N50" s="66">
        <v>2160525</v>
      </c>
    </row>
    <row r="51" spans="2:14" hidden="1" x14ac:dyDescent="0.25">
      <c r="B51" s="18" t="s">
        <v>37</v>
      </c>
      <c r="C51" s="1"/>
      <c r="D51" s="1"/>
      <c r="E51" s="1"/>
      <c r="F51" s="1"/>
      <c r="G51" s="21"/>
      <c r="I51" s="63"/>
      <c r="J51" s="64"/>
      <c r="K51" s="64"/>
      <c r="L51" s="64"/>
      <c r="M51" s="65"/>
      <c r="N51" s="66">
        <v>2160525</v>
      </c>
    </row>
    <row r="52" spans="2:14" hidden="1" x14ac:dyDescent="0.25">
      <c r="B52" s="18" t="s">
        <v>38</v>
      </c>
      <c r="C52" s="1"/>
      <c r="D52" s="1"/>
      <c r="E52" s="1"/>
      <c r="F52" s="1"/>
      <c r="G52" s="21"/>
      <c r="I52" s="63"/>
      <c r="J52" s="64"/>
      <c r="K52" s="64"/>
      <c r="L52" s="64"/>
      <c r="M52" s="65"/>
      <c r="N52" s="66">
        <v>2160525</v>
      </c>
    </row>
    <row r="53" spans="2:14" hidden="1" x14ac:dyDescent="0.25">
      <c r="B53" s="18" t="s">
        <v>27</v>
      </c>
      <c r="C53" s="1"/>
      <c r="D53" s="1"/>
      <c r="E53" s="1"/>
      <c r="F53" s="1"/>
      <c r="G53" s="27">
        <f>SUM(G44:G49)</f>
        <v>0</v>
      </c>
      <c r="I53" s="63"/>
      <c r="J53" s="64"/>
      <c r="K53" s="64"/>
      <c r="L53" s="64"/>
      <c r="M53" s="65">
        <f>SUM(M44:M49)</f>
        <v>0</v>
      </c>
      <c r="N53" s="66">
        <f>SUM(N44:N52)</f>
        <v>22664466</v>
      </c>
    </row>
    <row r="54" spans="2:14" hidden="1" x14ac:dyDescent="0.25">
      <c r="B54" s="29"/>
      <c r="C54" s="30"/>
      <c r="D54" s="30"/>
      <c r="E54" s="30"/>
      <c r="F54" s="30"/>
      <c r="G54" s="31"/>
      <c r="I54" s="61"/>
      <c r="J54" s="64"/>
      <c r="K54" s="64"/>
      <c r="L54" s="64"/>
      <c r="M54" s="64"/>
      <c r="N54" s="67"/>
    </row>
    <row r="55" spans="2:14" hidden="1" x14ac:dyDescent="0.25">
      <c r="B55" s="18" t="s">
        <v>39</v>
      </c>
      <c r="C55" s="1"/>
      <c r="D55" s="1"/>
      <c r="E55" s="1"/>
      <c r="F55" s="1"/>
      <c r="G55" s="21">
        <f>SUM(C55:F55)</f>
        <v>0</v>
      </c>
      <c r="I55" s="63"/>
      <c r="J55" s="64"/>
      <c r="K55" s="64"/>
      <c r="L55" s="64"/>
      <c r="M55" s="65">
        <f>(I55*C55+J55*D55+K55*E55+L55*F55)*N55</f>
        <v>0</v>
      </c>
      <c r="N55" s="66">
        <v>3708873</v>
      </c>
    </row>
    <row r="56" spans="2:14" hidden="1" x14ac:dyDescent="0.25">
      <c r="B56" s="18" t="s">
        <v>40</v>
      </c>
      <c r="C56" s="1"/>
      <c r="D56" s="1"/>
      <c r="E56" s="1"/>
      <c r="F56" s="1"/>
      <c r="G56" s="21">
        <f>SUM(C56:F56)</f>
        <v>0</v>
      </c>
      <c r="I56" s="63"/>
      <c r="J56" s="64"/>
      <c r="K56" s="64"/>
      <c r="L56" s="64"/>
      <c r="M56" s="65">
        <f>(I56*C56+J56*D56+K56*E56+L56*F56)*N56</f>
        <v>0</v>
      </c>
      <c r="N56" s="66">
        <v>2690486</v>
      </c>
    </row>
    <row r="57" spans="2:14" hidden="1" x14ac:dyDescent="0.25">
      <c r="B57" s="18" t="s">
        <v>41</v>
      </c>
      <c r="C57" s="1"/>
      <c r="D57" s="1"/>
      <c r="E57" s="1"/>
      <c r="F57" s="1"/>
      <c r="G57" s="21">
        <f>SUM(C57:F57)</f>
        <v>0</v>
      </c>
      <c r="I57" s="63"/>
      <c r="J57" s="64"/>
      <c r="K57" s="64"/>
      <c r="L57" s="64"/>
      <c r="M57" s="65">
        <f>(I57*C57+J57*D57+K57*E57+L57*F57)*N57</f>
        <v>0</v>
      </c>
      <c r="N57" s="66">
        <v>2690486</v>
      </c>
    </row>
    <row r="58" spans="2:14" hidden="1" x14ac:dyDescent="0.25">
      <c r="B58" s="18" t="s">
        <v>42</v>
      </c>
      <c r="C58" s="1"/>
      <c r="D58" s="1"/>
      <c r="E58" s="1"/>
      <c r="F58" s="1"/>
      <c r="G58" s="21">
        <f>SUM(C58:F58)</f>
        <v>0</v>
      </c>
      <c r="I58" s="63"/>
      <c r="J58" s="64"/>
      <c r="K58" s="64"/>
      <c r="L58" s="64"/>
      <c r="M58" s="65">
        <f>(I58*C58+J58*D58+K58*E58+L58*F58)*N58</f>
        <v>0</v>
      </c>
      <c r="N58" s="66">
        <v>2250457</v>
      </c>
    </row>
    <row r="59" spans="2:14" hidden="1" x14ac:dyDescent="0.25">
      <c r="B59" s="18" t="s">
        <v>43</v>
      </c>
      <c r="C59" s="1"/>
      <c r="D59" s="1"/>
      <c r="E59" s="1"/>
      <c r="F59" s="1"/>
      <c r="G59" s="21">
        <f>SUM(C59:F59)</f>
        <v>0</v>
      </c>
      <c r="I59" s="63"/>
      <c r="J59" s="64"/>
      <c r="K59" s="64"/>
      <c r="L59" s="64"/>
      <c r="M59" s="65">
        <f>(I59*C59+J59*D59+K59*E59+L59*F59)*N59</f>
        <v>0</v>
      </c>
      <c r="N59" s="66">
        <v>2249856</v>
      </c>
    </row>
    <row r="60" spans="2:14" hidden="1" x14ac:dyDescent="0.25">
      <c r="B60" s="18" t="s">
        <v>44</v>
      </c>
      <c r="C60" s="1"/>
      <c r="D60" s="1"/>
      <c r="E60" s="1"/>
      <c r="F60" s="1"/>
      <c r="G60" s="21"/>
      <c r="I60" s="63"/>
      <c r="J60" s="64"/>
      <c r="K60" s="64"/>
      <c r="L60" s="64"/>
      <c r="M60" s="65"/>
      <c r="N60" s="66">
        <v>2249856</v>
      </c>
    </row>
    <row r="61" spans="2:14" hidden="1" x14ac:dyDescent="0.25">
      <c r="B61" s="18" t="s">
        <v>45</v>
      </c>
      <c r="C61" s="1"/>
      <c r="D61" s="1"/>
      <c r="E61" s="1"/>
      <c r="F61" s="1"/>
      <c r="G61" s="21"/>
      <c r="I61" s="63"/>
      <c r="J61" s="64"/>
      <c r="K61" s="64"/>
      <c r="L61" s="64"/>
      <c r="M61" s="65"/>
      <c r="N61" s="66">
        <v>2249856</v>
      </c>
    </row>
    <row r="62" spans="2:14" hidden="1" x14ac:dyDescent="0.25">
      <c r="B62" s="18" t="s">
        <v>28</v>
      </c>
      <c r="C62" s="1"/>
      <c r="D62" s="1"/>
      <c r="E62" s="1"/>
      <c r="F62" s="1"/>
      <c r="G62" s="27">
        <f>SUM(G55:G59)</f>
        <v>0</v>
      </c>
      <c r="I62" s="63"/>
      <c r="J62" s="64"/>
      <c r="K62" s="64"/>
      <c r="L62" s="64"/>
      <c r="M62" s="65">
        <f>SUM(M55:M59)</f>
        <v>0</v>
      </c>
      <c r="N62" s="66">
        <f>SUM(N55:N61)</f>
        <v>18089870</v>
      </c>
    </row>
    <row r="63" spans="2:14" hidden="1" x14ac:dyDescent="0.25">
      <c r="B63" s="29"/>
      <c r="C63" s="30"/>
      <c r="D63" s="30"/>
      <c r="E63" s="30"/>
      <c r="F63" s="30"/>
      <c r="G63" s="31"/>
      <c r="I63" s="61"/>
      <c r="J63" s="64"/>
      <c r="K63" s="64"/>
      <c r="L63" s="64"/>
      <c r="M63" s="64"/>
      <c r="N63" s="67"/>
    </row>
    <row r="64" spans="2:14" hidden="1" x14ac:dyDescent="0.25">
      <c r="B64" s="18" t="s">
        <v>46</v>
      </c>
      <c r="C64" s="1"/>
      <c r="D64" s="1"/>
      <c r="E64" s="1"/>
      <c r="F64" s="1"/>
      <c r="G64" s="21">
        <f>SUM(C64:F64)</f>
        <v>0</v>
      </c>
      <c r="I64" s="63"/>
      <c r="J64" s="64"/>
      <c r="K64" s="64"/>
      <c r="L64" s="64"/>
      <c r="M64" s="65">
        <f>(I64*C64+J64*D64+K64*E64+L64*F64)*N64</f>
        <v>0</v>
      </c>
      <c r="N64" s="66">
        <v>3905756</v>
      </c>
    </row>
    <row r="65" spans="2:14" hidden="1" x14ac:dyDescent="0.25">
      <c r="B65" s="18" t="s">
        <v>47</v>
      </c>
      <c r="C65" s="1"/>
      <c r="D65" s="1"/>
      <c r="E65" s="1"/>
      <c r="F65" s="1"/>
      <c r="G65" s="21">
        <f>SUM(C65:F65)</f>
        <v>0</v>
      </c>
      <c r="I65" s="63"/>
      <c r="J65" s="64"/>
      <c r="K65" s="64"/>
      <c r="L65" s="64"/>
      <c r="M65" s="65">
        <f>(I65*C65+J65*D65+K65*E65+L65*F65)*N65</f>
        <v>0</v>
      </c>
      <c r="N65" s="66">
        <v>3905756</v>
      </c>
    </row>
    <row r="66" spans="2:14" hidden="1" x14ac:dyDescent="0.25">
      <c r="B66" s="18" t="s">
        <v>48</v>
      </c>
      <c r="C66" s="34"/>
      <c r="D66" s="34"/>
      <c r="E66" s="34"/>
      <c r="F66" s="34"/>
      <c r="G66" s="35"/>
      <c r="I66" s="75"/>
      <c r="J66" s="76"/>
      <c r="K66" s="76"/>
      <c r="L66" s="76"/>
      <c r="M66" s="77"/>
      <c r="N66" s="78">
        <v>3905756</v>
      </c>
    </row>
    <row r="67" spans="2:14" hidden="1" x14ac:dyDescent="0.25">
      <c r="B67" s="33" t="s">
        <v>49</v>
      </c>
      <c r="C67" s="34"/>
      <c r="D67" s="34"/>
      <c r="E67" s="34"/>
      <c r="F67" s="34"/>
      <c r="G67" s="35"/>
      <c r="I67" s="75"/>
      <c r="J67" s="76"/>
      <c r="K67" s="76"/>
      <c r="L67" s="76"/>
      <c r="M67" s="77"/>
      <c r="N67" s="78">
        <v>3905756</v>
      </c>
    </row>
    <row r="68" spans="2:14" hidden="1" x14ac:dyDescent="0.25">
      <c r="B68" s="33" t="s">
        <v>50</v>
      </c>
      <c r="C68" s="34"/>
      <c r="D68" s="34"/>
      <c r="E68" s="34"/>
      <c r="F68" s="34"/>
      <c r="G68" s="35"/>
      <c r="I68" s="75"/>
      <c r="J68" s="76"/>
      <c r="K68" s="76"/>
      <c r="L68" s="76"/>
      <c r="M68" s="77"/>
      <c r="N68" s="78">
        <v>3117221</v>
      </c>
    </row>
    <row r="69" spans="2:14" hidden="1" x14ac:dyDescent="0.25">
      <c r="B69" s="33" t="s">
        <v>51</v>
      </c>
      <c r="C69" s="34"/>
      <c r="D69" s="34"/>
      <c r="E69" s="34"/>
      <c r="F69" s="34"/>
      <c r="G69" s="35"/>
      <c r="I69" s="75"/>
      <c r="J69" s="76"/>
      <c r="K69" s="76"/>
      <c r="L69" s="76"/>
      <c r="M69" s="77"/>
      <c r="N69" s="78">
        <v>3117221</v>
      </c>
    </row>
    <row r="70" spans="2:14" ht="15.75" hidden="1" thickBot="1" x14ac:dyDescent="0.3">
      <c r="B70" s="40" t="s">
        <v>29</v>
      </c>
      <c r="C70" s="41"/>
      <c r="D70" s="41"/>
      <c r="E70" s="41"/>
      <c r="F70" s="41"/>
      <c r="G70" s="42">
        <f>SUM(G64:G65)</f>
        <v>0</v>
      </c>
      <c r="I70" s="79"/>
      <c r="J70" s="80"/>
      <c r="K70" s="80"/>
      <c r="L70" s="80"/>
      <c r="M70" s="81">
        <f>SUM(M64:M65)</f>
        <v>0</v>
      </c>
      <c r="N70" s="82">
        <f>SUM(N64:N69)</f>
        <v>21857466</v>
      </c>
    </row>
    <row r="71" spans="2:14" ht="15.75" hidden="1" thickBot="1" x14ac:dyDescent="0.3">
      <c r="I71" s="73"/>
      <c r="J71" s="73"/>
      <c r="K71" s="73"/>
      <c r="L71" s="73"/>
      <c r="M71" s="73"/>
      <c r="N71" s="73"/>
    </row>
    <row r="72" spans="2:14" ht="15.75" hidden="1" thickBot="1" x14ac:dyDescent="0.3">
      <c r="B72" s="112" t="s">
        <v>16</v>
      </c>
      <c r="C72" s="113"/>
      <c r="D72" s="113"/>
      <c r="E72" s="113"/>
      <c r="F72" s="113"/>
      <c r="G72" s="114"/>
      <c r="H72" s="45"/>
      <c r="I72" s="115" t="s">
        <v>23</v>
      </c>
      <c r="J72" s="116"/>
      <c r="K72" s="116"/>
      <c r="L72" s="116"/>
      <c r="M72" s="116"/>
      <c r="N72" s="117"/>
    </row>
    <row r="73" spans="2:14" hidden="1" x14ac:dyDescent="0.25">
      <c r="B73" s="106" t="s">
        <v>56</v>
      </c>
      <c r="C73" s="107"/>
      <c r="D73" s="107"/>
      <c r="E73" s="107"/>
      <c r="F73" s="107"/>
      <c r="G73" s="108"/>
      <c r="I73" s="109" t="s">
        <v>57</v>
      </c>
      <c r="J73" s="110"/>
      <c r="K73" s="110"/>
      <c r="L73" s="110"/>
      <c r="M73" s="110"/>
      <c r="N73" s="111"/>
    </row>
    <row r="74" spans="2:14" hidden="1" x14ac:dyDescent="0.25">
      <c r="B74" s="15"/>
      <c r="C74" s="16" t="s">
        <v>18</v>
      </c>
      <c r="D74" s="16" t="s">
        <v>20</v>
      </c>
      <c r="E74" s="16" t="s">
        <v>19</v>
      </c>
      <c r="F74" s="16" t="s">
        <v>21</v>
      </c>
      <c r="G74" s="17" t="s">
        <v>22</v>
      </c>
      <c r="I74" s="74" t="s">
        <v>18</v>
      </c>
      <c r="J74" s="71" t="s">
        <v>20</v>
      </c>
      <c r="K74" s="71" t="s">
        <v>19</v>
      </c>
      <c r="L74" s="71" t="s">
        <v>21</v>
      </c>
      <c r="M74" s="72" t="s">
        <v>24</v>
      </c>
      <c r="N74" s="62" t="s">
        <v>25</v>
      </c>
    </row>
    <row r="75" spans="2:14" hidden="1" x14ac:dyDescent="0.25">
      <c r="B75" s="18" t="s">
        <v>30</v>
      </c>
      <c r="C75" s="1"/>
      <c r="D75" s="1"/>
      <c r="E75" s="1"/>
      <c r="F75" s="1"/>
      <c r="G75" s="21">
        <f t="shared" ref="G75:G80" si="5">SUM(C75:F75)</f>
        <v>0</v>
      </c>
      <c r="I75" s="63"/>
      <c r="J75" s="64"/>
      <c r="K75" s="64"/>
      <c r="L75" s="64"/>
      <c r="M75" s="65">
        <f t="shared" ref="M75:M80" si="6">(I75*C75+J75*D75+K75*E75+L75*F75)*N75</f>
        <v>0</v>
      </c>
      <c r="N75" s="66">
        <v>4501056.1500000004</v>
      </c>
    </row>
    <row r="76" spans="2:14" hidden="1" x14ac:dyDescent="0.25">
      <c r="B76" s="18" t="s">
        <v>31</v>
      </c>
      <c r="C76" s="1"/>
      <c r="D76" s="1"/>
      <c r="E76" s="1"/>
      <c r="F76" s="1"/>
      <c r="G76" s="21">
        <f t="shared" si="5"/>
        <v>0</v>
      </c>
      <c r="I76" s="63"/>
      <c r="J76" s="64"/>
      <c r="K76" s="64"/>
      <c r="L76" s="64"/>
      <c r="M76" s="65">
        <f t="shared" si="6"/>
        <v>0</v>
      </c>
      <c r="N76" s="66">
        <v>3401261.92</v>
      </c>
    </row>
    <row r="77" spans="2:14" hidden="1" x14ac:dyDescent="0.25">
      <c r="B77" s="18" t="s">
        <v>32</v>
      </c>
      <c r="C77" s="1"/>
      <c r="D77" s="1"/>
      <c r="E77" s="1"/>
      <c r="F77" s="1"/>
      <c r="G77" s="21">
        <f t="shared" si="5"/>
        <v>0</v>
      </c>
      <c r="I77" s="63"/>
      <c r="J77" s="64"/>
      <c r="K77" s="64"/>
      <c r="L77" s="64"/>
      <c r="M77" s="65">
        <f t="shared" si="6"/>
        <v>0</v>
      </c>
      <c r="N77" s="66">
        <v>4501056.1500000004</v>
      </c>
    </row>
    <row r="78" spans="2:14" hidden="1" x14ac:dyDescent="0.25">
      <c r="B78" s="18" t="s">
        <v>33</v>
      </c>
      <c r="C78" s="1"/>
      <c r="D78" s="1"/>
      <c r="E78" s="1"/>
      <c r="F78" s="1"/>
      <c r="G78" s="21">
        <f t="shared" si="5"/>
        <v>0</v>
      </c>
      <c r="I78" s="63"/>
      <c r="J78" s="64"/>
      <c r="K78" s="64"/>
      <c r="L78" s="64"/>
      <c r="M78" s="65">
        <f t="shared" si="6"/>
        <v>0</v>
      </c>
      <c r="N78" s="66">
        <v>3801233.8</v>
      </c>
    </row>
    <row r="79" spans="2:14" hidden="1" x14ac:dyDescent="0.25">
      <c r="B79" s="18" t="s">
        <v>34</v>
      </c>
      <c r="C79" s="1"/>
      <c r="D79" s="1"/>
      <c r="E79" s="1"/>
      <c r="F79" s="1"/>
      <c r="G79" s="21">
        <f t="shared" si="5"/>
        <v>0</v>
      </c>
      <c r="I79" s="63"/>
      <c r="J79" s="64"/>
      <c r="K79" s="64"/>
      <c r="L79" s="64"/>
      <c r="M79" s="65">
        <f t="shared" si="6"/>
        <v>0</v>
      </c>
      <c r="N79" s="66">
        <v>3801233.8</v>
      </c>
    </row>
    <row r="80" spans="2:14" hidden="1" x14ac:dyDescent="0.25">
      <c r="B80" s="18" t="s">
        <v>35</v>
      </c>
      <c r="C80" s="1"/>
      <c r="D80" s="1"/>
      <c r="E80" s="1"/>
      <c r="F80" s="1"/>
      <c r="G80" s="21">
        <f t="shared" si="5"/>
        <v>0</v>
      </c>
      <c r="I80" s="63"/>
      <c r="J80" s="64"/>
      <c r="K80" s="64"/>
      <c r="L80" s="64"/>
      <c r="M80" s="65">
        <f t="shared" si="6"/>
        <v>0</v>
      </c>
      <c r="N80" s="66">
        <v>3401261.92</v>
      </c>
    </row>
    <row r="81" spans="2:14" hidden="1" x14ac:dyDescent="0.25">
      <c r="B81" s="18" t="s">
        <v>36</v>
      </c>
      <c r="C81" s="1"/>
      <c r="D81" s="1"/>
      <c r="E81" s="1"/>
      <c r="F81" s="1"/>
      <c r="G81" s="21"/>
      <c r="I81" s="63"/>
      <c r="J81" s="64"/>
      <c r="K81" s="64"/>
      <c r="L81" s="64"/>
      <c r="M81" s="65"/>
      <c r="N81" s="66">
        <v>3401261.92</v>
      </c>
    </row>
    <row r="82" spans="2:14" hidden="1" x14ac:dyDescent="0.25">
      <c r="B82" s="18" t="s">
        <v>37</v>
      </c>
      <c r="C82" s="1"/>
      <c r="D82" s="1"/>
      <c r="E82" s="1"/>
      <c r="F82" s="1"/>
      <c r="G82" s="21"/>
      <c r="I82" s="63"/>
      <c r="J82" s="64"/>
      <c r="K82" s="64"/>
      <c r="L82" s="64"/>
      <c r="M82" s="65"/>
      <c r="N82" s="66">
        <v>3401261.92</v>
      </c>
    </row>
    <row r="83" spans="2:14" hidden="1" x14ac:dyDescent="0.25">
      <c r="B83" s="18" t="s">
        <v>38</v>
      </c>
      <c r="C83" s="1"/>
      <c r="D83" s="1"/>
      <c r="E83" s="1"/>
      <c r="F83" s="1"/>
      <c r="G83" s="21"/>
      <c r="I83" s="63"/>
      <c r="J83" s="64"/>
      <c r="K83" s="64"/>
      <c r="L83" s="64"/>
      <c r="M83" s="65"/>
      <c r="N83" s="66">
        <v>3401261.92</v>
      </c>
    </row>
    <row r="84" spans="2:14" hidden="1" x14ac:dyDescent="0.25">
      <c r="B84" s="18" t="s">
        <v>27</v>
      </c>
      <c r="C84" s="1"/>
      <c r="D84" s="1"/>
      <c r="E84" s="1"/>
      <c r="F84" s="1"/>
      <c r="G84" s="27">
        <f>SUM(G75:G80)</f>
        <v>0</v>
      </c>
      <c r="I84" s="63"/>
      <c r="J84" s="64"/>
      <c r="K84" s="64"/>
      <c r="L84" s="64"/>
      <c r="M84" s="65">
        <f>SUM(M75:M80)</f>
        <v>0</v>
      </c>
      <c r="N84" s="66">
        <f>SUM(N75:N83)</f>
        <v>33610889.500000007</v>
      </c>
    </row>
    <row r="85" spans="2:14" hidden="1" x14ac:dyDescent="0.25">
      <c r="B85" s="29"/>
      <c r="C85" s="30"/>
      <c r="D85" s="30"/>
      <c r="E85" s="30"/>
      <c r="F85" s="30"/>
      <c r="G85" s="31"/>
      <c r="I85" s="61"/>
      <c r="J85" s="64"/>
      <c r="K85" s="64"/>
      <c r="L85" s="64"/>
      <c r="M85" s="64"/>
      <c r="N85" s="67"/>
    </row>
    <row r="86" spans="2:14" hidden="1" x14ac:dyDescent="0.25">
      <c r="B86" s="18" t="s">
        <v>39</v>
      </c>
      <c r="C86" s="1"/>
      <c r="D86" s="1"/>
      <c r="E86" s="1"/>
      <c r="F86" s="1"/>
      <c r="G86" s="21">
        <f>SUM(C86:F86)</f>
        <v>0</v>
      </c>
      <c r="I86" s="63"/>
      <c r="J86" s="64"/>
      <c r="K86" s="64"/>
      <c r="L86" s="64"/>
      <c r="M86" s="65">
        <f>(I86*C86+J86*D86+K86*E86+L86*F86)*N86</f>
        <v>0</v>
      </c>
      <c r="N86" s="66">
        <v>4401267.08</v>
      </c>
    </row>
    <row r="87" spans="2:14" hidden="1" x14ac:dyDescent="0.25">
      <c r="B87" s="18" t="s">
        <v>40</v>
      </c>
      <c r="C87" s="1"/>
      <c r="D87" s="1"/>
      <c r="E87" s="1"/>
      <c r="F87" s="1"/>
      <c r="G87" s="21">
        <f>SUM(C87:F87)</f>
        <v>0</v>
      </c>
      <c r="I87" s="63"/>
      <c r="J87" s="64"/>
      <c r="K87" s="64"/>
      <c r="L87" s="64"/>
      <c r="M87" s="65">
        <f>(I87*C87+J87*D87+K87*E87+L87*F87)*N87</f>
        <v>0</v>
      </c>
      <c r="N87" s="66">
        <v>4000871.37</v>
      </c>
    </row>
    <row r="88" spans="2:14" hidden="1" x14ac:dyDescent="0.25">
      <c r="B88" s="18" t="s">
        <v>41</v>
      </c>
      <c r="C88" s="1"/>
      <c r="D88" s="1"/>
      <c r="E88" s="1"/>
      <c r="F88" s="1"/>
      <c r="G88" s="21">
        <f>SUM(C88:F88)</f>
        <v>0</v>
      </c>
      <c r="I88" s="63"/>
      <c r="J88" s="64"/>
      <c r="K88" s="64"/>
      <c r="L88" s="64"/>
      <c r="M88" s="65">
        <f>(I88*C88+J88*D88+K88*E88+L88*F88)*N88</f>
        <v>0</v>
      </c>
      <c r="N88" s="66">
        <v>4000871.38</v>
      </c>
    </row>
    <row r="89" spans="2:14" hidden="1" x14ac:dyDescent="0.25">
      <c r="B89" s="18" t="s">
        <v>42</v>
      </c>
      <c r="C89" s="1"/>
      <c r="D89" s="1"/>
      <c r="E89" s="1"/>
      <c r="F89" s="1"/>
      <c r="G89" s="21">
        <f>SUM(C89:F89)</f>
        <v>0</v>
      </c>
      <c r="I89" s="63"/>
      <c r="J89" s="64"/>
      <c r="K89" s="64"/>
      <c r="L89" s="64"/>
      <c r="M89" s="65">
        <f>(I89*C89+J89*D89+K89*E89+L89*F89)*N89</f>
        <v>0</v>
      </c>
      <c r="N89" s="66">
        <v>3401261.92</v>
      </c>
    </row>
    <row r="90" spans="2:14" hidden="1" x14ac:dyDescent="0.25">
      <c r="B90" s="18" t="s">
        <v>43</v>
      </c>
      <c r="C90" s="1"/>
      <c r="D90" s="1"/>
      <c r="E90" s="1"/>
      <c r="F90" s="1"/>
      <c r="G90" s="21">
        <f>SUM(C90:F90)</f>
        <v>0</v>
      </c>
      <c r="I90" s="63"/>
      <c r="J90" s="64"/>
      <c r="K90" s="64"/>
      <c r="L90" s="64"/>
      <c r="M90" s="65">
        <f>(I90*C90+J90*D90+K90*E90+L90*F90)*N90</f>
        <v>0</v>
      </c>
      <c r="N90" s="66">
        <v>3401261.92</v>
      </c>
    </row>
    <row r="91" spans="2:14" hidden="1" x14ac:dyDescent="0.25">
      <c r="B91" s="18" t="s">
        <v>44</v>
      </c>
      <c r="C91" s="1"/>
      <c r="D91" s="1"/>
      <c r="E91" s="1"/>
      <c r="F91" s="1"/>
      <c r="G91" s="21"/>
      <c r="I91" s="63"/>
      <c r="J91" s="64"/>
      <c r="K91" s="64"/>
      <c r="L91" s="64"/>
      <c r="M91" s="65"/>
      <c r="N91" s="66">
        <v>3401261.92</v>
      </c>
    </row>
    <row r="92" spans="2:14" hidden="1" x14ac:dyDescent="0.25">
      <c r="B92" s="18" t="s">
        <v>45</v>
      </c>
      <c r="C92" s="1"/>
      <c r="D92" s="1"/>
      <c r="E92" s="1"/>
      <c r="F92" s="1"/>
      <c r="G92" s="21"/>
      <c r="I92" s="63"/>
      <c r="J92" s="64"/>
      <c r="K92" s="64"/>
      <c r="L92" s="64"/>
      <c r="M92" s="65"/>
      <c r="N92" s="66">
        <v>4000871.37</v>
      </c>
    </row>
    <row r="93" spans="2:14" hidden="1" x14ac:dyDescent="0.25">
      <c r="B93" s="18" t="s">
        <v>28</v>
      </c>
      <c r="C93" s="1"/>
      <c r="D93" s="1"/>
      <c r="E93" s="1"/>
      <c r="F93" s="1"/>
      <c r="G93" s="27">
        <f>SUM(G86:G90)</f>
        <v>0</v>
      </c>
      <c r="I93" s="63"/>
      <c r="J93" s="64"/>
      <c r="K93" s="64"/>
      <c r="L93" s="64"/>
      <c r="M93" s="65">
        <f>SUM(M86:M90)</f>
        <v>0</v>
      </c>
      <c r="N93" s="66">
        <f>SUM(N86:N92)</f>
        <v>26607666.959999997</v>
      </c>
    </row>
    <row r="94" spans="2:14" hidden="1" x14ac:dyDescent="0.25">
      <c r="B94" s="29"/>
      <c r="C94" s="30"/>
      <c r="D94" s="30"/>
      <c r="E94" s="30"/>
      <c r="F94" s="30"/>
      <c r="G94" s="31"/>
      <c r="I94" s="61"/>
      <c r="J94" s="64"/>
      <c r="K94" s="64"/>
      <c r="L94" s="64"/>
      <c r="M94" s="64"/>
      <c r="N94" s="67"/>
    </row>
    <row r="95" spans="2:14" hidden="1" x14ac:dyDescent="0.25">
      <c r="B95" s="18" t="s">
        <v>46</v>
      </c>
      <c r="C95" s="1"/>
      <c r="D95" s="1"/>
      <c r="E95" s="1"/>
      <c r="F95" s="1"/>
      <c r="G95" s="21">
        <f>SUM(C95:F95)</f>
        <v>0</v>
      </c>
      <c r="I95" s="63"/>
      <c r="J95" s="64"/>
      <c r="K95" s="64"/>
      <c r="L95" s="64"/>
      <c r="M95" s="65">
        <f>(I95*C95+J95*D95+K95*E95+L95*F95)*N95</f>
        <v>0</v>
      </c>
      <c r="N95" s="66">
        <v>4501056.1500000004</v>
      </c>
    </row>
    <row r="96" spans="2:14" hidden="1" x14ac:dyDescent="0.25">
      <c r="B96" s="18" t="s">
        <v>47</v>
      </c>
      <c r="C96" s="1"/>
      <c r="D96" s="1"/>
      <c r="E96" s="1"/>
      <c r="F96" s="1"/>
      <c r="G96" s="21">
        <f>SUM(C96:F96)</f>
        <v>0</v>
      </c>
      <c r="I96" s="63"/>
      <c r="J96" s="64"/>
      <c r="K96" s="64"/>
      <c r="L96" s="64"/>
      <c r="M96" s="65">
        <f>(I96*C96+J96*D96+K96*E96+L96*F96)*N96</f>
        <v>0</v>
      </c>
      <c r="N96" s="66">
        <v>4501056.1500000004</v>
      </c>
    </row>
    <row r="97" spans="2:14" hidden="1" x14ac:dyDescent="0.25">
      <c r="B97" s="18" t="s">
        <v>48</v>
      </c>
      <c r="C97" s="34"/>
      <c r="D97" s="34"/>
      <c r="E97" s="34"/>
      <c r="F97" s="34"/>
      <c r="G97" s="35"/>
      <c r="I97" s="75"/>
      <c r="J97" s="76"/>
      <c r="K97" s="76"/>
      <c r="L97" s="76"/>
      <c r="M97" s="77"/>
      <c r="N97" s="78">
        <v>4501056.1500000004</v>
      </c>
    </row>
    <row r="98" spans="2:14" hidden="1" x14ac:dyDescent="0.25">
      <c r="B98" s="33" t="s">
        <v>49</v>
      </c>
      <c r="C98" s="34"/>
      <c r="D98" s="34"/>
      <c r="E98" s="34"/>
      <c r="F98" s="34"/>
      <c r="G98" s="35"/>
      <c r="I98" s="75"/>
      <c r="J98" s="76"/>
      <c r="K98" s="76"/>
      <c r="L98" s="76"/>
      <c r="M98" s="77"/>
      <c r="N98" s="78">
        <v>4401267.08</v>
      </c>
    </row>
    <row r="99" spans="2:14" hidden="1" x14ac:dyDescent="0.25">
      <c r="B99" s="33" t="s">
        <v>50</v>
      </c>
      <c r="C99" s="34"/>
      <c r="D99" s="34"/>
      <c r="E99" s="34"/>
      <c r="F99" s="34"/>
      <c r="G99" s="35"/>
      <c r="I99" s="75"/>
      <c r="J99" s="76"/>
      <c r="K99" s="76"/>
      <c r="L99" s="76"/>
      <c r="M99" s="77"/>
      <c r="N99" s="78">
        <v>3401261.92</v>
      </c>
    </row>
    <row r="100" spans="2:14" hidden="1" x14ac:dyDescent="0.25">
      <c r="B100" s="33" t="s">
        <v>51</v>
      </c>
      <c r="C100" s="34"/>
      <c r="D100" s="34"/>
      <c r="E100" s="34"/>
      <c r="F100" s="34"/>
      <c r="G100" s="35"/>
      <c r="I100" s="75"/>
      <c r="J100" s="76"/>
      <c r="K100" s="76"/>
      <c r="L100" s="76"/>
      <c r="M100" s="77"/>
      <c r="N100" s="78">
        <v>3401261.92</v>
      </c>
    </row>
    <row r="101" spans="2:14" ht="15.75" hidden="1" thickBot="1" x14ac:dyDescent="0.3">
      <c r="B101" s="40" t="s">
        <v>29</v>
      </c>
      <c r="C101" s="41"/>
      <c r="D101" s="41"/>
      <c r="E101" s="41"/>
      <c r="F101" s="41"/>
      <c r="G101" s="42">
        <f>SUM(G95:G96)</f>
        <v>0</v>
      </c>
      <c r="I101" s="79"/>
      <c r="J101" s="80"/>
      <c r="K101" s="80"/>
      <c r="L101" s="80"/>
      <c r="M101" s="81">
        <f>SUM(M95:M96)</f>
        <v>0</v>
      </c>
      <c r="N101" s="82">
        <f>SUM(N95:N100)</f>
        <v>24706959.370000005</v>
      </c>
    </row>
    <row r="102" spans="2:14" ht="15.75" hidden="1" thickBot="1" x14ac:dyDescent="0.3">
      <c r="I102" s="73"/>
      <c r="J102" s="73"/>
      <c r="K102" s="73"/>
      <c r="L102" s="73"/>
      <c r="M102" s="73"/>
      <c r="N102" s="73"/>
    </row>
    <row r="103" spans="2:14" ht="15.75" hidden="1" thickBot="1" x14ac:dyDescent="0.3">
      <c r="B103" s="112" t="s">
        <v>16</v>
      </c>
      <c r="C103" s="113"/>
      <c r="D103" s="113"/>
      <c r="E103" s="113"/>
      <c r="F103" s="113"/>
      <c r="G103" s="114"/>
      <c r="H103" s="45"/>
      <c r="I103" s="115" t="s">
        <v>23</v>
      </c>
      <c r="J103" s="116"/>
      <c r="K103" s="116"/>
      <c r="L103" s="116"/>
      <c r="M103" s="116"/>
      <c r="N103" s="117"/>
    </row>
    <row r="104" spans="2:14" hidden="1" x14ac:dyDescent="0.25">
      <c r="B104" s="106" t="s">
        <v>58</v>
      </c>
      <c r="C104" s="107"/>
      <c r="D104" s="107"/>
      <c r="E104" s="107"/>
      <c r="F104" s="107"/>
      <c r="G104" s="108"/>
      <c r="I104" s="109" t="s">
        <v>59</v>
      </c>
      <c r="J104" s="110"/>
      <c r="K104" s="110"/>
      <c r="L104" s="110"/>
      <c r="M104" s="110"/>
      <c r="N104" s="111"/>
    </row>
    <row r="105" spans="2:14" hidden="1" x14ac:dyDescent="0.25">
      <c r="B105" s="15"/>
      <c r="C105" s="16" t="s">
        <v>18</v>
      </c>
      <c r="D105" s="16" t="s">
        <v>20</v>
      </c>
      <c r="E105" s="16" t="s">
        <v>19</v>
      </c>
      <c r="F105" s="16" t="s">
        <v>21</v>
      </c>
      <c r="G105" s="17" t="s">
        <v>22</v>
      </c>
      <c r="I105" s="74" t="s">
        <v>18</v>
      </c>
      <c r="J105" s="71" t="s">
        <v>20</v>
      </c>
      <c r="K105" s="71" t="s">
        <v>19</v>
      </c>
      <c r="L105" s="71" t="s">
        <v>21</v>
      </c>
      <c r="M105" s="72" t="s">
        <v>24</v>
      </c>
      <c r="N105" s="62" t="s">
        <v>25</v>
      </c>
    </row>
    <row r="106" spans="2:14" hidden="1" x14ac:dyDescent="0.25">
      <c r="B106" s="18" t="s">
        <v>30</v>
      </c>
      <c r="C106" s="1"/>
      <c r="D106" s="1"/>
      <c r="E106" s="1"/>
      <c r="F106" s="1"/>
      <c r="G106" s="21">
        <f t="shared" ref="G106:G111" si="7">SUM(C106:F106)</f>
        <v>0</v>
      </c>
      <c r="I106" s="63"/>
      <c r="J106" s="64"/>
      <c r="K106" s="64"/>
      <c r="L106" s="64"/>
      <c r="M106" s="65">
        <f t="shared" ref="M106:M111" si="8">(I106*C106+J106*D106+K106*E106+L106*F106)*N106</f>
        <v>0</v>
      </c>
      <c r="N106" s="66">
        <v>5725607.0899999999</v>
      </c>
    </row>
    <row r="107" spans="2:14" hidden="1" x14ac:dyDescent="0.25">
      <c r="B107" s="18" t="s">
        <v>31</v>
      </c>
      <c r="C107" s="1"/>
      <c r="D107" s="1"/>
      <c r="E107" s="1"/>
      <c r="F107" s="1"/>
      <c r="G107" s="21">
        <f t="shared" si="7"/>
        <v>0</v>
      </c>
      <c r="I107" s="63"/>
      <c r="J107" s="64"/>
      <c r="K107" s="64"/>
      <c r="L107" s="64"/>
      <c r="M107" s="65">
        <f t="shared" si="8"/>
        <v>0</v>
      </c>
      <c r="N107" s="66">
        <v>4769904.1500000004</v>
      </c>
    </row>
    <row r="108" spans="2:14" hidden="1" x14ac:dyDescent="0.25">
      <c r="B108" s="18" t="s">
        <v>32</v>
      </c>
      <c r="C108" s="1"/>
      <c r="D108" s="1"/>
      <c r="E108" s="1"/>
      <c r="F108" s="1"/>
      <c r="G108" s="21">
        <f t="shared" si="7"/>
        <v>0</v>
      </c>
      <c r="I108" s="63"/>
      <c r="J108" s="64"/>
      <c r="K108" s="64"/>
      <c r="L108" s="64"/>
      <c r="M108" s="65">
        <f t="shared" si="8"/>
        <v>0</v>
      </c>
      <c r="N108" s="66">
        <v>4516198.1100000003</v>
      </c>
    </row>
    <row r="109" spans="2:14" hidden="1" x14ac:dyDescent="0.25">
      <c r="B109" s="18" t="s">
        <v>33</v>
      </c>
      <c r="C109" s="1"/>
      <c r="D109" s="1"/>
      <c r="E109" s="1"/>
      <c r="F109" s="1"/>
      <c r="G109" s="21">
        <f t="shared" si="7"/>
        <v>0</v>
      </c>
      <c r="I109" s="63"/>
      <c r="J109" s="64"/>
      <c r="K109" s="64"/>
      <c r="L109" s="64"/>
      <c r="M109" s="65">
        <f t="shared" si="8"/>
        <v>0</v>
      </c>
      <c r="N109" s="66">
        <v>4854472.83</v>
      </c>
    </row>
    <row r="110" spans="2:14" hidden="1" x14ac:dyDescent="0.25">
      <c r="B110" s="18" t="s">
        <v>34</v>
      </c>
      <c r="C110" s="1"/>
      <c r="D110" s="1"/>
      <c r="E110" s="1"/>
      <c r="F110" s="1"/>
      <c r="G110" s="21">
        <f t="shared" si="7"/>
        <v>0</v>
      </c>
      <c r="I110" s="63"/>
      <c r="J110" s="64"/>
      <c r="K110" s="64"/>
      <c r="L110" s="64"/>
      <c r="M110" s="65">
        <f t="shared" si="8"/>
        <v>0</v>
      </c>
      <c r="N110" s="66">
        <v>4854472.83</v>
      </c>
    </row>
    <row r="111" spans="2:14" hidden="1" x14ac:dyDescent="0.25">
      <c r="B111" s="18" t="s">
        <v>35</v>
      </c>
      <c r="C111" s="1"/>
      <c r="D111" s="1"/>
      <c r="E111" s="1"/>
      <c r="F111" s="1"/>
      <c r="G111" s="21">
        <f t="shared" si="7"/>
        <v>0</v>
      </c>
      <c r="I111" s="63"/>
      <c r="J111" s="64"/>
      <c r="K111" s="64"/>
      <c r="L111" s="64"/>
      <c r="M111" s="65">
        <f t="shared" si="8"/>
        <v>0</v>
      </c>
      <c r="N111" s="66">
        <v>2266517.4900000002</v>
      </c>
    </row>
    <row r="112" spans="2:14" hidden="1" x14ac:dyDescent="0.25">
      <c r="B112" s="18" t="s">
        <v>36</v>
      </c>
      <c r="C112" s="1"/>
      <c r="D112" s="1"/>
      <c r="E112" s="1"/>
      <c r="F112" s="1"/>
      <c r="G112" s="21"/>
      <c r="I112" s="63"/>
      <c r="J112" s="64"/>
      <c r="K112" s="64"/>
      <c r="L112" s="64"/>
      <c r="M112" s="65"/>
      <c r="N112" s="66">
        <v>2266517.4900000002</v>
      </c>
    </row>
    <row r="113" spans="2:14" hidden="1" x14ac:dyDescent="0.25">
      <c r="B113" s="18" t="s">
        <v>37</v>
      </c>
      <c r="C113" s="1"/>
      <c r="D113" s="1"/>
      <c r="E113" s="1"/>
      <c r="F113" s="1"/>
      <c r="G113" s="21"/>
      <c r="I113" s="63"/>
      <c r="J113" s="64"/>
      <c r="K113" s="64"/>
      <c r="L113" s="64"/>
      <c r="M113" s="65"/>
      <c r="N113" s="66">
        <v>2266517.4900000002</v>
      </c>
    </row>
    <row r="114" spans="2:14" hidden="1" x14ac:dyDescent="0.25">
      <c r="B114" s="18" t="s">
        <v>38</v>
      </c>
      <c r="C114" s="1"/>
      <c r="D114" s="1"/>
      <c r="E114" s="1"/>
      <c r="F114" s="1"/>
      <c r="G114" s="21"/>
      <c r="I114" s="63"/>
      <c r="J114" s="64"/>
      <c r="K114" s="64"/>
      <c r="L114" s="64"/>
      <c r="M114" s="65"/>
      <c r="N114" s="66">
        <v>2266517.4900000002</v>
      </c>
    </row>
    <row r="115" spans="2:14" hidden="1" x14ac:dyDescent="0.25">
      <c r="B115" s="18" t="s">
        <v>27</v>
      </c>
      <c r="C115" s="1"/>
      <c r="D115" s="1"/>
      <c r="E115" s="1"/>
      <c r="F115" s="1"/>
      <c r="G115" s="27">
        <f>SUM(G106:G111)</f>
        <v>0</v>
      </c>
      <c r="I115" s="63"/>
      <c r="J115" s="64"/>
      <c r="K115" s="64"/>
      <c r="L115" s="64"/>
      <c r="M115" s="65">
        <f>SUM(M106:M111)</f>
        <v>0</v>
      </c>
      <c r="N115" s="66">
        <f>SUM(N106:N114)</f>
        <v>33786724.970000006</v>
      </c>
    </row>
    <row r="116" spans="2:14" hidden="1" x14ac:dyDescent="0.25">
      <c r="B116" s="29"/>
      <c r="C116" s="30"/>
      <c r="D116" s="30"/>
      <c r="E116" s="30"/>
      <c r="F116" s="30"/>
      <c r="G116" s="31"/>
      <c r="I116" s="61"/>
      <c r="J116" s="64"/>
      <c r="K116" s="64"/>
      <c r="L116" s="64"/>
      <c r="M116" s="64"/>
      <c r="N116" s="67"/>
    </row>
    <row r="117" spans="2:14" hidden="1" x14ac:dyDescent="0.25">
      <c r="B117" s="18" t="s">
        <v>39</v>
      </c>
      <c r="C117" s="1"/>
      <c r="D117" s="1"/>
      <c r="E117" s="1"/>
      <c r="F117" s="1"/>
      <c r="G117" s="21">
        <f>SUM(C117:F117)</f>
        <v>0</v>
      </c>
      <c r="I117" s="63"/>
      <c r="J117" s="64"/>
      <c r="K117" s="64"/>
      <c r="L117" s="64"/>
      <c r="M117" s="65">
        <f>(I117*C117+J117*D117+K117*E117+L117*F117)*N117</f>
        <v>0</v>
      </c>
      <c r="N117" s="66">
        <v>10482657.119999999</v>
      </c>
    </row>
    <row r="118" spans="2:14" hidden="1" x14ac:dyDescent="0.25">
      <c r="B118" s="18" t="s">
        <v>40</v>
      </c>
      <c r="C118" s="1"/>
      <c r="D118" s="1"/>
      <c r="E118" s="1"/>
      <c r="F118" s="1"/>
      <c r="G118" s="21">
        <f>SUM(C118:F118)</f>
        <v>0</v>
      </c>
      <c r="I118" s="63"/>
      <c r="J118" s="64"/>
      <c r="K118" s="64"/>
      <c r="L118" s="64"/>
      <c r="M118" s="65">
        <f>(I118*C118+J118*D118+K118*E118+L118*F118)*N118</f>
        <v>0</v>
      </c>
      <c r="N118" s="66">
        <v>3778618.69</v>
      </c>
    </row>
    <row r="119" spans="2:14" hidden="1" x14ac:dyDescent="0.25">
      <c r="B119" s="18" t="s">
        <v>41</v>
      </c>
      <c r="C119" s="1"/>
      <c r="D119" s="1"/>
      <c r="E119" s="1"/>
      <c r="F119" s="1"/>
      <c r="G119" s="21">
        <f>SUM(C119:F119)</f>
        <v>0</v>
      </c>
      <c r="I119" s="63"/>
      <c r="J119" s="64"/>
      <c r="K119" s="64"/>
      <c r="L119" s="64"/>
      <c r="M119" s="65">
        <f>(I119*C119+J119*D119+K119*E119+L119*F119)*N119</f>
        <v>0</v>
      </c>
      <c r="N119" s="66">
        <v>3100012.63</v>
      </c>
    </row>
    <row r="120" spans="2:14" hidden="1" x14ac:dyDescent="0.25">
      <c r="B120" s="18" t="s">
        <v>42</v>
      </c>
      <c r="C120" s="1"/>
      <c r="D120" s="1"/>
      <c r="E120" s="1"/>
      <c r="F120" s="1"/>
      <c r="G120" s="21">
        <f>SUM(C120:F120)</f>
        <v>0</v>
      </c>
      <c r="I120" s="63"/>
      <c r="J120" s="64"/>
      <c r="K120" s="64"/>
      <c r="L120" s="64"/>
      <c r="M120" s="65">
        <f>(I120*C120+J120*D120+K120*E120+L120*F120)*N120</f>
        <v>0</v>
      </c>
      <c r="N120" s="66">
        <v>2164272.06</v>
      </c>
    </row>
    <row r="121" spans="2:14" hidden="1" x14ac:dyDescent="0.25">
      <c r="B121" s="18" t="s">
        <v>43</v>
      </c>
      <c r="C121" s="1"/>
      <c r="D121" s="1"/>
      <c r="E121" s="1"/>
      <c r="F121" s="1"/>
      <c r="G121" s="21">
        <f>SUM(C121:F121)</f>
        <v>0</v>
      </c>
      <c r="I121" s="63"/>
      <c r="J121" s="64"/>
      <c r="K121" s="64"/>
      <c r="L121" s="64"/>
      <c r="M121" s="65">
        <f>(I121*C121+J121*D121+K121*E121+L121*F121)*N121</f>
        <v>0</v>
      </c>
      <c r="N121" s="66">
        <v>2021419.56</v>
      </c>
    </row>
    <row r="122" spans="2:14" hidden="1" x14ac:dyDescent="0.25">
      <c r="B122" s="18" t="s">
        <v>44</v>
      </c>
      <c r="C122" s="1"/>
      <c r="D122" s="1"/>
      <c r="E122" s="1"/>
      <c r="F122" s="1"/>
      <c r="G122" s="21"/>
      <c r="I122" s="63"/>
      <c r="J122" s="64"/>
      <c r="K122" s="64"/>
      <c r="L122" s="64"/>
      <c r="M122" s="65"/>
      <c r="N122" s="66">
        <v>2021419.56</v>
      </c>
    </row>
    <row r="123" spans="2:14" hidden="1" x14ac:dyDescent="0.25">
      <c r="B123" s="18" t="s">
        <v>45</v>
      </c>
      <c r="C123" s="1"/>
      <c r="D123" s="1"/>
      <c r="E123" s="1"/>
      <c r="F123" s="1"/>
      <c r="G123" s="21"/>
      <c r="I123" s="63"/>
      <c r="J123" s="64"/>
      <c r="K123" s="64"/>
      <c r="L123" s="64"/>
      <c r="M123" s="65"/>
      <c r="N123" s="66">
        <v>2957160.13</v>
      </c>
    </row>
    <row r="124" spans="2:14" hidden="1" x14ac:dyDescent="0.25">
      <c r="B124" s="18" t="s">
        <v>28</v>
      </c>
      <c r="C124" s="1"/>
      <c r="D124" s="1"/>
      <c r="E124" s="1"/>
      <c r="F124" s="1"/>
      <c r="G124" s="27">
        <f>SUM(G117:G121)</f>
        <v>0</v>
      </c>
      <c r="I124" s="63"/>
      <c r="J124" s="64"/>
      <c r="K124" s="64"/>
      <c r="L124" s="64"/>
      <c r="M124" s="65">
        <f>SUM(M117:M121)</f>
        <v>0</v>
      </c>
      <c r="N124" s="66">
        <f>SUM(N117:N123)</f>
        <v>26525559.749999993</v>
      </c>
    </row>
    <row r="125" spans="2:14" hidden="1" x14ac:dyDescent="0.25">
      <c r="B125" s="29"/>
      <c r="C125" s="30"/>
      <c r="D125" s="30"/>
      <c r="E125" s="30"/>
      <c r="F125" s="30"/>
      <c r="G125" s="31"/>
      <c r="I125" s="61"/>
      <c r="J125" s="64"/>
      <c r="K125" s="64"/>
      <c r="L125" s="64"/>
      <c r="M125" s="64"/>
      <c r="N125" s="67"/>
    </row>
    <row r="126" spans="2:14" hidden="1" x14ac:dyDescent="0.25">
      <c r="B126" s="18" t="s">
        <v>46</v>
      </c>
      <c r="C126" s="1"/>
      <c r="D126" s="1"/>
      <c r="E126" s="1"/>
      <c r="F126" s="1"/>
      <c r="G126" s="21">
        <f>SUM(C126:F126)</f>
        <v>0</v>
      </c>
      <c r="I126" s="63"/>
      <c r="J126" s="64"/>
      <c r="K126" s="64"/>
      <c r="L126" s="64"/>
      <c r="M126" s="65">
        <f>(I126*C126+J126*D126+K126*E126+L126*F126)*N126</f>
        <v>0</v>
      </c>
      <c r="N126" s="66">
        <v>7493010.4400000004</v>
      </c>
    </row>
    <row r="127" spans="2:14" hidden="1" x14ac:dyDescent="0.25">
      <c r="B127" s="18" t="s">
        <v>47</v>
      </c>
      <c r="C127" s="1"/>
      <c r="D127" s="1"/>
      <c r="E127" s="1"/>
      <c r="F127" s="1"/>
      <c r="G127" s="21">
        <f>SUM(C127:F127)</f>
        <v>0</v>
      </c>
      <c r="I127" s="63"/>
      <c r="J127" s="64"/>
      <c r="K127" s="64"/>
      <c r="L127" s="64"/>
      <c r="M127" s="65">
        <f>(I127*C127+J127*D127+K127*E127+L127*F127)*N127</f>
        <v>0</v>
      </c>
      <c r="N127" s="66">
        <v>4971493.75</v>
      </c>
    </row>
    <row r="128" spans="2:14" hidden="1" x14ac:dyDescent="0.25">
      <c r="B128" s="18" t="s">
        <v>48</v>
      </c>
      <c r="C128" s="34"/>
      <c r="D128" s="34"/>
      <c r="E128" s="34"/>
      <c r="F128" s="34"/>
      <c r="G128" s="35"/>
      <c r="I128" s="75"/>
      <c r="J128" s="76"/>
      <c r="K128" s="76"/>
      <c r="L128" s="76"/>
      <c r="M128" s="77"/>
      <c r="N128" s="78">
        <v>4800070.75</v>
      </c>
    </row>
    <row r="129" spans="2:14" hidden="1" x14ac:dyDescent="0.25">
      <c r="B129" s="33" t="s">
        <v>49</v>
      </c>
      <c r="C129" s="34"/>
      <c r="D129" s="34"/>
      <c r="E129" s="34"/>
      <c r="F129" s="34"/>
      <c r="G129" s="35"/>
      <c r="I129" s="75"/>
      <c r="J129" s="76"/>
      <c r="K129" s="76"/>
      <c r="L129" s="76"/>
      <c r="M129" s="77"/>
      <c r="N129" s="78">
        <v>4092894.19</v>
      </c>
    </row>
    <row r="130" spans="2:14" hidden="1" x14ac:dyDescent="0.25">
      <c r="B130" s="33" t="s">
        <v>50</v>
      </c>
      <c r="C130" s="34"/>
      <c r="D130" s="34"/>
      <c r="E130" s="34"/>
      <c r="F130" s="34"/>
      <c r="G130" s="35"/>
      <c r="I130" s="75"/>
      <c r="J130" s="76"/>
      <c r="K130" s="76"/>
      <c r="L130" s="76"/>
      <c r="M130" s="77"/>
      <c r="N130" s="78">
        <v>1878567.06</v>
      </c>
    </row>
    <row r="131" spans="2:14" hidden="1" x14ac:dyDescent="0.25">
      <c r="B131" s="33" t="s">
        <v>51</v>
      </c>
      <c r="C131" s="34"/>
      <c r="D131" s="34"/>
      <c r="E131" s="34"/>
      <c r="F131" s="34"/>
      <c r="G131" s="35"/>
      <c r="I131" s="75"/>
      <c r="J131" s="76"/>
      <c r="K131" s="76"/>
      <c r="L131" s="76"/>
      <c r="M131" s="77"/>
      <c r="N131" s="78">
        <v>1650003.06</v>
      </c>
    </row>
    <row r="132" spans="2:14" ht="15.75" hidden="1" thickBot="1" x14ac:dyDescent="0.3">
      <c r="B132" s="40" t="s">
        <v>29</v>
      </c>
      <c r="C132" s="41"/>
      <c r="D132" s="41"/>
      <c r="E132" s="41"/>
      <c r="F132" s="41"/>
      <c r="G132" s="42">
        <f>SUM(G126:G127)</f>
        <v>0</v>
      </c>
      <c r="I132" s="79"/>
      <c r="J132" s="80"/>
      <c r="K132" s="80"/>
      <c r="L132" s="80"/>
      <c r="M132" s="81">
        <f>SUM(M126:M127)</f>
        <v>0</v>
      </c>
      <c r="N132" s="82">
        <f>SUM(N126:N131)</f>
        <v>24886039.25</v>
      </c>
    </row>
  </sheetData>
  <mergeCells count="22">
    <mergeCell ref="B2:G2"/>
    <mergeCell ref="I2:N2"/>
    <mergeCell ref="I3:N3"/>
    <mergeCell ref="B3:G3"/>
    <mergeCell ref="B34:G34"/>
    <mergeCell ref="I34:N34"/>
    <mergeCell ref="B35:G35"/>
    <mergeCell ref="B73:G73"/>
    <mergeCell ref="I73:N73"/>
    <mergeCell ref="B103:G103"/>
    <mergeCell ref="I103:N103"/>
    <mergeCell ref="I38:N38"/>
    <mergeCell ref="I35:N35"/>
    <mergeCell ref="C38:G38"/>
    <mergeCell ref="B104:G104"/>
    <mergeCell ref="I104:N104"/>
    <mergeCell ref="B41:G41"/>
    <mergeCell ref="I41:N41"/>
    <mergeCell ref="B42:G42"/>
    <mergeCell ref="I42:N42"/>
    <mergeCell ref="B72:G72"/>
    <mergeCell ref="I72:N72"/>
  </mergeCells>
  <pageMargins left="0.511811024" right="0.511811024" top="0.78740157499999996" bottom="0.78740157499999996" header="0.31496062000000002" footer="0.31496062000000002"/>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Y57"/>
  <sheetViews>
    <sheetView zoomScale="84" zoomScaleNormal="84" zoomScalePageLayoutView="80" workbookViewId="0">
      <pane xSplit="6" ySplit="3" topLeftCell="G50" activePane="bottomRight" state="frozen"/>
      <selection pane="topRight" activeCell="G1" sqref="G1"/>
      <selection pane="bottomLeft" activeCell="A4" sqref="A4"/>
      <selection pane="bottomRight" activeCell="H56" sqref="H51:H56"/>
    </sheetView>
  </sheetViews>
  <sheetFormatPr defaultColWidth="9.140625" defaultRowHeight="15" x14ac:dyDescent="0.25"/>
  <cols>
    <col min="1" max="1" width="4.42578125" style="4" customWidth="1"/>
    <col min="2" max="2" width="18.28515625" style="4" customWidth="1"/>
    <col min="3" max="3" width="21.42578125" style="4" customWidth="1"/>
    <col min="4" max="4" width="70.85546875" style="4" customWidth="1"/>
    <col min="5" max="5" width="5.7109375" style="4" customWidth="1"/>
    <col min="6" max="6" width="19.42578125" style="4" customWidth="1"/>
    <col min="7" max="7" width="7.42578125" style="105" customWidth="1"/>
    <col min="8" max="8" width="7.7109375" style="4" customWidth="1"/>
    <col min="9" max="9" width="118.28515625" style="4" customWidth="1"/>
    <col min="10" max="10" width="6.85546875" style="4" hidden="1" customWidth="1"/>
    <col min="11" max="11" width="17.85546875" style="4" hidden="1" customWidth="1"/>
    <col min="12" max="12" width="18.42578125" style="4" hidden="1" customWidth="1"/>
    <col min="13" max="13" width="14.140625" style="4" hidden="1" customWidth="1"/>
    <col min="14" max="14" width="55.140625" style="4" hidden="1" customWidth="1"/>
    <col min="15" max="15" width="0" style="4" hidden="1" customWidth="1"/>
    <col min="16" max="16" width="14.85546875" style="4" hidden="1" customWidth="1"/>
    <col min="17" max="17" width="16" style="4" hidden="1" customWidth="1"/>
    <col min="18" max="18" width="0" style="4" hidden="1" customWidth="1"/>
    <col min="19" max="19" width="66.42578125" style="4" hidden="1" customWidth="1"/>
    <col min="20" max="20" width="0" style="4" hidden="1" customWidth="1"/>
    <col min="21" max="21" width="16.42578125" style="4" hidden="1" customWidth="1"/>
    <col min="22" max="22" width="17.85546875" style="4" hidden="1" customWidth="1"/>
    <col min="23" max="23" width="0" style="4" hidden="1" customWidth="1"/>
    <col min="24" max="24" width="60.28515625" style="4" hidden="1" customWidth="1"/>
    <col min="25" max="16384" width="9.140625" style="4"/>
  </cols>
  <sheetData>
    <row r="2" spans="1:25" s="5" customFormat="1" ht="64.5" customHeight="1" x14ac:dyDescent="0.2">
      <c r="B2" s="134" t="s">
        <v>12</v>
      </c>
      <c r="C2" s="134"/>
      <c r="D2" s="134"/>
      <c r="F2" s="133" t="s">
        <v>117</v>
      </c>
      <c r="G2" s="133"/>
      <c r="H2" s="133"/>
      <c r="I2" s="133"/>
      <c r="K2" s="135" t="s">
        <v>72</v>
      </c>
      <c r="L2" s="135"/>
      <c r="M2" s="135"/>
      <c r="N2" s="135"/>
      <c r="P2" s="135" t="s">
        <v>73</v>
      </c>
      <c r="Q2" s="135"/>
      <c r="R2" s="135"/>
      <c r="S2" s="135"/>
      <c r="U2" s="135" t="s">
        <v>74</v>
      </c>
      <c r="V2" s="135"/>
      <c r="W2" s="135"/>
      <c r="X2" s="135"/>
    </row>
    <row r="3" spans="1:25" s="5" customFormat="1" ht="72" x14ac:dyDescent="0.25">
      <c r="B3" s="55" t="s">
        <v>0</v>
      </c>
      <c r="C3" s="55" t="s">
        <v>1</v>
      </c>
      <c r="D3" s="55" t="s">
        <v>2</v>
      </c>
      <c r="F3" s="56" t="s">
        <v>13</v>
      </c>
      <c r="G3" s="100" t="s">
        <v>14</v>
      </c>
      <c r="H3" s="56" t="s">
        <v>17</v>
      </c>
      <c r="I3" s="56" t="s">
        <v>15</v>
      </c>
      <c r="K3" s="56" t="s">
        <v>13</v>
      </c>
      <c r="L3" s="56" t="s">
        <v>14</v>
      </c>
      <c r="M3" s="56" t="s">
        <v>17</v>
      </c>
      <c r="N3" s="56" t="s">
        <v>15</v>
      </c>
      <c r="P3" s="56" t="s">
        <v>13</v>
      </c>
      <c r="Q3" s="56" t="s">
        <v>14</v>
      </c>
      <c r="R3" s="56" t="s">
        <v>17</v>
      </c>
      <c r="S3" s="56" t="s">
        <v>15</v>
      </c>
      <c r="U3" s="56" t="s">
        <v>13</v>
      </c>
      <c r="V3" s="56" t="s">
        <v>14</v>
      </c>
      <c r="W3" s="56" t="s">
        <v>17</v>
      </c>
      <c r="X3" s="56" t="s">
        <v>15</v>
      </c>
    </row>
    <row r="4" spans="1:25" s="6" customFormat="1" ht="154.5" customHeight="1" x14ac:dyDescent="0.25">
      <c r="A4" s="6">
        <v>1</v>
      </c>
      <c r="B4" s="7" t="s">
        <v>3</v>
      </c>
      <c r="C4" s="7" t="s">
        <v>4</v>
      </c>
      <c r="D4" s="3" t="s">
        <v>76</v>
      </c>
      <c r="F4" s="8">
        <v>1</v>
      </c>
      <c r="G4" s="101">
        <v>0.9</v>
      </c>
      <c r="H4" s="2">
        <v>0.9</v>
      </c>
      <c r="I4" s="90" t="s">
        <v>137</v>
      </c>
      <c r="K4" s="8"/>
      <c r="L4" s="10"/>
      <c r="M4" s="2">
        <f>K4*L4</f>
        <v>0</v>
      </c>
      <c r="N4" s="7"/>
      <c r="P4" s="8"/>
      <c r="Q4" s="10"/>
      <c r="R4" s="2">
        <f>P4*Q4</f>
        <v>0</v>
      </c>
      <c r="S4" s="7"/>
      <c r="U4" s="8"/>
      <c r="V4" s="10"/>
      <c r="W4" s="2">
        <f>U4*V4</f>
        <v>0</v>
      </c>
      <c r="X4" s="7"/>
    </row>
    <row r="5" spans="1:25" s="6" customFormat="1" ht="158.25" customHeight="1" x14ac:dyDescent="0.25">
      <c r="A5" s="6">
        <v>2</v>
      </c>
      <c r="B5" s="7" t="s">
        <v>3</v>
      </c>
      <c r="C5" s="7" t="s">
        <v>4</v>
      </c>
      <c r="D5" s="3" t="s">
        <v>77</v>
      </c>
      <c r="F5" s="8">
        <v>1</v>
      </c>
      <c r="G5" s="98">
        <v>0.95</v>
      </c>
      <c r="H5" s="2">
        <f t="shared" ref="H5:H15" si="0">F5*G5</f>
        <v>0.95</v>
      </c>
      <c r="I5" s="90" t="s">
        <v>141</v>
      </c>
      <c r="K5" s="8"/>
      <c r="L5" s="10"/>
      <c r="M5" s="2">
        <f t="shared" ref="M5:M17" si="1">K5*L5</f>
        <v>0</v>
      </c>
      <c r="N5" s="7"/>
      <c r="P5" s="8"/>
      <c r="Q5" s="10"/>
      <c r="R5" s="2">
        <f t="shared" ref="R5:R17" si="2">P5*Q5</f>
        <v>0</v>
      </c>
      <c r="S5" s="7"/>
      <c r="U5" s="8"/>
      <c r="V5" s="10"/>
      <c r="W5" s="2">
        <f t="shared" ref="W5:W17" si="3">U5*V5</f>
        <v>0</v>
      </c>
      <c r="X5" s="7"/>
    </row>
    <row r="6" spans="1:25" s="6" customFormat="1" ht="201" customHeight="1" x14ac:dyDescent="0.25">
      <c r="A6" s="6">
        <v>3</v>
      </c>
      <c r="B6" s="7" t="s">
        <v>3</v>
      </c>
      <c r="C6" s="7" t="s">
        <v>4</v>
      </c>
      <c r="D6" s="3" t="s">
        <v>78</v>
      </c>
      <c r="F6" s="8">
        <v>1</v>
      </c>
      <c r="G6" s="98">
        <v>1</v>
      </c>
      <c r="H6" s="2">
        <f t="shared" si="0"/>
        <v>1</v>
      </c>
      <c r="I6" s="7" t="s">
        <v>138</v>
      </c>
      <c r="K6" s="8"/>
      <c r="L6" s="10"/>
      <c r="M6" s="2">
        <f t="shared" si="1"/>
        <v>0</v>
      </c>
      <c r="N6" s="7"/>
      <c r="P6" s="8"/>
      <c r="Q6" s="10"/>
      <c r="R6" s="2">
        <f t="shared" si="2"/>
        <v>0</v>
      </c>
      <c r="S6" s="7"/>
      <c r="U6" s="8"/>
      <c r="V6" s="10"/>
      <c r="W6" s="2">
        <f t="shared" si="3"/>
        <v>0</v>
      </c>
      <c r="X6" s="7"/>
    </row>
    <row r="7" spans="1:25" s="6" customFormat="1" ht="132" customHeight="1" x14ac:dyDescent="0.25">
      <c r="A7" s="6">
        <v>4</v>
      </c>
      <c r="B7" s="7" t="s">
        <v>3</v>
      </c>
      <c r="C7" s="7" t="s">
        <v>4</v>
      </c>
      <c r="D7" s="3" t="s">
        <v>79</v>
      </c>
      <c r="F7" s="8">
        <v>1</v>
      </c>
      <c r="G7" s="98">
        <v>1</v>
      </c>
      <c r="H7" s="2">
        <f t="shared" si="0"/>
        <v>1</v>
      </c>
      <c r="I7" s="91" t="s">
        <v>138</v>
      </c>
      <c r="K7" s="8"/>
      <c r="L7" s="10"/>
      <c r="M7" s="2">
        <f t="shared" si="1"/>
        <v>0</v>
      </c>
      <c r="N7" s="7"/>
      <c r="P7" s="8"/>
      <c r="Q7" s="10"/>
      <c r="R7" s="2">
        <f t="shared" si="2"/>
        <v>0</v>
      </c>
      <c r="S7" s="7"/>
      <c r="U7" s="8"/>
      <c r="V7" s="10"/>
      <c r="W7" s="2">
        <f t="shared" si="3"/>
        <v>0</v>
      </c>
      <c r="X7" s="7"/>
    </row>
    <row r="8" spans="1:25" s="6" customFormat="1" ht="267" customHeight="1" x14ac:dyDescent="0.25">
      <c r="A8" s="6">
        <v>5</v>
      </c>
      <c r="B8" s="7" t="s">
        <v>3</v>
      </c>
      <c r="C8" s="7" t="s">
        <v>4</v>
      </c>
      <c r="D8" s="3" t="s">
        <v>80</v>
      </c>
      <c r="F8" s="92">
        <v>1</v>
      </c>
      <c r="G8" s="102">
        <v>0.85</v>
      </c>
      <c r="H8" s="93">
        <f t="shared" si="0"/>
        <v>0.85</v>
      </c>
      <c r="I8" s="90" t="s">
        <v>142</v>
      </c>
      <c r="K8" s="8"/>
      <c r="L8" s="10"/>
      <c r="M8" s="2">
        <f t="shared" si="1"/>
        <v>0</v>
      </c>
      <c r="N8" s="7"/>
      <c r="P8" s="8"/>
      <c r="Q8" s="10"/>
      <c r="R8" s="2">
        <f t="shared" si="2"/>
        <v>0</v>
      </c>
      <c r="S8" s="7"/>
      <c r="U8" s="8"/>
      <c r="V8" s="10"/>
      <c r="W8" s="2">
        <f t="shared" si="3"/>
        <v>0</v>
      </c>
      <c r="X8" s="7"/>
    </row>
    <row r="9" spans="1:25" s="6" customFormat="1" ht="187.5" customHeight="1" x14ac:dyDescent="0.25">
      <c r="A9" s="6">
        <v>6</v>
      </c>
      <c r="B9" s="7" t="s">
        <v>3</v>
      </c>
      <c r="C9" s="7" t="s">
        <v>4</v>
      </c>
      <c r="D9" s="3" t="s">
        <v>81</v>
      </c>
      <c r="F9" s="8">
        <v>1</v>
      </c>
      <c r="G9" s="98">
        <v>1</v>
      </c>
      <c r="H9" s="2">
        <f t="shared" si="0"/>
        <v>1</v>
      </c>
      <c r="I9" s="7" t="s">
        <v>138</v>
      </c>
      <c r="K9" s="8"/>
      <c r="L9" s="10"/>
      <c r="M9" s="2">
        <f t="shared" si="1"/>
        <v>0</v>
      </c>
      <c r="N9" s="7"/>
      <c r="P9" s="8"/>
      <c r="Q9" s="10"/>
      <c r="R9" s="2">
        <f t="shared" si="2"/>
        <v>0</v>
      </c>
      <c r="S9" s="7"/>
      <c r="U9" s="8"/>
      <c r="V9" s="10"/>
      <c r="W9" s="2">
        <f t="shared" si="3"/>
        <v>0</v>
      </c>
      <c r="X9" s="7"/>
    </row>
    <row r="10" spans="1:25" s="6" customFormat="1" ht="258.75" customHeight="1" x14ac:dyDescent="0.25">
      <c r="A10" s="6">
        <v>7</v>
      </c>
      <c r="B10" s="7" t="s">
        <v>3</v>
      </c>
      <c r="C10" s="7" t="s">
        <v>4</v>
      </c>
      <c r="D10" s="3" t="s">
        <v>82</v>
      </c>
      <c r="F10" s="92">
        <v>1</v>
      </c>
      <c r="G10" s="102">
        <v>0.8</v>
      </c>
      <c r="H10" s="97">
        <v>0.8</v>
      </c>
      <c r="I10" s="96" t="s">
        <v>147</v>
      </c>
      <c r="K10" s="8"/>
      <c r="L10" s="10"/>
      <c r="M10" s="2">
        <f t="shared" si="1"/>
        <v>0</v>
      </c>
      <c r="N10" s="7"/>
      <c r="P10" s="8"/>
      <c r="Q10" s="10"/>
      <c r="R10" s="2">
        <f t="shared" si="2"/>
        <v>0</v>
      </c>
      <c r="S10" s="7"/>
      <c r="U10" s="8"/>
      <c r="V10" s="10"/>
      <c r="W10" s="2">
        <f t="shared" si="3"/>
        <v>0</v>
      </c>
      <c r="X10" s="7"/>
      <c r="Y10" s="95"/>
    </row>
    <row r="11" spans="1:25" s="6" customFormat="1" ht="143.25" customHeight="1" x14ac:dyDescent="0.25">
      <c r="A11" s="6">
        <v>8</v>
      </c>
      <c r="B11" s="7" t="s">
        <v>3</v>
      </c>
      <c r="C11" s="7" t="s">
        <v>4</v>
      </c>
      <c r="D11" s="3" t="s">
        <v>83</v>
      </c>
      <c r="F11" s="8">
        <v>1</v>
      </c>
      <c r="G11" s="98">
        <v>0.9</v>
      </c>
      <c r="H11" s="2">
        <f t="shared" si="0"/>
        <v>0.9</v>
      </c>
      <c r="I11" s="90" t="s">
        <v>139</v>
      </c>
      <c r="K11" s="8"/>
      <c r="L11" s="10"/>
      <c r="M11" s="2">
        <f t="shared" si="1"/>
        <v>0</v>
      </c>
      <c r="N11" s="7"/>
      <c r="P11" s="8"/>
      <c r="Q11" s="10"/>
      <c r="R11" s="2">
        <f t="shared" si="2"/>
        <v>0</v>
      </c>
      <c r="S11" s="7"/>
      <c r="U11" s="8"/>
      <c r="V11" s="10"/>
      <c r="W11" s="2">
        <f t="shared" si="3"/>
        <v>0</v>
      </c>
      <c r="X11" s="7"/>
    </row>
    <row r="12" spans="1:25" s="6" customFormat="1" ht="141.75" customHeight="1" x14ac:dyDescent="0.25">
      <c r="A12" s="6">
        <v>9</v>
      </c>
      <c r="B12" s="7" t="s">
        <v>3</v>
      </c>
      <c r="C12" s="7" t="s">
        <v>4</v>
      </c>
      <c r="D12" s="3" t="s">
        <v>84</v>
      </c>
      <c r="F12" s="8">
        <v>1</v>
      </c>
      <c r="G12" s="98">
        <v>1</v>
      </c>
      <c r="H12" s="2">
        <v>1</v>
      </c>
      <c r="I12" s="7" t="s">
        <v>138</v>
      </c>
      <c r="K12" s="8"/>
      <c r="L12" s="10"/>
      <c r="M12" s="2">
        <f t="shared" si="1"/>
        <v>0</v>
      </c>
      <c r="N12" s="7"/>
      <c r="P12" s="8"/>
      <c r="Q12" s="10"/>
      <c r="R12" s="2">
        <f t="shared" si="2"/>
        <v>0</v>
      </c>
      <c r="S12" s="7"/>
      <c r="U12" s="8"/>
      <c r="V12" s="10"/>
      <c r="W12" s="2">
        <f t="shared" si="3"/>
        <v>0</v>
      </c>
      <c r="X12" s="7"/>
    </row>
    <row r="13" spans="1:25" s="6" customFormat="1" ht="292.5" customHeight="1" x14ac:dyDescent="0.25">
      <c r="A13" s="6">
        <v>10</v>
      </c>
      <c r="B13" s="7" t="s">
        <v>3</v>
      </c>
      <c r="C13" s="7" t="s">
        <v>4</v>
      </c>
      <c r="D13" s="3" t="s">
        <v>85</v>
      </c>
      <c r="F13" s="92">
        <v>1</v>
      </c>
      <c r="G13" s="102">
        <v>0.8</v>
      </c>
      <c r="H13" s="94">
        <v>0.8</v>
      </c>
      <c r="I13" s="90" t="s">
        <v>140</v>
      </c>
      <c r="K13" s="8"/>
      <c r="L13" s="10"/>
      <c r="M13" s="2">
        <f t="shared" si="1"/>
        <v>0</v>
      </c>
      <c r="N13" s="7"/>
      <c r="P13" s="8"/>
      <c r="Q13" s="10"/>
      <c r="R13" s="2">
        <f t="shared" si="2"/>
        <v>0</v>
      </c>
      <c r="S13" s="7"/>
      <c r="U13" s="8"/>
      <c r="V13" s="10"/>
      <c r="W13" s="2">
        <f t="shared" si="3"/>
        <v>0</v>
      </c>
      <c r="X13" s="7"/>
    </row>
    <row r="14" spans="1:25" s="6" customFormat="1" ht="120.75" customHeight="1" x14ac:dyDescent="0.25">
      <c r="A14" s="6">
        <v>11</v>
      </c>
      <c r="B14" s="7" t="s">
        <v>3</v>
      </c>
      <c r="C14" s="7" t="s">
        <v>87</v>
      </c>
      <c r="D14" s="3" t="s">
        <v>86</v>
      </c>
      <c r="F14" s="8">
        <v>1</v>
      </c>
      <c r="G14" s="98">
        <v>0.9</v>
      </c>
      <c r="H14" s="87">
        <f t="shared" si="0"/>
        <v>0.9</v>
      </c>
      <c r="I14" s="3" t="s">
        <v>148</v>
      </c>
      <c r="K14" s="8"/>
      <c r="L14" s="10"/>
      <c r="M14" s="2">
        <f t="shared" si="1"/>
        <v>0</v>
      </c>
      <c r="N14" s="7"/>
      <c r="P14" s="8"/>
      <c r="Q14" s="10"/>
      <c r="R14" s="2">
        <f t="shared" si="2"/>
        <v>0</v>
      </c>
      <c r="S14" s="7"/>
      <c r="U14" s="8"/>
      <c r="V14" s="10"/>
      <c r="W14" s="2">
        <f t="shared" si="3"/>
        <v>0</v>
      </c>
      <c r="X14" s="7"/>
    </row>
    <row r="15" spans="1:25" s="6" customFormat="1" ht="174" customHeight="1" x14ac:dyDescent="0.25">
      <c r="A15" s="6">
        <v>12</v>
      </c>
      <c r="B15" s="7" t="s">
        <v>3</v>
      </c>
      <c r="C15" s="7" t="s">
        <v>87</v>
      </c>
      <c r="D15" s="3" t="s">
        <v>88</v>
      </c>
      <c r="F15" s="8">
        <v>1</v>
      </c>
      <c r="G15" s="98">
        <v>1</v>
      </c>
      <c r="H15" s="2">
        <f t="shared" si="0"/>
        <v>1</v>
      </c>
      <c r="I15" s="3" t="s">
        <v>138</v>
      </c>
      <c r="K15" s="8"/>
      <c r="L15" s="10"/>
      <c r="M15" s="2">
        <f t="shared" si="1"/>
        <v>0</v>
      </c>
      <c r="N15" s="7"/>
      <c r="P15" s="8"/>
      <c r="Q15" s="10"/>
      <c r="R15" s="2">
        <f t="shared" si="2"/>
        <v>0</v>
      </c>
      <c r="S15" s="7"/>
      <c r="U15" s="8"/>
      <c r="V15" s="10"/>
      <c r="W15" s="2">
        <f t="shared" si="3"/>
        <v>0</v>
      </c>
      <c r="X15" s="7"/>
    </row>
    <row r="16" spans="1:25" s="6" customFormat="1" ht="291.95" customHeight="1" x14ac:dyDescent="0.25">
      <c r="A16" s="6">
        <v>13</v>
      </c>
      <c r="B16" s="7" t="s">
        <v>5</v>
      </c>
      <c r="C16" s="7" t="s">
        <v>6</v>
      </c>
      <c r="D16" s="3" t="s">
        <v>89</v>
      </c>
      <c r="F16" s="8">
        <v>1</v>
      </c>
      <c r="G16" s="103">
        <v>0.75</v>
      </c>
      <c r="H16" s="87">
        <f t="shared" ref="H16:H56" si="4">F16*G16</f>
        <v>0.75</v>
      </c>
      <c r="I16" s="99" t="s">
        <v>143</v>
      </c>
      <c r="K16" s="8"/>
      <c r="L16" s="10"/>
      <c r="M16" s="2">
        <f t="shared" si="1"/>
        <v>0</v>
      </c>
      <c r="N16" s="7"/>
      <c r="P16" s="8"/>
      <c r="Q16" s="10"/>
      <c r="R16" s="2">
        <f t="shared" si="2"/>
        <v>0</v>
      </c>
      <c r="S16" s="7"/>
      <c r="U16" s="8"/>
      <c r="V16" s="10"/>
      <c r="W16" s="2">
        <f t="shared" si="3"/>
        <v>0</v>
      </c>
      <c r="X16" s="7"/>
    </row>
    <row r="17" spans="1:24" s="6" customFormat="1" ht="126.75" customHeight="1" x14ac:dyDescent="0.25">
      <c r="A17" s="6">
        <v>14</v>
      </c>
      <c r="B17" s="7" t="s">
        <v>5</v>
      </c>
      <c r="C17" s="7" t="s">
        <v>6</v>
      </c>
      <c r="D17" s="3" t="s">
        <v>144</v>
      </c>
      <c r="F17" s="8">
        <v>1</v>
      </c>
      <c r="G17" s="98">
        <v>0.25</v>
      </c>
      <c r="H17" s="2">
        <f t="shared" si="4"/>
        <v>0.25</v>
      </c>
      <c r="I17" s="3" t="s">
        <v>145</v>
      </c>
      <c r="K17" s="8"/>
      <c r="L17" s="10"/>
      <c r="M17" s="2">
        <f t="shared" si="1"/>
        <v>0</v>
      </c>
      <c r="N17" s="7"/>
      <c r="P17" s="8"/>
      <c r="Q17" s="10"/>
      <c r="R17" s="2">
        <f t="shared" si="2"/>
        <v>0</v>
      </c>
      <c r="S17" s="7"/>
      <c r="U17" s="8"/>
      <c r="V17" s="10"/>
      <c r="W17" s="2">
        <f t="shared" si="3"/>
        <v>0</v>
      </c>
      <c r="X17" s="7"/>
    </row>
    <row r="18" spans="1:24" s="6" customFormat="1" ht="342.75" customHeight="1" x14ac:dyDescent="0.25">
      <c r="A18" s="6">
        <v>15</v>
      </c>
      <c r="B18" s="7" t="s">
        <v>5</v>
      </c>
      <c r="C18" s="7" t="s">
        <v>6</v>
      </c>
      <c r="D18" s="3" t="s">
        <v>66</v>
      </c>
      <c r="F18" s="8">
        <v>1</v>
      </c>
      <c r="G18" s="98">
        <v>1</v>
      </c>
      <c r="H18" s="2">
        <f t="shared" si="4"/>
        <v>1</v>
      </c>
      <c r="I18" s="3" t="s">
        <v>120</v>
      </c>
      <c r="K18" s="8"/>
      <c r="L18" s="10"/>
      <c r="M18" s="2">
        <f t="shared" ref="M18:M52" si="5">K18*L18</f>
        <v>0</v>
      </c>
      <c r="N18" s="7"/>
      <c r="P18" s="8"/>
      <c r="Q18" s="10"/>
      <c r="R18" s="2">
        <f t="shared" ref="R18:R52" si="6">P18*Q18</f>
        <v>0</v>
      </c>
      <c r="S18" s="7"/>
      <c r="U18" s="8"/>
      <c r="V18" s="10"/>
      <c r="W18" s="2">
        <f t="shared" ref="W18:W52" si="7">U18*V18</f>
        <v>0</v>
      </c>
      <c r="X18" s="7"/>
    </row>
    <row r="19" spans="1:24" s="6" customFormat="1" ht="161.25" customHeight="1" x14ac:dyDescent="0.25">
      <c r="A19" s="6">
        <v>16</v>
      </c>
      <c r="B19" s="7" t="s">
        <v>5</v>
      </c>
      <c r="C19" s="7" t="s">
        <v>6</v>
      </c>
      <c r="D19" s="3" t="s">
        <v>90</v>
      </c>
      <c r="F19" s="8">
        <v>1</v>
      </c>
      <c r="G19" s="98">
        <v>1</v>
      </c>
      <c r="H19" s="2">
        <f t="shared" si="4"/>
        <v>1</v>
      </c>
      <c r="I19" s="3" t="s">
        <v>120</v>
      </c>
      <c r="K19" s="8"/>
      <c r="L19" s="10"/>
      <c r="M19" s="2">
        <f t="shared" si="5"/>
        <v>0</v>
      </c>
      <c r="N19" s="7"/>
      <c r="P19" s="8"/>
      <c r="Q19" s="10"/>
      <c r="R19" s="2">
        <f t="shared" si="6"/>
        <v>0</v>
      </c>
      <c r="S19" s="7"/>
      <c r="U19" s="8"/>
      <c r="V19" s="10"/>
      <c r="W19" s="2">
        <f t="shared" si="7"/>
        <v>0</v>
      </c>
      <c r="X19" s="7"/>
    </row>
    <row r="20" spans="1:24" s="6" customFormat="1" ht="135" customHeight="1" x14ac:dyDescent="0.25">
      <c r="A20" s="6">
        <v>17</v>
      </c>
      <c r="B20" s="7" t="s">
        <v>5</v>
      </c>
      <c r="C20" s="7" t="s">
        <v>6</v>
      </c>
      <c r="D20" s="3" t="s">
        <v>63</v>
      </c>
      <c r="F20" s="8">
        <v>1</v>
      </c>
      <c r="G20" s="98">
        <v>0.85</v>
      </c>
      <c r="H20" s="87">
        <f t="shared" si="4"/>
        <v>0.85</v>
      </c>
      <c r="I20" s="3" t="s">
        <v>149</v>
      </c>
      <c r="K20" s="8"/>
      <c r="L20" s="10"/>
      <c r="M20" s="2">
        <f t="shared" si="5"/>
        <v>0</v>
      </c>
      <c r="N20" s="7"/>
      <c r="P20" s="8"/>
      <c r="Q20" s="10"/>
      <c r="R20" s="2">
        <f t="shared" si="6"/>
        <v>0</v>
      </c>
      <c r="S20" s="7"/>
      <c r="U20" s="8"/>
      <c r="V20" s="10"/>
      <c r="W20" s="2">
        <f t="shared" si="7"/>
        <v>0</v>
      </c>
      <c r="X20" s="7"/>
    </row>
    <row r="21" spans="1:24" s="6" customFormat="1" ht="408.95" customHeight="1" x14ac:dyDescent="0.25">
      <c r="A21" s="6">
        <v>18</v>
      </c>
      <c r="B21" s="7" t="s">
        <v>5</v>
      </c>
      <c r="C21" s="7" t="s">
        <v>6</v>
      </c>
      <c r="D21" s="3" t="s">
        <v>64</v>
      </c>
      <c r="F21" s="8">
        <v>1</v>
      </c>
      <c r="G21" s="103">
        <v>0.85</v>
      </c>
      <c r="H21" s="87">
        <f t="shared" si="4"/>
        <v>0.85</v>
      </c>
      <c r="I21" s="3" t="s">
        <v>146</v>
      </c>
      <c r="K21" s="8"/>
      <c r="L21" s="10"/>
      <c r="M21" s="2">
        <f t="shared" si="5"/>
        <v>0</v>
      </c>
      <c r="N21" s="7"/>
      <c r="P21" s="8"/>
      <c r="Q21" s="10"/>
      <c r="R21" s="2">
        <f t="shared" si="6"/>
        <v>0</v>
      </c>
      <c r="S21" s="7"/>
      <c r="U21" s="8"/>
      <c r="V21" s="10"/>
      <c r="W21" s="2">
        <f t="shared" si="7"/>
        <v>0</v>
      </c>
      <c r="X21" s="7"/>
    </row>
    <row r="22" spans="1:24" s="6" customFormat="1" ht="142.5" customHeight="1" x14ac:dyDescent="0.25">
      <c r="A22" s="6">
        <v>19</v>
      </c>
      <c r="B22" s="7" t="s">
        <v>5</v>
      </c>
      <c r="C22" s="7" t="s">
        <v>6</v>
      </c>
      <c r="D22" s="3" t="s">
        <v>91</v>
      </c>
      <c r="F22" s="8">
        <v>1</v>
      </c>
      <c r="G22" s="98">
        <v>1</v>
      </c>
      <c r="H22" s="2">
        <f t="shared" si="4"/>
        <v>1</v>
      </c>
      <c r="I22" s="3" t="s">
        <v>120</v>
      </c>
      <c r="K22" s="8"/>
      <c r="L22" s="10"/>
      <c r="M22" s="2">
        <f t="shared" si="5"/>
        <v>0</v>
      </c>
      <c r="N22" s="7"/>
      <c r="P22" s="8"/>
      <c r="Q22" s="10"/>
      <c r="R22" s="2">
        <f t="shared" si="6"/>
        <v>0</v>
      </c>
      <c r="S22" s="7"/>
      <c r="U22" s="8"/>
      <c r="V22" s="10"/>
      <c r="W22" s="2">
        <f t="shared" si="7"/>
        <v>0</v>
      </c>
      <c r="X22" s="7"/>
    </row>
    <row r="23" spans="1:24" s="6" customFormat="1" ht="243.75" customHeight="1" x14ac:dyDescent="0.25">
      <c r="A23" s="6">
        <v>20</v>
      </c>
      <c r="B23" s="7" t="s">
        <v>5</v>
      </c>
      <c r="C23" s="7" t="s">
        <v>6</v>
      </c>
      <c r="D23" s="3" t="s">
        <v>92</v>
      </c>
      <c r="F23" s="8">
        <v>1</v>
      </c>
      <c r="G23" s="98">
        <v>1</v>
      </c>
      <c r="H23" s="2">
        <f t="shared" si="4"/>
        <v>1</v>
      </c>
      <c r="I23" s="3" t="s">
        <v>120</v>
      </c>
      <c r="K23" s="8"/>
      <c r="L23" s="10"/>
      <c r="M23" s="2">
        <f t="shared" si="5"/>
        <v>0</v>
      </c>
      <c r="N23" s="7"/>
      <c r="P23" s="8"/>
      <c r="Q23" s="10"/>
      <c r="R23" s="2">
        <f t="shared" si="6"/>
        <v>0</v>
      </c>
      <c r="S23" s="7"/>
      <c r="U23" s="8"/>
      <c r="V23" s="10"/>
      <c r="W23" s="2">
        <f t="shared" si="7"/>
        <v>0</v>
      </c>
      <c r="X23" s="7"/>
    </row>
    <row r="24" spans="1:24" s="6" customFormat="1" ht="237.75" customHeight="1" x14ac:dyDescent="0.25">
      <c r="A24" s="6">
        <v>21</v>
      </c>
      <c r="B24" s="7" t="s">
        <v>5</v>
      </c>
      <c r="C24" s="7" t="s">
        <v>6</v>
      </c>
      <c r="D24" s="3" t="s">
        <v>93</v>
      </c>
      <c r="F24" s="8">
        <v>1</v>
      </c>
      <c r="G24" s="98">
        <v>1</v>
      </c>
      <c r="H24" s="2">
        <f t="shared" si="4"/>
        <v>1</v>
      </c>
      <c r="I24" s="3" t="s">
        <v>120</v>
      </c>
      <c r="K24" s="8"/>
      <c r="L24" s="10"/>
      <c r="M24" s="2">
        <f t="shared" si="5"/>
        <v>0</v>
      </c>
      <c r="N24" s="7"/>
      <c r="P24" s="8"/>
      <c r="Q24" s="10"/>
      <c r="R24" s="2">
        <f t="shared" si="6"/>
        <v>0</v>
      </c>
      <c r="S24" s="7"/>
      <c r="U24" s="8"/>
      <c r="V24" s="10"/>
      <c r="W24" s="2">
        <f t="shared" si="7"/>
        <v>0</v>
      </c>
      <c r="X24" s="7"/>
    </row>
    <row r="25" spans="1:24" s="6" customFormat="1" ht="243.75" customHeight="1" x14ac:dyDescent="0.25">
      <c r="A25" s="6">
        <v>22</v>
      </c>
      <c r="B25" s="7" t="s">
        <v>5</v>
      </c>
      <c r="C25" s="7" t="s">
        <v>6</v>
      </c>
      <c r="D25" s="3" t="s">
        <v>94</v>
      </c>
      <c r="F25" s="8">
        <v>1</v>
      </c>
      <c r="G25" s="103">
        <v>0.99</v>
      </c>
      <c r="H25" s="2">
        <f t="shared" si="4"/>
        <v>0.99</v>
      </c>
      <c r="I25" s="3" t="s">
        <v>130</v>
      </c>
      <c r="K25" s="8"/>
      <c r="L25" s="10"/>
      <c r="M25" s="2">
        <f t="shared" si="5"/>
        <v>0</v>
      </c>
      <c r="N25" s="7"/>
      <c r="P25" s="8"/>
      <c r="Q25" s="10"/>
      <c r="R25" s="2">
        <f t="shared" si="6"/>
        <v>0</v>
      </c>
      <c r="S25" s="7"/>
      <c r="U25" s="8"/>
      <c r="V25" s="10"/>
      <c r="W25" s="2">
        <f t="shared" si="7"/>
        <v>0</v>
      </c>
      <c r="X25" s="7"/>
    </row>
    <row r="26" spans="1:24" s="6" customFormat="1" ht="140.25" customHeight="1" x14ac:dyDescent="0.25">
      <c r="A26" s="6">
        <v>23</v>
      </c>
      <c r="B26" s="7" t="s">
        <v>5</v>
      </c>
      <c r="C26" s="7" t="s">
        <v>7</v>
      </c>
      <c r="D26" s="3" t="s">
        <v>95</v>
      </c>
      <c r="F26" s="8">
        <v>1</v>
      </c>
      <c r="G26" s="103">
        <v>0.9</v>
      </c>
      <c r="H26" s="87">
        <f t="shared" si="4"/>
        <v>0.9</v>
      </c>
      <c r="I26" s="86" t="s">
        <v>150</v>
      </c>
      <c r="K26" s="8"/>
      <c r="L26" s="10"/>
      <c r="M26" s="2">
        <f t="shared" si="5"/>
        <v>0</v>
      </c>
      <c r="N26" s="7"/>
      <c r="P26" s="8"/>
      <c r="Q26" s="10"/>
      <c r="R26" s="2">
        <f t="shared" si="6"/>
        <v>0</v>
      </c>
      <c r="S26" s="7"/>
      <c r="U26" s="8"/>
      <c r="V26" s="10"/>
      <c r="W26" s="2">
        <f t="shared" si="7"/>
        <v>0</v>
      </c>
      <c r="X26" s="7"/>
    </row>
    <row r="27" spans="1:24" s="6" customFormat="1" ht="201" customHeight="1" x14ac:dyDescent="0.25">
      <c r="A27" s="6">
        <v>24</v>
      </c>
      <c r="B27" s="7" t="s">
        <v>5</v>
      </c>
      <c r="C27" s="7" t="s">
        <v>7</v>
      </c>
      <c r="D27" s="3" t="s">
        <v>26</v>
      </c>
      <c r="F27" s="8">
        <v>1</v>
      </c>
      <c r="G27" s="98">
        <v>1</v>
      </c>
      <c r="H27" s="2">
        <f t="shared" si="4"/>
        <v>1</v>
      </c>
      <c r="I27" s="86" t="s">
        <v>120</v>
      </c>
      <c r="K27" s="8"/>
      <c r="L27" s="10"/>
      <c r="M27" s="2">
        <f t="shared" si="5"/>
        <v>0</v>
      </c>
      <c r="N27" s="7"/>
      <c r="P27" s="8"/>
      <c r="Q27" s="10"/>
      <c r="R27" s="2">
        <f t="shared" si="6"/>
        <v>0</v>
      </c>
      <c r="S27" s="7"/>
      <c r="U27" s="8"/>
      <c r="V27" s="10"/>
      <c r="W27" s="2">
        <f t="shared" si="7"/>
        <v>0</v>
      </c>
      <c r="X27" s="7"/>
    </row>
    <row r="28" spans="1:24" s="6" customFormat="1" ht="171.75" customHeight="1" x14ac:dyDescent="0.25">
      <c r="A28" s="6">
        <v>25</v>
      </c>
      <c r="B28" s="7" t="s">
        <v>5</v>
      </c>
      <c r="C28" s="7" t="s">
        <v>7</v>
      </c>
      <c r="D28" s="3" t="s">
        <v>96</v>
      </c>
      <c r="F28" s="8">
        <v>1</v>
      </c>
      <c r="G28" s="98">
        <v>1</v>
      </c>
      <c r="H28" s="2">
        <f t="shared" si="4"/>
        <v>1</v>
      </c>
      <c r="I28" s="86" t="s">
        <v>120</v>
      </c>
      <c r="K28" s="8"/>
      <c r="L28" s="10"/>
      <c r="M28" s="2">
        <f t="shared" si="5"/>
        <v>0</v>
      </c>
      <c r="N28" s="7"/>
      <c r="P28" s="8"/>
      <c r="Q28" s="10"/>
      <c r="R28" s="2">
        <f t="shared" si="6"/>
        <v>0</v>
      </c>
      <c r="S28" s="7"/>
      <c r="U28" s="8"/>
      <c r="V28" s="10"/>
      <c r="W28" s="2">
        <f t="shared" si="7"/>
        <v>0</v>
      </c>
      <c r="X28" s="7"/>
    </row>
    <row r="29" spans="1:24" s="6" customFormat="1" ht="228" customHeight="1" x14ac:dyDescent="0.25">
      <c r="A29" s="6">
        <v>26</v>
      </c>
      <c r="B29" s="7" t="s">
        <v>5</v>
      </c>
      <c r="C29" s="7" t="s">
        <v>7</v>
      </c>
      <c r="D29" s="3" t="s">
        <v>71</v>
      </c>
      <c r="F29" s="8">
        <v>1</v>
      </c>
      <c r="G29" s="98">
        <v>1</v>
      </c>
      <c r="H29" s="2">
        <f t="shared" si="4"/>
        <v>1</v>
      </c>
      <c r="I29" s="86" t="s">
        <v>120</v>
      </c>
      <c r="K29" s="8"/>
      <c r="L29" s="10"/>
      <c r="M29" s="2">
        <f t="shared" si="5"/>
        <v>0</v>
      </c>
      <c r="N29" s="7"/>
      <c r="P29" s="8"/>
      <c r="Q29" s="10"/>
      <c r="R29" s="2">
        <f t="shared" si="6"/>
        <v>0</v>
      </c>
      <c r="S29" s="7"/>
      <c r="U29" s="8"/>
      <c r="V29" s="10"/>
      <c r="W29" s="2">
        <f t="shared" si="7"/>
        <v>0</v>
      </c>
      <c r="X29" s="7"/>
    </row>
    <row r="30" spans="1:24" s="6" customFormat="1" ht="177.75" customHeight="1" x14ac:dyDescent="0.25">
      <c r="A30" s="6">
        <v>27</v>
      </c>
      <c r="B30" s="7" t="s">
        <v>5</v>
      </c>
      <c r="C30" s="7" t="s">
        <v>7</v>
      </c>
      <c r="D30" s="3" t="s">
        <v>97</v>
      </c>
      <c r="F30" s="8">
        <v>1</v>
      </c>
      <c r="G30" s="98">
        <v>1</v>
      </c>
      <c r="H30" s="2">
        <f t="shared" si="4"/>
        <v>1</v>
      </c>
      <c r="I30" s="86" t="s">
        <v>120</v>
      </c>
      <c r="K30" s="8"/>
      <c r="L30" s="10"/>
      <c r="M30" s="2">
        <f t="shared" si="5"/>
        <v>0</v>
      </c>
      <c r="N30" s="7"/>
      <c r="P30" s="8"/>
      <c r="Q30" s="10"/>
      <c r="R30" s="2">
        <f t="shared" si="6"/>
        <v>0</v>
      </c>
      <c r="S30" s="7"/>
      <c r="U30" s="8"/>
      <c r="V30" s="10"/>
      <c r="W30" s="2">
        <f t="shared" si="7"/>
        <v>0</v>
      </c>
      <c r="X30" s="7"/>
    </row>
    <row r="31" spans="1:24" s="6" customFormat="1" ht="228.75" customHeight="1" x14ac:dyDescent="0.25">
      <c r="A31" s="6">
        <v>28</v>
      </c>
      <c r="B31" s="7" t="s">
        <v>5</v>
      </c>
      <c r="C31" s="7" t="s">
        <v>7</v>
      </c>
      <c r="D31" s="3" t="s">
        <v>98</v>
      </c>
      <c r="F31" s="8">
        <v>1</v>
      </c>
      <c r="G31" s="89">
        <v>1</v>
      </c>
      <c r="H31" s="87">
        <f t="shared" si="4"/>
        <v>1</v>
      </c>
      <c r="I31" s="3" t="s">
        <v>120</v>
      </c>
      <c r="K31" s="8"/>
      <c r="L31" s="10"/>
      <c r="M31" s="2">
        <f t="shared" si="5"/>
        <v>0</v>
      </c>
      <c r="N31" s="7"/>
      <c r="P31" s="8"/>
      <c r="Q31" s="10"/>
      <c r="R31" s="2">
        <f t="shared" si="6"/>
        <v>0</v>
      </c>
      <c r="S31" s="7"/>
      <c r="U31" s="8"/>
      <c r="V31" s="10"/>
      <c r="W31" s="2">
        <f t="shared" si="7"/>
        <v>0</v>
      </c>
      <c r="X31" s="7"/>
    </row>
    <row r="32" spans="1:24" s="6" customFormat="1" ht="84" customHeight="1" x14ac:dyDescent="0.25">
      <c r="A32" s="6">
        <v>29</v>
      </c>
      <c r="B32" s="7" t="s">
        <v>5</v>
      </c>
      <c r="C32" s="7" t="s">
        <v>7</v>
      </c>
      <c r="D32" s="3" t="s">
        <v>99</v>
      </c>
      <c r="F32" s="8">
        <v>1</v>
      </c>
      <c r="G32" s="89">
        <v>1</v>
      </c>
      <c r="H32" s="87">
        <f t="shared" si="4"/>
        <v>1</v>
      </c>
      <c r="I32" s="86" t="s">
        <v>120</v>
      </c>
      <c r="K32" s="8"/>
      <c r="L32" s="10"/>
      <c r="M32" s="2">
        <f t="shared" si="5"/>
        <v>0</v>
      </c>
      <c r="N32" s="7"/>
      <c r="P32" s="8"/>
      <c r="Q32" s="10"/>
      <c r="R32" s="2">
        <f t="shared" si="6"/>
        <v>0</v>
      </c>
      <c r="S32" s="7"/>
      <c r="U32" s="8"/>
      <c r="V32" s="10"/>
      <c r="W32" s="2">
        <f t="shared" si="7"/>
        <v>0</v>
      </c>
      <c r="X32" s="7"/>
    </row>
    <row r="33" spans="1:24" s="6" customFormat="1" ht="141" customHeight="1" x14ac:dyDescent="0.25">
      <c r="A33" s="6">
        <v>30</v>
      </c>
      <c r="B33" s="7" t="s">
        <v>5</v>
      </c>
      <c r="C33" s="7" t="s">
        <v>7</v>
      </c>
      <c r="D33" s="3" t="s">
        <v>70</v>
      </c>
      <c r="F33" s="88">
        <v>1</v>
      </c>
      <c r="G33" s="89">
        <v>0.5</v>
      </c>
      <c r="H33" s="87">
        <f t="shared" si="4"/>
        <v>0.5</v>
      </c>
      <c r="I33" s="86" t="s">
        <v>131</v>
      </c>
      <c r="K33" s="8"/>
      <c r="L33" s="10"/>
      <c r="M33" s="2">
        <f t="shared" si="5"/>
        <v>0</v>
      </c>
      <c r="N33" s="7"/>
      <c r="P33" s="8"/>
      <c r="Q33" s="10"/>
      <c r="R33" s="2">
        <f t="shared" si="6"/>
        <v>0</v>
      </c>
      <c r="S33" s="7"/>
      <c r="U33" s="8"/>
      <c r="V33" s="10"/>
      <c r="W33" s="2">
        <f t="shared" si="7"/>
        <v>0</v>
      </c>
      <c r="X33" s="7"/>
    </row>
    <row r="34" spans="1:24" s="6" customFormat="1" ht="189" customHeight="1" x14ac:dyDescent="0.25">
      <c r="A34" s="6">
        <v>31</v>
      </c>
      <c r="B34" s="11" t="s">
        <v>5</v>
      </c>
      <c r="C34" s="7" t="s">
        <v>7</v>
      </c>
      <c r="D34" s="12" t="s">
        <v>100</v>
      </c>
      <c r="F34" s="88">
        <v>1</v>
      </c>
      <c r="G34" s="89">
        <v>1</v>
      </c>
      <c r="H34" s="87">
        <f t="shared" si="4"/>
        <v>1</v>
      </c>
      <c r="I34" s="86" t="s">
        <v>120</v>
      </c>
      <c r="K34" s="8"/>
      <c r="L34" s="10"/>
      <c r="M34" s="2">
        <f t="shared" si="5"/>
        <v>0</v>
      </c>
      <c r="N34" s="7"/>
      <c r="P34" s="8"/>
      <c r="Q34" s="10"/>
      <c r="R34" s="2">
        <f t="shared" si="6"/>
        <v>0</v>
      </c>
      <c r="S34" s="7"/>
      <c r="U34" s="8"/>
      <c r="V34" s="10"/>
      <c r="W34" s="2">
        <f t="shared" si="7"/>
        <v>0</v>
      </c>
      <c r="X34" s="7"/>
    </row>
    <row r="35" spans="1:24" s="6" customFormat="1" ht="108.75" customHeight="1" x14ac:dyDescent="0.25">
      <c r="A35" s="6">
        <v>32</v>
      </c>
      <c r="B35" s="7" t="s">
        <v>5</v>
      </c>
      <c r="C35" s="7" t="s">
        <v>8</v>
      </c>
      <c r="D35" s="3" t="s">
        <v>101</v>
      </c>
      <c r="F35" s="88">
        <v>1</v>
      </c>
      <c r="G35" s="103">
        <v>0.9</v>
      </c>
      <c r="H35" s="87">
        <f t="shared" si="4"/>
        <v>0.9</v>
      </c>
      <c r="I35" s="86" t="s">
        <v>132</v>
      </c>
      <c r="K35" s="8"/>
      <c r="L35" s="10"/>
      <c r="M35" s="2">
        <f t="shared" si="5"/>
        <v>0</v>
      </c>
      <c r="N35" s="7"/>
      <c r="P35" s="8"/>
      <c r="Q35" s="10"/>
      <c r="R35" s="2">
        <f t="shared" si="6"/>
        <v>0</v>
      </c>
      <c r="S35" s="7"/>
      <c r="U35" s="8"/>
      <c r="V35" s="10"/>
      <c r="W35" s="2">
        <f t="shared" si="7"/>
        <v>0</v>
      </c>
      <c r="X35" s="7"/>
    </row>
    <row r="36" spans="1:24" s="6" customFormat="1" ht="156.75" customHeight="1" x14ac:dyDescent="0.25">
      <c r="A36" s="6">
        <v>33</v>
      </c>
      <c r="B36" s="7" t="s">
        <v>5</v>
      </c>
      <c r="C36" s="7" t="s">
        <v>8</v>
      </c>
      <c r="D36" s="3" t="s">
        <v>68</v>
      </c>
      <c r="F36" s="88">
        <v>1</v>
      </c>
      <c r="G36" s="103">
        <v>0.85</v>
      </c>
      <c r="H36" s="87">
        <f t="shared" si="4"/>
        <v>0.85</v>
      </c>
      <c r="I36" s="86" t="s">
        <v>133</v>
      </c>
      <c r="K36" s="8"/>
      <c r="L36" s="10"/>
      <c r="M36" s="2">
        <f t="shared" si="5"/>
        <v>0</v>
      </c>
      <c r="N36" s="7"/>
      <c r="P36" s="8"/>
      <c r="Q36" s="10"/>
      <c r="R36" s="2">
        <f t="shared" si="6"/>
        <v>0</v>
      </c>
      <c r="S36" s="7"/>
      <c r="U36" s="8"/>
      <c r="V36" s="10"/>
      <c r="W36" s="2">
        <f t="shared" si="7"/>
        <v>0</v>
      </c>
      <c r="X36" s="7"/>
    </row>
    <row r="37" spans="1:24" s="6" customFormat="1" ht="315" customHeight="1" x14ac:dyDescent="0.25">
      <c r="A37" s="6">
        <v>34</v>
      </c>
      <c r="B37" s="7" t="s">
        <v>5</v>
      </c>
      <c r="C37" s="7" t="s">
        <v>8</v>
      </c>
      <c r="D37" s="3" t="s">
        <v>102</v>
      </c>
      <c r="F37" s="88">
        <v>1</v>
      </c>
      <c r="G37" s="103">
        <v>0.8</v>
      </c>
      <c r="H37" s="87">
        <f t="shared" si="4"/>
        <v>0.8</v>
      </c>
      <c r="I37" s="86" t="s">
        <v>134</v>
      </c>
      <c r="K37" s="8"/>
      <c r="L37" s="10"/>
      <c r="M37" s="2">
        <f t="shared" si="5"/>
        <v>0</v>
      </c>
      <c r="N37" s="7"/>
      <c r="P37" s="8"/>
      <c r="Q37" s="10"/>
      <c r="R37" s="2">
        <f t="shared" si="6"/>
        <v>0</v>
      </c>
      <c r="S37" s="7"/>
      <c r="U37" s="8"/>
      <c r="V37" s="10"/>
      <c r="W37" s="2">
        <f t="shared" si="7"/>
        <v>0</v>
      </c>
      <c r="X37" s="7"/>
    </row>
    <row r="38" spans="1:24" s="6" customFormat="1" ht="137.25" customHeight="1" x14ac:dyDescent="0.25">
      <c r="A38" s="6">
        <v>35</v>
      </c>
      <c r="B38" s="7" t="s">
        <v>5</v>
      </c>
      <c r="C38" s="7" t="s">
        <v>8</v>
      </c>
      <c r="D38" s="3" t="s">
        <v>69</v>
      </c>
      <c r="F38" s="88">
        <v>1</v>
      </c>
      <c r="G38" s="89">
        <v>1</v>
      </c>
      <c r="H38" s="87">
        <f t="shared" si="4"/>
        <v>1</v>
      </c>
      <c r="I38" s="86" t="s">
        <v>120</v>
      </c>
      <c r="K38" s="8"/>
      <c r="L38" s="10"/>
      <c r="M38" s="2">
        <f t="shared" si="5"/>
        <v>0</v>
      </c>
      <c r="N38" s="7"/>
      <c r="P38" s="8"/>
      <c r="Q38" s="10"/>
      <c r="R38" s="2">
        <f t="shared" si="6"/>
        <v>0</v>
      </c>
      <c r="S38" s="7"/>
      <c r="U38" s="8"/>
      <c r="V38" s="10"/>
      <c r="W38" s="2">
        <f t="shared" si="7"/>
        <v>0</v>
      </c>
      <c r="X38" s="7"/>
    </row>
    <row r="39" spans="1:24" s="6" customFormat="1" ht="153.75" customHeight="1" x14ac:dyDescent="0.25">
      <c r="A39" s="6">
        <v>36</v>
      </c>
      <c r="B39" s="7" t="s">
        <v>5</v>
      </c>
      <c r="C39" s="7" t="s">
        <v>8</v>
      </c>
      <c r="D39" s="3" t="s">
        <v>103</v>
      </c>
      <c r="F39" s="88">
        <v>1</v>
      </c>
      <c r="G39" s="103">
        <v>0.8</v>
      </c>
      <c r="H39" s="87">
        <f t="shared" si="4"/>
        <v>0.8</v>
      </c>
      <c r="I39" s="86" t="s">
        <v>135</v>
      </c>
      <c r="K39" s="8"/>
      <c r="L39" s="9"/>
      <c r="M39" s="2">
        <f t="shared" si="5"/>
        <v>0</v>
      </c>
      <c r="N39" s="7"/>
      <c r="P39" s="8"/>
      <c r="Q39" s="9"/>
      <c r="R39" s="2">
        <f t="shared" si="6"/>
        <v>0</v>
      </c>
      <c r="S39" s="7"/>
      <c r="U39" s="8"/>
      <c r="V39" s="9"/>
      <c r="W39" s="2">
        <f t="shared" si="7"/>
        <v>0</v>
      </c>
      <c r="X39" s="7"/>
    </row>
    <row r="40" spans="1:24" s="6" customFormat="1" ht="105" customHeight="1" x14ac:dyDescent="0.25">
      <c r="A40" s="6">
        <v>37</v>
      </c>
      <c r="B40" s="7" t="s">
        <v>5</v>
      </c>
      <c r="C40" s="7" t="s">
        <v>8</v>
      </c>
      <c r="D40" s="3" t="s">
        <v>104</v>
      </c>
      <c r="F40" s="88">
        <v>1</v>
      </c>
      <c r="G40" s="89">
        <v>1</v>
      </c>
      <c r="H40" s="87">
        <f t="shared" si="4"/>
        <v>1</v>
      </c>
      <c r="I40" s="86" t="s">
        <v>136</v>
      </c>
      <c r="K40" s="8"/>
      <c r="L40" s="9"/>
      <c r="M40" s="2">
        <f t="shared" si="5"/>
        <v>0</v>
      </c>
      <c r="N40" s="7"/>
      <c r="P40" s="8"/>
      <c r="Q40" s="9"/>
      <c r="R40" s="2">
        <f t="shared" si="6"/>
        <v>0</v>
      </c>
      <c r="S40" s="7"/>
      <c r="U40" s="8"/>
      <c r="V40" s="9"/>
      <c r="W40" s="2">
        <f t="shared" si="7"/>
        <v>0</v>
      </c>
      <c r="X40" s="7"/>
    </row>
    <row r="41" spans="1:24" s="6" customFormat="1" ht="97.5" customHeight="1" x14ac:dyDescent="0.25">
      <c r="A41" s="6">
        <v>38</v>
      </c>
      <c r="B41" s="7" t="s">
        <v>5</v>
      </c>
      <c r="C41" s="7" t="s">
        <v>8</v>
      </c>
      <c r="D41" s="3" t="s">
        <v>105</v>
      </c>
      <c r="F41" s="88">
        <v>1</v>
      </c>
      <c r="G41" s="89">
        <v>1</v>
      </c>
      <c r="H41" s="87">
        <f t="shared" si="4"/>
        <v>1</v>
      </c>
      <c r="I41" s="86" t="s">
        <v>120</v>
      </c>
      <c r="K41" s="8"/>
      <c r="L41" s="9"/>
      <c r="M41" s="2">
        <f t="shared" si="5"/>
        <v>0</v>
      </c>
      <c r="N41" s="7"/>
      <c r="P41" s="8"/>
      <c r="Q41" s="9"/>
      <c r="R41" s="2">
        <f t="shared" si="6"/>
        <v>0</v>
      </c>
      <c r="S41" s="7"/>
      <c r="U41" s="8"/>
      <c r="V41" s="9"/>
      <c r="W41" s="2">
        <f t="shared" si="7"/>
        <v>0</v>
      </c>
      <c r="X41" s="7"/>
    </row>
    <row r="42" spans="1:24" s="6" customFormat="1" ht="387" customHeight="1" x14ac:dyDescent="0.25">
      <c r="A42" s="6">
        <v>39</v>
      </c>
      <c r="B42" s="7" t="s">
        <v>9</v>
      </c>
      <c r="C42" s="7" t="s">
        <v>10</v>
      </c>
      <c r="D42" s="3" t="s">
        <v>151</v>
      </c>
      <c r="F42" s="8">
        <v>1</v>
      </c>
      <c r="G42" s="98">
        <v>0.8</v>
      </c>
      <c r="H42" s="2">
        <f t="shared" si="4"/>
        <v>0.8</v>
      </c>
      <c r="I42" s="3" t="s">
        <v>155</v>
      </c>
      <c r="K42" s="8"/>
      <c r="L42" s="9"/>
      <c r="M42" s="2">
        <f t="shared" si="5"/>
        <v>0</v>
      </c>
      <c r="N42" s="7"/>
      <c r="P42" s="8"/>
      <c r="Q42" s="9"/>
      <c r="R42" s="2">
        <f t="shared" si="6"/>
        <v>0</v>
      </c>
      <c r="S42" s="7"/>
      <c r="U42" s="8"/>
      <c r="V42" s="9"/>
      <c r="W42" s="2">
        <f t="shared" si="7"/>
        <v>0</v>
      </c>
      <c r="X42" s="7"/>
    </row>
    <row r="43" spans="1:24" s="6" customFormat="1" ht="193.5" customHeight="1" x14ac:dyDescent="0.25">
      <c r="A43" s="6">
        <v>40</v>
      </c>
      <c r="B43" s="7" t="s">
        <v>9</v>
      </c>
      <c r="C43" s="7" t="s">
        <v>10</v>
      </c>
      <c r="D43" s="3" t="s">
        <v>106</v>
      </c>
      <c r="F43" s="8">
        <v>1</v>
      </c>
      <c r="G43" s="98">
        <v>0.95</v>
      </c>
      <c r="H43" s="2">
        <f t="shared" si="4"/>
        <v>0.95</v>
      </c>
      <c r="I43" s="13" t="s">
        <v>129</v>
      </c>
      <c r="K43" s="8"/>
      <c r="L43" s="9"/>
      <c r="M43" s="2">
        <f t="shared" si="5"/>
        <v>0</v>
      </c>
      <c r="N43" s="7"/>
      <c r="P43" s="8"/>
      <c r="Q43" s="9"/>
      <c r="R43" s="2">
        <f t="shared" si="6"/>
        <v>0</v>
      </c>
      <c r="S43" s="7"/>
      <c r="U43" s="8"/>
      <c r="V43" s="9"/>
      <c r="W43" s="2">
        <f t="shared" si="7"/>
        <v>0</v>
      </c>
      <c r="X43" s="7"/>
    </row>
    <row r="44" spans="1:24" s="6" customFormat="1" ht="128.25" customHeight="1" x14ac:dyDescent="0.25">
      <c r="A44" s="6">
        <v>41</v>
      </c>
      <c r="B44" s="7" t="s">
        <v>9</v>
      </c>
      <c r="C44" s="7" t="s">
        <v>10</v>
      </c>
      <c r="D44" s="3" t="s">
        <v>107</v>
      </c>
      <c r="F44" s="8">
        <v>1</v>
      </c>
      <c r="G44" s="98">
        <v>1</v>
      </c>
      <c r="H44" s="2">
        <f t="shared" si="4"/>
        <v>1</v>
      </c>
      <c r="I44" s="13" t="s">
        <v>124</v>
      </c>
      <c r="K44" s="8"/>
      <c r="L44" s="9"/>
      <c r="M44" s="2">
        <f t="shared" si="5"/>
        <v>0</v>
      </c>
      <c r="N44" s="7"/>
      <c r="P44" s="8"/>
      <c r="Q44" s="9"/>
      <c r="R44" s="2">
        <f t="shared" si="6"/>
        <v>0</v>
      </c>
      <c r="S44" s="7"/>
      <c r="U44" s="8"/>
      <c r="V44" s="9"/>
      <c r="W44" s="2">
        <f t="shared" si="7"/>
        <v>0</v>
      </c>
      <c r="X44" s="7"/>
    </row>
    <row r="45" spans="1:24" s="6" customFormat="1" ht="91.5" customHeight="1" x14ac:dyDescent="0.25">
      <c r="A45" s="6">
        <v>42</v>
      </c>
      <c r="B45" s="7" t="s">
        <v>9</v>
      </c>
      <c r="C45" s="7" t="s">
        <v>10</v>
      </c>
      <c r="D45" s="3" t="s">
        <v>108</v>
      </c>
      <c r="F45" s="8">
        <v>1</v>
      </c>
      <c r="G45" s="98">
        <v>1</v>
      </c>
      <c r="H45" s="2">
        <f t="shared" si="4"/>
        <v>1</v>
      </c>
      <c r="I45" s="85" t="s">
        <v>125</v>
      </c>
      <c r="K45" s="8"/>
      <c r="L45" s="9"/>
      <c r="M45" s="2">
        <f t="shared" si="5"/>
        <v>0</v>
      </c>
      <c r="N45" s="7"/>
      <c r="P45" s="8"/>
      <c r="Q45" s="9"/>
      <c r="R45" s="2">
        <f t="shared" si="6"/>
        <v>0</v>
      </c>
      <c r="S45" s="7"/>
      <c r="U45" s="8"/>
      <c r="V45" s="9"/>
      <c r="W45" s="2">
        <f t="shared" si="7"/>
        <v>0</v>
      </c>
      <c r="X45" s="7"/>
    </row>
    <row r="46" spans="1:24" s="6" customFormat="1" ht="111.75" customHeight="1" x14ac:dyDescent="0.25">
      <c r="A46" s="6">
        <v>43</v>
      </c>
      <c r="B46" s="7" t="s">
        <v>9</v>
      </c>
      <c r="C46" s="7" t="s">
        <v>10</v>
      </c>
      <c r="D46" s="3" t="s">
        <v>109</v>
      </c>
      <c r="F46" s="8">
        <v>1</v>
      </c>
      <c r="G46" s="98">
        <v>1</v>
      </c>
      <c r="H46" s="2">
        <f t="shared" si="4"/>
        <v>1</v>
      </c>
      <c r="I46" s="13" t="s">
        <v>126</v>
      </c>
      <c r="K46" s="8"/>
      <c r="L46" s="9"/>
      <c r="M46" s="2">
        <f t="shared" si="5"/>
        <v>0</v>
      </c>
      <c r="N46" s="7"/>
      <c r="P46" s="8"/>
      <c r="Q46" s="9"/>
      <c r="R46" s="2">
        <f t="shared" si="6"/>
        <v>0</v>
      </c>
      <c r="S46" s="7"/>
      <c r="U46" s="8"/>
      <c r="V46" s="9"/>
      <c r="W46" s="2">
        <f t="shared" si="7"/>
        <v>0</v>
      </c>
      <c r="X46" s="7"/>
    </row>
    <row r="47" spans="1:24" s="6" customFormat="1" ht="171.75" customHeight="1" x14ac:dyDescent="0.25">
      <c r="A47" s="6">
        <v>44</v>
      </c>
      <c r="B47" s="7" t="s">
        <v>9</v>
      </c>
      <c r="C47" s="7" t="s">
        <v>10</v>
      </c>
      <c r="D47" s="3" t="s">
        <v>110</v>
      </c>
      <c r="F47" s="8">
        <v>1</v>
      </c>
      <c r="G47" s="98">
        <v>1</v>
      </c>
      <c r="H47" s="2">
        <f t="shared" si="4"/>
        <v>1</v>
      </c>
      <c r="I47" s="85" t="s">
        <v>127</v>
      </c>
      <c r="K47" s="8"/>
      <c r="L47" s="9"/>
      <c r="M47" s="2">
        <f t="shared" si="5"/>
        <v>0</v>
      </c>
      <c r="N47" s="7"/>
      <c r="P47" s="8"/>
      <c r="Q47" s="9"/>
      <c r="R47" s="2">
        <f t="shared" si="6"/>
        <v>0</v>
      </c>
      <c r="S47" s="7"/>
      <c r="U47" s="8"/>
      <c r="V47" s="9"/>
      <c r="W47" s="2">
        <f t="shared" si="7"/>
        <v>0</v>
      </c>
      <c r="X47" s="7"/>
    </row>
    <row r="48" spans="1:24" s="6" customFormat="1" ht="203.25" customHeight="1" x14ac:dyDescent="0.25">
      <c r="A48" s="6">
        <v>45</v>
      </c>
      <c r="B48" s="7" t="s">
        <v>9</v>
      </c>
      <c r="C48" s="7" t="s">
        <v>10</v>
      </c>
      <c r="D48" s="3" t="s">
        <v>67</v>
      </c>
      <c r="F48" s="8">
        <v>1</v>
      </c>
      <c r="G48" s="98">
        <v>0.9</v>
      </c>
      <c r="H48" s="2">
        <f t="shared" si="4"/>
        <v>0.9</v>
      </c>
      <c r="I48" s="13" t="s">
        <v>152</v>
      </c>
      <c r="K48" s="8"/>
      <c r="L48" s="9"/>
      <c r="M48" s="2">
        <f t="shared" si="5"/>
        <v>0</v>
      </c>
      <c r="N48" s="7"/>
      <c r="P48" s="8"/>
      <c r="Q48" s="9"/>
      <c r="R48" s="2">
        <f t="shared" si="6"/>
        <v>0</v>
      </c>
      <c r="S48" s="7"/>
      <c r="U48" s="8"/>
      <c r="V48" s="9"/>
      <c r="W48" s="2">
        <f t="shared" si="7"/>
        <v>0</v>
      </c>
      <c r="X48" s="7"/>
    </row>
    <row r="49" spans="1:24" s="6" customFormat="1" ht="198.75" customHeight="1" x14ac:dyDescent="0.25">
      <c r="A49" s="6">
        <v>46</v>
      </c>
      <c r="B49" s="7" t="s">
        <v>9</v>
      </c>
      <c r="C49" s="7" t="s">
        <v>10</v>
      </c>
      <c r="D49" s="3" t="s">
        <v>65</v>
      </c>
      <c r="F49" s="8">
        <v>1</v>
      </c>
      <c r="G49" s="98">
        <v>0.95</v>
      </c>
      <c r="H49" s="2">
        <f t="shared" si="4"/>
        <v>0.95</v>
      </c>
      <c r="I49" s="13" t="s">
        <v>128</v>
      </c>
      <c r="K49" s="8"/>
      <c r="L49" s="9"/>
      <c r="M49" s="2">
        <f t="shared" si="5"/>
        <v>0</v>
      </c>
      <c r="N49" s="7"/>
      <c r="P49" s="8"/>
      <c r="Q49" s="9"/>
      <c r="R49" s="2">
        <f t="shared" si="6"/>
        <v>0</v>
      </c>
      <c r="S49" s="7"/>
      <c r="U49" s="8"/>
      <c r="V49" s="9"/>
      <c r="W49" s="2">
        <f t="shared" si="7"/>
        <v>0</v>
      </c>
      <c r="X49" s="7"/>
    </row>
    <row r="50" spans="1:24" s="6" customFormat="1" ht="112.5" customHeight="1" x14ac:dyDescent="0.25">
      <c r="A50" s="6">
        <v>47</v>
      </c>
      <c r="B50" s="7" t="s">
        <v>9</v>
      </c>
      <c r="C50" s="7" t="s">
        <v>10</v>
      </c>
      <c r="D50" s="3" t="s">
        <v>111</v>
      </c>
      <c r="F50" s="8">
        <v>1</v>
      </c>
      <c r="G50" s="98">
        <v>1</v>
      </c>
      <c r="H50" s="2">
        <f t="shared" si="4"/>
        <v>1</v>
      </c>
      <c r="I50" s="13" t="s">
        <v>126</v>
      </c>
      <c r="K50" s="8"/>
      <c r="L50" s="9"/>
      <c r="M50" s="2">
        <f t="shared" si="5"/>
        <v>0</v>
      </c>
      <c r="N50" s="7"/>
      <c r="P50" s="8"/>
      <c r="Q50" s="9"/>
      <c r="R50" s="2">
        <f t="shared" si="6"/>
        <v>0</v>
      </c>
      <c r="S50" s="7"/>
      <c r="U50" s="8"/>
      <c r="V50" s="9"/>
      <c r="W50" s="2">
        <f t="shared" si="7"/>
        <v>0</v>
      </c>
      <c r="X50" s="7"/>
    </row>
    <row r="51" spans="1:24" s="6" customFormat="1" ht="142.5" customHeight="1" x14ac:dyDescent="0.25">
      <c r="A51" s="6">
        <v>48</v>
      </c>
      <c r="B51" s="7" t="s">
        <v>11</v>
      </c>
      <c r="C51" s="7" t="s">
        <v>11</v>
      </c>
      <c r="D51" s="3" t="s">
        <v>112</v>
      </c>
      <c r="F51" s="8">
        <v>1</v>
      </c>
      <c r="G51" s="98">
        <v>1</v>
      </c>
      <c r="H51" s="2">
        <f t="shared" si="4"/>
        <v>1</v>
      </c>
      <c r="I51" s="3" t="s">
        <v>120</v>
      </c>
      <c r="K51" s="8"/>
      <c r="L51" s="9"/>
      <c r="M51" s="2">
        <f t="shared" si="5"/>
        <v>0</v>
      </c>
      <c r="N51" s="7"/>
      <c r="P51" s="8"/>
      <c r="Q51" s="9"/>
      <c r="R51" s="2">
        <f t="shared" si="6"/>
        <v>0</v>
      </c>
      <c r="S51" s="7"/>
      <c r="U51" s="8"/>
      <c r="V51" s="9"/>
      <c r="W51" s="2">
        <f t="shared" si="7"/>
        <v>0</v>
      </c>
      <c r="X51" s="7"/>
    </row>
    <row r="52" spans="1:24" s="6" customFormat="1" ht="108" customHeight="1" x14ac:dyDescent="0.25">
      <c r="A52" s="6">
        <v>49</v>
      </c>
      <c r="B52" s="7" t="s">
        <v>11</v>
      </c>
      <c r="C52" s="7" t="s">
        <v>11</v>
      </c>
      <c r="D52" s="3" t="s">
        <v>153</v>
      </c>
      <c r="F52" s="8">
        <v>1</v>
      </c>
      <c r="G52" s="103">
        <v>0.97</v>
      </c>
      <c r="H52" s="2">
        <f t="shared" si="4"/>
        <v>0.97</v>
      </c>
      <c r="I52" s="3" t="s">
        <v>122</v>
      </c>
      <c r="K52" s="8"/>
      <c r="L52" s="9"/>
      <c r="M52" s="2">
        <f t="shared" si="5"/>
        <v>0</v>
      </c>
      <c r="N52" s="7"/>
      <c r="P52" s="8"/>
      <c r="Q52" s="9"/>
      <c r="R52" s="2">
        <f t="shared" si="6"/>
        <v>0</v>
      </c>
      <c r="S52" s="7"/>
      <c r="U52" s="8"/>
      <c r="V52" s="9"/>
      <c r="W52" s="2">
        <f t="shared" si="7"/>
        <v>0</v>
      </c>
      <c r="X52" s="7"/>
    </row>
    <row r="53" spans="1:24" s="6" customFormat="1" ht="227.25" customHeight="1" x14ac:dyDescent="0.25">
      <c r="A53" s="6">
        <v>50</v>
      </c>
      <c r="B53" s="7" t="s">
        <v>11</v>
      </c>
      <c r="C53" s="7" t="s">
        <v>11</v>
      </c>
      <c r="D53" s="3" t="s">
        <v>113</v>
      </c>
      <c r="F53" s="8">
        <v>1</v>
      </c>
      <c r="G53" s="98">
        <v>0.6</v>
      </c>
      <c r="H53" s="2">
        <f t="shared" si="4"/>
        <v>0.6</v>
      </c>
      <c r="I53" s="3" t="s">
        <v>123</v>
      </c>
    </row>
    <row r="54" spans="1:24" s="6" customFormat="1" ht="108" customHeight="1" x14ac:dyDescent="0.25">
      <c r="A54" s="6">
        <v>51</v>
      </c>
      <c r="B54" s="7" t="s">
        <v>11</v>
      </c>
      <c r="C54" s="7" t="s">
        <v>11</v>
      </c>
      <c r="D54" s="3" t="s">
        <v>114</v>
      </c>
      <c r="F54" s="8">
        <v>1</v>
      </c>
      <c r="G54" s="103">
        <v>0.89</v>
      </c>
      <c r="H54" s="2">
        <f t="shared" si="4"/>
        <v>0.89</v>
      </c>
      <c r="I54" s="3" t="s">
        <v>154</v>
      </c>
    </row>
    <row r="55" spans="1:24" s="6" customFormat="1" ht="154.5" customHeight="1" x14ac:dyDescent="0.25">
      <c r="A55" s="6">
        <v>52</v>
      </c>
      <c r="B55" s="7" t="s">
        <v>11</v>
      </c>
      <c r="C55" s="7" t="s">
        <v>11</v>
      </c>
      <c r="D55" s="3" t="s">
        <v>115</v>
      </c>
      <c r="F55" s="8">
        <v>1</v>
      </c>
      <c r="G55" s="98">
        <v>0.9</v>
      </c>
      <c r="H55" s="2">
        <f t="shared" si="4"/>
        <v>0.9</v>
      </c>
      <c r="I55" s="3" t="s">
        <v>121</v>
      </c>
    </row>
    <row r="56" spans="1:24" s="6" customFormat="1" ht="97.5" customHeight="1" x14ac:dyDescent="0.25">
      <c r="A56" s="6">
        <v>53</v>
      </c>
      <c r="B56" s="7" t="s">
        <v>11</v>
      </c>
      <c r="C56" s="7" t="s">
        <v>11</v>
      </c>
      <c r="D56" s="3" t="s">
        <v>116</v>
      </c>
      <c r="F56" s="8">
        <v>1</v>
      </c>
      <c r="G56" s="98">
        <v>1</v>
      </c>
      <c r="H56" s="2">
        <f t="shared" si="4"/>
        <v>1</v>
      </c>
      <c r="I56" s="84" t="s">
        <v>120</v>
      </c>
    </row>
    <row r="57" spans="1:24" s="6" customFormat="1" ht="15.75" x14ac:dyDescent="0.25">
      <c r="G57" s="104"/>
    </row>
  </sheetData>
  <autoFilter ref="B1:B57" xr:uid="{00000000-0009-0000-0000-000001000000}"/>
  <mergeCells count="5">
    <mergeCell ref="F2:I2"/>
    <mergeCell ref="B2:D2"/>
    <mergeCell ref="K2:N2"/>
    <mergeCell ref="P2:S2"/>
    <mergeCell ref="U2:X2"/>
  </mergeCells>
  <pageMargins left="0.511811024" right="0.511811024" top="0.78740157499999996" bottom="0.78740157499999996" header="0.31496062000000002" footer="0.31496062000000002"/>
  <pageSetup paperSize="9" scale="1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Resumo</vt:lpstr>
      <vt:lpstr>VIRACOPOS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Thiago Costa Monteiro Caldeira</dc:creator>
  <cp:lastModifiedBy>Michele Nunes Freires Cerqueira</cp:lastModifiedBy>
  <cp:lastPrinted>2015-11-16T13:02:37Z</cp:lastPrinted>
  <dcterms:created xsi:type="dcterms:W3CDTF">2015-10-23T14:17:12Z</dcterms:created>
  <dcterms:modified xsi:type="dcterms:W3CDTF">2021-04-30T14:09:10Z</dcterms:modified>
</cp:coreProperties>
</file>