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jmbsantos\Desktop\ERSDF_PROJETO_BÁSICO_8PAV_COMPLETO\"/>
    </mc:Choice>
  </mc:AlternateContent>
  <xr:revisionPtr revIDLastSave="0" documentId="13_ncr:1_{FBA1329C-CCEF-4FB4-A370-E3B50F3E131B}" xr6:coauthVersionLast="47" xr6:coauthVersionMax="47" xr10:uidLastSave="{00000000-0000-0000-0000-000000000000}"/>
  <bookViews>
    <workbookView xWindow="-120" yWindow="-120" windowWidth="29040" windowHeight="15840" xr2:uid="{A3D8D1EB-2A6F-4028-8C29-A69C5269B345}"/>
  </bookViews>
  <sheets>
    <sheet name="CONSID" sheetId="2" r:id="rId1"/>
    <sheet name="ORÇ" sheetId="1" r:id="rId2"/>
    <sheet name="CFF" sheetId="4" r:id="rId3"/>
  </sheets>
  <definedNames>
    <definedName name="_xlnm.Print_Area" localSheetId="2">CFF!$A$1:$R$26</definedName>
    <definedName name="_xlnm.Print_Area" localSheetId="0">CONSID!$A$1:$J$32</definedName>
    <definedName name="_xlnm.Print_Area" localSheetId="1">ORÇ!$A$1:$K$250</definedName>
    <definedName name="_xlnm.Print_Titles" localSheetId="2">CFF!$1:$13</definedName>
    <definedName name="_xlnm.Print_Titles" localSheetId="0">CONSID!$1:$11</definedName>
    <definedName name="_xlnm.Print_Titles" localSheetId="1">ORÇ!$1:$13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3" i="1" l="1"/>
  <c r="I72" i="1"/>
  <c r="J72" i="1"/>
  <c r="K13" i="1"/>
  <c r="K72" i="1"/>
  <c r="J77" i="1"/>
  <c r="J76" i="1"/>
  <c r="J75" i="1"/>
  <c r="I74" i="1"/>
  <c r="J74" i="1"/>
  <c r="K74" i="1"/>
  <c r="J71" i="1"/>
  <c r="J70" i="1"/>
  <c r="J69" i="1"/>
  <c r="I68" i="1"/>
  <c r="J68" i="1"/>
  <c r="K68" i="1"/>
  <c r="J67" i="1"/>
  <c r="J66" i="1"/>
  <c r="J65" i="1"/>
  <c r="I64" i="1"/>
  <c r="J64" i="1"/>
  <c r="K64" i="1"/>
  <c r="J63" i="1"/>
  <c r="J62" i="1"/>
  <c r="I61" i="1"/>
  <c r="J61" i="1"/>
  <c r="K61" i="1"/>
  <c r="M6" i="4"/>
  <c r="F6" i="1"/>
  <c r="Q8" i="4"/>
  <c r="Q7" i="4"/>
  <c r="J194" i="1"/>
  <c r="K194" i="1"/>
  <c r="J193" i="1"/>
  <c r="K193" i="1"/>
  <c r="J192" i="1"/>
  <c r="K192" i="1"/>
  <c r="J191" i="1"/>
  <c r="K191" i="1"/>
  <c r="J190" i="1"/>
  <c r="K190" i="1"/>
  <c r="J188" i="1"/>
  <c r="J187" i="1"/>
  <c r="J186" i="1"/>
  <c r="I185" i="1"/>
  <c r="J185" i="1"/>
  <c r="K185" i="1"/>
  <c r="J184" i="1"/>
  <c r="J183" i="1"/>
  <c r="J182" i="1"/>
  <c r="I181" i="1"/>
  <c r="J181" i="1"/>
  <c r="K181" i="1"/>
  <c r="J180" i="1"/>
  <c r="J179" i="1"/>
  <c r="J178" i="1"/>
  <c r="J177" i="1"/>
  <c r="J176" i="1"/>
  <c r="I175" i="1"/>
  <c r="J175" i="1"/>
  <c r="K175" i="1"/>
  <c r="J159" i="1"/>
  <c r="K159" i="1"/>
  <c r="J158" i="1"/>
  <c r="K158" i="1"/>
  <c r="J157" i="1"/>
  <c r="K157" i="1"/>
  <c r="J156" i="1"/>
  <c r="K156" i="1"/>
  <c r="J155" i="1"/>
  <c r="K155" i="1"/>
  <c r="J130" i="1"/>
  <c r="J129" i="1"/>
  <c r="J128" i="1"/>
  <c r="I127" i="1"/>
  <c r="J127" i="1"/>
  <c r="K127" i="1"/>
  <c r="J124" i="1"/>
  <c r="K124" i="1"/>
  <c r="J123" i="1"/>
  <c r="K123" i="1"/>
  <c r="J122" i="1"/>
  <c r="J121" i="1"/>
  <c r="J120" i="1"/>
  <c r="I119" i="1"/>
  <c r="J119" i="1"/>
  <c r="K119" i="1"/>
  <c r="J118" i="1"/>
  <c r="J117" i="1"/>
  <c r="J116" i="1"/>
  <c r="I115" i="1"/>
  <c r="J115" i="1"/>
  <c r="K115" i="1"/>
  <c r="J114" i="1"/>
  <c r="J113" i="1"/>
  <c r="J112" i="1"/>
  <c r="I111" i="1"/>
  <c r="J111" i="1"/>
  <c r="K111" i="1"/>
  <c r="J110" i="1"/>
  <c r="J109" i="1"/>
  <c r="J108" i="1"/>
  <c r="I107" i="1"/>
  <c r="J107" i="1"/>
  <c r="K107" i="1"/>
  <c r="J106" i="1"/>
  <c r="J105" i="1"/>
  <c r="J104" i="1"/>
  <c r="I103" i="1"/>
  <c r="J103" i="1"/>
  <c r="K103" i="1"/>
  <c r="J102" i="1"/>
  <c r="J101" i="1"/>
  <c r="J100" i="1"/>
  <c r="I99" i="1"/>
  <c r="J99" i="1"/>
  <c r="K99" i="1"/>
  <c r="J98" i="1"/>
  <c r="K98" i="1"/>
  <c r="J97" i="1"/>
  <c r="K97" i="1"/>
  <c r="J88" i="1"/>
  <c r="K88" i="1"/>
  <c r="E2" i="4"/>
  <c r="E9" i="4"/>
  <c r="E7" i="4"/>
  <c r="E6" i="4"/>
  <c r="E4" i="4"/>
  <c r="J45" i="1"/>
  <c r="J46" i="1"/>
  <c r="J43" i="1"/>
  <c r="J44" i="1"/>
  <c r="I42" i="1"/>
  <c r="J42" i="1"/>
  <c r="K42" i="1"/>
  <c r="J38" i="1"/>
  <c r="K38" i="1"/>
  <c r="J39" i="1"/>
  <c r="K39" i="1"/>
  <c r="J40" i="1"/>
  <c r="K40" i="1"/>
  <c r="J41" i="1"/>
  <c r="K41" i="1"/>
  <c r="J47" i="1"/>
  <c r="K47" i="1"/>
  <c r="J48" i="1"/>
  <c r="K48" i="1"/>
  <c r="K37" i="1"/>
  <c r="F19" i="4"/>
  <c r="I19" i="4"/>
  <c r="L19" i="4"/>
  <c r="O19" i="4"/>
  <c r="Q19" i="4"/>
  <c r="J51" i="1"/>
  <c r="J52" i="1"/>
  <c r="J53" i="1"/>
  <c r="J54" i="1"/>
  <c r="J55" i="1"/>
  <c r="J56" i="1"/>
  <c r="J57" i="1"/>
  <c r="I50" i="1"/>
  <c r="J50" i="1"/>
  <c r="K50" i="1"/>
  <c r="J58" i="1"/>
  <c r="K58" i="1"/>
  <c r="J59" i="1"/>
  <c r="K59" i="1"/>
  <c r="J60" i="1"/>
  <c r="K60" i="1"/>
  <c r="K49" i="1"/>
  <c r="F20" i="4"/>
  <c r="I20" i="4"/>
  <c r="L20" i="4"/>
  <c r="O20" i="4"/>
  <c r="Q20" i="4"/>
  <c r="J173" i="1"/>
  <c r="K173" i="1"/>
  <c r="J174" i="1"/>
  <c r="K174" i="1"/>
  <c r="J189" i="1"/>
  <c r="K189" i="1"/>
  <c r="J196" i="1"/>
  <c r="J197" i="1"/>
  <c r="J198" i="1"/>
  <c r="I195" i="1"/>
  <c r="J195" i="1"/>
  <c r="K195" i="1"/>
  <c r="J200" i="1"/>
  <c r="J201" i="1"/>
  <c r="J202" i="1"/>
  <c r="I199" i="1"/>
  <c r="J199" i="1"/>
  <c r="K199" i="1"/>
  <c r="J204" i="1"/>
  <c r="J205" i="1"/>
  <c r="J206" i="1"/>
  <c r="I203" i="1"/>
  <c r="J203" i="1"/>
  <c r="K203" i="1"/>
  <c r="J208" i="1"/>
  <c r="J209" i="1"/>
  <c r="J210" i="1"/>
  <c r="I207" i="1"/>
  <c r="J207" i="1"/>
  <c r="K207" i="1"/>
  <c r="J212" i="1"/>
  <c r="J213" i="1"/>
  <c r="J214" i="1"/>
  <c r="I211" i="1"/>
  <c r="J211" i="1"/>
  <c r="K211" i="1"/>
  <c r="J215" i="1"/>
  <c r="K215" i="1"/>
  <c r="K172" i="1"/>
  <c r="F22" i="4"/>
  <c r="I22" i="4"/>
  <c r="L22" i="4"/>
  <c r="O22" i="4"/>
  <c r="Q22" i="4"/>
  <c r="J15" i="1"/>
  <c r="K15" i="1"/>
  <c r="J17" i="1"/>
  <c r="I16" i="1"/>
  <c r="J16" i="1"/>
  <c r="K16" i="1"/>
  <c r="J19" i="1"/>
  <c r="I18" i="1"/>
  <c r="J18" i="1"/>
  <c r="K18" i="1"/>
  <c r="J21" i="1"/>
  <c r="I20" i="1"/>
  <c r="J20" i="1"/>
  <c r="K20" i="1"/>
  <c r="J23" i="1"/>
  <c r="I22" i="1"/>
  <c r="J22" i="1"/>
  <c r="K22" i="1"/>
  <c r="K14" i="1"/>
  <c r="F15" i="4"/>
  <c r="I15" i="4"/>
  <c r="L15" i="4"/>
  <c r="O15" i="4"/>
  <c r="Q15" i="4"/>
  <c r="J26" i="1"/>
  <c r="I25" i="1"/>
  <c r="J25" i="1"/>
  <c r="K25" i="1"/>
  <c r="J28" i="1"/>
  <c r="I27" i="1"/>
  <c r="J27" i="1"/>
  <c r="K27" i="1"/>
  <c r="K24" i="1"/>
  <c r="F16" i="4"/>
  <c r="I16" i="4"/>
  <c r="L16" i="4"/>
  <c r="O16" i="4"/>
  <c r="Q16" i="4"/>
  <c r="J34" i="1"/>
  <c r="J32" i="1"/>
  <c r="J33" i="1"/>
  <c r="I31" i="1"/>
  <c r="J31" i="1"/>
  <c r="K31" i="1"/>
  <c r="J30" i="1"/>
  <c r="K30" i="1"/>
  <c r="K29" i="1"/>
  <c r="F17" i="4"/>
  <c r="I17" i="4"/>
  <c r="L17" i="4"/>
  <c r="O17" i="4"/>
  <c r="Q17" i="4"/>
  <c r="J36" i="1"/>
  <c r="K36" i="1"/>
  <c r="K35" i="1"/>
  <c r="F18" i="4"/>
  <c r="I18" i="4"/>
  <c r="L18" i="4"/>
  <c r="O18" i="4"/>
  <c r="Q18" i="4"/>
  <c r="J86" i="1"/>
  <c r="J87" i="1"/>
  <c r="J83" i="1"/>
  <c r="J84" i="1"/>
  <c r="J85" i="1"/>
  <c r="I82" i="1"/>
  <c r="J82" i="1"/>
  <c r="K82" i="1"/>
  <c r="J92" i="1"/>
  <c r="J90" i="1"/>
  <c r="J91" i="1"/>
  <c r="I89" i="1"/>
  <c r="J89" i="1"/>
  <c r="K89" i="1"/>
  <c r="J96" i="1"/>
  <c r="J94" i="1"/>
  <c r="J95" i="1"/>
  <c r="I93" i="1"/>
  <c r="J93" i="1"/>
  <c r="K93" i="1"/>
  <c r="J125" i="1"/>
  <c r="K125" i="1"/>
  <c r="J126" i="1"/>
  <c r="K126" i="1"/>
  <c r="J79" i="1"/>
  <c r="K79" i="1"/>
  <c r="J80" i="1"/>
  <c r="K80" i="1"/>
  <c r="J81" i="1"/>
  <c r="K81" i="1"/>
  <c r="J131" i="1"/>
  <c r="K131" i="1"/>
  <c r="J133" i="1"/>
  <c r="J134" i="1"/>
  <c r="J135" i="1"/>
  <c r="I132" i="1"/>
  <c r="J132" i="1"/>
  <c r="K132" i="1"/>
  <c r="J137" i="1"/>
  <c r="J138" i="1"/>
  <c r="J139" i="1"/>
  <c r="I136" i="1"/>
  <c r="J136" i="1"/>
  <c r="K136" i="1"/>
  <c r="J141" i="1"/>
  <c r="J142" i="1"/>
  <c r="J143" i="1"/>
  <c r="I140" i="1"/>
  <c r="J140" i="1"/>
  <c r="K140" i="1"/>
  <c r="J145" i="1"/>
  <c r="J146" i="1"/>
  <c r="J147" i="1"/>
  <c r="I144" i="1"/>
  <c r="J144" i="1"/>
  <c r="K144" i="1"/>
  <c r="J149" i="1"/>
  <c r="J150" i="1"/>
  <c r="J151" i="1"/>
  <c r="I148" i="1"/>
  <c r="J148" i="1"/>
  <c r="K148" i="1"/>
  <c r="J152" i="1"/>
  <c r="K152" i="1"/>
  <c r="J153" i="1"/>
  <c r="K153" i="1"/>
  <c r="J154" i="1"/>
  <c r="K154" i="1"/>
  <c r="J161" i="1"/>
  <c r="J162" i="1"/>
  <c r="J163" i="1"/>
  <c r="I160" i="1"/>
  <c r="J160" i="1"/>
  <c r="K160" i="1"/>
  <c r="J165" i="1"/>
  <c r="J166" i="1"/>
  <c r="J167" i="1"/>
  <c r="I164" i="1"/>
  <c r="J164" i="1"/>
  <c r="K164" i="1"/>
  <c r="J169" i="1"/>
  <c r="J170" i="1"/>
  <c r="J171" i="1"/>
  <c r="I168" i="1"/>
  <c r="J168" i="1"/>
  <c r="K168" i="1"/>
  <c r="K78" i="1"/>
  <c r="F21" i="4"/>
  <c r="I21" i="4"/>
  <c r="L21" i="4"/>
  <c r="O21" i="4"/>
  <c r="Q21" i="4"/>
  <c r="J217" i="1"/>
  <c r="K217" i="1"/>
  <c r="J218" i="1"/>
  <c r="K218" i="1"/>
  <c r="J220" i="1"/>
  <c r="J221" i="1"/>
  <c r="J222" i="1"/>
  <c r="J223" i="1"/>
  <c r="I219" i="1"/>
  <c r="J219" i="1"/>
  <c r="K219" i="1"/>
  <c r="J224" i="1"/>
  <c r="K224" i="1"/>
  <c r="K216" i="1"/>
  <c r="F23" i="4"/>
  <c r="I23" i="4"/>
  <c r="L23" i="4"/>
  <c r="O23" i="4"/>
  <c r="Q23" i="4"/>
  <c r="J226" i="1"/>
  <c r="K226" i="1"/>
  <c r="J227" i="1"/>
  <c r="K227" i="1"/>
  <c r="K225" i="1"/>
  <c r="F24" i="4"/>
  <c r="I24" i="4"/>
  <c r="L24" i="4"/>
  <c r="O24" i="4"/>
  <c r="Q24" i="4"/>
  <c r="J229" i="1"/>
  <c r="K229" i="1"/>
  <c r="J230" i="1"/>
  <c r="K230" i="1"/>
  <c r="K228" i="1"/>
  <c r="F25" i="4"/>
  <c r="I25" i="4"/>
  <c r="L25" i="4"/>
  <c r="O25" i="4"/>
  <c r="Q25" i="4"/>
  <c r="Q26" i="4"/>
  <c r="K11" i="1"/>
  <c r="R11" i="4"/>
  <c r="R26" i="4"/>
  <c r="O26" i="4"/>
  <c r="P26" i="4"/>
  <c r="L26" i="4"/>
  <c r="M26" i="4"/>
  <c r="I26" i="4"/>
  <c r="J26" i="4"/>
  <c r="J15" i="4"/>
  <c r="M15" i="4"/>
  <c r="P15" i="4"/>
  <c r="G15" i="4"/>
  <c r="R15" i="4"/>
  <c r="P25" i="4"/>
  <c r="P24" i="4"/>
  <c r="P23" i="4"/>
  <c r="P22" i="4"/>
  <c r="P21" i="4"/>
  <c r="P20" i="4"/>
  <c r="P19" i="4"/>
  <c r="P18" i="4"/>
  <c r="P17" i="4"/>
  <c r="P16" i="4"/>
  <c r="M25" i="4"/>
  <c r="M24" i="4"/>
  <c r="M23" i="4"/>
  <c r="M22" i="4"/>
  <c r="M21" i="4"/>
  <c r="M20" i="4"/>
  <c r="M19" i="4"/>
  <c r="M18" i="4"/>
  <c r="M17" i="4"/>
  <c r="M16" i="4"/>
  <c r="J16" i="4"/>
  <c r="J17" i="4"/>
  <c r="J18" i="4"/>
  <c r="J19" i="4"/>
  <c r="J20" i="4"/>
  <c r="J21" i="4"/>
  <c r="J22" i="4"/>
  <c r="J23" i="4"/>
  <c r="J24" i="4"/>
  <c r="J25" i="4"/>
  <c r="G16" i="4"/>
  <c r="R16" i="4"/>
  <c r="G17" i="4"/>
  <c r="R17" i="4"/>
  <c r="G18" i="4"/>
  <c r="R18" i="4"/>
  <c r="G19" i="4"/>
  <c r="R19" i="4"/>
  <c r="G20" i="4"/>
  <c r="R20" i="4"/>
  <c r="G21" i="4"/>
  <c r="R21" i="4"/>
  <c r="G22" i="4"/>
  <c r="R22" i="4"/>
  <c r="G23" i="4"/>
  <c r="R23" i="4"/>
  <c r="G24" i="4"/>
  <c r="R24" i="4"/>
  <c r="G25" i="4"/>
  <c r="R25" i="4"/>
  <c r="R4" i="4"/>
  <c r="P4" i="4"/>
  <c r="N4" i="4"/>
  <c r="N3" i="4"/>
  <c r="N2" i="4"/>
  <c r="N1" i="4"/>
  <c r="A1" i="4"/>
  <c r="K232" i="1"/>
  <c r="H236" i="1"/>
  <c r="I236" i="1"/>
  <c r="K236" i="1"/>
  <c r="H237" i="1"/>
  <c r="I237" i="1"/>
  <c r="K237" i="1"/>
  <c r="H238" i="1"/>
  <c r="I238" i="1"/>
  <c r="K238" i="1"/>
  <c r="H239" i="1"/>
  <c r="I239" i="1"/>
  <c r="K239" i="1"/>
  <c r="H240" i="1"/>
  <c r="I240" i="1"/>
  <c r="K240" i="1"/>
  <c r="H241" i="1"/>
  <c r="I241" i="1"/>
  <c r="K241" i="1"/>
  <c r="H242" i="1"/>
  <c r="I242" i="1"/>
  <c r="K242" i="1"/>
  <c r="H243" i="1"/>
  <c r="I243" i="1"/>
  <c r="K243" i="1"/>
  <c r="H244" i="1"/>
  <c r="I244" i="1"/>
  <c r="K244" i="1"/>
  <c r="H245" i="1"/>
  <c r="I245" i="1"/>
  <c r="K245" i="1"/>
  <c r="H235" i="1"/>
  <c r="I235" i="1"/>
  <c r="K235" i="1"/>
  <c r="J235" i="1"/>
  <c r="J236" i="1"/>
  <c r="J237" i="1"/>
  <c r="J238" i="1"/>
  <c r="J239" i="1"/>
  <c r="J240" i="1"/>
  <c r="J241" i="1"/>
  <c r="J242" i="1"/>
  <c r="J243" i="1"/>
  <c r="J244" i="1"/>
  <c r="J245" i="1"/>
  <c r="H234" i="1"/>
  <c r="K4" i="1"/>
  <c r="I4" i="1"/>
  <c r="G4" i="1"/>
  <c r="G3" i="1"/>
  <c r="G2" i="1"/>
  <c r="G1" i="1"/>
  <c r="A1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4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</futureMetadata>
  <valueMetadata count="4">
    <bk>
      <rc t="1" v="0"/>
    </bk>
    <bk>
      <rc t="1" v="1"/>
    </bk>
    <bk>
      <rc t="1" v="2"/>
    </bk>
    <bk>
      <rc t="1" v="3"/>
    </bk>
  </valueMetadata>
</metadata>
</file>

<file path=xl/sharedStrings.xml><?xml version="1.0" encoding="utf-8"?>
<sst xmlns="http://schemas.openxmlformats.org/spreadsheetml/2006/main" count="1111" uniqueCount="324">
  <si>
    <t>Código da
Composição</t>
  </si>
  <si>
    <t>Tipo Item</t>
  </si>
  <si>
    <t>Código do
Item</t>
  </si>
  <si>
    <t>Descrição</t>
  </si>
  <si>
    <t>Unidade</t>
  </si>
  <si>
    <t>Coeficiente</t>
  </si>
  <si>
    <t>Custo Unitário</t>
  </si>
  <si>
    <t>1.1</t>
  </si>
  <si>
    <t>SUBTOTAL</t>
  </si>
  <si>
    <t>OBRA:</t>
  </si>
  <si>
    <t>UNIDADE:</t>
  </si>
  <si>
    <t>DATA:</t>
  </si>
  <si>
    <t>ÁREA:</t>
  </si>
  <si>
    <t>REVISÃO:</t>
  </si>
  <si>
    <t>ESCRITÓRIO DE REPRESENTAÇÃO DA SUSEP NO DISTRITO FEDERAL</t>
  </si>
  <si>
    <t>REFORMA DO 8º PAVIMENTO</t>
  </si>
  <si>
    <t>M²</t>
  </si>
  <si>
    <t>BANCO DE DADOS:</t>
  </si>
  <si>
    <t>DESONERAÇÃO:</t>
  </si>
  <si>
    <t>ENCARGOS SOCIAIS:</t>
  </si>
  <si>
    <t>NÃO DESONERADO</t>
  </si>
  <si>
    <t>DATA REV.:</t>
  </si>
  <si>
    <t>ADMINISTRAÇÃO DOS SERVIÇOS</t>
  </si>
  <si>
    <t>UN</t>
  </si>
  <si>
    <t>Custo do Item sem BDI</t>
  </si>
  <si>
    <t>Custo do Item com BDI</t>
  </si>
  <si>
    <t>INSUMO</t>
  </si>
  <si>
    <t>CREA-DF</t>
  </si>
  <si>
    <t>ANOTAÇÃO DE RESPONSABILIDADE TÉCNICA - ART PARA CONTRATOS ACIMA DE R$ 15.000,01</t>
  </si>
  <si>
    <t>-</t>
  </si>
  <si>
    <t>1.2</t>
  </si>
  <si>
    <t>COMPOSICAO</t>
  </si>
  <si>
    <t>ENGENHEIRO CIVIL DE OBRA PLENO COM ENCARGOS COMPLEMENTARES</t>
  </si>
  <si>
    <t>H</t>
  </si>
  <si>
    <t>Quantidade</t>
  </si>
  <si>
    <t>1.3</t>
  </si>
  <si>
    <t>MESTRE DE OBRAS COM ENCARGOS COMPLEMENTARES</t>
  </si>
  <si>
    <t>COM ENCARGOS SOCIAIS - HORISTA 110,11% / MENSALISTA 70,19%</t>
  </si>
  <si>
    <r>
      <t xml:space="preserve">BDI: </t>
    </r>
    <r>
      <rPr>
        <sz val="11"/>
        <rFont val="Arial"/>
        <family val="2"/>
      </rPr>
      <t>Utilizou-se como percentual de BDI, o percentual do Quartil Médio considerado razoável pelo TCU para a Construção e Reforma de Edifícios, constante no Acórdão 2.622/2013 - Plenário, ficando proibida a utilização de percentuais inferior a 20,34% ou superior a 25,00%.</t>
    </r>
  </si>
  <si>
    <t>CARIMBO</t>
  </si>
  <si>
    <t>RESPONSÁVEL TÉCNICO</t>
  </si>
  <si>
    <t>Nome:</t>
  </si>
  <si>
    <t>CAU Nº</t>
  </si>
  <si>
    <t>A44777-3</t>
  </si>
  <si>
    <t>João Maurício B. dos Santos</t>
  </si>
  <si>
    <t>1.4</t>
  </si>
  <si>
    <t>ELABORAÇÃO DE PROJETO DE GERENCIAMENTO DE RESÍDUOS DA CONTRUÇÃO CIVIL (PGRCC), CONFORME LEGISLAÇÃO MAIS ART</t>
  </si>
  <si>
    <t>CONCLUSÃO DOS SERVIÇOS</t>
  </si>
  <si>
    <t>2.1</t>
  </si>
  <si>
    <t>LIMPEZA E VERIFICAÇÃO FINAL DA OBRA</t>
  </si>
  <si>
    <t>SERVENTE COM ENCARGOS COMPLEMENTARES</t>
  </si>
  <si>
    <t>PLANILHA ORÇAMENTÁRIA ANALÍTICA PRELIMINAR</t>
  </si>
  <si>
    <t>2.2</t>
  </si>
  <si>
    <t>ATUALIZAÇÃO DE PROJETO - AS BUILT</t>
  </si>
  <si>
    <t>DESENHISTA PROJETISTA COM ENCARGOS COMPLEMENTARES</t>
  </si>
  <si>
    <t>DEMOLIÇÕES, RETIRADAS E REMANEJAMENTOS</t>
  </si>
  <si>
    <t>1.5</t>
  </si>
  <si>
    <t>ARQUITETO DE OBRA PLENO COM ENCARGOS COMPLEMENTARES</t>
  </si>
  <si>
    <t>ELABORAÇÃO DE PROJETO EXECUTIVO MAIS RRT</t>
  </si>
  <si>
    <t>M2</t>
  </si>
  <si>
    <t>3.1</t>
  </si>
  <si>
    <t>3.2</t>
  </si>
  <si>
    <t>REMOÇÃO DE ENTULHO, INCLUSIVE O TRANSPORTE E DESCARGA EM CAÇAMBAS DE AÇO - EM UNIDADES DE, ATÉ, 5M³</t>
  </si>
  <si>
    <t>PAREDES, PAINÉIS, PORTAS E ESQUADRIAS</t>
  </si>
  <si>
    <t>KG</t>
  </si>
  <si>
    <t>M</t>
  </si>
  <si>
    <t>4.1</t>
  </si>
  <si>
    <t>REMOÇÃO DE CHAPAS E PERFIS DE DRYWALL, JANELAS E PORTAS, DE FORMA MANUAL, SEM REAPROVEITAMENTO. AF_09/2023</t>
  </si>
  <si>
    <t>REVESTIMENTOS, FORROS  E PINTURAS</t>
  </si>
  <si>
    <t>5.1</t>
  </si>
  <si>
    <t>PINTURA LÁTEX ACRÍLICA PREMIUM, APLICAÇÃO MANUAL EM PAREDES, DUAS DEMÃOS. AF_04/2023</t>
  </si>
  <si>
    <t>5.2</t>
  </si>
  <si>
    <t>PINTURA LÁTEX ACRÍLICA PREMIUM, APLICAÇÃO MANUAL EM TETO, DUAS DEMÃOS. AF_04/2023</t>
  </si>
  <si>
    <t>5.3</t>
  </si>
  <si>
    <t>MARCENEIRO COM ENCARGOS COMPLEMENTARES</t>
  </si>
  <si>
    <t>COLA DE CONTATO 2,8 KG FORMICA</t>
  </si>
  <si>
    <t>PLACA LAMINADO MELAMÍNICO 3080X1250mm, FORMIWALL - ACABAMENTO CONCRETO. REF F696  DA FORMICA</t>
  </si>
  <si>
    <t>PISO VINÍLICO SEMI-FLEXÍVEL EM PLACAS, PADRÃO LISO, ESPESSURA 3,2 MM, FIXADO COM COLA. AF_09/2020</t>
  </si>
  <si>
    <t>ENCARREGADO PELA CONDUÇÃO DA OBRA</t>
  </si>
  <si>
    <t>RESPONSÁVEL TÉCNICO PELO GERENCIAMENTO DA OBRA</t>
  </si>
  <si>
    <t>SACO DE RAFIA PARA ENTULHO, NOVO, LISO (SEM CLICHE), *60 X 90* CM</t>
  </si>
  <si>
    <t>FORNECIMENTO E INSTALAÇÃO DE REVESTIMENTO LAMINADO MELAMÍNICO EM PAREDE</t>
  </si>
  <si>
    <t>5.4</t>
  </si>
  <si>
    <t>SERVIÇOS</t>
  </si>
  <si>
    <t>5.5</t>
  </si>
  <si>
    <t>5.6</t>
  </si>
  <si>
    <t>5.7</t>
  </si>
  <si>
    <t>FORRO DE FIBRA MINERAL EM PLACAS DE 625 X 625 MM, E = 15 MM, BORDA RETA, COM PINTURA ANTIMOFO, APOIADO EM PERFIL DE ACO GALVANIZADO COM 24 MM DE BASE - INSTALADO
(MÉDIA DE PREÇOS COLETADOS EM BA-SP-RJ)</t>
  </si>
  <si>
    <t>FUNDO SELADOR ACRÍLICO, APLICAÇÃO MANUAL EM PAREDE, UMA DEMÃO. AF_04/2023</t>
  </si>
  <si>
    <t>FUNDO SELADOR ACRÍLICO, APLICAÇÃO MANUAL EM TETO, UMA DEMÃO. AF_04/2023</t>
  </si>
  <si>
    <t>PINTURA TINTA DE ACABAMENTO (PIGMENTADA) ESMALTE SINTÉTICO FOSCO EM MADEIRA (PORTA), 2 DEMÃOS. AF_01/2021</t>
  </si>
  <si>
    <t>INSTALAÇÕES HIDRÁULICAS E SANITÁRIAS</t>
  </si>
  <si>
    <t>6.1</t>
  </si>
  <si>
    <t>AJUDANTE ESPECIALIZADO COM ENCARGOS COMPLEMENTARES</t>
  </si>
  <si>
    <t>MARMORISTA/GRANITEIRO COM ENCARGOS COMPLEMENTARES</t>
  </si>
  <si>
    <t>GRANITO PARA BANCADA, POLIDO, TIPO ANDORINHA/ QUARTZ/ CASTELO/ CORUMBA OU OUTROS EQUIVALENTES DA REGIAO, E= *2,5* CM</t>
  </si>
  <si>
    <t>SUPORTE MÃO FRANCESA EM AÇO, ABAS IGUAIS 30 CM, CAPACIDADE MINIMA 60 KG, BRANCO - FORNECIMENTO E INSTALAÇÃO. AF_01/2020</t>
  </si>
  <si>
    <t>CUBA ACO INOX (AISI 304) DE EMBUTIR COM VALVULA 3 1/2", DE *46 X 30 X 12* CM</t>
  </si>
  <si>
    <t>FORNECIMENTO E INSTALAÇÃO DE BANCADA DE GRANITO</t>
  </si>
  <si>
    <t>REJUNTE EPOXI, QUALQUER COR</t>
  </si>
  <si>
    <t>MASSA PLASTICA PARA MARMORE/GRANITO</t>
  </si>
  <si>
    <t>PRAZO PARA EXECUÇÃO DOS SERVIÇOS:</t>
  </si>
  <si>
    <t>dias corridos a partir da assinatura do termo - AUTORIZAÇÃO DE INÍCIO DE OBRA - (AIO)</t>
  </si>
  <si>
    <t>PRAZO DE GARANTIA DA OBRA:</t>
  </si>
  <si>
    <t>anos para obra civil e 1 (um) ano para equipamentos.</t>
  </si>
  <si>
    <t>FORMA DE PAGAMENTO:</t>
  </si>
  <si>
    <t>Conforme Cronograma Físico Financeiro com ateste da FISCALIZAÇÃO.</t>
  </si>
  <si>
    <t xml:space="preserve">Esse orçamento é indicativo. Os valores praticados foram pesquisados no SINAPI e consultados junto à fabricantes, representantes, fornecedores e estabelecimentos comercias. A CONTRATADA será responsável pela confirmação ou correção dos preços dos ítens. </t>
  </si>
  <si>
    <t>Quaisquer discrepâncias porventura observadas nas especificações contidas neste orçamento ou em vistoria e que possam gerar dúvidas ou serviços complementares, quanto à execução da obra, deverão ser esclarecidas junto à COMISSÃO DE LICITAÇÃO, antes da apresentação da proposta de preço. Caso isto não ocorra prevalecerá sempre a interpretação que favoreça à CONTRATANTE. Nestas condições, qualquer omissão do presente documento, não justificará a inexecução ou a execução fora das normas e da boa técnica de qualquer serviço.</t>
  </si>
  <si>
    <t>Não será admitido o emprego de materiais diferentes dos especificados, SIMILARES ou EQUIVALENTES, sem a PRÉVIA AUTORIZAÇÃO DA FISCALIZAÇÃO. A substituição de especificação, se pertinente, será analisada juntamente com a CONTRATANTE. Caberá à CONTRATADA o ônus da apresentação de documentação e/ou protótipo necessários à análise. Todos os materiais e equipamentos empregados na obra deverão observar às prescrições dos fabricantes, ser novos e de boa qualidade.</t>
  </si>
  <si>
    <t xml:space="preserve">Os serviços indiretos relacionados a itens constantes na planilha orçamentária serão de responsabilidade da CONTRATADA. </t>
  </si>
  <si>
    <t>A CONTRATADA deverá apresentar Anotação de Responsabilidade Técnica (ART) do CREA referente à execução da obra ou serviço, (obra civil, instalações elétricas e de telecomunicações), com as respectivas taxas recolhidas, no início da obra ou serviços.</t>
  </si>
  <si>
    <t>A CONTRATADA deverá tomar todas as providências cabíveis para regularização e conclusão da obra junto aos órgãos públicos e concessionárias competentes.</t>
  </si>
  <si>
    <t>Após a conclusão dos serviços a CONTRATADA se obrigará a executar todos os retoques e arremates necessários apontados pela FISCALIZAÇÃO. Da mesma forma, será responsável por todas as recomposições necessárias nos locais, instalações, móveis, equipamentos e utensílios eventualmente danificados em decorrência da execução dos serviços.</t>
  </si>
  <si>
    <t>A CONTRATADA deverá alocar pessoal técnico qualificado para a execução dos serviços, uniformizado, identificado através de crachá e dotado dos equipamentos de Segurança do Trabalho exigido para cada tipo de atividade a ser desenvolvida e recomendados pelo Ministério do Trabalho.</t>
  </si>
  <si>
    <t>Após o término de cada jornada de trabalho a área deverá ser limpa para que a unidade possa funcionar normalmente durante seu expediente, evitando com isso transtornos maiores a seus clientes e empregados. A Obra deverá ser entregue limpa e livre de entulho ou sobra de qualquer material.</t>
  </si>
  <si>
    <t>Não será motivo para prorrogação da obra a necessidade de refazer qualquer serviço que a FISCALIZAÇÃO venha a recusar por má execução.</t>
  </si>
  <si>
    <t>Salvo contrário, todos os itens deverão ser fornecidos e instalados.</t>
  </si>
  <si>
    <t>Qualquer divergência entre a planilha, projeto e memorial descritivo, deverá ser consultado o fiscal da obra.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</si>
  <si>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</si>
  <si>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</si>
  <si>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</si>
  <si>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</si>
  <si>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</si>
  <si>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</si>
  <si>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</si>
  <si>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</si>
  <si>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</si>
  <si>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</si>
  <si>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</si>
  <si>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CONSIDERAÇÕES GERAIS</t>
  </si>
  <si>
    <t>1.</t>
  </si>
  <si>
    <t>Caberá a CONTRATADA, quando da necessidade de execução de serviços extra-contratuais, a elaboração de planilha orçamentária detalhada para análise e aprovação prévia da FISCALIZAÇÃO. A execução desses serviços somente serão efetuadas após a aprovação da CONTRATANTE, sob pena de não pagamento por parte da  CONTRATANTE.</t>
  </si>
  <si>
    <t>6.2</t>
  </si>
  <si>
    <t>FORNECIMENTO E INSTALAÇÃO DE DISPENSER PARA PAPEL TOALHA</t>
  </si>
  <si>
    <t>TOALHEIRO PLASTICO TIPO DISPENSER PARA PAPEL TOALHA INTERFOLHADO</t>
  </si>
  <si>
    <t>BUCHA DE NYLON, DIAMETRO DO FURO 8 MM, COMPRIMENTO 40 MM, COM PARAFUSO DE ROSCA SOBERBA, CABECA CHATA, FENDA SIMPLES, 4,8 X 50 MM
(MÉDIA DE PREÇOS COLETADOS EM SP-PR-SC)</t>
  </si>
  <si>
    <t>ENGATE FLEXÍVEL EM INOX, 1/2 X 40CM - FORNECIMENTO E INSTALAÇÃO. AF_01/2020</t>
  </si>
  <si>
    <t>6.3</t>
  </si>
  <si>
    <t>6.4</t>
  </si>
  <si>
    <t>SIFÃO DO TIPO GARRAFA EM METAL CROMADO 1 X 1.1/2" - FORNECIMENTO E INSTALAÇÃO. AF_01/2020</t>
  </si>
  <si>
    <t>6.5</t>
  </si>
  <si>
    <t>TORNEIRA CROMADA TUBO MÓVEL, DE MESA, 1/2" OU 3/4", PARA PIA DE COZINHA, PADRÃO ALTO - FORNECIMENTO E INSTALAÇÃO. AF_01/2020</t>
  </si>
  <si>
    <t>INSTALAÇÕES ESPECIAIS - PREVENÇÃO E COMBATE A INCÊNDIO</t>
  </si>
  <si>
    <t>EXTINTOR DE INCÊNDIO PORTÁTIL COM CARGA DE CO2 DE 6 KG, CLASSE BC - FORNECIMENTO E INSTALAÇÃO. AF_10/2020_PE</t>
  </si>
  <si>
    <t>EXTINTOR DE INCÊNDIO PORTÁTIL COM CARGA DE ÁGUA PRESSURIZADA DE 10 L, CLASSE A - FORNECIMENTO E INSTALAÇÃO. AF_10/2020_PE</t>
  </si>
  <si>
    <t>7.1</t>
  </si>
  <si>
    <t>7.2</t>
  </si>
  <si>
    <t>7.3</t>
  </si>
  <si>
    <t>SINALIZAÇÃO DE SEGURANÇA</t>
  </si>
  <si>
    <t>PLACA DE SINALIZACAO DE SEGURANCA CONTRA INCENDIO - ALERTA, TRIANGULAR, BASE DE *30* CM, EM PVC *2* MM ANTI-CHAMAS (SIMBOLOS, CORES E PICTOGRAMAS CONFORME NBR 16820)</t>
  </si>
  <si>
    <t>PLACA DE SINALIZACAO DE SEGURANCA CONTRA INCENDIO, FOTOLUMINESCENTE, RETANGULAR, *13 X 26* CM, EM PVC *2* MM ANTI-CHAMAS (SIMBOLOS, CORES E PICTOGRAMAS CONFORME NBR 16820)</t>
  </si>
  <si>
    <t>PLACA DE SINALIZACAO DE SEGURANCA CONTRA INCENDIO, FOTOLUMINESCENTE, RETANGULAR, *12 X 40* CM, EM PVC *2* MM ANTI-CHAMAS (SIMBOLOS, CORES E PICTOGRAMAS CONFORME NBR 16820)</t>
  </si>
  <si>
    <t>LUMINARIA DE EMERGENCIA 30 LEDS, POTENCIA 2 W, BATERIA DE LITIO, AUTONOMIA DE 6 HORAS</t>
  </si>
  <si>
    <t>7.4</t>
  </si>
  <si>
    <t>INSTALAÇÕES ESPECIAIS - AR CONDICIONADO</t>
  </si>
  <si>
    <t>TUBO EM COBRE FLEXÍVEL, DN 1/2", COM ISOLAMENTO, INSTALADO EM FORRO, PARA RAMAL DE ALIMENTAÇÃO DE AR CONDICIONADO, INCLUSO FIXADOR. AF_11/2021</t>
  </si>
  <si>
    <t>TUBO EM COBRE FLEXÍVEL, DN 1/4", COM ISOLAMENTO, INSTALADO EM FORRO, PARA RAMAL DE ALIMENTAÇÃO DE AR CONDICIONADO, INCLUSO FIXADOR. AF_11/2021</t>
  </si>
  <si>
    <t>8.1</t>
  </si>
  <si>
    <t>8.2</t>
  </si>
  <si>
    <t>MONTAGEM DE MOBILIÁRIO</t>
  </si>
  <si>
    <t>9.1</t>
  </si>
  <si>
    <t>9.2</t>
  </si>
  <si>
    <t>INSTALAÇÕES ELÉTRICAS</t>
  </si>
  <si>
    <t>7.5</t>
  </si>
  <si>
    <t>ELETRODUTO RÍGIDO ROSCÁVEL, PVC, DN 25 MM (3/4"), PARA CIRCUITOS TERMINAIS, INSTALADO EM FORRO - FORNECIMENTO E INSTALAÇÃO. AF_03/2023</t>
  </si>
  <si>
    <t>ELETRODUTO RÍGIDO ROSCÁVEL, PVC, DN 32 MM (1"), PARA CIRCUITOS TERMINAIS, INSTALADO EM FORRO - FORNECIMENTO E INSTALAÇÃO. AF_03/2023</t>
  </si>
  <si>
    <t>ELETRODUTO RÍGIDO ROSCÁVEL, PVC, DN 50 MM (1 1/2"), PARA REDE ENTERRADA DE DISTRIBUIÇÃO DE ENERGIA ELÉTRICA - FORNECIMENTO E INSTALAÇÃO. AF_12/2021</t>
  </si>
  <si>
    <t>SUPORTE PARA ELETROCALHA LISA OU PERFURADA EM AÇO GALVANIZADO, LARGURA 400 MM, EM PERFILADO COM COMPRIMENTO DE 45 CM FIXADO EM LAJE, POR METRO DE ELETROCALHA FIXADA. AF_09/2023</t>
  </si>
  <si>
    <t>ELETRICISTA COM ENCARGOS COMPLEMENTARES</t>
  </si>
  <si>
    <t>AUXILIAR DE ELETRICISTA COM ENCARGOS COMPLEMENTARES</t>
  </si>
  <si>
    <t>7.8</t>
  </si>
  <si>
    <t>7.9</t>
  </si>
  <si>
    <t>7.10</t>
  </si>
  <si>
    <t>CONDULETE DE ALUMÍNIO, TIPO LB, PARA ELETRODUTO DE AÇO GALVANIZADO DN 20 MM (3/4''), APARENTE - FORNECIMENTO E INSTALAÇÃO.</t>
  </si>
  <si>
    <t>CONDULETE DE ALUMÍNIO, TIPO LB, PARA ELETRODUTO DE AÇO GALVANIZADO DN 25 MM (1''), APARENTE - FORNECIMENTO E INSTALAÇÃO.</t>
  </si>
  <si>
    <t>CONDULETE DE ALUMINIO TIPO LB, SEM ROSCA, PARA ELETRODUTO DE 3/4", COM TAMPA</t>
  </si>
  <si>
    <t>CONDULETE DE ALUMINIO TIPO LB, SEM ROSCA, PARA ELETRODUTO DE 1", COM TAMPA</t>
  </si>
  <si>
    <t>7.11</t>
  </si>
  <si>
    <t>7.12</t>
  </si>
  <si>
    <t>7.13</t>
  </si>
  <si>
    <t>CONDULETE DE ALUMINIO TIPO T, SEM ROSCA, PARA ELETRODUTO DE 1-1/2", COM TAMPA</t>
  </si>
  <si>
    <t>CONDULETE DE ALUMÍNIO, TIPO T, PARA ELETRODUTO DE AÇO GALVANIZADO DN 40 MM (1-1/2''), APARENTE - FORNECIMENTO E INSTALAÇÃO.</t>
  </si>
  <si>
    <t>CONDULETE DE ALUMÍNIO, TIPO X, PARA ELETRODUTO DE AÇO GALVANIZADO DN 40 MM (1-1/2''), APARENTE - FORNECIMENTO E INSTALAÇÃO.</t>
  </si>
  <si>
    <t>CONDULETE DE ALUMINIO TIPO X, SEM ROSCA, PARA ELETRODUTO DE 1-1/2", COM TAMPA</t>
  </si>
  <si>
    <t>7.14</t>
  </si>
  <si>
    <t>7.15</t>
  </si>
  <si>
    <t>CONDULETE DE ALUMÍNIO, TIPO C, PARA ELETRODUTO DE AÇO GALVANIZADO DN 40 MM (1-1/2''), APARENTE - FORNECIMENTO E INSTALAÇÃO.</t>
  </si>
  <si>
    <t>CONDULETE DE ALUMINIO TIPO C, SEM ROSCA, PARA ELETRODUTO DE 1-1/2", COM TAMPA</t>
  </si>
  <si>
    <t>CONDULETE DE ALUMÍNIO, TIPO CD, PARA ELETRODUTO DE AÇO GALVANIZADO DN 20 MM (3/4''), APARENTE - FORNECIMENTO E INSTALAÇÃO.</t>
  </si>
  <si>
    <t>7.16</t>
  </si>
  <si>
    <t>7.18</t>
  </si>
  <si>
    <t>7.17</t>
  </si>
  <si>
    <t>7.19</t>
  </si>
  <si>
    <t>7.6</t>
  </si>
  <si>
    <t>7.7</t>
  </si>
  <si>
    <t>7.20</t>
  </si>
  <si>
    <t>7.21</t>
  </si>
  <si>
    <t>7.22</t>
  </si>
  <si>
    <t>TOMADA BAIXA DE EMBUTIR (1 MÓDULO), 2P+T 10 A, SEM SUPORTE E SEM PLACA - FORNECIMENTO E INSTALAÇÃO. AF_03/2023</t>
  </si>
  <si>
    <t>7.23</t>
  </si>
  <si>
    <t>MERCADO</t>
  </si>
  <si>
    <t>7.24</t>
  </si>
  <si>
    <t>DIVISÓRIA INTERNA CANALETA PLÁSTICA 50MM X 85MM X 2000M SISTEMA DLP-S PIAL REF. 10582</t>
  </si>
  <si>
    <t>CANALETA PLÁSTICA 50MM X 85MM X 2000M SISTEMA DLP-S DE ENCAIXE DIRETO PIAL COM TAMPA E ACESSÓRIOS DE CONEXÇÃO REF. 10412</t>
  </si>
  <si>
    <t>7.25</t>
  </si>
  <si>
    <t>7.26</t>
  </si>
  <si>
    <t>7.27</t>
  </si>
  <si>
    <t>MÓDULO DE TOMADA RJ45 CAT-6 PIAL PLUS+ BRANCO.</t>
  </si>
  <si>
    <t>MÓDULO DE TOMADA RJ45 CAT-6 PIAL PLUS+ PARA ENCAIXE EM CANALETA DLP-S.</t>
  </si>
  <si>
    <t>MÓDULO DE TOMADA 20A PIAL PLUS+ PARA ENCAIXE EM CANALETA DLP-S</t>
  </si>
  <si>
    <t>MÓDULO DE TOMADA 20A PIAL PLUS+ BRANCO</t>
  </si>
  <si>
    <t>MÓDULO DE TOMADA 10A PIAL PLUS+ BRANCO</t>
  </si>
  <si>
    <t>MÓDULO DE TOMADA 10A PIAL PLUS+ PARA ENCAIXE EM CANALETA DLP-S</t>
  </si>
  <si>
    <t>DIVISÓRIA INTERNA PARA CANALETA PLÁSTICA 50MM X 85MM X 2000M</t>
  </si>
  <si>
    <t>CANALETA PLÁSTICA 50MM X 85MM X 2000M</t>
  </si>
  <si>
    <t>PLUG TOMADA MACHO 3 POLOS 20A 250V</t>
  </si>
  <si>
    <t>CABO DE COBRE FLEXÍVEL ISOLADO, 2,5 MM², ANTI-CHAMA 0,6/1,0 KV, PARA CIRCUITOS TERMINAIS - FORNECIMENTO E INSTALAÇÃO. AF_03/2023</t>
  </si>
  <si>
    <t>CABO DE COBRE FLEXÍVEL ISOLADO, 4 MM², ANTI-CHAMA 0,6/1,0 KV, PARA CIRCUITOS TERMINAIS - FORNECIMENTO E INSTALAÇÃO. AF_03/2023</t>
  </si>
  <si>
    <t>7.29</t>
  </si>
  <si>
    <t>7.28</t>
  </si>
  <si>
    <t>CABO DE COBRE FLEXÍVEL ISOLADO, 6 MM², ANTI-CHAMA 0,6/1,0 KV, PARA CIRCUITOS TERMINAIS - FORNECIMENTO E INSTALAÇÃO. AF_03/2023</t>
  </si>
  <si>
    <t>7.30</t>
  </si>
  <si>
    <t>INSTALAÇÕES DE DADOS</t>
  </si>
  <si>
    <t>LUMINÁRIA TIPO PLAFON QUADRADA, DE EMBUTIR, COM LED DE 18 W - FORNECIMENTO E INSTALAÇÃO. AF_09/2024</t>
  </si>
  <si>
    <t>LUMINARIA PAINEL PLAFON, DE EMBUTIR, SLIM, QUADRADA *22 X 22* CM, EM ALUMINIO ACABAMENTO BRANCO, COM ACRILICO, COM LAMPADAS LED 18W, BIVOLT</t>
  </si>
  <si>
    <t>7.31</t>
  </si>
  <si>
    <t>7.32</t>
  </si>
  <si>
    <t>LUMINÁRIA LED DE EMBUTIR - QUADRADA 60X60CM - FORNECIMENTO E INSTALAÇÃO. AF_09/2024</t>
  </si>
  <si>
    <t>LUMINARIA DE EMBUTIR QUADRADA *60 X 60* CM, EM ALUMINIO ACABAMENTO BRANCO, COM ACRILICO, LAMPADAS LED (24 W A 48 W) E DRIVER BIVOLT</t>
  </si>
  <si>
    <t>7.33</t>
  </si>
  <si>
    <t>LÂMPADA LED TUBULAR T8 9W 4000K</t>
  </si>
  <si>
    <t>8.4</t>
  </si>
  <si>
    <t>8.3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</si>
  <si>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</si>
  <si>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</si>
  <si>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</si>
  <si>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</si>
  <si>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</si>
  <si>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</si>
  <si>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</si>
  <si>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</si>
  <si>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</si>
  <si>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CABO ELETRÔNICO CATEGORIA 6, INSTALADO EM EDIFICAÇÃO INSTITUCIONAL - FORNECIMENTO E INSTALAÇÃO. AF_11/2019</t>
  </si>
  <si>
    <t>9.3</t>
  </si>
  <si>
    <t>9.4</t>
  </si>
  <si>
    <t>10.1</t>
  </si>
  <si>
    <t>10.2</t>
  </si>
  <si>
    <t>11.1</t>
  </si>
  <si>
    <t>11.2</t>
  </si>
  <si>
    <t>CONECTOR MACHO RJ45 CAT-6</t>
  </si>
  <si>
    <t>CONECTOR FÊMEA RJ45 CAT-6</t>
  </si>
  <si>
    <t>CONTECTOR FÊMEA RJ45 CAT-6</t>
  </si>
  <si>
    <t>8.14</t>
  </si>
  <si>
    <t>8.15</t>
  </si>
  <si>
    <t>8.16</t>
  </si>
  <si>
    <t>8.17</t>
  </si>
  <si>
    <t>CURVA ABC</t>
  </si>
  <si>
    <t>Item</t>
  </si>
  <si>
    <t>Peso %</t>
  </si>
  <si>
    <t>Peso Acumulado %</t>
  </si>
  <si>
    <t>Classificação</t>
  </si>
  <si>
    <t>Legenda:</t>
  </si>
  <si>
    <r>
      <rPr>
        <b/>
        <sz val="11"/>
        <color theme="1"/>
        <rFont val="Arial"/>
        <family val="2"/>
      </rPr>
      <t>Classe A:</t>
    </r>
    <r>
      <rPr>
        <sz val="11"/>
        <color theme="1"/>
        <rFont val="Arial"/>
        <family val="2"/>
      </rPr>
      <t xml:space="preserve"> 20% dos itens que representam cerca de 80% dos custos totais da obra (maior valor e impacto financeiro).</t>
    </r>
  </si>
  <si>
    <r>
      <rPr>
        <b/>
        <sz val="11"/>
        <color theme="1"/>
        <rFont val="Arial"/>
        <family val="2"/>
      </rPr>
      <t>Classe B:</t>
    </r>
    <r>
      <rPr>
        <sz val="11"/>
        <color theme="1"/>
        <rFont val="Arial"/>
        <family val="2"/>
      </rPr>
      <t xml:space="preserve"> 30% dos itens que representam cerca de 15% dos custos totais da obra (valor e impacto financeiro médio).</t>
    </r>
  </si>
  <si>
    <r>
      <rPr>
        <b/>
        <sz val="11"/>
        <color theme="1"/>
        <rFont val="Arial"/>
        <family val="2"/>
      </rPr>
      <t>Classe C:</t>
    </r>
    <r>
      <rPr>
        <sz val="11"/>
        <color theme="1"/>
        <rFont val="Arial"/>
        <family val="2"/>
      </rPr>
      <t xml:space="preserve"> 50% dos itens que representam cerca de 5% dos custos totais da obra (valor e impacto financeiro baixo).</t>
    </r>
  </si>
  <si>
    <t>Descrição do Item</t>
  </si>
  <si>
    <t>ETAPA 1</t>
  </si>
  <si>
    <t>Início:</t>
  </si>
  <si>
    <t>Término:</t>
  </si>
  <si>
    <t>ETAPA 2</t>
  </si>
  <si>
    <t>Valor do Item com BDI (R$)</t>
  </si>
  <si>
    <t>Peso (%)</t>
  </si>
  <si>
    <t>Execução Prevista (%)</t>
  </si>
  <si>
    <t>Custo Previsto (R$)</t>
  </si>
  <si>
    <t>ETAPA 3</t>
  </si>
  <si>
    <t>CRONOGRAMA FÍSICO FINANCEIRO</t>
  </si>
  <si>
    <t>CUSTO DA OBRA (R$)</t>
  </si>
  <si>
    <t>ACUMULADO TOTAL</t>
  </si>
  <si>
    <t>Acumulado Etapa 1:</t>
  </si>
  <si>
    <t>Acumulado Etapa 3:</t>
  </si>
  <si>
    <t>Acumulado Etapa 2:</t>
  </si>
  <si>
    <t>CAÇAMBA DE ACO PARA LIXO/ENTULHO 5,0M³ / LOCACAO 3 DIAS IDA E VOLTA</t>
  </si>
  <si>
    <t>SINAPI - BRASÍLIA/DF - REF. JULHO/2025 BANCO DE PREÇOS E MERCADO</t>
  </si>
  <si>
    <t>BANC.PREÇOS</t>
  </si>
  <si>
    <t>CONDULETE DE ALUMÍNIO, TIPO ED, PARA ELETRODUTO DE AÇO GALVANIZADO DN 20 MM (3/4''), APARENTE - FORNECIMENTO E INSTALAÇÃO.</t>
  </si>
  <si>
    <t>CONDULETE DE ALUMINIO TIPO ED, SEM ROSCA, PARA ELETRODUTO DE 3/4", SEM TAMPA</t>
  </si>
  <si>
    <t>DISJUNTOR MONOPOLAR TIPO DIN, CORRENTE NOMINAL DE 10A - FORNECIMENTO E INSTALAÇÃO. AF_07/2025</t>
  </si>
  <si>
    <t>DISJUNTOR MONOPOLAR TIPO DIN, CORRENTE NOMINAL DE 16A - FORNECIMENTO E INSTALAÇÃO. AF_07/2025</t>
  </si>
  <si>
    <t>DISJUNTOR MONOPOLAR TIPO DIN, CORRENTE NOMINAL DE 20A - FORNECIMENTO E INSTALAÇÃO. AF_07/2025</t>
  </si>
  <si>
    <t>DISJUNTOR MONOPOLAR TIPO DIN, CORRENTE NOMINAL DE 25A - FORNECIMENTO E INSTALAÇÃO. AF_07/2025</t>
  </si>
  <si>
    <t>DISJUNTOR MONOPOLAR TIPO DIN, CORRENTE NOMINAL DE 32A - FORNECIMENTO E INSTALAÇÃO. AF_07/2025</t>
  </si>
  <si>
    <t>7.34</t>
  </si>
  <si>
    <t>7.35</t>
  </si>
  <si>
    <t>7.36</t>
  </si>
  <si>
    <t>7.37</t>
  </si>
  <si>
    <t>ELETROCALHA LISA OU PERFURADA EM AÇO GALVANIZADO, LARGURA 150MM E ALTURA 50MM, INCLUSIVE EMENDA E FIXAÇÃO - FORNECIMENTO E INSTALAÇÃO. AF_04/2023</t>
  </si>
  <si>
    <t>EMENDA PARA ELETROCALHA, LISA OU PERFURADA EM AÇO GALVANIZADO, LARGURA 150MM E ALTURA 50MM - FORNECIMENTO E INSTALAÇÃO. AF_04/2023</t>
  </si>
  <si>
    <t>ELETROCALHA LISA OU PERFURADA TIPO U, EM CHAPA DE ACO GALVANIZADO A FOGO, ESPESSURA # 18, DE 100 X 50 MM (L X A), SEM VIROLA, SEM TAMPA</t>
  </si>
  <si>
    <t>CONDULETE DE ALUMINIO TIPO CD, SEM ROSCA, PARA ELETRODUTO DE 3/4", SEM TAMPA</t>
  </si>
  <si>
    <t>CONDULETE DE ALUMÍNIO, TIPO CD, PARA ELETRODUTO DE AÇO GALVANIZADO DN 25 MM (1''), APARENTE - FORNECIMENTO E INSTALAÇÃO.</t>
  </si>
  <si>
    <t>CONDULETE DE ALUMINIO TIPO CD, SEM ROSCA, PARA ELETRODUTO DE 1", SEM TAMPA</t>
  </si>
  <si>
    <t>TAMPA PARA TOMADA DE CONDULETE DE ALUMÍNIO, APARENTE - FORNECIMENTO E INSTALAÇÃO.</t>
  </si>
  <si>
    <t>TAMPA DE ALUMÍNIO COM FURO REDONDO PARA CONDULETE DE ALUMÍNIO 1 POSTO</t>
  </si>
  <si>
    <t>CONDULETE DE ALUMÍNIO, TIPO E, PARA ELETRODUTO DE AÇO GALVANIZADO DN 20 MM (3/4''), APARENTE - FORNECIMENTO E INSTALAÇÃO. AF_10/2022</t>
  </si>
  <si>
    <t>CONDULETE DE ALUMÍNIO, TIPO LR, PARA ELETRODUTO DE AÇO GALVANIZADO DN 20 MM (3/4''), APARENTE - FORNECIMENTO E INSTALAÇÃO. AF_10/2022</t>
  </si>
  <si>
    <t>CONDULETE DE ALUMÍNIO, TIPO T, PARA ELETRODUTO DE AÇO GALVANIZADO DN 25 MM (1''), APARENTE - FORNECIMENTO E INSTALAÇÃO. AF_10/2022</t>
  </si>
  <si>
    <t>CONDULETE DE ALUMÍNIO, TIPO C, PARA ELETRODUTO DE AÇO GALVANIZADO DN 20 MM (3/4''), APARENTE - FORNECIMENTO E INSTALAÇÃO. AF_10/2022</t>
  </si>
  <si>
    <t>CONDULETE DE ALUMÍNIO, TIPO C, PARA ELETRODUTO DE AÇO GALVANIZADO DN 25 MM (1''), APARENTE - FORNECIMENTO E INSTALAÇÃO. AF_10/2022</t>
  </si>
  <si>
    <t>CONDULETE DE ALUMÍNIO, TIPO LR, PARA ELETRODUTO DE AÇO GALVANIZADO DN 25 MM (1''), APARENTE - FORNECIMENTO E INSTALAÇÃO. AF_10/2022</t>
  </si>
  <si>
    <t>CONDULETE DE ALUMÍNIO, TIPO T, PARA ELETRODUTO DE AÇO GALVANIZADO DN 20 MM (3/4''), APARENTE - FORNECIMENTO E INSTALAÇÃO. AF_10/2022</t>
  </si>
  <si>
    <t>____________________________
Assinatura</t>
  </si>
  <si>
    <t>6.6</t>
  </si>
  <si>
    <t>FORNECIMENTO E INSTALAÇÃO DE MESA COM 4 BANQUETAS FIXAS À ESTRUTURA</t>
  </si>
  <si>
    <t>MESA DE 80CM X 120CM COM 4 BANQUETAS GIRATÓRIAS FIXAS À ESTRUTURA</t>
  </si>
  <si>
    <t>6.7</t>
  </si>
  <si>
    <t>FORNECIMENTO E INSTALAÇÃO DE DISPENSER PARA COPO DE ÁGUA</t>
  </si>
  <si>
    <t>DISPENSER ESMALTADO PARA COPO DE ÁGUA 200ML</t>
  </si>
  <si>
    <t>6.8</t>
  </si>
  <si>
    <t>FORNECIMENTO E INSTALAÇÃO DE DISPENSER PARA COPO DE CAFÉ</t>
  </si>
  <si>
    <t>DISPENSER ESMALTADO PARA COPO DE CAFÉ 50ML</t>
  </si>
  <si>
    <t>6.9</t>
  </si>
  <si>
    <t>FORNECIMENTO DE LIXEIRA 50L</t>
  </si>
  <si>
    <t>LIXEIRA PLÁSTICA 50L COM PEDEAL DE ACIONAMENTO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</si>
</sst>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0.0000000"/>
    <numFmt numFmtId="166" formatCode="#,##0.0000000"/>
  </numFmts>
  <fonts count="17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rgb="FFD9D9D9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1"/>
      <name val="Arial"/>
      <family val="2"/>
    </font>
    <font>
      <sz val="13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name val="Arial"/>
      <family val="2"/>
    </font>
    <font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3" fillId="5" borderId="0" xfId="0" applyFont="1" applyFill="1"/>
    <xf numFmtId="0" fontId="2" fillId="4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vertical="center"/>
    </xf>
    <xf numFmtId="0" fontId="6" fillId="5" borderId="14" xfId="0" applyFont="1" applyFill="1" applyBorder="1" applyAlignment="1">
      <alignment horizontal="left" vertical="top"/>
    </xf>
    <xf numFmtId="0" fontId="2" fillId="6" borderId="2" xfId="0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5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6" fontId="1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166" fontId="8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13" fillId="5" borderId="13" xfId="0" applyFont="1" applyFill="1" applyBorder="1" applyAlignment="1">
      <alignment horizontal="right" vertical="top" wrapText="1"/>
    </xf>
    <xf numFmtId="0" fontId="1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left" vertical="top"/>
    </xf>
    <xf numFmtId="0" fontId="4" fillId="5" borderId="0" xfId="0" applyFont="1" applyFill="1" applyAlignment="1">
      <alignment horizontal="left"/>
    </xf>
    <xf numFmtId="0" fontId="5" fillId="5" borderId="0" xfId="0" applyFont="1" applyFill="1" applyAlignment="1">
      <alignment horizontal="left" vertical="top"/>
    </xf>
    <xf numFmtId="0" fontId="12" fillId="5" borderId="0" xfId="0" applyFont="1" applyFill="1" applyAlignment="1">
      <alignment vertical="top" wrapText="1"/>
    </xf>
    <xf numFmtId="0" fontId="13" fillId="5" borderId="0" xfId="0" applyFont="1" applyFill="1" applyAlignment="1">
      <alignment horizontal="right" vertical="top" wrapText="1"/>
    </xf>
    <xf numFmtId="0" fontId="2" fillId="3" borderId="6" xfId="0" applyFont="1" applyFill="1" applyBorder="1" applyAlignment="1">
      <alignment horizontal="right" vertical="center" wrapText="1"/>
    </xf>
    <xf numFmtId="164" fontId="1" fillId="6" borderId="1" xfId="0" applyNumberFormat="1" applyFont="1" applyFill="1" applyBorder="1" applyAlignment="1">
      <alignment horizontal="center" vertical="center"/>
    </xf>
    <xf numFmtId="10" fontId="1" fillId="6" borderId="1" xfId="0" applyNumberFormat="1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right" vertical="center" wrapText="1"/>
    </xf>
    <xf numFmtId="14" fontId="2" fillId="3" borderId="18" xfId="0" applyNumberFormat="1" applyFont="1" applyFill="1" applyBorder="1" applyAlignment="1">
      <alignment horizontal="center" vertical="center" wrapText="1"/>
    </xf>
    <xf numFmtId="14" fontId="2" fillId="3" borderId="20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10" fontId="1" fillId="6" borderId="21" xfId="0" applyNumberFormat="1" applyFont="1" applyFill="1" applyBorder="1" applyAlignment="1">
      <alignment horizontal="center" vertical="center"/>
    </xf>
    <xf numFmtId="10" fontId="1" fillId="6" borderId="22" xfId="0" applyNumberFormat="1" applyFont="1" applyFill="1" applyBorder="1" applyAlignment="1">
      <alignment horizontal="center" vertical="center"/>
    </xf>
    <xf numFmtId="10" fontId="1" fillId="3" borderId="21" xfId="0" applyNumberFormat="1" applyFont="1" applyFill="1" applyBorder="1" applyAlignment="1">
      <alignment horizontal="center" vertical="center"/>
    </xf>
    <xf numFmtId="10" fontId="1" fillId="3" borderId="22" xfId="0" applyNumberFormat="1" applyFont="1" applyFill="1" applyBorder="1" applyAlignment="1">
      <alignment horizontal="center" vertical="center"/>
    </xf>
    <xf numFmtId="10" fontId="2" fillId="3" borderId="22" xfId="0" applyNumberFormat="1" applyFont="1" applyFill="1" applyBorder="1" applyAlignment="1">
      <alignment horizontal="center" vertical="center" wrapText="1"/>
    </xf>
    <xf numFmtId="164" fontId="2" fillId="6" borderId="21" xfId="0" applyNumberFormat="1" applyFont="1" applyFill="1" applyBorder="1" applyAlignment="1">
      <alignment horizontal="center" vertical="center"/>
    </xf>
    <xf numFmtId="10" fontId="2" fillId="6" borderId="22" xfId="0" applyNumberFormat="1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164" fontId="1" fillId="6" borderId="24" xfId="0" applyNumberFormat="1" applyFont="1" applyFill="1" applyBorder="1" applyAlignment="1">
      <alignment horizontal="center" vertical="center"/>
    </xf>
    <xf numFmtId="10" fontId="1" fillId="6" borderId="25" xfId="0" applyNumberFormat="1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left"/>
    </xf>
    <xf numFmtId="0" fontId="6" fillId="5" borderId="17" xfId="0" applyFont="1" applyFill="1" applyBorder="1"/>
    <xf numFmtId="0" fontId="3" fillId="5" borderId="17" xfId="0" applyFont="1" applyFill="1" applyBorder="1"/>
    <xf numFmtId="0" fontId="6" fillId="5" borderId="18" xfId="0" applyFont="1" applyFill="1" applyBorder="1"/>
    <xf numFmtId="0" fontId="6" fillId="5" borderId="42" xfId="0" applyFont="1" applyFill="1" applyBorder="1" applyAlignment="1">
      <alignment vertical="center"/>
    </xf>
    <xf numFmtId="0" fontId="3" fillId="5" borderId="0" xfId="0" applyFont="1" applyFill="1" applyAlignment="1">
      <alignment horizontal="center" vertical="top"/>
    </xf>
    <xf numFmtId="0" fontId="3" fillId="5" borderId="0" xfId="0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6" fillId="5" borderId="42" xfId="0" applyFont="1" applyFill="1" applyBorder="1" applyAlignment="1">
      <alignment vertical="top"/>
    </xf>
    <xf numFmtId="14" fontId="3" fillId="5" borderId="0" xfId="0" applyNumberFormat="1" applyFont="1" applyFill="1" applyAlignment="1">
      <alignment horizontal="left" vertical="top"/>
    </xf>
    <xf numFmtId="0" fontId="6" fillId="5" borderId="0" xfId="0" applyFont="1" applyFill="1" applyAlignment="1">
      <alignment horizontal="center" vertical="top"/>
    </xf>
    <xf numFmtId="14" fontId="3" fillId="5" borderId="42" xfId="0" applyNumberFormat="1" applyFont="1" applyFill="1" applyBorder="1" applyAlignment="1">
      <alignment horizontal="center" vertical="top"/>
    </xf>
    <xf numFmtId="10" fontId="1" fillId="6" borderId="50" xfId="0" applyNumberFormat="1" applyFon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/>
    </xf>
    <xf numFmtId="10" fontId="1" fillId="6" borderId="51" xfId="0" applyNumberFormat="1" applyFont="1" applyFill="1" applyBorder="1" applyAlignment="1">
      <alignment horizontal="center" vertical="center"/>
    </xf>
    <xf numFmtId="10" fontId="1" fillId="3" borderId="50" xfId="0" applyNumberFormat="1" applyFont="1" applyFill="1" applyBorder="1" applyAlignment="1">
      <alignment horizontal="center" vertical="center"/>
    </xf>
    <xf numFmtId="10" fontId="1" fillId="3" borderId="51" xfId="0" applyNumberFormat="1" applyFont="1" applyFill="1" applyBorder="1" applyAlignment="1">
      <alignment horizontal="center" vertical="center"/>
    </xf>
    <xf numFmtId="164" fontId="2" fillId="6" borderId="50" xfId="0" applyNumberFormat="1" applyFont="1" applyFill="1" applyBorder="1" applyAlignment="1">
      <alignment horizontal="center" vertical="center"/>
    </xf>
    <xf numFmtId="10" fontId="2" fillId="6" borderId="51" xfId="0" applyNumberFormat="1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 wrapText="1"/>
    </xf>
    <xf numFmtId="164" fontId="9" fillId="2" borderId="38" xfId="0" applyNumberFormat="1" applyFont="1" applyFill="1" applyBorder="1" applyAlignment="1">
      <alignment horizontal="center" vertical="center"/>
    </xf>
    <xf numFmtId="10" fontId="2" fillId="2" borderId="52" xfId="0" applyNumberFormat="1" applyFont="1" applyFill="1" applyBorder="1" applyAlignment="1">
      <alignment horizontal="center" vertical="center"/>
    </xf>
    <xf numFmtId="164" fontId="9" fillId="4" borderId="37" xfId="0" applyNumberFormat="1" applyFont="1" applyFill="1" applyBorder="1" applyAlignment="1">
      <alignment horizontal="center" vertical="center"/>
    </xf>
    <xf numFmtId="10" fontId="2" fillId="4" borderId="52" xfId="0" applyNumberFormat="1" applyFont="1" applyFill="1" applyBorder="1" applyAlignment="1">
      <alignment horizontal="center" vertical="center"/>
    </xf>
    <xf numFmtId="164" fontId="6" fillId="2" borderId="40" xfId="0" applyNumberFormat="1" applyFont="1" applyFill="1" applyBorder="1" applyAlignment="1">
      <alignment horizontal="center" vertical="center" wrapText="1"/>
    </xf>
    <xf numFmtId="0" fontId="6" fillId="5" borderId="27" xfId="0" applyFont="1" applyFill="1" applyBorder="1"/>
    <xf numFmtId="10" fontId="4" fillId="5" borderId="46" xfId="0" applyNumberFormat="1" applyFont="1" applyFill="1" applyBorder="1" applyAlignment="1">
      <alignment horizontal="left" vertical="top"/>
    </xf>
    <xf numFmtId="0" fontId="6" fillId="2" borderId="54" xfId="0" applyFont="1" applyFill="1" applyBorder="1" applyAlignment="1">
      <alignment horizontal="center" vertical="center" wrapText="1"/>
    </xf>
    <xf numFmtId="164" fontId="6" fillId="2" borderId="55" xfId="0" applyNumberFormat="1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10" fontId="2" fillId="3" borderId="57" xfId="0" applyNumberFormat="1" applyFont="1" applyFill="1" applyBorder="1" applyAlignment="1">
      <alignment horizontal="center" vertical="center" wrapText="1"/>
    </xf>
    <xf numFmtId="0" fontId="2" fillId="4" borderId="58" xfId="0" applyFont="1" applyFill="1" applyBorder="1" applyAlignment="1">
      <alignment horizontal="center" vertical="center"/>
    </xf>
    <xf numFmtId="0" fontId="2" fillId="4" borderId="61" xfId="0" applyFont="1" applyFill="1" applyBorder="1" applyAlignment="1">
      <alignment horizontal="center" vertical="center"/>
    </xf>
    <xf numFmtId="164" fontId="2" fillId="4" borderId="62" xfId="0" applyNumberFormat="1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164" fontId="2" fillId="6" borderId="22" xfId="0" applyNumberFormat="1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164" fontId="1" fillId="5" borderId="22" xfId="0" applyNumberFormat="1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164" fontId="2" fillId="4" borderId="43" xfId="0" applyNumberFormat="1" applyFont="1" applyFill="1" applyBorder="1" applyAlignment="1">
      <alignment horizontal="center" vertical="center"/>
    </xf>
    <xf numFmtId="164" fontId="2" fillId="5" borderId="22" xfId="0" applyNumberFormat="1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 wrapText="1"/>
    </xf>
    <xf numFmtId="164" fontId="2" fillId="6" borderId="22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64" fontId="1" fillId="5" borderId="22" xfId="0" applyNumberFormat="1" applyFont="1" applyFill="1" applyBorder="1" applyAlignment="1">
      <alignment horizontal="center" vertical="center" wrapText="1"/>
    </xf>
    <xf numFmtId="0" fontId="0" fillId="0" borderId="21" xfId="0" applyBorder="1"/>
    <xf numFmtId="0" fontId="2" fillId="6" borderId="23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left" vertical="center" wrapText="1"/>
    </xf>
    <xf numFmtId="166" fontId="2" fillId="6" borderId="24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center" vertical="center" wrapText="1"/>
    </xf>
    <xf numFmtId="164" fontId="2" fillId="6" borderId="24" xfId="0" applyNumberFormat="1" applyFont="1" applyFill="1" applyBorder="1" applyAlignment="1">
      <alignment horizontal="center" vertical="center" wrapText="1"/>
    </xf>
    <xf numFmtId="164" fontId="2" fillId="6" borderId="25" xfId="0" applyNumberFormat="1" applyFont="1" applyFill="1" applyBorder="1" applyAlignment="1">
      <alignment horizontal="center" vertical="center" wrapText="1"/>
    </xf>
    <xf numFmtId="164" fontId="6" fillId="2" borderId="62" xfId="0" applyNumberFormat="1" applyFont="1" applyFill="1" applyBorder="1" applyAlignment="1">
      <alignment vertical="center" wrapText="1"/>
    </xf>
    <xf numFmtId="0" fontId="1" fillId="6" borderId="21" xfId="0" applyFont="1" applyFill="1" applyBorder="1" applyAlignment="1">
      <alignment horizontal="center" vertical="center"/>
    </xf>
    <xf numFmtId="0" fontId="0" fillId="5" borderId="41" xfId="0" applyFill="1" applyBorder="1"/>
    <xf numFmtId="164" fontId="2" fillId="5" borderId="42" xfId="0" applyNumberFormat="1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vertical="center"/>
    </xf>
    <xf numFmtId="0" fontId="3" fillId="5" borderId="46" xfId="0" applyFont="1" applyFill="1" applyBorder="1" applyAlignment="1">
      <alignment vertical="center"/>
    </xf>
    <xf numFmtId="0" fontId="3" fillId="5" borderId="49" xfId="0" applyFont="1" applyFill="1" applyBorder="1" applyAlignment="1">
      <alignment vertical="center"/>
    </xf>
    <xf numFmtId="0" fontId="0" fillId="5" borderId="42" xfId="0" applyFill="1" applyBorder="1"/>
    <xf numFmtId="0" fontId="13" fillId="5" borderId="63" xfId="0" applyFont="1" applyFill="1" applyBorder="1" applyAlignment="1">
      <alignment horizontal="center" vertical="top" wrapText="1"/>
    </xf>
    <xf numFmtId="0" fontId="13" fillId="5" borderId="41" xfId="0" applyFont="1" applyFill="1" applyBorder="1" applyAlignment="1">
      <alignment horizontal="center" vertical="top" wrapText="1"/>
    </xf>
    <xf numFmtId="0" fontId="12" fillId="5" borderId="41" xfId="0" applyFont="1" applyFill="1" applyBorder="1" applyAlignment="1">
      <alignment vertical="top" wrapText="1"/>
    </xf>
    <xf numFmtId="0" fontId="12" fillId="5" borderId="45" xfId="0" applyFont="1" applyFill="1" applyBorder="1" applyAlignment="1">
      <alignment vertical="top" wrapText="1"/>
    </xf>
    <xf numFmtId="0" fontId="11" fillId="4" borderId="53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 wrapText="1"/>
    </xf>
    <xf numFmtId="0" fontId="16" fillId="0" borderId="21" xfId="0" applyFont="1" applyBorder="1"/>
    <xf numFmtId="0" fontId="15" fillId="6" borderId="2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vertical="center"/>
    </xf>
    <xf numFmtId="0" fontId="6" fillId="5" borderId="44" xfId="0" applyFont="1" applyFill="1" applyBorder="1" applyAlignment="1">
      <alignment vertical="center"/>
    </xf>
    <xf numFmtId="0" fontId="6" fillId="5" borderId="46" xfId="0" applyFont="1" applyFill="1" applyBorder="1" applyAlignment="1">
      <alignment vertical="center"/>
    </xf>
    <xf numFmtId="0" fontId="6" fillId="5" borderId="49" xfId="0" applyFont="1" applyFill="1" applyBorder="1" applyAlignment="1">
      <alignment vertical="center"/>
    </xf>
    <xf numFmtId="0" fontId="6" fillId="5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3" fillId="5" borderId="42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left" vertical="top"/>
    </xf>
    <xf numFmtId="0" fontId="3" fillId="5" borderId="42" xfId="0" applyFont="1" applyFill="1" applyBorder="1" applyAlignment="1">
      <alignment horizontal="left" vertical="top"/>
    </xf>
    <xf numFmtId="0" fontId="6" fillId="5" borderId="9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left" vertical="top" wrapText="1"/>
    </xf>
    <xf numFmtId="0" fontId="12" fillId="5" borderId="42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/>
    </xf>
    <xf numFmtId="0" fontId="3" fillId="5" borderId="47" xfId="0" applyFont="1" applyFill="1" applyBorder="1" applyAlignment="1">
      <alignment horizontal="center" wrapText="1"/>
    </xf>
    <xf numFmtId="0" fontId="3" fillId="5" borderId="46" xfId="0" applyFont="1" applyFill="1" applyBorder="1" applyAlignment="1">
      <alignment horizontal="center"/>
    </xf>
    <xf numFmtId="0" fontId="3" fillId="5" borderId="48" xfId="0" applyFont="1" applyFill="1" applyBorder="1" applyAlignment="1">
      <alignment horizontal="center"/>
    </xf>
    <xf numFmtId="0" fontId="11" fillId="4" borderId="61" xfId="0" applyFont="1" applyFill="1" applyBorder="1" applyAlignment="1">
      <alignment horizontal="center" vertical="center"/>
    </xf>
    <xf numFmtId="0" fontId="11" fillId="4" borderId="59" xfId="0" applyFont="1" applyFill="1" applyBorder="1" applyAlignment="1">
      <alignment horizontal="center" vertical="center"/>
    </xf>
    <xf numFmtId="0" fontId="11" fillId="4" borderId="6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left" vertical="top" wrapText="1"/>
    </xf>
    <xf numFmtId="0" fontId="12" fillId="5" borderId="44" xfId="0" applyFont="1" applyFill="1" applyBorder="1" applyAlignment="1">
      <alignment horizontal="left" vertical="top" wrapText="1"/>
    </xf>
    <xf numFmtId="0" fontId="12" fillId="5" borderId="46" xfId="0" applyFont="1" applyFill="1" applyBorder="1" applyAlignment="1">
      <alignment horizontal="left" vertical="top" wrapText="1"/>
    </xf>
    <xf numFmtId="0" fontId="12" fillId="5" borderId="49" xfId="0" applyFont="1" applyFill="1" applyBorder="1" applyAlignment="1">
      <alignment horizontal="left" vertical="top" wrapText="1"/>
    </xf>
    <xf numFmtId="0" fontId="6" fillId="3" borderId="35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3" fillId="6" borderId="63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0" fontId="3" fillId="6" borderId="5" xfId="0" applyFont="1" applyFill="1" applyBorder="1" applyAlignment="1">
      <alignment horizontal="left" vertical="center"/>
    </xf>
    <xf numFmtId="0" fontId="3" fillId="6" borderId="45" xfId="0" applyFont="1" applyFill="1" applyBorder="1" applyAlignment="1">
      <alignment horizontal="left" vertical="center"/>
    </xf>
    <xf numFmtId="0" fontId="3" fillId="6" borderId="46" xfId="0" applyFont="1" applyFill="1" applyBorder="1" applyAlignment="1">
      <alignment horizontal="left" vertical="center"/>
    </xf>
    <xf numFmtId="0" fontId="3" fillId="6" borderId="48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left" vertical="center"/>
    </xf>
    <xf numFmtId="0" fontId="1" fillId="6" borderId="7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4" borderId="59" xfId="0" applyFont="1" applyFill="1" applyBorder="1" applyAlignment="1">
      <alignment horizontal="left" vertical="center"/>
    </xf>
    <xf numFmtId="0" fontId="2" fillId="4" borderId="60" xfId="0" applyFont="1" applyFill="1" applyBorder="1" applyAlignment="1">
      <alignment horizontal="left" vertical="center"/>
    </xf>
    <xf numFmtId="0" fontId="3" fillId="0" borderId="48" xfId="0" applyFont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left" vertical="center"/>
    </xf>
    <xf numFmtId="10" fontId="4" fillId="5" borderId="47" xfId="0" applyNumberFormat="1" applyFont="1" applyFill="1" applyBorder="1" applyAlignment="1">
      <alignment horizontal="left" vertical="center"/>
    </xf>
    <xf numFmtId="10" fontId="4" fillId="5" borderId="46" xfId="0" applyNumberFormat="1" applyFont="1" applyFill="1" applyBorder="1" applyAlignment="1">
      <alignment horizontal="left" vertical="center"/>
    </xf>
    <xf numFmtId="10" fontId="4" fillId="5" borderId="48" xfId="0" applyNumberFormat="1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right" vertical="center" wrapText="1"/>
    </xf>
    <xf numFmtId="0" fontId="2" fillId="3" borderId="19" xfId="0" applyFont="1" applyFill="1" applyBorder="1" applyAlignment="1">
      <alignment horizontal="right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left" vertical="top"/>
    </xf>
    <xf numFmtId="0" fontId="5" fillId="5" borderId="0" xfId="0" applyFont="1" applyFill="1" applyAlignment="1">
      <alignment horizontal="left" vertical="top"/>
    </xf>
    <xf numFmtId="0" fontId="5" fillId="5" borderId="5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27" xfId="0" applyFont="1" applyFill="1" applyBorder="1" applyAlignment="1">
      <alignment horizontal="left"/>
    </xf>
    <xf numFmtId="0" fontId="4" fillId="5" borderId="17" xfId="0" applyFont="1" applyFill="1" applyBorder="1" applyAlignment="1">
      <alignment horizontal="left"/>
    </xf>
    <xf numFmtId="0" fontId="4" fillId="5" borderId="28" xfId="0" applyFont="1" applyFill="1" applyBorder="1" applyAlignment="1">
      <alignment horizontal="left"/>
    </xf>
    <xf numFmtId="0" fontId="4" fillId="5" borderId="14" xfId="0" applyFont="1" applyFill="1" applyBorder="1" applyAlignment="1">
      <alignment horizontal="left"/>
    </xf>
    <xf numFmtId="0" fontId="4" fillId="5" borderId="0" xfId="0" applyFont="1" applyFill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14" xfId="0" applyFont="1" applyFill="1" applyBorder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4">
  <rv s="0">
    <v>0</v>
    <v>5</v>
  </rv>
  <rv s="0">
    <v>1</v>
    <v>5</v>
  </rv>
  <rv s="0">
    <v>0</v>
    <v>4</v>
  </rv>
  <rv s="0">
    <v>1</v>
    <v>4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C6D8A-51FB-43AB-9A3C-10E1A2AAF0C3}">
  <dimension ref="A1:J33"/>
  <sheetViews>
    <sheetView tabSelected="1" view="pageBreakPreview" zoomScale="90" zoomScaleNormal="100" zoomScaleSheetLayoutView="90" workbookViewId="0">
      <selection activeCell="E1" sqref="E1"/>
    </sheetView>
  </sheetViews>
  <sheetFormatPr defaultRowHeight="15" x14ac:dyDescent="0.25"/>
  <cols>
    <col min="1" max="10" width="14.7109375" customWidth="1"/>
  </cols>
  <sheetData>
    <row r="1" spans="1:10" ht="21" customHeight="1" x14ac:dyDescent="0.25">
      <c r="A1" s="170" t="e" vm="1">
        <v>#VALUE!</v>
      </c>
      <c r="B1" s="171"/>
      <c r="C1" s="171"/>
      <c r="D1" s="172"/>
      <c r="E1" s="105" t="s">
        <v>10</v>
      </c>
      <c r="F1" s="82" t="s">
        <v>14</v>
      </c>
      <c r="G1" s="81"/>
      <c r="H1" s="81"/>
      <c r="I1" s="81"/>
      <c r="J1" s="83"/>
    </row>
    <row r="2" spans="1:10" ht="21" customHeight="1" x14ac:dyDescent="0.25">
      <c r="A2" s="173"/>
      <c r="B2" s="174"/>
      <c r="C2" s="174"/>
      <c r="D2" s="175"/>
      <c r="E2" s="11" t="s">
        <v>9</v>
      </c>
      <c r="F2" s="53" t="s">
        <v>15</v>
      </c>
      <c r="G2" s="54"/>
      <c r="H2" s="54"/>
      <c r="I2" s="54"/>
      <c r="J2" s="84"/>
    </row>
    <row r="3" spans="1:10" ht="21" customHeight="1" x14ac:dyDescent="0.25">
      <c r="A3" s="173"/>
      <c r="B3" s="174"/>
      <c r="C3" s="174"/>
      <c r="D3" s="175"/>
      <c r="E3" s="12" t="s">
        <v>12</v>
      </c>
      <c r="F3" s="85">
        <v>405</v>
      </c>
      <c r="G3" s="86" t="s">
        <v>16</v>
      </c>
      <c r="H3" s="87"/>
      <c r="I3" s="87"/>
      <c r="J3" s="88"/>
    </row>
    <row r="4" spans="1:10" ht="21" customHeight="1" x14ac:dyDescent="0.25">
      <c r="A4" s="173"/>
      <c r="B4" s="174"/>
      <c r="C4" s="174"/>
      <c r="D4" s="175"/>
      <c r="E4" s="12" t="s">
        <v>11</v>
      </c>
      <c r="F4" s="89">
        <v>45891</v>
      </c>
      <c r="G4" s="90" t="s">
        <v>13</v>
      </c>
      <c r="H4" s="85">
        <v>0</v>
      </c>
      <c r="I4" s="55" t="s">
        <v>21</v>
      </c>
      <c r="J4" s="91">
        <v>45891</v>
      </c>
    </row>
    <row r="5" spans="1:10" ht="21" customHeight="1" x14ac:dyDescent="0.25">
      <c r="A5" s="173"/>
      <c r="B5" s="174"/>
      <c r="C5" s="174"/>
      <c r="D5" s="175"/>
      <c r="E5" s="162" t="s">
        <v>40</v>
      </c>
      <c r="F5" s="163"/>
      <c r="G5" s="164"/>
      <c r="H5" s="162" t="s">
        <v>39</v>
      </c>
      <c r="I5" s="163"/>
      <c r="J5" s="178"/>
    </row>
    <row r="6" spans="1:10" ht="21" customHeight="1" x14ac:dyDescent="0.25">
      <c r="A6" s="173"/>
      <c r="B6" s="174"/>
      <c r="C6" s="174"/>
      <c r="D6" s="174"/>
      <c r="E6" s="162" t="e" vm="2">
        <v>#VALUE!</v>
      </c>
      <c r="F6" s="163"/>
      <c r="G6" s="164"/>
      <c r="H6" s="153"/>
      <c r="I6" s="153"/>
      <c r="J6" s="154"/>
    </row>
    <row r="7" spans="1:10" ht="21" customHeight="1" x14ac:dyDescent="0.25">
      <c r="A7" s="173"/>
      <c r="B7" s="174"/>
      <c r="C7" s="174"/>
      <c r="D7" s="174"/>
      <c r="E7" s="165"/>
      <c r="F7" s="166"/>
      <c r="G7" s="167"/>
      <c r="H7" s="157" t="s">
        <v>41</v>
      </c>
      <c r="I7" s="158" t="s">
        <v>44</v>
      </c>
      <c r="J7" s="159"/>
    </row>
    <row r="8" spans="1:10" ht="21" customHeight="1" x14ac:dyDescent="0.25">
      <c r="A8" s="173"/>
      <c r="B8" s="174"/>
      <c r="C8" s="174"/>
      <c r="D8" s="174"/>
      <c r="E8" s="165"/>
      <c r="F8" s="166"/>
      <c r="G8" s="167"/>
      <c r="H8" s="55" t="s">
        <v>42</v>
      </c>
      <c r="I8" s="160" t="s">
        <v>43</v>
      </c>
      <c r="J8" s="161"/>
    </row>
    <row r="9" spans="1:10" ht="21" customHeight="1" thickBot="1" x14ac:dyDescent="0.3">
      <c r="A9" s="176"/>
      <c r="B9" s="177"/>
      <c r="C9" s="177"/>
      <c r="D9" s="177"/>
      <c r="E9" s="179" t="s">
        <v>311</v>
      </c>
      <c r="F9" s="180"/>
      <c r="G9" s="181"/>
      <c r="H9" s="155"/>
      <c r="I9" s="155"/>
      <c r="J9" s="156"/>
    </row>
    <row r="10" spans="1:10" ht="9.9499999999999993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ht="39.950000000000003" customHeight="1" x14ac:dyDescent="0.25">
      <c r="A11" s="145" t="s">
        <v>131</v>
      </c>
      <c r="B11" s="182" t="s">
        <v>130</v>
      </c>
      <c r="C11" s="183"/>
      <c r="D11" s="183"/>
      <c r="E11" s="183"/>
      <c r="F11" s="183"/>
      <c r="G11" s="183"/>
      <c r="H11" s="183"/>
      <c r="I11" s="183"/>
      <c r="J11" s="184"/>
    </row>
    <row r="12" spans="1:10" ht="9.9499999999999993" customHeight="1" x14ac:dyDescent="0.25">
      <c r="A12" s="135"/>
      <c r="B12" s="44"/>
      <c r="C12" s="44"/>
      <c r="D12" s="44"/>
      <c r="E12" s="44"/>
      <c r="F12" s="44"/>
      <c r="G12" s="44"/>
      <c r="H12" s="44"/>
      <c r="I12" s="44"/>
      <c r="J12" s="140"/>
    </row>
    <row r="13" spans="1:10" ht="35.1" customHeight="1" x14ac:dyDescent="0.25">
      <c r="A13" s="141" t="s">
        <v>7</v>
      </c>
      <c r="B13" s="185" t="s">
        <v>101</v>
      </c>
      <c r="C13" s="185"/>
      <c r="D13" s="185"/>
      <c r="E13" s="45">
        <v>60</v>
      </c>
      <c r="F13" s="185" t="s">
        <v>102</v>
      </c>
      <c r="G13" s="185"/>
      <c r="H13" s="185"/>
      <c r="I13" s="185"/>
      <c r="J13" s="186"/>
    </row>
    <row r="14" spans="1:10" ht="35.1" customHeight="1" x14ac:dyDescent="0.25">
      <c r="A14" s="142" t="s">
        <v>30</v>
      </c>
      <c r="B14" s="168" t="s">
        <v>103</v>
      </c>
      <c r="C14" s="168"/>
      <c r="D14" s="168"/>
      <c r="E14" s="59">
        <v>5</v>
      </c>
      <c r="F14" s="168" t="s">
        <v>104</v>
      </c>
      <c r="G14" s="168"/>
      <c r="H14" s="168"/>
      <c r="I14" s="168"/>
      <c r="J14" s="169"/>
    </row>
    <row r="15" spans="1:10" ht="35.1" customHeight="1" x14ac:dyDescent="0.25">
      <c r="A15" s="142" t="s">
        <v>35</v>
      </c>
      <c r="B15" s="168" t="s">
        <v>105</v>
      </c>
      <c r="C15" s="168"/>
      <c r="D15" s="168"/>
      <c r="E15" s="58"/>
      <c r="F15" s="168" t="s">
        <v>106</v>
      </c>
      <c r="G15" s="168"/>
      <c r="H15" s="168"/>
      <c r="I15" s="168"/>
      <c r="J15" s="169"/>
    </row>
    <row r="16" spans="1:10" ht="39.950000000000003" customHeight="1" x14ac:dyDescent="0.25">
      <c r="A16" s="142" t="s">
        <v>45</v>
      </c>
      <c r="B16" s="168" t="s">
        <v>107</v>
      </c>
      <c r="C16" s="168"/>
      <c r="D16" s="168"/>
      <c r="E16" s="168"/>
      <c r="F16" s="168"/>
      <c r="G16" s="168"/>
      <c r="H16" s="168"/>
      <c r="I16" s="168"/>
      <c r="J16" s="169"/>
    </row>
    <row r="17" spans="1:10" ht="50.1" customHeight="1" x14ac:dyDescent="0.25">
      <c r="A17" s="142" t="s">
        <v>56</v>
      </c>
      <c r="B17" s="168" t="s">
        <v>108</v>
      </c>
      <c r="C17" s="168"/>
      <c r="D17" s="168"/>
      <c r="E17" s="168"/>
      <c r="F17" s="168"/>
      <c r="G17" s="168"/>
      <c r="H17" s="168"/>
      <c r="I17" s="168"/>
      <c r="J17" s="169"/>
    </row>
    <row r="18" spans="1:10" ht="69.95" customHeight="1" x14ac:dyDescent="0.25">
      <c r="A18" s="142" t="s">
        <v>119</v>
      </c>
      <c r="B18" s="168" t="s">
        <v>109</v>
      </c>
      <c r="C18" s="168"/>
      <c r="D18" s="168"/>
      <c r="E18" s="168"/>
      <c r="F18" s="168"/>
      <c r="G18" s="168"/>
      <c r="H18" s="168"/>
      <c r="I18" s="168"/>
      <c r="J18" s="169"/>
    </row>
    <row r="19" spans="1:10" ht="35.1" customHeight="1" x14ac:dyDescent="0.25">
      <c r="A19" s="142" t="s">
        <v>120</v>
      </c>
      <c r="B19" s="168" t="s">
        <v>110</v>
      </c>
      <c r="C19" s="168"/>
      <c r="D19" s="168"/>
      <c r="E19" s="168"/>
      <c r="F19" s="168"/>
      <c r="G19" s="168"/>
      <c r="H19" s="168"/>
      <c r="I19" s="168"/>
      <c r="J19" s="169"/>
    </row>
    <row r="20" spans="1:10" ht="35.1" customHeight="1" x14ac:dyDescent="0.25">
      <c r="A20" s="142" t="s">
        <v>121</v>
      </c>
      <c r="B20" s="168" t="s">
        <v>111</v>
      </c>
      <c r="C20" s="168"/>
      <c r="D20" s="168"/>
      <c r="E20" s="168"/>
      <c r="F20" s="168"/>
      <c r="G20" s="168"/>
      <c r="H20" s="168"/>
      <c r="I20" s="168"/>
      <c r="J20" s="169"/>
    </row>
    <row r="21" spans="1:10" ht="35.1" customHeight="1" x14ac:dyDescent="0.25">
      <c r="A21" s="142" t="s">
        <v>122</v>
      </c>
      <c r="B21" s="168" t="s">
        <v>112</v>
      </c>
      <c r="C21" s="168"/>
      <c r="D21" s="168"/>
      <c r="E21" s="168"/>
      <c r="F21" s="168"/>
      <c r="G21" s="168"/>
      <c r="H21" s="168"/>
      <c r="I21" s="168"/>
      <c r="J21" s="169"/>
    </row>
    <row r="22" spans="1:10" ht="50.1" customHeight="1" x14ac:dyDescent="0.25">
      <c r="A22" s="142" t="s">
        <v>123</v>
      </c>
      <c r="B22" s="168" t="s">
        <v>113</v>
      </c>
      <c r="C22" s="168"/>
      <c r="D22" s="168"/>
      <c r="E22" s="168"/>
      <c r="F22" s="168"/>
      <c r="G22" s="168"/>
      <c r="H22" s="168"/>
      <c r="I22" s="168"/>
      <c r="J22" s="169"/>
    </row>
    <row r="23" spans="1:10" ht="50.1" customHeight="1" x14ac:dyDescent="0.25">
      <c r="A23" s="142" t="s">
        <v>124</v>
      </c>
      <c r="B23" s="168" t="s">
        <v>114</v>
      </c>
      <c r="C23" s="168"/>
      <c r="D23" s="168"/>
      <c r="E23" s="168"/>
      <c r="F23" s="168"/>
      <c r="G23" s="168"/>
      <c r="H23" s="168"/>
      <c r="I23" s="168"/>
      <c r="J23" s="169"/>
    </row>
    <row r="24" spans="1:10" ht="50.1" customHeight="1" x14ac:dyDescent="0.25">
      <c r="A24" s="142" t="s">
        <v>125</v>
      </c>
      <c r="B24" s="168" t="s">
        <v>115</v>
      </c>
      <c r="C24" s="168"/>
      <c r="D24" s="168"/>
      <c r="E24" s="168"/>
      <c r="F24" s="168"/>
      <c r="G24" s="168"/>
      <c r="H24" s="168"/>
      <c r="I24" s="168"/>
      <c r="J24" s="169"/>
    </row>
    <row r="25" spans="1:10" ht="50.1" customHeight="1" x14ac:dyDescent="0.25">
      <c r="A25" s="142" t="s">
        <v>126</v>
      </c>
      <c r="B25" s="168" t="s">
        <v>132</v>
      </c>
      <c r="C25" s="168"/>
      <c r="D25" s="168"/>
      <c r="E25" s="168"/>
      <c r="F25" s="168"/>
      <c r="G25" s="168"/>
      <c r="H25" s="168"/>
      <c r="I25" s="168"/>
      <c r="J25" s="169"/>
    </row>
    <row r="26" spans="1:10" ht="35.1" customHeight="1" x14ac:dyDescent="0.25">
      <c r="A26" s="142" t="s">
        <v>127</v>
      </c>
      <c r="B26" s="168" t="s">
        <v>116</v>
      </c>
      <c r="C26" s="168"/>
      <c r="D26" s="168"/>
      <c r="E26" s="168"/>
      <c r="F26" s="168"/>
      <c r="G26" s="168"/>
      <c r="H26" s="168"/>
      <c r="I26" s="168"/>
      <c r="J26" s="169"/>
    </row>
    <row r="27" spans="1:10" ht="35.1" customHeight="1" x14ac:dyDescent="0.25">
      <c r="A27" s="142" t="s">
        <v>128</v>
      </c>
      <c r="B27" s="168" t="s">
        <v>117</v>
      </c>
      <c r="C27" s="168"/>
      <c r="D27" s="168"/>
      <c r="E27" s="168"/>
      <c r="F27" s="168"/>
      <c r="G27" s="168"/>
      <c r="H27" s="168"/>
      <c r="I27" s="168"/>
      <c r="J27" s="169"/>
    </row>
    <row r="28" spans="1:10" ht="35.1" customHeight="1" x14ac:dyDescent="0.25">
      <c r="A28" s="142" t="s">
        <v>129</v>
      </c>
      <c r="B28" s="168" t="s">
        <v>118</v>
      </c>
      <c r="C28" s="168"/>
      <c r="D28" s="168"/>
      <c r="E28" s="168"/>
      <c r="F28" s="168"/>
      <c r="G28" s="168"/>
      <c r="H28" s="168"/>
      <c r="I28" s="168"/>
      <c r="J28" s="169"/>
    </row>
    <row r="29" spans="1:10" ht="35.1" customHeight="1" x14ac:dyDescent="0.25">
      <c r="A29" s="143"/>
      <c r="B29" s="168"/>
      <c r="C29" s="168"/>
      <c r="D29" s="168"/>
      <c r="E29" s="168"/>
      <c r="F29" s="168"/>
      <c r="G29" s="168"/>
      <c r="H29" s="168"/>
      <c r="I29" s="168"/>
      <c r="J29" s="169"/>
    </row>
    <row r="30" spans="1:10" ht="35.1" customHeight="1" x14ac:dyDescent="0.25">
      <c r="A30" s="143"/>
      <c r="B30" s="168"/>
      <c r="C30" s="168"/>
      <c r="D30" s="168"/>
      <c r="E30" s="168"/>
      <c r="F30" s="168"/>
      <c r="G30" s="168"/>
      <c r="H30" s="168"/>
      <c r="I30" s="168"/>
      <c r="J30" s="169"/>
    </row>
    <row r="31" spans="1:10" ht="35.1" customHeight="1" x14ac:dyDescent="0.25">
      <c r="A31" s="143"/>
      <c r="B31" s="168"/>
      <c r="C31" s="168"/>
      <c r="D31" s="168"/>
      <c r="E31" s="168"/>
      <c r="F31" s="168"/>
      <c r="G31" s="168"/>
      <c r="H31" s="168"/>
      <c r="I31" s="168"/>
      <c r="J31" s="169"/>
    </row>
    <row r="32" spans="1:10" ht="35.1" customHeight="1" thickBot="1" x14ac:dyDescent="0.3">
      <c r="A32" s="144"/>
      <c r="B32" s="187"/>
      <c r="C32" s="187"/>
      <c r="D32" s="187"/>
      <c r="E32" s="187"/>
      <c r="F32" s="187"/>
      <c r="G32" s="187"/>
      <c r="H32" s="187"/>
      <c r="I32" s="187"/>
      <c r="J32" s="188"/>
    </row>
    <row r="33" spans="1:10" ht="35.1" customHeight="1" x14ac:dyDescent="0.25">
      <c r="A33" s="58"/>
      <c r="B33" s="168"/>
      <c r="C33" s="168"/>
      <c r="D33" s="168"/>
      <c r="E33" s="168"/>
      <c r="F33" s="168"/>
      <c r="G33" s="168"/>
      <c r="H33" s="168"/>
      <c r="I33" s="168"/>
      <c r="J33" s="168"/>
    </row>
  </sheetData>
  <mergeCells count="32">
    <mergeCell ref="B18:J18"/>
    <mergeCell ref="B19:J19"/>
    <mergeCell ref="B20:J20"/>
    <mergeCell ref="B32:J32"/>
    <mergeCell ref="B33:J33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21:J21"/>
    <mergeCell ref="I7:J7"/>
    <mergeCell ref="I8:J8"/>
    <mergeCell ref="E6:G8"/>
    <mergeCell ref="B16:J16"/>
    <mergeCell ref="B17:J17"/>
    <mergeCell ref="A1:D9"/>
    <mergeCell ref="E5:G5"/>
    <mergeCell ref="H5:J5"/>
    <mergeCell ref="E9:G9"/>
    <mergeCell ref="B11:J11"/>
    <mergeCell ref="B13:D13"/>
    <mergeCell ref="B14:D14"/>
    <mergeCell ref="B15:D15"/>
    <mergeCell ref="F13:J13"/>
    <mergeCell ref="F14:J14"/>
    <mergeCell ref="F15:J15"/>
  </mergeCells>
  <phoneticPr fontId="10" type="noConversion"/>
  <printOptions horizontalCentered="1"/>
  <pageMargins left="0.19685039370078741" right="0.19685039370078741" top="0.59055118110236227" bottom="0.59055118110236227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2367-3A3A-449B-92C8-B075077F28FB}">
  <dimension ref="A1:K251"/>
  <sheetViews>
    <sheetView zoomScale="90" zoomScaleNormal="90" zoomScaleSheetLayoutView="90" workbookViewId="0">
      <pane xSplit="11" ySplit="13" topLeftCell="L14" activePane="bottomRight" state="frozen"/>
      <selection pane="topRight" activeCell="L1" sqref="L1"/>
      <selection pane="bottomLeft" activeCell="A14" sqref="A14"/>
      <selection pane="bottomRight" activeCell="F1" sqref="F1"/>
    </sheetView>
  </sheetViews>
  <sheetFormatPr defaultRowHeight="15" x14ac:dyDescent="0.25"/>
  <cols>
    <col min="1" max="4" width="14.7109375" customWidth="1"/>
    <col min="5" max="5" width="112.7109375" customWidth="1"/>
    <col min="6" max="11" width="14.7109375" customWidth="1"/>
  </cols>
  <sheetData>
    <row r="1" spans="1:11" ht="21" customHeight="1" x14ac:dyDescent="0.25">
      <c r="A1" s="170" t="e" vm="3">
        <f>CONSID!A1</f>
        <v>#VALUE!</v>
      </c>
      <c r="B1" s="171"/>
      <c r="C1" s="171"/>
      <c r="D1" s="172"/>
      <c r="E1" s="80" t="s">
        <v>17</v>
      </c>
      <c r="F1" s="105" t="s">
        <v>10</v>
      </c>
      <c r="G1" s="82" t="str">
        <f>CONSID!F1</f>
        <v>ESCRITÓRIO DE REPRESENTAÇÃO DA SUSEP NO DISTRITO FEDERAL</v>
      </c>
      <c r="H1" s="81"/>
      <c r="I1" s="81"/>
      <c r="J1" s="81"/>
      <c r="K1" s="83"/>
    </row>
    <row r="2" spans="1:11" ht="21" customHeight="1" x14ac:dyDescent="0.25">
      <c r="A2" s="173"/>
      <c r="B2" s="174"/>
      <c r="C2" s="174"/>
      <c r="D2" s="175"/>
      <c r="E2" s="57" t="s">
        <v>283</v>
      </c>
      <c r="F2" s="11" t="s">
        <v>9</v>
      </c>
      <c r="G2" s="53" t="str">
        <f>CONSID!F2</f>
        <v>REFORMA DO 8º PAVIMENTO</v>
      </c>
      <c r="H2" s="54"/>
      <c r="I2" s="54"/>
      <c r="J2" s="54"/>
      <c r="K2" s="84"/>
    </row>
    <row r="3" spans="1:11" ht="21" customHeight="1" x14ac:dyDescent="0.25">
      <c r="A3" s="173"/>
      <c r="B3" s="174"/>
      <c r="C3" s="174"/>
      <c r="D3" s="175"/>
      <c r="E3" s="56" t="s">
        <v>18</v>
      </c>
      <c r="F3" s="12" t="s">
        <v>12</v>
      </c>
      <c r="G3" s="85">
        <f>CONSID!F3</f>
        <v>405</v>
      </c>
      <c r="H3" s="86" t="s">
        <v>16</v>
      </c>
      <c r="I3" s="87"/>
      <c r="J3" s="87"/>
      <c r="K3" s="88"/>
    </row>
    <row r="4" spans="1:11" ht="21" customHeight="1" x14ac:dyDescent="0.25">
      <c r="A4" s="173"/>
      <c r="B4" s="174"/>
      <c r="C4" s="174"/>
      <c r="D4" s="175"/>
      <c r="E4" s="57" t="s">
        <v>20</v>
      </c>
      <c r="F4" s="12" t="s">
        <v>11</v>
      </c>
      <c r="G4" s="89">
        <f>CONSID!F4</f>
        <v>45891</v>
      </c>
      <c r="H4" s="90" t="s">
        <v>13</v>
      </c>
      <c r="I4" s="85">
        <f>CONSID!H4</f>
        <v>0</v>
      </c>
      <c r="J4" s="55" t="s">
        <v>21</v>
      </c>
      <c r="K4" s="91">
        <f>CONSID!J4</f>
        <v>45891</v>
      </c>
    </row>
    <row r="5" spans="1:11" ht="21" customHeight="1" x14ac:dyDescent="0.25">
      <c r="A5" s="173"/>
      <c r="B5" s="174"/>
      <c r="C5" s="174"/>
      <c r="D5" s="175"/>
      <c r="E5" s="56" t="s">
        <v>19</v>
      </c>
      <c r="F5" s="162" t="s">
        <v>40</v>
      </c>
      <c r="G5" s="163"/>
      <c r="H5" s="164"/>
      <c r="I5" s="162" t="s">
        <v>39</v>
      </c>
      <c r="J5" s="163"/>
      <c r="K5" s="178"/>
    </row>
    <row r="6" spans="1:11" ht="21" customHeight="1" x14ac:dyDescent="0.25">
      <c r="A6" s="173"/>
      <c r="B6" s="174"/>
      <c r="C6" s="174"/>
      <c r="D6" s="175"/>
      <c r="E6" s="57" t="s">
        <v>37</v>
      </c>
      <c r="F6" s="162" t="e" vm="4">
        <f>CONSID!E6</f>
        <v>#VALUE!</v>
      </c>
      <c r="G6" s="163"/>
      <c r="H6" s="164"/>
      <c r="I6" s="153"/>
      <c r="J6" s="153"/>
      <c r="K6" s="154"/>
    </row>
    <row r="7" spans="1:11" ht="21" customHeight="1" x14ac:dyDescent="0.25">
      <c r="A7" s="173"/>
      <c r="B7" s="174"/>
      <c r="C7" s="174"/>
      <c r="D7" s="175"/>
      <c r="E7" s="220" t="s">
        <v>38</v>
      </c>
      <c r="F7" s="165"/>
      <c r="G7" s="166"/>
      <c r="H7" s="167"/>
      <c r="I7" s="157" t="s">
        <v>41</v>
      </c>
      <c r="J7" s="158" t="s">
        <v>44</v>
      </c>
      <c r="K7" s="159"/>
    </row>
    <row r="8" spans="1:11" ht="21" customHeight="1" x14ac:dyDescent="0.25">
      <c r="A8" s="173"/>
      <c r="B8" s="174"/>
      <c r="C8" s="174"/>
      <c r="D8" s="175"/>
      <c r="E8" s="220"/>
      <c r="F8" s="165"/>
      <c r="G8" s="166"/>
      <c r="H8" s="167"/>
      <c r="I8" s="55" t="s">
        <v>42</v>
      </c>
      <c r="J8" s="160" t="s">
        <v>43</v>
      </c>
      <c r="K8" s="161"/>
    </row>
    <row r="9" spans="1:11" ht="21" customHeight="1" thickBot="1" x14ac:dyDescent="0.3">
      <c r="A9" s="176"/>
      <c r="B9" s="177"/>
      <c r="C9" s="177"/>
      <c r="D9" s="217"/>
      <c r="E9" s="106">
        <v>0.22120000000000001</v>
      </c>
      <c r="F9" s="179" t="s">
        <v>311</v>
      </c>
      <c r="G9" s="180"/>
      <c r="H9" s="181"/>
      <c r="I9" s="155"/>
      <c r="J9" s="155"/>
      <c r="K9" s="156"/>
    </row>
    <row r="10" spans="1:11" ht="9.9499999999999993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35.1" customHeight="1" x14ac:dyDescent="0.25">
      <c r="A11" s="211" t="s">
        <v>51</v>
      </c>
      <c r="B11" s="212"/>
      <c r="C11" s="212"/>
      <c r="D11" s="212"/>
      <c r="E11" s="212"/>
      <c r="F11" s="212"/>
      <c r="G11" s="212"/>
      <c r="H11" s="212"/>
      <c r="I11" s="212"/>
      <c r="J11" s="107" t="s">
        <v>277</v>
      </c>
      <c r="K11" s="108">
        <f>K14+K24+K29+K35+K37+K49+K78+K172+K216+K225+K228</f>
        <v>402306.93725281529</v>
      </c>
    </row>
    <row r="12" spans="1:11" ht="30" customHeight="1" x14ac:dyDescent="0.25">
      <c r="A12" s="213" t="s">
        <v>258</v>
      </c>
      <c r="B12" s="207" t="s">
        <v>0</v>
      </c>
      <c r="C12" s="207" t="s">
        <v>1</v>
      </c>
      <c r="D12" s="207" t="s">
        <v>2</v>
      </c>
      <c r="E12" s="221" t="s">
        <v>3</v>
      </c>
      <c r="F12" s="207" t="s">
        <v>4</v>
      </c>
      <c r="G12" s="207" t="s">
        <v>5</v>
      </c>
      <c r="H12" s="207" t="s">
        <v>34</v>
      </c>
      <c r="I12" s="207" t="s">
        <v>6</v>
      </c>
      <c r="J12" s="208" t="s">
        <v>24</v>
      </c>
      <c r="K12" s="109" t="s">
        <v>25</v>
      </c>
    </row>
    <row r="13" spans="1:11" ht="15.75" thickBot="1" x14ac:dyDescent="0.3">
      <c r="A13" s="219"/>
      <c r="B13" s="214"/>
      <c r="C13" s="214"/>
      <c r="D13" s="214"/>
      <c r="E13" s="222"/>
      <c r="F13" s="214"/>
      <c r="G13" s="214"/>
      <c r="H13" s="214"/>
      <c r="I13" s="214"/>
      <c r="J13" s="218"/>
      <c r="K13" s="110">
        <f>$E$9</f>
        <v>0.22120000000000001</v>
      </c>
    </row>
    <row r="14" spans="1:11" ht="20.100000000000001" customHeight="1" x14ac:dyDescent="0.25">
      <c r="A14" s="111">
        <v>1</v>
      </c>
      <c r="B14" s="215" t="s">
        <v>22</v>
      </c>
      <c r="C14" s="215"/>
      <c r="D14" s="215"/>
      <c r="E14" s="215"/>
      <c r="F14" s="215"/>
      <c r="G14" s="215"/>
      <c r="H14" s="215"/>
      <c r="I14" s="216"/>
      <c r="J14" s="112" t="s">
        <v>8</v>
      </c>
      <c r="K14" s="113">
        <f>SUM(K15:K23)</f>
        <v>56332.795859999998</v>
      </c>
    </row>
    <row r="15" spans="1:11" x14ac:dyDescent="0.25">
      <c r="A15" s="114" t="s">
        <v>7</v>
      </c>
      <c r="B15" s="6" t="s">
        <v>29</v>
      </c>
      <c r="C15" s="6" t="s">
        <v>26</v>
      </c>
      <c r="D15" s="6" t="s">
        <v>27</v>
      </c>
      <c r="E15" s="13" t="s">
        <v>28</v>
      </c>
      <c r="F15" s="6" t="s">
        <v>23</v>
      </c>
      <c r="G15" s="7">
        <v>1</v>
      </c>
      <c r="H15" s="10">
        <v>3</v>
      </c>
      <c r="I15" s="8">
        <v>271.47000000000003</v>
      </c>
      <c r="J15" s="8">
        <f t="shared" ref="J15:J23" si="0">G15*H15*I15</f>
        <v>814.41000000000008</v>
      </c>
      <c r="K15" s="115">
        <f t="shared" ref="K15:K22" si="1">J15+(J15*$K$13)</f>
        <v>994.55749200000014</v>
      </c>
    </row>
    <row r="16" spans="1:11" x14ac:dyDescent="0.25">
      <c r="A16" s="114" t="s">
        <v>30</v>
      </c>
      <c r="B16" s="6" t="s">
        <v>29</v>
      </c>
      <c r="C16" s="6" t="s">
        <v>29</v>
      </c>
      <c r="D16" s="6" t="s">
        <v>29</v>
      </c>
      <c r="E16" s="13" t="s">
        <v>58</v>
      </c>
      <c r="F16" s="6" t="s">
        <v>23</v>
      </c>
      <c r="G16" s="9">
        <v>1</v>
      </c>
      <c r="H16" s="10">
        <v>1</v>
      </c>
      <c r="I16" s="8">
        <f>J17</f>
        <v>10720.8</v>
      </c>
      <c r="J16" s="8">
        <f t="shared" si="0"/>
        <v>10720.8</v>
      </c>
      <c r="K16" s="115">
        <f t="shared" si="1"/>
        <v>13092.240959999999</v>
      </c>
    </row>
    <row r="17" spans="1:11" x14ac:dyDescent="0.25">
      <c r="A17" s="116"/>
      <c r="B17" s="1">
        <v>90769</v>
      </c>
      <c r="C17" s="1" t="s">
        <v>29</v>
      </c>
      <c r="D17" s="1" t="s">
        <v>29</v>
      </c>
      <c r="E17" s="24" t="s">
        <v>57</v>
      </c>
      <c r="F17" s="1" t="s">
        <v>33</v>
      </c>
      <c r="G17" s="36">
        <v>1</v>
      </c>
      <c r="H17" s="16">
        <v>80</v>
      </c>
      <c r="I17" s="17">
        <v>134.01</v>
      </c>
      <c r="J17" s="17">
        <f t="shared" si="0"/>
        <v>10720.8</v>
      </c>
      <c r="K17" s="117"/>
    </row>
    <row r="18" spans="1:11" ht="25.5" x14ac:dyDescent="0.25">
      <c r="A18" s="114" t="s">
        <v>35</v>
      </c>
      <c r="B18" s="6" t="s">
        <v>29</v>
      </c>
      <c r="C18" s="6" t="s">
        <v>29</v>
      </c>
      <c r="D18" s="6" t="s">
        <v>29</v>
      </c>
      <c r="E18" s="13" t="s">
        <v>46</v>
      </c>
      <c r="F18" s="6" t="s">
        <v>23</v>
      </c>
      <c r="G18" s="9">
        <v>1</v>
      </c>
      <c r="H18" s="10">
        <v>1</v>
      </c>
      <c r="I18" s="8">
        <f>J19</f>
        <v>2404.3200000000002</v>
      </c>
      <c r="J18" s="8">
        <f t="shared" si="0"/>
        <v>2404.3200000000002</v>
      </c>
      <c r="K18" s="115">
        <f t="shared" si="1"/>
        <v>2936.1555840000001</v>
      </c>
    </row>
    <row r="19" spans="1:11" x14ac:dyDescent="0.25">
      <c r="A19" s="116"/>
      <c r="B19" s="34">
        <v>90778</v>
      </c>
      <c r="C19" s="1" t="s">
        <v>29</v>
      </c>
      <c r="D19" s="1" t="s">
        <v>29</v>
      </c>
      <c r="E19" s="35" t="s">
        <v>32</v>
      </c>
      <c r="F19" s="34" t="s">
        <v>33</v>
      </c>
      <c r="G19" s="36">
        <v>1</v>
      </c>
      <c r="H19" s="16">
        <v>16</v>
      </c>
      <c r="I19" s="17">
        <v>150.27000000000001</v>
      </c>
      <c r="J19" s="17">
        <f t="shared" si="0"/>
        <v>2404.3200000000002</v>
      </c>
      <c r="K19" s="117"/>
    </row>
    <row r="20" spans="1:11" x14ac:dyDescent="0.25">
      <c r="A20" s="114" t="s">
        <v>45</v>
      </c>
      <c r="B20" s="6" t="s">
        <v>29</v>
      </c>
      <c r="C20" s="6" t="s">
        <v>29</v>
      </c>
      <c r="D20" s="6" t="s">
        <v>29</v>
      </c>
      <c r="E20" s="13" t="s">
        <v>79</v>
      </c>
      <c r="F20" s="6" t="s">
        <v>23</v>
      </c>
      <c r="G20" s="9">
        <v>1</v>
      </c>
      <c r="H20" s="10">
        <v>1</v>
      </c>
      <c r="I20" s="8">
        <f>J21</f>
        <v>13223.76</v>
      </c>
      <c r="J20" s="8">
        <f t="shared" si="0"/>
        <v>13223.76</v>
      </c>
      <c r="K20" s="115">
        <f t="shared" si="1"/>
        <v>16148.855712</v>
      </c>
    </row>
    <row r="21" spans="1:11" x14ac:dyDescent="0.25">
      <c r="A21" s="116"/>
      <c r="B21" s="34">
        <v>90778</v>
      </c>
      <c r="C21" s="1" t="s">
        <v>29</v>
      </c>
      <c r="D21" s="1" t="s">
        <v>29</v>
      </c>
      <c r="E21" s="35" t="s">
        <v>32</v>
      </c>
      <c r="F21" s="34" t="s">
        <v>33</v>
      </c>
      <c r="G21" s="36">
        <v>1</v>
      </c>
      <c r="H21" s="16">
        <v>88</v>
      </c>
      <c r="I21" s="17">
        <v>150.27000000000001</v>
      </c>
      <c r="J21" s="17">
        <f t="shared" si="0"/>
        <v>13223.76</v>
      </c>
      <c r="K21" s="117"/>
    </row>
    <row r="22" spans="1:11" x14ac:dyDescent="0.25">
      <c r="A22" s="114" t="s">
        <v>56</v>
      </c>
      <c r="B22" s="6" t="s">
        <v>29</v>
      </c>
      <c r="C22" s="6" t="s">
        <v>29</v>
      </c>
      <c r="D22" s="6" t="s">
        <v>29</v>
      </c>
      <c r="E22" s="13" t="s">
        <v>78</v>
      </c>
      <c r="F22" s="6" t="s">
        <v>23</v>
      </c>
      <c r="G22" s="9">
        <v>1</v>
      </c>
      <c r="H22" s="10">
        <v>1</v>
      </c>
      <c r="I22" s="8">
        <f>J23</f>
        <v>18965.760000000002</v>
      </c>
      <c r="J22" s="8">
        <f t="shared" si="0"/>
        <v>18965.760000000002</v>
      </c>
      <c r="K22" s="115">
        <f t="shared" si="1"/>
        <v>23160.986112000002</v>
      </c>
    </row>
    <row r="23" spans="1:11" x14ac:dyDescent="0.25">
      <c r="A23" s="116"/>
      <c r="B23" s="5">
        <v>90780</v>
      </c>
      <c r="C23" s="5" t="s">
        <v>29</v>
      </c>
      <c r="D23" s="5" t="s">
        <v>29</v>
      </c>
      <c r="E23" s="26" t="s">
        <v>36</v>
      </c>
      <c r="F23" s="5" t="s">
        <v>33</v>
      </c>
      <c r="G23" s="32">
        <v>1</v>
      </c>
      <c r="H23" s="16">
        <v>352</v>
      </c>
      <c r="I23" s="17">
        <v>53.88</v>
      </c>
      <c r="J23" s="17">
        <f t="shared" si="0"/>
        <v>18965.760000000002</v>
      </c>
      <c r="K23" s="117"/>
    </row>
    <row r="24" spans="1:11" ht="20.100000000000001" customHeight="1" x14ac:dyDescent="0.25">
      <c r="A24" s="118">
        <v>2</v>
      </c>
      <c r="B24" s="209" t="s">
        <v>47</v>
      </c>
      <c r="C24" s="209"/>
      <c r="D24" s="209"/>
      <c r="E24" s="209"/>
      <c r="F24" s="209"/>
      <c r="G24" s="209"/>
      <c r="H24" s="209"/>
      <c r="I24" s="210"/>
      <c r="J24" s="4" t="s">
        <v>8</v>
      </c>
      <c r="K24" s="119">
        <f>SUM(K25:K28)</f>
        <v>1296.9144000000001</v>
      </c>
    </row>
    <row r="25" spans="1:11" x14ac:dyDescent="0.25">
      <c r="A25" s="114" t="s">
        <v>48</v>
      </c>
      <c r="B25" s="6" t="s">
        <v>29</v>
      </c>
      <c r="C25" s="6" t="s">
        <v>29</v>
      </c>
      <c r="D25" s="6" t="s">
        <v>29</v>
      </c>
      <c r="E25" s="13" t="s">
        <v>49</v>
      </c>
      <c r="F25" s="6" t="s">
        <v>23</v>
      </c>
      <c r="G25" s="7">
        <v>1</v>
      </c>
      <c r="H25" s="10">
        <v>1</v>
      </c>
      <c r="I25" s="8">
        <f>J26</f>
        <v>598.56000000000006</v>
      </c>
      <c r="J25" s="8">
        <f>G25*H25*I25</f>
        <v>598.56000000000006</v>
      </c>
      <c r="K25" s="115">
        <f>J25+(J25*$K$13)</f>
        <v>730.96147200000007</v>
      </c>
    </row>
    <row r="26" spans="1:11" x14ac:dyDescent="0.25">
      <c r="A26" s="116"/>
      <c r="B26" s="1">
        <v>88316</v>
      </c>
      <c r="C26" s="1" t="s">
        <v>29</v>
      </c>
      <c r="D26" s="1" t="s">
        <v>29</v>
      </c>
      <c r="E26" s="27" t="s">
        <v>50</v>
      </c>
      <c r="F26" s="1" t="s">
        <v>33</v>
      </c>
      <c r="G26" s="33">
        <v>1</v>
      </c>
      <c r="H26" s="16">
        <v>24</v>
      </c>
      <c r="I26" s="17">
        <v>24.94</v>
      </c>
      <c r="J26" s="17">
        <f>G26*H26*I26</f>
        <v>598.56000000000006</v>
      </c>
      <c r="K26" s="117"/>
    </row>
    <row r="27" spans="1:11" x14ac:dyDescent="0.25">
      <c r="A27" s="114" t="s">
        <v>52</v>
      </c>
      <c r="B27" s="6" t="s">
        <v>29</v>
      </c>
      <c r="C27" s="6" t="s">
        <v>29</v>
      </c>
      <c r="D27" s="6" t="s">
        <v>29</v>
      </c>
      <c r="E27" s="13" t="s">
        <v>53</v>
      </c>
      <c r="F27" s="6" t="s">
        <v>23</v>
      </c>
      <c r="G27" s="7">
        <v>1</v>
      </c>
      <c r="H27" s="10">
        <v>1</v>
      </c>
      <c r="I27" s="8">
        <f>J28</f>
        <v>463.43999999999994</v>
      </c>
      <c r="J27" s="8">
        <f>G27*H27*I27</f>
        <v>463.43999999999994</v>
      </c>
      <c r="K27" s="115">
        <f>J27+(J27*$K$13)</f>
        <v>565.95292799999993</v>
      </c>
    </row>
    <row r="28" spans="1:11" x14ac:dyDescent="0.25">
      <c r="A28" s="116"/>
      <c r="B28" s="1">
        <v>90775</v>
      </c>
      <c r="C28" s="1" t="s">
        <v>29</v>
      </c>
      <c r="D28" s="1" t="s">
        <v>29</v>
      </c>
      <c r="E28" s="27" t="s">
        <v>54</v>
      </c>
      <c r="F28" s="1" t="s">
        <v>33</v>
      </c>
      <c r="G28" s="33">
        <v>1</v>
      </c>
      <c r="H28" s="16">
        <v>24</v>
      </c>
      <c r="I28" s="17">
        <v>19.309999999999999</v>
      </c>
      <c r="J28" s="17">
        <f>G28*H28*I28</f>
        <v>463.43999999999994</v>
      </c>
      <c r="K28" s="117"/>
    </row>
    <row r="29" spans="1:11" ht="20.100000000000001" customHeight="1" x14ac:dyDescent="0.25">
      <c r="A29" s="118">
        <v>3</v>
      </c>
      <c r="B29" s="209" t="s">
        <v>55</v>
      </c>
      <c r="C29" s="209"/>
      <c r="D29" s="209"/>
      <c r="E29" s="209"/>
      <c r="F29" s="209"/>
      <c r="G29" s="209"/>
      <c r="H29" s="209"/>
      <c r="I29" s="210"/>
      <c r="J29" s="4" t="s">
        <v>8</v>
      </c>
      <c r="K29" s="119">
        <f>SUM(K30:K34)</f>
        <v>1680.5201864000001</v>
      </c>
    </row>
    <row r="30" spans="1:11" ht="25.5" x14ac:dyDescent="0.25">
      <c r="A30" s="114" t="s">
        <v>60</v>
      </c>
      <c r="B30" s="6">
        <v>97638</v>
      </c>
      <c r="C30" s="6" t="s">
        <v>29</v>
      </c>
      <c r="D30" s="6" t="s">
        <v>29</v>
      </c>
      <c r="E30" s="18" t="s">
        <v>67</v>
      </c>
      <c r="F30" s="6" t="s">
        <v>59</v>
      </c>
      <c r="G30" s="7">
        <v>1</v>
      </c>
      <c r="H30" s="10">
        <v>73.45</v>
      </c>
      <c r="I30" s="8">
        <v>9.56</v>
      </c>
      <c r="J30" s="8">
        <f>G30*H30*I30</f>
        <v>702.18200000000002</v>
      </c>
      <c r="K30" s="115">
        <f>J30+(J30*$K$13)</f>
        <v>857.50465840000004</v>
      </c>
    </row>
    <row r="31" spans="1:11" ht="25.5" x14ac:dyDescent="0.25">
      <c r="A31" s="114" t="s">
        <v>61</v>
      </c>
      <c r="B31" s="6" t="s">
        <v>29</v>
      </c>
      <c r="C31" s="20" t="s">
        <v>29</v>
      </c>
      <c r="D31" s="20" t="s">
        <v>29</v>
      </c>
      <c r="E31" s="18" t="s">
        <v>62</v>
      </c>
      <c r="F31" s="6" t="s">
        <v>23</v>
      </c>
      <c r="G31" s="7">
        <v>1</v>
      </c>
      <c r="H31" s="10">
        <v>1</v>
      </c>
      <c r="I31" s="8">
        <f>J32+J33+J34</f>
        <v>673.94</v>
      </c>
      <c r="J31" s="8">
        <f>G31*H31*I31</f>
        <v>673.94</v>
      </c>
      <c r="K31" s="115">
        <f>J31+(J31*$K$13)</f>
        <v>823.01552800000013</v>
      </c>
    </row>
    <row r="32" spans="1:11" x14ac:dyDescent="0.25">
      <c r="A32" s="116"/>
      <c r="B32" s="1"/>
      <c r="C32" s="1" t="s">
        <v>31</v>
      </c>
      <c r="D32" s="1">
        <v>88316</v>
      </c>
      <c r="E32" s="24" t="s">
        <v>50</v>
      </c>
      <c r="F32" s="1" t="s">
        <v>33</v>
      </c>
      <c r="G32" s="2">
        <v>1</v>
      </c>
      <c r="H32" s="14">
        <v>4</v>
      </c>
      <c r="I32" s="15">
        <v>24.94</v>
      </c>
      <c r="J32" s="15">
        <f>G32*H32*I32</f>
        <v>99.76</v>
      </c>
      <c r="K32" s="120"/>
    </row>
    <row r="33" spans="1:11" x14ac:dyDescent="0.25">
      <c r="A33" s="116"/>
      <c r="B33" s="1"/>
      <c r="C33" s="1" t="s">
        <v>26</v>
      </c>
      <c r="D33" s="1">
        <v>37526</v>
      </c>
      <c r="E33" s="28" t="s">
        <v>80</v>
      </c>
      <c r="F33" s="1" t="s">
        <v>23</v>
      </c>
      <c r="G33" s="2">
        <v>1</v>
      </c>
      <c r="H33" s="16">
        <v>10</v>
      </c>
      <c r="I33" s="17">
        <v>4.4400000000000004</v>
      </c>
      <c r="J33" s="17">
        <f>G33*H33*I33</f>
        <v>44.400000000000006</v>
      </c>
      <c r="K33" s="117"/>
    </row>
    <row r="34" spans="1:11" x14ac:dyDescent="0.25">
      <c r="A34" s="116"/>
      <c r="B34" s="1"/>
      <c r="C34" s="1" t="s">
        <v>26</v>
      </c>
      <c r="D34" s="5" t="s">
        <v>284</v>
      </c>
      <c r="E34" s="28" t="s">
        <v>282</v>
      </c>
      <c r="F34" s="1" t="s">
        <v>23</v>
      </c>
      <c r="G34" s="2">
        <v>1</v>
      </c>
      <c r="H34" s="16">
        <v>1</v>
      </c>
      <c r="I34" s="17">
        <v>529.78</v>
      </c>
      <c r="J34" s="17">
        <f>G34*H34*I34</f>
        <v>529.78</v>
      </c>
      <c r="K34" s="117"/>
    </row>
    <row r="35" spans="1:11" ht="20.100000000000001" customHeight="1" x14ac:dyDescent="0.25">
      <c r="A35" s="118">
        <v>4</v>
      </c>
      <c r="B35" s="209" t="s">
        <v>63</v>
      </c>
      <c r="C35" s="209"/>
      <c r="D35" s="209"/>
      <c r="E35" s="209"/>
      <c r="F35" s="209"/>
      <c r="G35" s="209"/>
      <c r="H35" s="209"/>
      <c r="I35" s="210"/>
      <c r="J35" s="4" t="s">
        <v>8</v>
      </c>
      <c r="K35" s="119">
        <f>SUM(K36:K36)</f>
        <v>758.99607191999985</v>
      </c>
    </row>
    <row r="36" spans="1:11" x14ac:dyDescent="0.25">
      <c r="A36" s="114" t="s">
        <v>66</v>
      </c>
      <c r="B36" s="6">
        <v>102218</v>
      </c>
      <c r="C36" s="20"/>
      <c r="D36" s="20"/>
      <c r="E36" s="21" t="s">
        <v>90</v>
      </c>
      <c r="F36" s="6" t="s">
        <v>59</v>
      </c>
      <c r="G36" s="9">
        <v>1</v>
      </c>
      <c r="H36" s="10">
        <v>32.07</v>
      </c>
      <c r="I36" s="8">
        <v>19.38</v>
      </c>
      <c r="J36" s="8">
        <f t="shared" ref="J36" si="2">G36*H36*I36</f>
        <v>621.51659999999993</v>
      </c>
      <c r="K36" s="115">
        <f>J36+(J36*$K$13)</f>
        <v>758.99607191999985</v>
      </c>
    </row>
    <row r="37" spans="1:11" ht="20.100000000000001" customHeight="1" x14ac:dyDescent="0.25">
      <c r="A37" s="118">
        <v>5</v>
      </c>
      <c r="B37" s="209" t="s">
        <v>68</v>
      </c>
      <c r="C37" s="209"/>
      <c r="D37" s="209"/>
      <c r="E37" s="209"/>
      <c r="F37" s="209"/>
      <c r="G37" s="209"/>
      <c r="H37" s="209"/>
      <c r="I37" s="210"/>
      <c r="J37" s="4" t="s">
        <v>8</v>
      </c>
      <c r="K37" s="119">
        <f>SUM(K38:K48)</f>
        <v>182029.01899999997</v>
      </c>
    </row>
    <row r="38" spans="1:11" ht="15" customHeight="1" x14ac:dyDescent="0.25">
      <c r="A38" s="121" t="s">
        <v>69</v>
      </c>
      <c r="B38" s="6">
        <v>88485</v>
      </c>
      <c r="C38" s="20"/>
      <c r="D38" s="20"/>
      <c r="E38" s="21" t="s">
        <v>88</v>
      </c>
      <c r="F38" s="6" t="s">
        <v>59</v>
      </c>
      <c r="G38" s="40">
        <v>1</v>
      </c>
      <c r="H38" s="41">
        <v>555</v>
      </c>
      <c r="I38" s="42">
        <v>5.0599999999999996</v>
      </c>
      <c r="J38" s="42">
        <f>G38*H38*I38</f>
        <v>2808.2999999999997</v>
      </c>
      <c r="K38" s="122">
        <f>J38+(J38*$K$13)</f>
        <v>3429.4959599999997</v>
      </c>
    </row>
    <row r="39" spans="1:11" s="25" customFormat="1" x14ac:dyDescent="0.25">
      <c r="A39" s="121" t="s">
        <v>71</v>
      </c>
      <c r="B39" s="39">
        <v>88489</v>
      </c>
      <c r="C39" s="39" t="s">
        <v>29</v>
      </c>
      <c r="D39" s="39" t="s">
        <v>29</v>
      </c>
      <c r="E39" s="18" t="s">
        <v>70</v>
      </c>
      <c r="F39" s="39" t="s">
        <v>59</v>
      </c>
      <c r="G39" s="40">
        <v>1</v>
      </c>
      <c r="H39" s="41">
        <v>555</v>
      </c>
      <c r="I39" s="42">
        <v>14.45</v>
      </c>
      <c r="J39" s="42">
        <f>G39*H39*I39</f>
        <v>8019.75</v>
      </c>
      <c r="K39" s="122">
        <f>J39+(J39*$K$13)</f>
        <v>9793.7186999999994</v>
      </c>
    </row>
    <row r="40" spans="1:11" x14ac:dyDescent="0.25">
      <c r="A40" s="121" t="s">
        <v>73</v>
      </c>
      <c r="B40" s="6">
        <v>88484</v>
      </c>
      <c r="C40" s="39" t="s">
        <v>29</v>
      </c>
      <c r="D40" s="39" t="s">
        <v>29</v>
      </c>
      <c r="E40" s="21" t="s">
        <v>89</v>
      </c>
      <c r="F40" s="6" t="s">
        <v>59</v>
      </c>
      <c r="G40" s="40">
        <v>1</v>
      </c>
      <c r="H40" s="43">
        <v>8</v>
      </c>
      <c r="I40" s="42">
        <v>6.18</v>
      </c>
      <c r="J40" s="42">
        <f>G40*H40*I40</f>
        <v>49.44</v>
      </c>
      <c r="K40" s="122">
        <f>J40+(J40*$K$13)</f>
        <v>60.376127999999994</v>
      </c>
    </row>
    <row r="41" spans="1:11" x14ac:dyDescent="0.25">
      <c r="A41" s="114" t="s">
        <v>82</v>
      </c>
      <c r="B41" s="6">
        <v>88488</v>
      </c>
      <c r="C41" s="6" t="s">
        <v>29</v>
      </c>
      <c r="D41" s="6" t="s">
        <v>29</v>
      </c>
      <c r="E41" s="18" t="s">
        <v>72</v>
      </c>
      <c r="F41" s="6" t="s">
        <v>59</v>
      </c>
      <c r="G41" s="40">
        <v>1</v>
      </c>
      <c r="H41" s="43">
        <v>8</v>
      </c>
      <c r="I41" s="42">
        <v>17.170000000000002</v>
      </c>
      <c r="J41" s="42">
        <f>G41*H41*I41</f>
        <v>137.36000000000001</v>
      </c>
      <c r="K41" s="122">
        <f>J41+(J41*$K$13)</f>
        <v>167.744032</v>
      </c>
    </row>
    <row r="42" spans="1:11" x14ac:dyDescent="0.25">
      <c r="A42" s="114" t="s">
        <v>84</v>
      </c>
      <c r="B42" s="6" t="s">
        <v>29</v>
      </c>
      <c r="C42" s="6" t="s">
        <v>29</v>
      </c>
      <c r="D42" s="6" t="s">
        <v>29</v>
      </c>
      <c r="E42" s="18" t="s">
        <v>81</v>
      </c>
      <c r="F42" s="6" t="s">
        <v>59</v>
      </c>
      <c r="G42" s="40">
        <v>1</v>
      </c>
      <c r="H42" s="43">
        <v>15</v>
      </c>
      <c r="I42" s="42">
        <f>(J43+J44+J45+J46)/H42</f>
        <v>126.84333333333333</v>
      </c>
      <c r="J42" s="42">
        <f t="shared" ref="J42:J47" si="3">G42*H42*I42</f>
        <v>1902.65</v>
      </c>
      <c r="K42" s="122">
        <f t="shared" ref="K42:K47" si="4">J42+(J42*$K$13)</f>
        <v>2323.5161800000001</v>
      </c>
    </row>
    <row r="43" spans="1:11" x14ac:dyDescent="0.25">
      <c r="A43" s="123"/>
      <c r="B43" s="1">
        <v>88273</v>
      </c>
      <c r="C43" s="1" t="s">
        <v>29</v>
      </c>
      <c r="D43" s="1" t="s">
        <v>29</v>
      </c>
      <c r="E43" s="24" t="s">
        <v>74</v>
      </c>
      <c r="F43" s="1" t="s">
        <v>33</v>
      </c>
      <c r="G43" s="2">
        <v>1</v>
      </c>
      <c r="H43" s="37">
        <v>2</v>
      </c>
      <c r="I43" s="38">
        <v>30.59</v>
      </c>
      <c r="J43" s="38">
        <f t="shared" si="3"/>
        <v>61.18</v>
      </c>
      <c r="K43" s="124"/>
    </row>
    <row r="44" spans="1:11" x14ac:dyDescent="0.25">
      <c r="A44" s="123"/>
      <c r="B44" s="1">
        <v>88316</v>
      </c>
      <c r="C44" s="1" t="s">
        <v>29</v>
      </c>
      <c r="D44" s="1" t="s">
        <v>29</v>
      </c>
      <c r="E44" s="24" t="s">
        <v>50</v>
      </c>
      <c r="F44" s="1" t="s">
        <v>33</v>
      </c>
      <c r="G44" s="2">
        <v>1</v>
      </c>
      <c r="H44" s="37">
        <v>2</v>
      </c>
      <c r="I44" s="38">
        <v>24.94</v>
      </c>
      <c r="J44" s="38">
        <f t="shared" si="3"/>
        <v>49.88</v>
      </c>
      <c r="K44" s="124"/>
    </row>
    <row r="45" spans="1:11" x14ac:dyDescent="0.25">
      <c r="A45" s="116"/>
      <c r="B45" s="1" t="s">
        <v>29</v>
      </c>
      <c r="C45" s="1" t="s">
        <v>26</v>
      </c>
      <c r="D45" s="5" t="s">
        <v>201</v>
      </c>
      <c r="E45" s="31" t="s">
        <v>76</v>
      </c>
      <c r="F45" s="1" t="s">
        <v>23</v>
      </c>
      <c r="G45" s="2">
        <v>1</v>
      </c>
      <c r="H45" s="37">
        <v>4</v>
      </c>
      <c r="I45" s="38">
        <v>424.6</v>
      </c>
      <c r="J45" s="38">
        <f t="shared" si="3"/>
        <v>1698.4</v>
      </c>
      <c r="K45" s="124"/>
    </row>
    <row r="46" spans="1:11" x14ac:dyDescent="0.25">
      <c r="A46" s="116"/>
      <c r="B46" s="1" t="s">
        <v>29</v>
      </c>
      <c r="C46" s="1" t="s">
        <v>26</v>
      </c>
      <c r="D46" s="5" t="s">
        <v>284</v>
      </c>
      <c r="E46" s="31" t="s">
        <v>75</v>
      </c>
      <c r="F46" s="1" t="s">
        <v>23</v>
      </c>
      <c r="G46" s="2">
        <v>1</v>
      </c>
      <c r="H46" s="37">
        <v>1</v>
      </c>
      <c r="I46" s="38">
        <v>93.19</v>
      </c>
      <c r="J46" s="38">
        <f t="shared" si="3"/>
        <v>93.19</v>
      </c>
      <c r="K46" s="124"/>
    </row>
    <row r="47" spans="1:11" x14ac:dyDescent="0.25">
      <c r="A47" s="114" t="s">
        <v>85</v>
      </c>
      <c r="B47" s="6">
        <v>101727</v>
      </c>
      <c r="C47" s="6" t="s">
        <v>29</v>
      </c>
      <c r="D47" s="6" t="s">
        <v>29</v>
      </c>
      <c r="E47" s="21" t="s">
        <v>77</v>
      </c>
      <c r="F47" s="6" t="s">
        <v>59</v>
      </c>
      <c r="G47" s="40">
        <v>1</v>
      </c>
      <c r="H47" s="43">
        <v>400</v>
      </c>
      <c r="I47" s="42">
        <v>192.39</v>
      </c>
      <c r="J47" s="42">
        <f t="shared" si="3"/>
        <v>76956</v>
      </c>
      <c r="K47" s="122">
        <f t="shared" si="4"/>
        <v>93978.667199999996</v>
      </c>
    </row>
    <row r="48" spans="1:11" ht="38.25" x14ac:dyDescent="0.25">
      <c r="A48" s="114" t="s">
        <v>86</v>
      </c>
      <c r="B48" s="6" t="s">
        <v>29</v>
      </c>
      <c r="C48" s="6" t="s">
        <v>83</v>
      </c>
      <c r="D48" s="6">
        <v>39511</v>
      </c>
      <c r="E48" s="18" t="s">
        <v>87</v>
      </c>
      <c r="F48" s="6" t="s">
        <v>59</v>
      </c>
      <c r="G48" s="40">
        <v>1</v>
      </c>
      <c r="H48" s="43">
        <v>400</v>
      </c>
      <c r="I48" s="42">
        <v>147.96</v>
      </c>
      <c r="J48" s="42">
        <f>G48*H48*I48</f>
        <v>59184</v>
      </c>
      <c r="K48" s="122">
        <f>J48+(J48*$K$13)</f>
        <v>72275.500799999994</v>
      </c>
    </row>
    <row r="49" spans="1:11" ht="20.100000000000001" customHeight="1" x14ac:dyDescent="0.25">
      <c r="A49" s="118">
        <v>6</v>
      </c>
      <c r="B49" s="209" t="s">
        <v>91</v>
      </c>
      <c r="C49" s="209"/>
      <c r="D49" s="209"/>
      <c r="E49" s="209"/>
      <c r="F49" s="209"/>
      <c r="G49" s="209"/>
      <c r="H49" s="209"/>
      <c r="I49" s="210"/>
      <c r="J49" s="4" t="s">
        <v>8</v>
      </c>
      <c r="K49" s="119">
        <f>SUM(K50:K77)</f>
        <v>8002.2554244799985</v>
      </c>
    </row>
    <row r="50" spans="1:11" x14ac:dyDescent="0.25">
      <c r="A50" s="114" t="s">
        <v>92</v>
      </c>
      <c r="B50" s="6" t="s">
        <v>29</v>
      </c>
      <c r="C50" s="6" t="s">
        <v>29</v>
      </c>
      <c r="D50" s="6" t="s">
        <v>29</v>
      </c>
      <c r="E50" s="29" t="s">
        <v>98</v>
      </c>
      <c r="F50" s="6" t="s">
        <v>23</v>
      </c>
      <c r="G50" s="9">
        <v>1</v>
      </c>
      <c r="H50" s="10">
        <v>2</v>
      </c>
      <c r="I50" s="8">
        <f>SUM(J51:J57)</f>
        <v>1245.0981999999999</v>
      </c>
      <c r="J50" s="42">
        <f>G50*H50*I50</f>
        <v>2490.1963999999998</v>
      </c>
      <c r="K50" s="122">
        <f>J50+(J50*$K$13)</f>
        <v>3041.0278436799999</v>
      </c>
    </row>
    <row r="51" spans="1:11" x14ac:dyDescent="0.25">
      <c r="A51" s="125"/>
      <c r="B51" s="1">
        <v>88274</v>
      </c>
      <c r="C51" s="1" t="s">
        <v>29</v>
      </c>
      <c r="D51" s="1" t="s">
        <v>29</v>
      </c>
      <c r="E51" s="24" t="s">
        <v>94</v>
      </c>
      <c r="F51" s="1" t="s">
        <v>33</v>
      </c>
      <c r="G51" s="2">
        <v>1</v>
      </c>
      <c r="H51" s="37">
        <v>3</v>
      </c>
      <c r="I51" s="38">
        <v>32.54</v>
      </c>
      <c r="J51" s="38">
        <f t="shared" ref="J51:J52" si="5">G51*H51*I51</f>
        <v>97.62</v>
      </c>
      <c r="K51" s="124"/>
    </row>
    <row r="52" spans="1:11" x14ac:dyDescent="0.25">
      <c r="A52" s="125"/>
      <c r="B52" s="1">
        <v>88243</v>
      </c>
      <c r="C52" s="1" t="s">
        <v>29</v>
      </c>
      <c r="D52" s="1" t="s">
        <v>29</v>
      </c>
      <c r="E52" s="24" t="s">
        <v>93</v>
      </c>
      <c r="F52" s="1" t="s">
        <v>33</v>
      </c>
      <c r="G52" s="2">
        <v>1</v>
      </c>
      <c r="H52" s="37">
        <v>3</v>
      </c>
      <c r="I52" s="38">
        <v>25.64</v>
      </c>
      <c r="J52" s="38">
        <f t="shared" si="5"/>
        <v>76.92</v>
      </c>
      <c r="K52" s="124"/>
    </row>
    <row r="53" spans="1:11" ht="25.5" x14ac:dyDescent="0.25">
      <c r="A53" s="125"/>
      <c r="B53" s="1">
        <v>100861</v>
      </c>
      <c r="C53" s="1" t="s">
        <v>29</v>
      </c>
      <c r="D53" s="1" t="s">
        <v>29</v>
      </c>
      <c r="E53" s="24" t="s">
        <v>96</v>
      </c>
      <c r="F53" s="1" t="s">
        <v>23</v>
      </c>
      <c r="G53" s="2">
        <v>1</v>
      </c>
      <c r="H53" s="37">
        <v>2</v>
      </c>
      <c r="I53" s="38">
        <v>39.21</v>
      </c>
      <c r="J53" s="38">
        <f t="shared" ref="J53" si="6">G53*H53*I53</f>
        <v>78.42</v>
      </c>
      <c r="K53" s="124"/>
    </row>
    <row r="54" spans="1:11" ht="25.5" x14ac:dyDescent="0.25">
      <c r="A54" s="125"/>
      <c r="B54" s="30"/>
      <c r="C54" s="1" t="s">
        <v>26</v>
      </c>
      <c r="D54" s="1">
        <v>11795</v>
      </c>
      <c r="E54" s="24" t="s">
        <v>95</v>
      </c>
      <c r="F54" s="1" t="s">
        <v>59</v>
      </c>
      <c r="G54" s="2">
        <v>1</v>
      </c>
      <c r="H54" s="37">
        <v>1.38</v>
      </c>
      <c r="I54" s="38">
        <v>530.64</v>
      </c>
      <c r="J54" s="38">
        <f t="shared" ref="J54" si="7">G54*H54*I54</f>
        <v>732.28319999999997</v>
      </c>
      <c r="K54" s="124"/>
    </row>
    <row r="55" spans="1:11" x14ac:dyDescent="0.25">
      <c r="A55" s="125"/>
      <c r="B55" s="23"/>
      <c r="C55" s="1" t="s">
        <v>26</v>
      </c>
      <c r="D55" s="1">
        <v>1743</v>
      </c>
      <c r="E55" s="24" t="s">
        <v>97</v>
      </c>
      <c r="F55" s="1" t="s">
        <v>23</v>
      </c>
      <c r="G55" s="2">
        <v>1</v>
      </c>
      <c r="H55" s="37">
        <v>1</v>
      </c>
      <c r="I55" s="38">
        <v>181.31</v>
      </c>
      <c r="J55" s="38">
        <f t="shared" ref="J55" si="8">G55*H55*I55</f>
        <v>181.31</v>
      </c>
      <c r="K55" s="124"/>
    </row>
    <row r="56" spans="1:11" x14ac:dyDescent="0.25">
      <c r="A56" s="125"/>
      <c r="B56" s="23"/>
      <c r="C56" s="1" t="s">
        <v>26</v>
      </c>
      <c r="D56" s="1">
        <v>37329</v>
      </c>
      <c r="E56" s="24" t="s">
        <v>99</v>
      </c>
      <c r="F56" s="1" t="s">
        <v>64</v>
      </c>
      <c r="G56" s="2">
        <v>1</v>
      </c>
      <c r="H56" s="37">
        <v>0.5</v>
      </c>
      <c r="I56" s="38">
        <v>77.91</v>
      </c>
      <c r="J56" s="38">
        <f t="shared" ref="J56" si="9">G56*H56*I56</f>
        <v>38.954999999999998</v>
      </c>
      <c r="K56" s="124"/>
    </row>
    <row r="57" spans="1:11" x14ac:dyDescent="0.25">
      <c r="A57" s="125"/>
      <c r="B57" s="23"/>
      <c r="C57" s="1" t="s">
        <v>26</v>
      </c>
      <c r="D57" s="1">
        <v>4823</v>
      </c>
      <c r="E57" s="24" t="s">
        <v>100</v>
      </c>
      <c r="F57" s="1" t="s">
        <v>64</v>
      </c>
      <c r="G57" s="2">
        <v>1</v>
      </c>
      <c r="H57" s="37">
        <v>1</v>
      </c>
      <c r="I57" s="38">
        <v>39.590000000000003</v>
      </c>
      <c r="J57" s="38">
        <f t="shared" ref="J57:J58" si="10">G57*H57*I57</f>
        <v>39.590000000000003</v>
      </c>
      <c r="K57" s="124"/>
    </row>
    <row r="58" spans="1:11" ht="25.5" x14ac:dyDescent="0.25">
      <c r="A58" s="114" t="s">
        <v>133</v>
      </c>
      <c r="B58" s="6">
        <v>86909</v>
      </c>
      <c r="C58" s="6" t="s">
        <v>29</v>
      </c>
      <c r="D58" s="6" t="s">
        <v>29</v>
      </c>
      <c r="E58" s="18" t="s">
        <v>142</v>
      </c>
      <c r="F58" s="6" t="s">
        <v>23</v>
      </c>
      <c r="G58" s="9">
        <v>1</v>
      </c>
      <c r="H58" s="10">
        <v>2</v>
      </c>
      <c r="I58" s="42">
        <v>144.4</v>
      </c>
      <c r="J58" s="42">
        <f t="shared" si="10"/>
        <v>288.8</v>
      </c>
      <c r="K58" s="122">
        <f t="shared" ref="K58:K60" si="11">J58+(J58*$K$13)</f>
        <v>352.68256000000002</v>
      </c>
    </row>
    <row r="59" spans="1:11" x14ac:dyDescent="0.25">
      <c r="A59" s="114" t="s">
        <v>138</v>
      </c>
      <c r="B59" s="6">
        <v>86881</v>
      </c>
      <c r="C59" s="6" t="s">
        <v>29</v>
      </c>
      <c r="D59" s="6" t="s">
        <v>29</v>
      </c>
      <c r="E59" s="18" t="s">
        <v>140</v>
      </c>
      <c r="F59" s="6" t="s">
        <v>23</v>
      </c>
      <c r="G59" s="9">
        <v>1</v>
      </c>
      <c r="H59" s="10">
        <v>2</v>
      </c>
      <c r="I59" s="42">
        <v>153.91999999999999</v>
      </c>
      <c r="J59" s="42">
        <f t="shared" ref="J59:J60" si="12">G59*H59*I59</f>
        <v>307.83999999999997</v>
      </c>
      <c r="K59" s="122">
        <f t="shared" si="11"/>
        <v>375.93420799999996</v>
      </c>
    </row>
    <row r="60" spans="1:11" x14ac:dyDescent="0.25">
      <c r="A60" s="114" t="s">
        <v>139</v>
      </c>
      <c r="B60" s="6">
        <v>86887</v>
      </c>
      <c r="C60" s="6" t="s">
        <v>29</v>
      </c>
      <c r="D60" s="6" t="s">
        <v>29</v>
      </c>
      <c r="E60" s="18" t="s">
        <v>137</v>
      </c>
      <c r="F60" s="6" t="s">
        <v>23</v>
      </c>
      <c r="G60" s="9">
        <v>1</v>
      </c>
      <c r="H60" s="10">
        <v>2</v>
      </c>
      <c r="I60" s="42">
        <v>42.03</v>
      </c>
      <c r="J60" s="42">
        <f t="shared" si="12"/>
        <v>84.06</v>
      </c>
      <c r="K60" s="122">
        <f t="shared" si="11"/>
        <v>102.654072</v>
      </c>
    </row>
    <row r="61" spans="1:11" x14ac:dyDescent="0.25">
      <c r="A61" s="114" t="s">
        <v>141</v>
      </c>
      <c r="B61" s="6" t="s">
        <v>29</v>
      </c>
      <c r="C61" s="6" t="s">
        <v>29</v>
      </c>
      <c r="D61" s="6" t="s">
        <v>29</v>
      </c>
      <c r="E61" s="29" t="s">
        <v>313</v>
      </c>
      <c r="F61" s="6" t="s">
        <v>23</v>
      </c>
      <c r="G61" s="9">
        <v>1</v>
      </c>
      <c r="H61" s="10">
        <v>2</v>
      </c>
      <c r="I61" s="8">
        <f>SUM(J62:J77)</f>
        <v>1569.5839999999998</v>
      </c>
      <c r="J61" s="42">
        <f>G61*H61*I61</f>
        <v>3139.1679999999997</v>
      </c>
      <c r="K61" s="122">
        <f>J61+(J61*$K$13)</f>
        <v>3833.5519615999997</v>
      </c>
    </row>
    <row r="62" spans="1:11" x14ac:dyDescent="0.25">
      <c r="A62" s="125"/>
      <c r="B62" s="1">
        <v>88316</v>
      </c>
      <c r="C62" s="1" t="s">
        <v>29</v>
      </c>
      <c r="D62" s="1" t="s">
        <v>29</v>
      </c>
      <c r="E62" s="27" t="s">
        <v>50</v>
      </c>
      <c r="F62" s="1" t="s">
        <v>33</v>
      </c>
      <c r="G62" s="33">
        <v>1</v>
      </c>
      <c r="H62" s="30">
        <v>0.3</v>
      </c>
      <c r="I62" s="38">
        <v>24.94</v>
      </c>
      <c r="J62" s="38">
        <f t="shared" ref="J62:J63" si="13">G62*H62*I62</f>
        <v>7.4820000000000002</v>
      </c>
      <c r="K62" s="124"/>
    </row>
    <row r="63" spans="1:11" x14ac:dyDescent="0.25">
      <c r="A63" s="125"/>
      <c r="B63" s="23"/>
      <c r="C63" s="1" t="s">
        <v>26</v>
      </c>
      <c r="D63" s="1" t="s">
        <v>201</v>
      </c>
      <c r="E63" s="24" t="s">
        <v>314</v>
      </c>
      <c r="F63" s="1" t="s">
        <v>23</v>
      </c>
      <c r="G63" s="2">
        <v>1</v>
      </c>
      <c r="H63" s="37">
        <v>1</v>
      </c>
      <c r="I63" s="38">
        <v>1076.67</v>
      </c>
      <c r="J63" s="38">
        <f t="shared" si="13"/>
        <v>1076.67</v>
      </c>
      <c r="K63" s="124"/>
    </row>
    <row r="64" spans="1:11" x14ac:dyDescent="0.25">
      <c r="A64" s="114" t="s">
        <v>312</v>
      </c>
      <c r="B64" s="6" t="s">
        <v>29</v>
      </c>
      <c r="C64" s="6" t="s">
        <v>29</v>
      </c>
      <c r="D64" s="6" t="s">
        <v>29</v>
      </c>
      <c r="E64" s="29" t="s">
        <v>316</v>
      </c>
      <c r="F64" s="6" t="s">
        <v>23</v>
      </c>
      <c r="G64" s="9">
        <v>1</v>
      </c>
      <c r="H64" s="10">
        <v>1</v>
      </c>
      <c r="I64" s="8">
        <f>SUM(J65:J67)</f>
        <v>46.881999999999998</v>
      </c>
      <c r="J64" s="42">
        <f>G64*H64*I64</f>
        <v>46.881999999999998</v>
      </c>
      <c r="K64" s="122">
        <f>J64+(J64*$K$13)</f>
        <v>57.252298400000001</v>
      </c>
    </row>
    <row r="65" spans="1:11" x14ac:dyDescent="0.25">
      <c r="A65" s="125"/>
      <c r="B65" s="1">
        <v>88316</v>
      </c>
      <c r="C65" s="1" t="s">
        <v>29</v>
      </c>
      <c r="D65" s="1" t="s">
        <v>29</v>
      </c>
      <c r="E65" s="27" t="s">
        <v>50</v>
      </c>
      <c r="F65" s="1" t="s">
        <v>33</v>
      </c>
      <c r="G65" s="33">
        <v>1</v>
      </c>
      <c r="H65" s="30">
        <v>0.3</v>
      </c>
      <c r="I65" s="38">
        <v>24.94</v>
      </c>
      <c r="J65" s="38">
        <f t="shared" ref="J65:J67" si="14">G65*H65*I65</f>
        <v>7.4820000000000002</v>
      </c>
      <c r="K65" s="124"/>
    </row>
    <row r="66" spans="1:11" x14ac:dyDescent="0.25">
      <c r="A66" s="125"/>
      <c r="B66" s="23"/>
      <c r="C66" s="1" t="s">
        <v>26</v>
      </c>
      <c r="D66" s="1" t="s">
        <v>201</v>
      </c>
      <c r="E66" s="24" t="s">
        <v>317</v>
      </c>
      <c r="F66" s="1" t="s">
        <v>23</v>
      </c>
      <c r="G66" s="2">
        <v>1</v>
      </c>
      <c r="H66" s="37">
        <v>1</v>
      </c>
      <c r="I66" s="38">
        <v>38.04</v>
      </c>
      <c r="J66" s="38">
        <f t="shared" si="14"/>
        <v>38.04</v>
      </c>
      <c r="K66" s="124"/>
    </row>
    <row r="67" spans="1:11" ht="38.25" x14ac:dyDescent="0.25">
      <c r="A67" s="125"/>
      <c r="B67" s="23"/>
      <c r="C67" s="1" t="s">
        <v>26</v>
      </c>
      <c r="D67" s="1">
        <v>4350</v>
      </c>
      <c r="E67" s="24" t="s">
        <v>136</v>
      </c>
      <c r="F67" s="1" t="s">
        <v>23</v>
      </c>
      <c r="G67" s="2">
        <v>1</v>
      </c>
      <c r="H67" s="37">
        <v>2</v>
      </c>
      <c r="I67" s="38">
        <v>0.68</v>
      </c>
      <c r="J67" s="38">
        <f t="shared" si="14"/>
        <v>1.36</v>
      </c>
      <c r="K67" s="124"/>
    </row>
    <row r="68" spans="1:11" x14ac:dyDescent="0.25">
      <c r="A68" s="114" t="s">
        <v>315</v>
      </c>
      <c r="B68" s="6" t="s">
        <v>29</v>
      </c>
      <c r="C68" s="6" t="s">
        <v>29</v>
      </c>
      <c r="D68" s="6" t="s">
        <v>29</v>
      </c>
      <c r="E68" s="29" t="s">
        <v>319</v>
      </c>
      <c r="F68" s="6" t="s">
        <v>23</v>
      </c>
      <c r="G68" s="9">
        <v>1</v>
      </c>
      <c r="H68" s="10">
        <v>1</v>
      </c>
      <c r="I68" s="8">
        <f>SUM(J69:J71)</f>
        <v>42.362000000000002</v>
      </c>
      <c r="J68" s="42">
        <f>G68*H68*I68</f>
        <v>42.362000000000002</v>
      </c>
      <c r="K68" s="122">
        <f>J68+(J68*$K$13)</f>
        <v>51.732474400000001</v>
      </c>
    </row>
    <row r="69" spans="1:11" x14ac:dyDescent="0.25">
      <c r="A69" s="125"/>
      <c r="B69" s="1">
        <v>88316</v>
      </c>
      <c r="C69" s="1" t="s">
        <v>29</v>
      </c>
      <c r="D69" s="1" t="s">
        <v>29</v>
      </c>
      <c r="E69" s="27" t="s">
        <v>50</v>
      </c>
      <c r="F69" s="1" t="s">
        <v>33</v>
      </c>
      <c r="G69" s="33">
        <v>1</v>
      </c>
      <c r="H69" s="30">
        <v>0.3</v>
      </c>
      <c r="I69" s="38">
        <v>24.94</v>
      </c>
      <c r="J69" s="38">
        <f t="shared" ref="J69:J71" si="15">G69*H69*I69</f>
        <v>7.4820000000000002</v>
      </c>
      <c r="K69" s="124"/>
    </row>
    <row r="70" spans="1:11" x14ac:dyDescent="0.25">
      <c r="A70" s="125"/>
      <c r="B70" s="23"/>
      <c r="C70" s="1" t="s">
        <v>26</v>
      </c>
      <c r="D70" s="1" t="s">
        <v>201</v>
      </c>
      <c r="E70" s="24" t="s">
        <v>320</v>
      </c>
      <c r="F70" s="1" t="s">
        <v>23</v>
      </c>
      <c r="G70" s="2">
        <v>1</v>
      </c>
      <c r="H70" s="37">
        <v>1</v>
      </c>
      <c r="I70" s="38">
        <v>33.520000000000003</v>
      </c>
      <c r="J70" s="38">
        <f t="shared" si="15"/>
        <v>33.520000000000003</v>
      </c>
      <c r="K70" s="124"/>
    </row>
    <row r="71" spans="1:11" ht="38.25" x14ac:dyDescent="0.25">
      <c r="A71" s="125"/>
      <c r="B71" s="23"/>
      <c r="C71" s="1" t="s">
        <v>26</v>
      </c>
      <c r="D71" s="1">
        <v>4350</v>
      </c>
      <c r="E71" s="24" t="s">
        <v>136</v>
      </c>
      <c r="F71" s="1" t="s">
        <v>23</v>
      </c>
      <c r="G71" s="2">
        <v>1</v>
      </c>
      <c r="H71" s="37">
        <v>2</v>
      </c>
      <c r="I71" s="38">
        <v>0.68</v>
      </c>
      <c r="J71" s="38">
        <f t="shared" si="15"/>
        <v>1.36</v>
      </c>
      <c r="K71" s="124"/>
    </row>
    <row r="72" spans="1:11" x14ac:dyDescent="0.25">
      <c r="A72" s="114" t="s">
        <v>318</v>
      </c>
      <c r="B72" s="6" t="s">
        <v>29</v>
      </c>
      <c r="C72" s="6" t="s">
        <v>29</v>
      </c>
      <c r="D72" s="6" t="s">
        <v>29</v>
      </c>
      <c r="E72" s="29" t="s">
        <v>322</v>
      </c>
      <c r="F72" s="6" t="s">
        <v>23</v>
      </c>
      <c r="G72" s="9">
        <v>1</v>
      </c>
      <c r="H72" s="10">
        <v>1</v>
      </c>
      <c r="I72" s="8">
        <f>SUM(J73:J73)</f>
        <v>107.66</v>
      </c>
      <c r="J72" s="42">
        <f>G72*H72*I72</f>
        <v>107.66</v>
      </c>
      <c r="K72" s="122">
        <f>J72+(J72*$K$13)</f>
        <v>131.47439199999999</v>
      </c>
    </row>
    <row r="73" spans="1:11" x14ac:dyDescent="0.25">
      <c r="A73" s="125"/>
      <c r="B73" s="23"/>
      <c r="C73" s="1" t="s">
        <v>26</v>
      </c>
      <c r="D73" s="1" t="s">
        <v>201</v>
      </c>
      <c r="E73" s="24" t="s">
        <v>323</v>
      </c>
      <c r="F73" s="1" t="s">
        <v>23</v>
      </c>
      <c r="G73" s="2">
        <v>1</v>
      </c>
      <c r="H73" s="37">
        <v>1</v>
      </c>
      <c r="I73" s="38">
        <v>107.66</v>
      </c>
      <c r="J73" s="38">
        <f t="shared" ref="J73" si="16">G73*H73*I73</f>
        <v>107.66</v>
      </c>
      <c r="K73" s="124"/>
    </row>
    <row r="74" spans="1:11" x14ac:dyDescent="0.25">
      <c r="A74" s="114" t="s">
        <v>321</v>
      </c>
      <c r="B74" s="6" t="s">
        <v>29</v>
      </c>
      <c r="C74" s="6" t="s">
        <v>29</v>
      </c>
      <c r="D74" s="6" t="s">
        <v>29</v>
      </c>
      <c r="E74" s="29" t="s">
        <v>134</v>
      </c>
      <c r="F74" s="6" t="s">
        <v>23</v>
      </c>
      <c r="G74" s="9">
        <v>1</v>
      </c>
      <c r="H74" s="10">
        <v>1</v>
      </c>
      <c r="I74" s="8">
        <f>SUM(J75:J77)</f>
        <v>45.811999999999998</v>
      </c>
      <c r="J74" s="42">
        <f>G74*H74*I74</f>
        <v>45.811999999999998</v>
      </c>
      <c r="K74" s="122">
        <f>J74+(J74*$K$13)</f>
        <v>55.945614399999997</v>
      </c>
    </row>
    <row r="75" spans="1:11" x14ac:dyDescent="0.25">
      <c r="A75" s="125"/>
      <c r="B75" s="1">
        <v>88316</v>
      </c>
      <c r="C75" s="1" t="s">
        <v>29</v>
      </c>
      <c r="D75" s="1" t="s">
        <v>29</v>
      </c>
      <c r="E75" s="27" t="s">
        <v>50</v>
      </c>
      <c r="F75" s="1" t="s">
        <v>33</v>
      </c>
      <c r="G75" s="33">
        <v>1</v>
      </c>
      <c r="H75" s="30">
        <v>0.3</v>
      </c>
      <c r="I75" s="38">
        <v>24.94</v>
      </c>
      <c r="J75" s="38">
        <f t="shared" ref="J75:J77" si="17">G75*H75*I75</f>
        <v>7.4820000000000002</v>
      </c>
      <c r="K75" s="124"/>
    </row>
    <row r="76" spans="1:11" x14ac:dyDescent="0.25">
      <c r="A76" s="125"/>
      <c r="B76" s="23"/>
      <c r="C76" s="1" t="s">
        <v>26</v>
      </c>
      <c r="D76" s="1">
        <v>37401</v>
      </c>
      <c r="E76" s="24" t="s">
        <v>135</v>
      </c>
      <c r="F76" s="1" t="s">
        <v>23</v>
      </c>
      <c r="G76" s="2">
        <v>1</v>
      </c>
      <c r="H76" s="37">
        <v>1</v>
      </c>
      <c r="I76" s="38">
        <v>35.61</v>
      </c>
      <c r="J76" s="38">
        <f t="shared" si="17"/>
        <v>35.61</v>
      </c>
      <c r="K76" s="124"/>
    </row>
    <row r="77" spans="1:11" ht="38.25" x14ac:dyDescent="0.25">
      <c r="A77" s="125"/>
      <c r="B77" s="23"/>
      <c r="C77" s="1" t="s">
        <v>26</v>
      </c>
      <c r="D77" s="1">
        <v>4350</v>
      </c>
      <c r="E77" s="24" t="s">
        <v>136</v>
      </c>
      <c r="F77" s="1" t="s">
        <v>23</v>
      </c>
      <c r="G77" s="2">
        <v>1</v>
      </c>
      <c r="H77" s="37">
        <v>4</v>
      </c>
      <c r="I77" s="38">
        <v>0.68</v>
      </c>
      <c r="J77" s="38">
        <f t="shared" si="17"/>
        <v>2.72</v>
      </c>
      <c r="K77" s="124"/>
    </row>
    <row r="78" spans="1:11" x14ac:dyDescent="0.25">
      <c r="A78" s="118">
        <v>7</v>
      </c>
      <c r="B78" s="209" t="s">
        <v>163</v>
      </c>
      <c r="C78" s="209"/>
      <c r="D78" s="209"/>
      <c r="E78" s="209"/>
      <c r="F78" s="209"/>
      <c r="G78" s="209"/>
      <c r="H78" s="209"/>
      <c r="I78" s="210"/>
      <c r="J78" s="4" t="s">
        <v>8</v>
      </c>
      <c r="K78" s="119">
        <f>SUM(K79:K171)</f>
        <v>77767.41955574129</v>
      </c>
    </row>
    <row r="79" spans="1:11" ht="25.5" x14ac:dyDescent="0.25">
      <c r="A79" s="151" t="s">
        <v>146</v>
      </c>
      <c r="B79" s="6">
        <v>91863</v>
      </c>
      <c r="C79" s="6" t="s">
        <v>29</v>
      </c>
      <c r="D79" s="6" t="s">
        <v>29</v>
      </c>
      <c r="E79" s="18" t="s">
        <v>165</v>
      </c>
      <c r="F79" s="6" t="s">
        <v>65</v>
      </c>
      <c r="G79" s="40">
        <v>1</v>
      </c>
      <c r="H79" s="43">
        <v>47</v>
      </c>
      <c r="I79" s="42">
        <v>13.37</v>
      </c>
      <c r="J79" s="42">
        <f t="shared" ref="J79:J85" si="18">G79*H79*I79</f>
        <v>628.39</v>
      </c>
      <c r="K79" s="122">
        <f t="shared" ref="K79:K81" si="19">J79+(J79*$K$13)</f>
        <v>767.38986799999998</v>
      </c>
    </row>
    <row r="80" spans="1:11" ht="25.5" x14ac:dyDescent="0.25">
      <c r="A80" s="151" t="s">
        <v>147</v>
      </c>
      <c r="B80" s="6">
        <v>91864</v>
      </c>
      <c r="C80" s="6" t="s">
        <v>29</v>
      </c>
      <c r="D80" s="6" t="s">
        <v>29</v>
      </c>
      <c r="E80" s="18" t="s">
        <v>166</v>
      </c>
      <c r="F80" s="6" t="s">
        <v>65</v>
      </c>
      <c r="G80" s="40">
        <v>1</v>
      </c>
      <c r="H80" s="43">
        <v>21</v>
      </c>
      <c r="I80" s="42">
        <v>18.13</v>
      </c>
      <c r="J80" s="42">
        <f t="shared" si="18"/>
        <v>380.72999999999996</v>
      </c>
      <c r="K80" s="122">
        <f t="shared" si="19"/>
        <v>464.94747599999994</v>
      </c>
    </row>
    <row r="81" spans="1:11" ht="26.25" x14ac:dyDescent="0.25">
      <c r="A81" s="148" t="s">
        <v>148</v>
      </c>
      <c r="B81" s="6">
        <v>93008</v>
      </c>
      <c r="C81" s="6" t="s">
        <v>29</v>
      </c>
      <c r="D81" s="6" t="s">
        <v>29</v>
      </c>
      <c r="E81" s="49" t="s">
        <v>167</v>
      </c>
      <c r="F81" s="48" t="s">
        <v>65</v>
      </c>
      <c r="G81" s="40">
        <v>1</v>
      </c>
      <c r="H81" s="43">
        <v>12</v>
      </c>
      <c r="I81" s="42">
        <v>22.31</v>
      </c>
      <c r="J81" s="42">
        <f t="shared" si="18"/>
        <v>267.71999999999997</v>
      </c>
      <c r="K81" s="122">
        <f t="shared" si="19"/>
        <v>326.93966399999999</v>
      </c>
    </row>
    <row r="82" spans="1:11" ht="25.5" x14ac:dyDescent="0.25">
      <c r="A82" s="148" t="s">
        <v>154</v>
      </c>
      <c r="B82" s="6">
        <v>97238</v>
      </c>
      <c r="C82" s="6" t="s">
        <v>29</v>
      </c>
      <c r="D82" s="6" t="s">
        <v>29</v>
      </c>
      <c r="E82" s="18" t="s">
        <v>296</v>
      </c>
      <c r="F82" s="6" t="s">
        <v>65</v>
      </c>
      <c r="G82" s="40">
        <v>1</v>
      </c>
      <c r="H82" s="43">
        <v>9</v>
      </c>
      <c r="I82" s="42">
        <f>SUM(J83:J87)</f>
        <v>95.67107</v>
      </c>
      <c r="J82" s="42">
        <f t="shared" ref="J82" si="20">G82*H82*I82</f>
        <v>861.03962999999999</v>
      </c>
      <c r="K82" s="122">
        <f t="shared" ref="K82" si="21">J82+(J82*$K$13)</f>
        <v>1051.501596156</v>
      </c>
    </row>
    <row r="83" spans="1:11" x14ac:dyDescent="0.25">
      <c r="A83" s="150"/>
      <c r="B83" s="1">
        <v>88264</v>
      </c>
      <c r="C83" s="1" t="s">
        <v>31</v>
      </c>
      <c r="D83" s="1" t="s">
        <v>29</v>
      </c>
      <c r="E83" s="24" t="s">
        <v>169</v>
      </c>
      <c r="F83" s="1" t="s">
        <v>33</v>
      </c>
      <c r="G83" s="2">
        <v>8.5199999999999998E-2</v>
      </c>
      <c r="H83" s="50">
        <v>1</v>
      </c>
      <c r="I83" s="51">
        <v>33.090000000000003</v>
      </c>
      <c r="J83" s="51">
        <f t="shared" si="18"/>
        <v>2.8192680000000001</v>
      </c>
      <c r="K83" s="124"/>
    </row>
    <row r="84" spans="1:11" x14ac:dyDescent="0.25">
      <c r="A84" s="150"/>
      <c r="B84" s="1">
        <v>88247</v>
      </c>
      <c r="C84" s="1" t="s">
        <v>31</v>
      </c>
      <c r="D84" s="1" t="s">
        <v>29</v>
      </c>
      <c r="E84" s="24" t="s">
        <v>170</v>
      </c>
      <c r="F84" s="1" t="s">
        <v>33</v>
      </c>
      <c r="G84" s="2">
        <v>8.5199999999999998E-2</v>
      </c>
      <c r="H84" s="50">
        <v>1</v>
      </c>
      <c r="I84" s="51">
        <v>26.26</v>
      </c>
      <c r="J84" s="51">
        <f t="shared" si="18"/>
        <v>2.237352</v>
      </c>
      <c r="K84" s="124"/>
    </row>
    <row r="85" spans="1:11" ht="25.5" x14ac:dyDescent="0.25">
      <c r="A85" s="150"/>
      <c r="B85" s="19"/>
      <c r="C85" s="1" t="s">
        <v>31</v>
      </c>
      <c r="D85" s="1">
        <v>96562</v>
      </c>
      <c r="E85" s="24" t="s">
        <v>168</v>
      </c>
      <c r="F85" s="1" t="s">
        <v>65</v>
      </c>
      <c r="G85" s="2">
        <v>1</v>
      </c>
      <c r="H85" s="50">
        <v>1</v>
      </c>
      <c r="I85" s="51">
        <v>55.64</v>
      </c>
      <c r="J85" s="51">
        <f t="shared" si="18"/>
        <v>55.64</v>
      </c>
      <c r="K85" s="124"/>
    </row>
    <row r="86" spans="1:11" ht="25.5" x14ac:dyDescent="0.25">
      <c r="A86" s="150"/>
      <c r="B86" s="19"/>
      <c r="C86" s="1" t="s">
        <v>26</v>
      </c>
      <c r="D86" s="5" t="s">
        <v>201</v>
      </c>
      <c r="E86" s="24" t="s">
        <v>298</v>
      </c>
      <c r="F86" s="1" t="s">
        <v>65</v>
      </c>
      <c r="G86" s="2">
        <v>0.98199999999999998</v>
      </c>
      <c r="H86" s="50">
        <v>1</v>
      </c>
      <c r="I86" s="51">
        <v>32.94</v>
      </c>
      <c r="J86" s="51">
        <f t="shared" ref="J86:J88" si="22">G86*H86*I86</f>
        <v>32.347079999999998</v>
      </c>
      <c r="K86" s="124"/>
    </row>
    <row r="87" spans="1:11" ht="25.5" x14ac:dyDescent="0.25">
      <c r="A87" s="150"/>
      <c r="B87" s="19"/>
      <c r="C87" s="1" t="s">
        <v>26</v>
      </c>
      <c r="D87" s="5" t="s">
        <v>201</v>
      </c>
      <c r="E87" s="24" t="s">
        <v>297</v>
      </c>
      <c r="F87" s="1" t="s">
        <v>23</v>
      </c>
      <c r="G87" s="2">
        <v>0.33300000000000002</v>
      </c>
      <c r="H87" s="50">
        <v>1</v>
      </c>
      <c r="I87" s="51">
        <v>7.89</v>
      </c>
      <c r="J87" s="51">
        <f t="shared" si="22"/>
        <v>2.62737</v>
      </c>
      <c r="K87" s="124"/>
    </row>
    <row r="88" spans="1:11" ht="25.5" x14ac:dyDescent="0.25">
      <c r="A88" s="148" t="s">
        <v>164</v>
      </c>
      <c r="B88" s="6">
        <v>95779</v>
      </c>
      <c r="C88" s="6" t="s">
        <v>29</v>
      </c>
      <c r="D88" s="6" t="s">
        <v>29</v>
      </c>
      <c r="E88" s="18" t="s">
        <v>304</v>
      </c>
      <c r="F88" s="6" t="s">
        <v>23</v>
      </c>
      <c r="G88" s="40">
        <v>1</v>
      </c>
      <c r="H88" s="43">
        <v>5</v>
      </c>
      <c r="I88" s="42">
        <v>24.65</v>
      </c>
      <c r="J88" s="42">
        <f t="shared" si="22"/>
        <v>123.25</v>
      </c>
      <c r="K88" s="122">
        <f t="shared" ref="K88" si="23">J88+(J88*$K$13)</f>
        <v>150.5129</v>
      </c>
    </row>
    <row r="89" spans="1:11" ht="25.5" x14ac:dyDescent="0.25">
      <c r="A89" s="148" t="s">
        <v>194</v>
      </c>
      <c r="B89" s="6" t="s">
        <v>29</v>
      </c>
      <c r="C89" s="6" t="s">
        <v>29</v>
      </c>
      <c r="D89" s="6" t="s">
        <v>29</v>
      </c>
      <c r="E89" s="18" t="s">
        <v>174</v>
      </c>
      <c r="F89" s="6" t="s">
        <v>23</v>
      </c>
      <c r="G89" s="40">
        <v>1</v>
      </c>
      <c r="H89" s="43">
        <v>16</v>
      </c>
      <c r="I89" s="42">
        <f>SUM(J90:J92)</f>
        <v>24.702735000000001</v>
      </c>
      <c r="J89" s="42">
        <f t="shared" ref="J89:J91" si="24">G89*H89*I89</f>
        <v>395.24376000000001</v>
      </c>
      <c r="K89" s="122">
        <f t="shared" ref="K89" si="25">J89+(J89*$K$13)</f>
        <v>482.67167971200001</v>
      </c>
    </row>
    <row r="90" spans="1:11" x14ac:dyDescent="0.25">
      <c r="A90" s="150"/>
      <c r="B90" s="1">
        <v>88264</v>
      </c>
      <c r="C90" s="1" t="s">
        <v>31</v>
      </c>
      <c r="D90" s="1" t="s">
        <v>29</v>
      </c>
      <c r="E90" s="22" t="s">
        <v>169</v>
      </c>
      <c r="F90" s="1" t="s">
        <v>33</v>
      </c>
      <c r="G90" s="2">
        <v>0.12809999999999999</v>
      </c>
      <c r="H90" s="50">
        <v>1</v>
      </c>
      <c r="I90" s="51">
        <v>33.090000000000003</v>
      </c>
      <c r="J90" s="51">
        <f t="shared" si="24"/>
        <v>4.238829</v>
      </c>
      <c r="K90" s="124"/>
    </row>
    <row r="91" spans="1:11" x14ac:dyDescent="0.25">
      <c r="A91" s="150"/>
      <c r="B91" s="1">
        <v>88247</v>
      </c>
      <c r="C91" s="1" t="s">
        <v>31</v>
      </c>
      <c r="D91" s="1" t="s">
        <v>29</v>
      </c>
      <c r="E91" s="22" t="s">
        <v>170</v>
      </c>
      <c r="F91" s="1" t="s">
        <v>33</v>
      </c>
      <c r="G91" s="2">
        <v>0.12809999999999999</v>
      </c>
      <c r="H91" s="50">
        <v>1</v>
      </c>
      <c r="I91" s="51">
        <v>26.26</v>
      </c>
      <c r="J91" s="51">
        <f t="shared" si="24"/>
        <v>3.3639060000000001</v>
      </c>
      <c r="K91" s="124"/>
    </row>
    <row r="92" spans="1:11" x14ac:dyDescent="0.25">
      <c r="A92" s="150"/>
      <c r="B92" s="19"/>
      <c r="C92" s="1" t="s">
        <v>26</v>
      </c>
      <c r="D92" s="5" t="s">
        <v>201</v>
      </c>
      <c r="E92" s="22" t="s">
        <v>176</v>
      </c>
      <c r="F92" s="1" t="s">
        <v>23</v>
      </c>
      <c r="G92" s="2">
        <v>1</v>
      </c>
      <c r="H92" s="50">
        <v>1</v>
      </c>
      <c r="I92" s="51">
        <v>17.100000000000001</v>
      </c>
      <c r="J92" s="51">
        <f t="shared" ref="J92:J95" si="26">G92*H92*I92</f>
        <v>17.100000000000001</v>
      </c>
      <c r="K92" s="124"/>
    </row>
    <row r="93" spans="1:11" ht="25.5" x14ac:dyDescent="0.25">
      <c r="A93" s="148" t="s">
        <v>195</v>
      </c>
      <c r="B93" s="6" t="s">
        <v>29</v>
      </c>
      <c r="C93" s="6" t="s">
        <v>29</v>
      </c>
      <c r="D93" s="6" t="s">
        <v>29</v>
      </c>
      <c r="E93" s="18" t="s">
        <v>175</v>
      </c>
      <c r="F93" s="6" t="s">
        <v>23</v>
      </c>
      <c r="G93" s="40">
        <v>1</v>
      </c>
      <c r="H93" s="43">
        <v>8</v>
      </c>
      <c r="I93" s="42">
        <f>SUM(J94:J96)</f>
        <v>33.642735000000002</v>
      </c>
      <c r="J93" s="42">
        <f t="shared" si="26"/>
        <v>269.14188000000001</v>
      </c>
      <c r="K93" s="122">
        <f t="shared" ref="K93" si="27">J93+(J93*$K$13)</f>
        <v>328.67606385600004</v>
      </c>
    </row>
    <row r="94" spans="1:11" x14ac:dyDescent="0.25">
      <c r="A94" s="150"/>
      <c r="B94" s="1">
        <v>88264</v>
      </c>
      <c r="C94" s="1" t="s">
        <v>31</v>
      </c>
      <c r="D94" s="1" t="s">
        <v>29</v>
      </c>
      <c r="E94" s="22" t="s">
        <v>169</v>
      </c>
      <c r="F94" s="1" t="s">
        <v>33</v>
      </c>
      <c r="G94" s="2">
        <v>0.12809999999999999</v>
      </c>
      <c r="H94" s="50">
        <v>1</v>
      </c>
      <c r="I94" s="51">
        <v>33.090000000000003</v>
      </c>
      <c r="J94" s="51">
        <f t="shared" si="26"/>
        <v>4.238829</v>
      </c>
      <c r="K94" s="124"/>
    </row>
    <row r="95" spans="1:11" x14ac:dyDescent="0.25">
      <c r="A95" s="150"/>
      <c r="B95" s="1">
        <v>88247</v>
      </c>
      <c r="C95" s="1" t="s">
        <v>31</v>
      </c>
      <c r="D95" s="1" t="s">
        <v>29</v>
      </c>
      <c r="E95" s="22" t="s">
        <v>170</v>
      </c>
      <c r="F95" s="1" t="s">
        <v>33</v>
      </c>
      <c r="G95" s="2">
        <v>0.12809999999999999</v>
      </c>
      <c r="H95" s="50">
        <v>1</v>
      </c>
      <c r="I95" s="51">
        <v>26.26</v>
      </c>
      <c r="J95" s="51">
        <f t="shared" si="26"/>
        <v>3.3639060000000001</v>
      </c>
      <c r="K95" s="124"/>
    </row>
    <row r="96" spans="1:11" x14ac:dyDescent="0.25">
      <c r="A96" s="150"/>
      <c r="B96" s="19"/>
      <c r="C96" s="1" t="s">
        <v>26</v>
      </c>
      <c r="D96" s="5" t="s">
        <v>201</v>
      </c>
      <c r="E96" s="22" t="s">
        <v>177</v>
      </c>
      <c r="F96" s="1" t="s">
        <v>23</v>
      </c>
      <c r="G96" s="2">
        <v>1</v>
      </c>
      <c r="H96" s="50">
        <v>1</v>
      </c>
      <c r="I96" s="51">
        <v>26.04</v>
      </c>
      <c r="J96" s="51">
        <f t="shared" ref="J96:J126" si="28">G96*H96*I96</f>
        <v>26.04</v>
      </c>
      <c r="K96" s="124"/>
    </row>
    <row r="97" spans="1:11" ht="25.5" x14ac:dyDescent="0.25">
      <c r="A97" s="148" t="s">
        <v>171</v>
      </c>
      <c r="B97" s="6">
        <v>95787</v>
      </c>
      <c r="C97" s="6" t="s">
        <v>29</v>
      </c>
      <c r="D97" s="6" t="s">
        <v>29</v>
      </c>
      <c r="E97" s="18" t="s">
        <v>305</v>
      </c>
      <c r="F97" s="6" t="s">
        <v>23</v>
      </c>
      <c r="G97" s="40">
        <v>1</v>
      </c>
      <c r="H97" s="43">
        <v>1</v>
      </c>
      <c r="I97" s="42">
        <v>30.05</v>
      </c>
      <c r="J97" s="42">
        <f t="shared" si="28"/>
        <v>30.05</v>
      </c>
      <c r="K97" s="122">
        <f t="shared" ref="K97" si="29">J97+(J97*$K$13)</f>
        <v>36.69706</v>
      </c>
    </row>
    <row r="98" spans="1:11" ht="25.5" x14ac:dyDescent="0.25">
      <c r="A98" s="148" t="s">
        <v>172</v>
      </c>
      <c r="B98" s="6">
        <v>95796</v>
      </c>
      <c r="C98" s="6" t="s">
        <v>29</v>
      </c>
      <c r="D98" s="6" t="s">
        <v>29</v>
      </c>
      <c r="E98" s="18" t="s">
        <v>306</v>
      </c>
      <c r="F98" s="6" t="s">
        <v>23</v>
      </c>
      <c r="G98" s="40">
        <v>1</v>
      </c>
      <c r="H98" s="43">
        <v>1</v>
      </c>
      <c r="I98" s="42">
        <v>47.56</v>
      </c>
      <c r="J98" s="42">
        <f t="shared" si="28"/>
        <v>47.56</v>
      </c>
      <c r="K98" s="122">
        <f t="shared" ref="K98" si="30">J98+(J98*$K$13)</f>
        <v>58.080272000000001</v>
      </c>
    </row>
    <row r="99" spans="1:11" ht="25.5" x14ac:dyDescent="0.25">
      <c r="A99" s="148" t="s">
        <v>173</v>
      </c>
      <c r="B99" s="6" t="s">
        <v>29</v>
      </c>
      <c r="C99" s="6" t="s">
        <v>29</v>
      </c>
      <c r="D99" s="6" t="s">
        <v>29</v>
      </c>
      <c r="E99" s="18" t="s">
        <v>182</v>
      </c>
      <c r="F99" s="6" t="s">
        <v>23</v>
      </c>
      <c r="G99" s="40">
        <v>1</v>
      </c>
      <c r="H99" s="43">
        <v>2</v>
      </c>
      <c r="I99" s="42">
        <f>SUM(J100:J102)</f>
        <v>56.432735000000001</v>
      </c>
      <c r="J99" s="42">
        <f t="shared" si="28"/>
        <v>112.86547</v>
      </c>
      <c r="K99" s="122">
        <f t="shared" ref="K99" si="31">J99+(J99*$K$13)</f>
        <v>137.83131196400001</v>
      </c>
    </row>
    <row r="100" spans="1:11" x14ac:dyDescent="0.25">
      <c r="A100" s="150"/>
      <c r="B100" s="1">
        <v>88264</v>
      </c>
      <c r="C100" s="1" t="s">
        <v>31</v>
      </c>
      <c r="D100" s="1" t="s">
        <v>29</v>
      </c>
      <c r="E100" s="22" t="s">
        <v>169</v>
      </c>
      <c r="F100" s="1" t="s">
        <v>33</v>
      </c>
      <c r="G100" s="2">
        <v>0.12809999999999999</v>
      </c>
      <c r="H100" s="50">
        <v>1</v>
      </c>
      <c r="I100" s="51">
        <v>33.090000000000003</v>
      </c>
      <c r="J100" s="51">
        <f t="shared" si="28"/>
        <v>4.238829</v>
      </c>
      <c r="K100" s="124"/>
    </row>
    <row r="101" spans="1:11" x14ac:dyDescent="0.25">
      <c r="A101" s="150"/>
      <c r="B101" s="1">
        <v>88247</v>
      </c>
      <c r="C101" s="1" t="s">
        <v>31</v>
      </c>
      <c r="D101" s="1" t="s">
        <v>29</v>
      </c>
      <c r="E101" s="22" t="s">
        <v>170</v>
      </c>
      <c r="F101" s="1" t="s">
        <v>33</v>
      </c>
      <c r="G101" s="2">
        <v>0.12809999999999999</v>
      </c>
      <c r="H101" s="50">
        <v>1</v>
      </c>
      <c r="I101" s="51">
        <v>26.26</v>
      </c>
      <c r="J101" s="51">
        <f t="shared" si="28"/>
        <v>3.3639060000000001</v>
      </c>
      <c r="K101" s="124"/>
    </row>
    <row r="102" spans="1:11" x14ac:dyDescent="0.25">
      <c r="A102" s="150"/>
      <c r="B102" s="19"/>
      <c r="C102" s="1" t="s">
        <v>26</v>
      </c>
      <c r="D102" s="5" t="s">
        <v>201</v>
      </c>
      <c r="E102" s="22" t="s">
        <v>181</v>
      </c>
      <c r="F102" s="1" t="s">
        <v>23</v>
      </c>
      <c r="G102" s="2">
        <v>1</v>
      </c>
      <c r="H102" s="50">
        <v>1</v>
      </c>
      <c r="I102" s="51">
        <v>48.83</v>
      </c>
      <c r="J102" s="51">
        <f t="shared" si="28"/>
        <v>48.83</v>
      </c>
      <c r="K102" s="124"/>
    </row>
    <row r="103" spans="1:11" ht="25.5" x14ac:dyDescent="0.25">
      <c r="A103" s="148" t="s">
        <v>178</v>
      </c>
      <c r="B103" s="6" t="s">
        <v>29</v>
      </c>
      <c r="C103" s="6" t="s">
        <v>29</v>
      </c>
      <c r="D103" s="6" t="s">
        <v>29</v>
      </c>
      <c r="E103" s="18" t="s">
        <v>183</v>
      </c>
      <c r="F103" s="6" t="s">
        <v>23</v>
      </c>
      <c r="G103" s="40">
        <v>1</v>
      </c>
      <c r="H103" s="43">
        <v>2</v>
      </c>
      <c r="I103" s="42">
        <f>SUM(J104:J106)</f>
        <v>72.792734999999993</v>
      </c>
      <c r="J103" s="42">
        <f t="shared" si="28"/>
        <v>145.58546999999999</v>
      </c>
      <c r="K103" s="122">
        <f t="shared" ref="K103" si="32">J103+(J103*$K$13)</f>
        <v>177.78897596399997</v>
      </c>
    </row>
    <row r="104" spans="1:11" x14ac:dyDescent="0.25">
      <c r="A104" s="150"/>
      <c r="B104" s="1">
        <v>88264</v>
      </c>
      <c r="C104" s="1" t="s">
        <v>31</v>
      </c>
      <c r="D104" s="1" t="s">
        <v>29</v>
      </c>
      <c r="E104" s="22" t="s">
        <v>169</v>
      </c>
      <c r="F104" s="1" t="s">
        <v>33</v>
      </c>
      <c r="G104" s="2">
        <v>0.12809999999999999</v>
      </c>
      <c r="H104" s="50">
        <v>1</v>
      </c>
      <c r="I104" s="51">
        <v>33.090000000000003</v>
      </c>
      <c r="J104" s="51">
        <f t="shared" si="28"/>
        <v>4.238829</v>
      </c>
      <c r="K104" s="124"/>
    </row>
    <row r="105" spans="1:11" x14ac:dyDescent="0.25">
      <c r="A105" s="150"/>
      <c r="B105" s="1">
        <v>88247</v>
      </c>
      <c r="C105" s="1" t="s">
        <v>31</v>
      </c>
      <c r="D105" s="1" t="s">
        <v>29</v>
      </c>
      <c r="E105" s="22" t="s">
        <v>170</v>
      </c>
      <c r="F105" s="1" t="s">
        <v>33</v>
      </c>
      <c r="G105" s="2">
        <v>0.12809999999999999</v>
      </c>
      <c r="H105" s="50">
        <v>1</v>
      </c>
      <c r="I105" s="51">
        <v>26.26</v>
      </c>
      <c r="J105" s="51">
        <f t="shared" si="28"/>
        <v>3.3639060000000001</v>
      </c>
      <c r="K105" s="124"/>
    </row>
    <row r="106" spans="1:11" x14ac:dyDescent="0.25">
      <c r="A106" s="150"/>
      <c r="B106" s="19"/>
      <c r="C106" s="1" t="s">
        <v>26</v>
      </c>
      <c r="D106" s="5" t="s">
        <v>201</v>
      </c>
      <c r="E106" s="22" t="s">
        <v>184</v>
      </c>
      <c r="F106" s="1" t="s">
        <v>23</v>
      </c>
      <c r="G106" s="2">
        <v>1</v>
      </c>
      <c r="H106" s="50">
        <v>1</v>
      </c>
      <c r="I106" s="51">
        <v>65.19</v>
      </c>
      <c r="J106" s="51">
        <f t="shared" si="28"/>
        <v>65.19</v>
      </c>
      <c r="K106" s="124"/>
    </row>
    <row r="107" spans="1:11" ht="25.5" x14ac:dyDescent="0.25">
      <c r="A107" s="148" t="s">
        <v>179</v>
      </c>
      <c r="B107" s="6" t="s">
        <v>29</v>
      </c>
      <c r="C107" s="6" t="s">
        <v>29</v>
      </c>
      <c r="D107" s="6" t="s">
        <v>29</v>
      </c>
      <c r="E107" s="149" t="s">
        <v>285</v>
      </c>
      <c r="F107" s="6" t="s">
        <v>23</v>
      </c>
      <c r="G107" s="40">
        <v>1</v>
      </c>
      <c r="H107" s="43">
        <v>20</v>
      </c>
      <c r="I107" s="42">
        <f>SUM(J108:J110)</f>
        <v>40.732735000000005</v>
      </c>
      <c r="J107" s="42">
        <f t="shared" si="28"/>
        <v>814.65470000000005</v>
      </c>
      <c r="K107" s="122">
        <f t="shared" ref="K107" si="33">J107+(J107*$K$13)</f>
        <v>994.85631964000004</v>
      </c>
    </row>
    <row r="108" spans="1:11" x14ac:dyDescent="0.25">
      <c r="A108" s="150"/>
      <c r="B108" s="1">
        <v>88264</v>
      </c>
      <c r="C108" s="1" t="s">
        <v>31</v>
      </c>
      <c r="D108" s="1" t="s">
        <v>29</v>
      </c>
      <c r="E108" s="22" t="s">
        <v>169</v>
      </c>
      <c r="F108" s="1" t="s">
        <v>33</v>
      </c>
      <c r="G108" s="2">
        <v>0.12809999999999999</v>
      </c>
      <c r="H108" s="50">
        <v>1</v>
      </c>
      <c r="I108" s="51">
        <v>33.090000000000003</v>
      </c>
      <c r="J108" s="51">
        <f t="shared" si="28"/>
        <v>4.238829</v>
      </c>
      <c r="K108" s="124"/>
    </row>
    <row r="109" spans="1:11" x14ac:dyDescent="0.25">
      <c r="A109" s="150"/>
      <c r="B109" s="1">
        <v>88247</v>
      </c>
      <c r="C109" s="1" t="s">
        <v>31</v>
      </c>
      <c r="D109" s="1" t="s">
        <v>29</v>
      </c>
      <c r="E109" s="22" t="s">
        <v>170</v>
      </c>
      <c r="F109" s="1" t="s">
        <v>33</v>
      </c>
      <c r="G109" s="2">
        <v>0.12809999999999999</v>
      </c>
      <c r="H109" s="50">
        <v>1</v>
      </c>
      <c r="I109" s="51">
        <v>26.26</v>
      </c>
      <c r="J109" s="51">
        <f t="shared" si="28"/>
        <v>3.3639060000000001</v>
      </c>
      <c r="K109" s="124"/>
    </row>
    <row r="110" spans="1:11" x14ac:dyDescent="0.25">
      <c r="A110" s="150"/>
      <c r="B110" s="19"/>
      <c r="C110" s="1" t="s">
        <v>26</v>
      </c>
      <c r="D110" s="5" t="s">
        <v>201</v>
      </c>
      <c r="E110" s="22" t="s">
        <v>286</v>
      </c>
      <c r="F110" s="1" t="s">
        <v>23</v>
      </c>
      <c r="G110" s="2">
        <v>1</v>
      </c>
      <c r="H110" s="50">
        <v>1</v>
      </c>
      <c r="I110" s="51">
        <v>33.130000000000003</v>
      </c>
      <c r="J110" s="51">
        <f t="shared" si="28"/>
        <v>33.130000000000003</v>
      </c>
      <c r="K110" s="124"/>
    </row>
    <row r="111" spans="1:11" ht="25.5" x14ac:dyDescent="0.25">
      <c r="A111" s="148" t="s">
        <v>180</v>
      </c>
      <c r="B111" s="6" t="s">
        <v>29</v>
      </c>
      <c r="C111" s="6" t="s">
        <v>29</v>
      </c>
      <c r="D111" s="6" t="s">
        <v>29</v>
      </c>
      <c r="E111" s="18" t="s">
        <v>189</v>
      </c>
      <c r="F111" s="6" t="s">
        <v>23</v>
      </c>
      <c r="G111" s="40">
        <v>1</v>
      </c>
      <c r="H111" s="43">
        <v>15</v>
      </c>
      <c r="I111" s="42">
        <f>SUM(J112:J114)</f>
        <v>41.632735000000004</v>
      </c>
      <c r="J111" s="42">
        <f t="shared" si="28"/>
        <v>624.49102500000004</v>
      </c>
      <c r="K111" s="122">
        <f t="shared" ref="K111" si="34">J111+(J111*$K$13)</f>
        <v>762.62843973000008</v>
      </c>
    </row>
    <row r="112" spans="1:11" x14ac:dyDescent="0.25">
      <c r="A112" s="150"/>
      <c r="B112" s="1">
        <v>88264</v>
      </c>
      <c r="C112" s="1" t="s">
        <v>31</v>
      </c>
      <c r="D112" s="1" t="s">
        <v>29</v>
      </c>
      <c r="E112" s="22" t="s">
        <v>169</v>
      </c>
      <c r="F112" s="1" t="s">
        <v>33</v>
      </c>
      <c r="G112" s="2">
        <v>0.12809999999999999</v>
      </c>
      <c r="H112" s="50">
        <v>1</v>
      </c>
      <c r="I112" s="51">
        <v>33.090000000000003</v>
      </c>
      <c r="J112" s="51">
        <f t="shared" si="28"/>
        <v>4.238829</v>
      </c>
      <c r="K112" s="124"/>
    </row>
    <row r="113" spans="1:11" x14ac:dyDescent="0.25">
      <c r="A113" s="150"/>
      <c r="B113" s="1">
        <v>88247</v>
      </c>
      <c r="C113" s="1" t="s">
        <v>31</v>
      </c>
      <c r="D113" s="1" t="s">
        <v>29</v>
      </c>
      <c r="E113" s="22" t="s">
        <v>170</v>
      </c>
      <c r="F113" s="1" t="s">
        <v>33</v>
      </c>
      <c r="G113" s="2">
        <v>0.12809999999999999</v>
      </c>
      <c r="H113" s="50">
        <v>1</v>
      </c>
      <c r="I113" s="51">
        <v>26.26</v>
      </c>
      <c r="J113" s="51">
        <f t="shared" si="28"/>
        <v>3.3639060000000001</v>
      </c>
      <c r="K113" s="124"/>
    </row>
    <row r="114" spans="1:11" x14ac:dyDescent="0.25">
      <c r="A114" s="150"/>
      <c r="B114" s="19"/>
      <c r="C114" s="1" t="s">
        <v>26</v>
      </c>
      <c r="D114" s="5" t="s">
        <v>201</v>
      </c>
      <c r="E114" s="22" t="s">
        <v>299</v>
      </c>
      <c r="F114" s="1" t="s">
        <v>23</v>
      </c>
      <c r="G114" s="2">
        <v>1</v>
      </c>
      <c r="H114" s="50">
        <v>1</v>
      </c>
      <c r="I114" s="51">
        <v>34.03</v>
      </c>
      <c r="J114" s="51">
        <f t="shared" si="28"/>
        <v>34.03</v>
      </c>
      <c r="K114" s="124"/>
    </row>
    <row r="115" spans="1:11" ht="25.5" x14ac:dyDescent="0.25">
      <c r="A115" s="148" t="s">
        <v>185</v>
      </c>
      <c r="B115" s="6" t="s">
        <v>29</v>
      </c>
      <c r="C115" s="6" t="s">
        <v>29</v>
      </c>
      <c r="D115" s="6" t="s">
        <v>29</v>
      </c>
      <c r="E115" s="18" t="s">
        <v>300</v>
      </c>
      <c r="F115" s="6" t="s">
        <v>23</v>
      </c>
      <c r="G115" s="40">
        <v>1</v>
      </c>
      <c r="H115" s="43">
        <v>11</v>
      </c>
      <c r="I115" s="42">
        <f>SUM(J116:J118)</f>
        <v>66.532735000000002</v>
      </c>
      <c r="J115" s="42">
        <f t="shared" ref="J115:J124" si="35">G115*H115*I115</f>
        <v>731.86008500000003</v>
      </c>
      <c r="K115" s="122">
        <f t="shared" ref="K115" si="36">J115+(J115*$K$13)</f>
        <v>893.74753580200002</v>
      </c>
    </row>
    <row r="116" spans="1:11" x14ac:dyDescent="0.25">
      <c r="A116" s="150"/>
      <c r="B116" s="1">
        <v>88264</v>
      </c>
      <c r="C116" s="1" t="s">
        <v>31</v>
      </c>
      <c r="D116" s="1" t="s">
        <v>29</v>
      </c>
      <c r="E116" s="22" t="s">
        <v>169</v>
      </c>
      <c r="F116" s="1" t="s">
        <v>33</v>
      </c>
      <c r="G116" s="2">
        <v>0.12809999999999999</v>
      </c>
      <c r="H116" s="50">
        <v>1</v>
      </c>
      <c r="I116" s="51">
        <v>33.090000000000003</v>
      </c>
      <c r="J116" s="51">
        <f t="shared" si="35"/>
        <v>4.238829</v>
      </c>
      <c r="K116" s="124"/>
    </row>
    <row r="117" spans="1:11" x14ac:dyDescent="0.25">
      <c r="A117" s="150"/>
      <c r="B117" s="1">
        <v>88247</v>
      </c>
      <c r="C117" s="1" t="s">
        <v>31</v>
      </c>
      <c r="D117" s="1" t="s">
        <v>29</v>
      </c>
      <c r="E117" s="22" t="s">
        <v>170</v>
      </c>
      <c r="F117" s="1" t="s">
        <v>33</v>
      </c>
      <c r="G117" s="2">
        <v>0.12809999999999999</v>
      </c>
      <c r="H117" s="50">
        <v>1</v>
      </c>
      <c r="I117" s="51">
        <v>26.26</v>
      </c>
      <c r="J117" s="51">
        <f t="shared" si="35"/>
        <v>3.3639060000000001</v>
      </c>
      <c r="K117" s="124"/>
    </row>
    <row r="118" spans="1:11" x14ac:dyDescent="0.25">
      <c r="A118" s="150"/>
      <c r="B118" s="19"/>
      <c r="C118" s="1" t="s">
        <v>26</v>
      </c>
      <c r="D118" s="5" t="s">
        <v>201</v>
      </c>
      <c r="E118" s="22" t="s">
        <v>301</v>
      </c>
      <c r="F118" s="1" t="s">
        <v>23</v>
      </c>
      <c r="G118" s="2">
        <v>1</v>
      </c>
      <c r="H118" s="50">
        <v>1</v>
      </c>
      <c r="I118" s="51">
        <v>58.93</v>
      </c>
      <c r="J118" s="51">
        <f t="shared" si="35"/>
        <v>58.93</v>
      </c>
      <c r="K118" s="124"/>
    </row>
    <row r="119" spans="1:11" ht="25.5" x14ac:dyDescent="0.25">
      <c r="A119" s="148" t="s">
        <v>186</v>
      </c>
      <c r="B119" s="6" t="s">
        <v>29</v>
      </c>
      <c r="C119" s="6" t="s">
        <v>29</v>
      </c>
      <c r="D119" s="6" t="s">
        <v>29</v>
      </c>
      <c r="E119" s="18" t="s">
        <v>187</v>
      </c>
      <c r="F119" s="6" t="s">
        <v>23</v>
      </c>
      <c r="G119" s="40">
        <v>1</v>
      </c>
      <c r="H119" s="43">
        <v>3</v>
      </c>
      <c r="I119" s="42">
        <f>SUM(J120:J122)</f>
        <v>57.292735</v>
      </c>
      <c r="J119" s="42">
        <f t="shared" si="35"/>
        <v>171.87820500000001</v>
      </c>
      <c r="K119" s="122">
        <f t="shared" ref="K119" si="37">J119+(J119*$K$13)</f>
        <v>209.89766394600002</v>
      </c>
    </row>
    <row r="120" spans="1:11" x14ac:dyDescent="0.25">
      <c r="A120" s="150"/>
      <c r="B120" s="1">
        <v>88264</v>
      </c>
      <c r="C120" s="1" t="s">
        <v>31</v>
      </c>
      <c r="D120" s="1" t="s">
        <v>29</v>
      </c>
      <c r="E120" s="22" t="s">
        <v>169</v>
      </c>
      <c r="F120" s="1" t="s">
        <v>33</v>
      </c>
      <c r="G120" s="2">
        <v>0.12809999999999999</v>
      </c>
      <c r="H120" s="50">
        <v>1</v>
      </c>
      <c r="I120" s="51">
        <v>33.090000000000003</v>
      </c>
      <c r="J120" s="51">
        <f t="shared" si="35"/>
        <v>4.238829</v>
      </c>
      <c r="K120" s="124"/>
    </row>
    <row r="121" spans="1:11" x14ac:dyDescent="0.25">
      <c r="A121" s="150"/>
      <c r="B121" s="1">
        <v>88247</v>
      </c>
      <c r="C121" s="1" t="s">
        <v>31</v>
      </c>
      <c r="D121" s="1" t="s">
        <v>29</v>
      </c>
      <c r="E121" s="22" t="s">
        <v>170</v>
      </c>
      <c r="F121" s="1" t="s">
        <v>33</v>
      </c>
      <c r="G121" s="2">
        <v>0.12809999999999999</v>
      </c>
      <c r="H121" s="50">
        <v>1</v>
      </c>
      <c r="I121" s="51">
        <v>26.26</v>
      </c>
      <c r="J121" s="51">
        <f t="shared" si="35"/>
        <v>3.3639060000000001</v>
      </c>
      <c r="K121" s="124"/>
    </row>
    <row r="122" spans="1:11" x14ac:dyDescent="0.25">
      <c r="A122" s="150"/>
      <c r="B122" s="19"/>
      <c r="C122" s="1" t="s">
        <v>26</v>
      </c>
      <c r="D122" s="5" t="s">
        <v>201</v>
      </c>
      <c r="E122" s="22" t="s">
        <v>188</v>
      </c>
      <c r="F122" s="1" t="s">
        <v>23</v>
      </c>
      <c r="G122" s="2">
        <v>1</v>
      </c>
      <c r="H122" s="50">
        <v>1</v>
      </c>
      <c r="I122" s="51">
        <v>49.69</v>
      </c>
      <c r="J122" s="51">
        <f t="shared" si="35"/>
        <v>49.69</v>
      </c>
      <c r="K122" s="124"/>
    </row>
    <row r="123" spans="1:11" ht="25.5" x14ac:dyDescent="0.25">
      <c r="A123" s="148" t="s">
        <v>190</v>
      </c>
      <c r="B123" s="6">
        <v>95778</v>
      </c>
      <c r="C123" s="6" t="s">
        <v>29</v>
      </c>
      <c r="D123" s="6" t="s">
        <v>29</v>
      </c>
      <c r="E123" s="18" t="s">
        <v>307</v>
      </c>
      <c r="F123" s="6" t="s">
        <v>23</v>
      </c>
      <c r="G123" s="40">
        <v>1</v>
      </c>
      <c r="H123" s="43">
        <v>7</v>
      </c>
      <c r="I123" s="42">
        <v>29.58</v>
      </c>
      <c r="J123" s="42">
        <f t="shared" si="35"/>
        <v>207.06</v>
      </c>
      <c r="K123" s="122">
        <f t="shared" ref="K123" si="38">J123+(J123*$K$13)</f>
        <v>252.861672</v>
      </c>
    </row>
    <row r="124" spans="1:11" ht="25.5" x14ac:dyDescent="0.25">
      <c r="A124" s="148" t="s">
        <v>192</v>
      </c>
      <c r="B124" s="6">
        <v>95781</v>
      </c>
      <c r="C124" s="6" t="s">
        <v>29</v>
      </c>
      <c r="D124" s="6" t="s">
        <v>29</v>
      </c>
      <c r="E124" s="18" t="s">
        <v>308</v>
      </c>
      <c r="F124" s="6" t="s">
        <v>23</v>
      </c>
      <c r="G124" s="40">
        <v>1</v>
      </c>
      <c r="H124" s="43">
        <v>4</v>
      </c>
      <c r="I124" s="42">
        <v>35.700000000000003</v>
      </c>
      <c r="J124" s="42">
        <f t="shared" si="35"/>
        <v>142.80000000000001</v>
      </c>
      <c r="K124" s="122">
        <f t="shared" ref="K124" si="39">J124+(J124*$K$13)</f>
        <v>174.38736</v>
      </c>
    </row>
    <row r="125" spans="1:11" ht="25.5" x14ac:dyDescent="0.25">
      <c r="A125" s="148" t="s">
        <v>191</v>
      </c>
      <c r="B125" s="6">
        <v>95787</v>
      </c>
      <c r="C125" s="6" t="s">
        <v>29</v>
      </c>
      <c r="D125" s="6" t="s">
        <v>29</v>
      </c>
      <c r="E125" s="18" t="s">
        <v>305</v>
      </c>
      <c r="F125" s="6" t="s">
        <v>23</v>
      </c>
      <c r="G125" s="40">
        <v>1</v>
      </c>
      <c r="H125" s="43">
        <v>7</v>
      </c>
      <c r="I125" s="42">
        <v>30.05</v>
      </c>
      <c r="J125" s="42">
        <f t="shared" ref="J125" si="40">G125*H125*I125</f>
        <v>210.35</v>
      </c>
      <c r="K125" s="122">
        <f t="shared" ref="K125" si="41">J125+(J125*$K$13)</f>
        <v>256.87941999999998</v>
      </c>
    </row>
    <row r="126" spans="1:11" ht="25.5" x14ac:dyDescent="0.25">
      <c r="A126" s="148" t="s">
        <v>193</v>
      </c>
      <c r="B126" s="6">
        <v>95789</v>
      </c>
      <c r="C126" s="6" t="s">
        <v>29</v>
      </c>
      <c r="D126" s="6" t="s">
        <v>29</v>
      </c>
      <c r="E126" s="18" t="s">
        <v>309</v>
      </c>
      <c r="F126" s="6" t="s">
        <v>23</v>
      </c>
      <c r="G126" s="40">
        <v>1</v>
      </c>
      <c r="H126" s="43">
        <v>3</v>
      </c>
      <c r="I126" s="42">
        <v>40.53</v>
      </c>
      <c r="J126" s="42">
        <f t="shared" si="28"/>
        <v>121.59</v>
      </c>
      <c r="K126" s="122">
        <f t="shared" ref="K126" si="42">J126+(J126*$K$13)</f>
        <v>148.48570800000002</v>
      </c>
    </row>
    <row r="127" spans="1:11" x14ac:dyDescent="0.25">
      <c r="A127" s="148" t="s">
        <v>196</v>
      </c>
      <c r="B127" s="6" t="s">
        <v>29</v>
      </c>
      <c r="C127" s="6" t="s">
        <v>29</v>
      </c>
      <c r="D127" s="6" t="s">
        <v>29</v>
      </c>
      <c r="E127" s="18" t="s">
        <v>302</v>
      </c>
      <c r="F127" s="6" t="s">
        <v>23</v>
      </c>
      <c r="G127" s="40">
        <v>1</v>
      </c>
      <c r="H127" s="43">
        <v>109</v>
      </c>
      <c r="I127" s="42">
        <f>SUM(J128:J130)</f>
        <v>16.682735000000001</v>
      </c>
      <c r="J127" s="42">
        <f t="shared" ref="J127:J130" si="43">G127*H127*I127</f>
        <v>1818.4181150000002</v>
      </c>
      <c r="K127" s="122">
        <f t="shared" ref="K127" si="44">J127+(J127*$K$13)</f>
        <v>2220.6522020380003</v>
      </c>
    </row>
    <row r="128" spans="1:11" x14ac:dyDescent="0.25">
      <c r="A128" s="150"/>
      <c r="B128" s="1">
        <v>88264</v>
      </c>
      <c r="C128" s="1" t="s">
        <v>31</v>
      </c>
      <c r="D128" s="1" t="s">
        <v>29</v>
      </c>
      <c r="E128" s="22" t="s">
        <v>169</v>
      </c>
      <c r="F128" s="1" t="s">
        <v>33</v>
      </c>
      <c r="G128" s="2">
        <v>0.12809999999999999</v>
      </c>
      <c r="H128" s="50">
        <v>1</v>
      </c>
      <c r="I128" s="51">
        <v>33.090000000000003</v>
      </c>
      <c r="J128" s="51">
        <f t="shared" si="43"/>
        <v>4.238829</v>
      </c>
      <c r="K128" s="124"/>
    </row>
    <row r="129" spans="1:11" x14ac:dyDescent="0.25">
      <c r="A129" s="150"/>
      <c r="B129" s="1">
        <v>88247</v>
      </c>
      <c r="C129" s="1" t="s">
        <v>31</v>
      </c>
      <c r="D129" s="1" t="s">
        <v>29</v>
      </c>
      <c r="E129" s="22" t="s">
        <v>170</v>
      </c>
      <c r="F129" s="1" t="s">
        <v>33</v>
      </c>
      <c r="G129" s="2">
        <v>0.12809999999999999</v>
      </c>
      <c r="H129" s="50">
        <v>1</v>
      </c>
      <c r="I129" s="51">
        <v>26.26</v>
      </c>
      <c r="J129" s="51">
        <f t="shared" si="43"/>
        <v>3.3639060000000001</v>
      </c>
      <c r="K129" s="124"/>
    </row>
    <row r="130" spans="1:11" x14ac:dyDescent="0.25">
      <c r="A130" s="150"/>
      <c r="B130" s="19"/>
      <c r="C130" s="1" t="s">
        <v>26</v>
      </c>
      <c r="D130" s="5" t="s">
        <v>201</v>
      </c>
      <c r="E130" s="22" t="s">
        <v>303</v>
      </c>
      <c r="F130" s="1" t="s">
        <v>23</v>
      </c>
      <c r="G130" s="2">
        <v>1</v>
      </c>
      <c r="H130" s="50">
        <v>1</v>
      </c>
      <c r="I130" s="51">
        <v>9.08</v>
      </c>
      <c r="J130" s="51">
        <f t="shared" si="43"/>
        <v>9.08</v>
      </c>
      <c r="K130" s="124"/>
    </row>
    <row r="131" spans="1:11" ht="25.5" x14ac:dyDescent="0.25">
      <c r="A131" s="148" t="s">
        <v>197</v>
      </c>
      <c r="B131" s="6">
        <v>91998</v>
      </c>
      <c r="C131" s="6" t="s">
        <v>29</v>
      </c>
      <c r="D131" s="6" t="s">
        <v>29</v>
      </c>
      <c r="E131" s="18" t="s">
        <v>199</v>
      </c>
      <c r="F131" s="6" t="s">
        <v>23</v>
      </c>
      <c r="G131" s="40">
        <v>1</v>
      </c>
      <c r="H131" s="43">
        <v>109</v>
      </c>
      <c r="I131" s="42">
        <v>24.99</v>
      </c>
      <c r="J131" s="42">
        <f>G131*H131*I131</f>
        <v>2723.91</v>
      </c>
      <c r="K131" s="122">
        <f>J131+(J131*$K$13)</f>
        <v>3326.4388920000001</v>
      </c>
    </row>
    <row r="132" spans="1:11" x14ac:dyDescent="0.25">
      <c r="A132" s="148" t="s">
        <v>198</v>
      </c>
      <c r="B132" s="6" t="s">
        <v>29</v>
      </c>
      <c r="C132" s="6" t="s">
        <v>29</v>
      </c>
      <c r="D132" s="6" t="s">
        <v>29</v>
      </c>
      <c r="E132" s="18" t="s">
        <v>215</v>
      </c>
      <c r="F132" s="6" t="s">
        <v>65</v>
      </c>
      <c r="G132" s="40">
        <v>1</v>
      </c>
      <c r="H132" s="43">
        <v>30</v>
      </c>
      <c r="I132" s="42">
        <f>SUM(J133:J135)</f>
        <v>78.662734999999998</v>
      </c>
      <c r="J132" s="42">
        <f>G132*H132*I132</f>
        <v>2359.8820500000002</v>
      </c>
      <c r="K132" s="122">
        <f t="shared" ref="K132" si="45">J132+(J132*$K$13)</f>
        <v>2881.8879594600003</v>
      </c>
    </row>
    <row r="133" spans="1:11" x14ac:dyDescent="0.25">
      <c r="A133" s="150"/>
      <c r="B133" s="1">
        <v>88264</v>
      </c>
      <c r="C133" s="1" t="s">
        <v>31</v>
      </c>
      <c r="D133" s="1" t="s">
        <v>29</v>
      </c>
      <c r="E133" s="24" t="s">
        <v>169</v>
      </c>
      <c r="F133" s="1" t="s">
        <v>33</v>
      </c>
      <c r="G133" s="2">
        <v>0.12809999999999999</v>
      </c>
      <c r="H133" s="50">
        <v>1</v>
      </c>
      <c r="I133" s="51">
        <v>33.090000000000003</v>
      </c>
      <c r="J133" s="51">
        <f t="shared" ref="J133:J135" si="46">G133*H133*I133</f>
        <v>4.238829</v>
      </c>
      <c r="K133" s="124"/>
    </row>
    <row r="134" spans="1:11" x14ac:dyDescent="0.25">
      <c r="A134" s="150"/>
      <c r="B134" s="1">
        <v>88247</v>
      </c>
      <c r="C134" s="1" t="s">
        <v>31</v>
      </c>
      <c r="D134" s="1" t="s">
        <v>29</v>
      </c>
      <c r="E134" s="24" t="s">
        <v>170</v>
      </c>
      <c r="F134" s="1" t="s">
        <v>33</v>
      </c>
      <c r="G134" s="2">
        <v>0.12809999999999999</v>
      </c>
      <c r="H134" s="50">
        <v>1</v>
      </c>
      <c r="I134" s="51">
        <v>26.26</v>
      </c>
      <c r="J134" s="51">
        <f t="shared" si="46"/>
        <v>3.3639060000000001</v>
      </c>
      <c r="K134" s="124"/>
    </row>
    <row r="135" spans="1:11" ht="25.5" x14ac:dyDescent="0.25">
      <c r="A135" s="150"/>
      <c r="B135" s="19"/>
      <c r="C135" s="1" t="s">
        <v>26</v>
      </c>
      <c r="D135" s="5" t="s">
        <v>201</v>
      </c>
      <c r="E135" s="24" t="s">
        <v>204</v>
      </c>
      <c r="F135" s="1" t="s">
        <v>65</v>
      </c>
      <c r="G135" s="2">
        <v>1</v>
      </c>
      <c r="H135" s="50">
        <v>1</v>
      </c>
      <c r="I135" s="51">
        <v>71.06</v>
      </c>
      <c r="J135" s="51">
        <f t="shared" si="46"/>
        <v>71.06</v>
      </c>
      <c r="K135" s="124"/>
    </row>
    <row r="136" spans="1:11" x14ac:dyDescent="0.25">
      <c r="A136" s="148" t="s">
        <v>200</v>
      </c>
      <c r="B136" s="6" t="s">
        <v>29</v>
      </c>
      <c r="C136" s="6" t="s">
        <v>29</v>
      </c>
      <c r="D136" s="6" t="s">
        <v>29</v>
      </c>
      <c r="E136" s="18" t="s">
        <v>214</v>
      </c>
      <c r="F136" s="6" t="s">
        <v>65</v>
      </c>
      <c r="G136" s="40">
        <v>1</v>
      </c>
      <c r="H136" s="43">
        <v>30</v>
      </c>
      <c r="I136" s="42">
        <f>SUM(J137:J139)</f>
        <v>40.042735</v>
      </c>
      <c r="J136" s="42">
        <f>G136*H136*I136</f>
        <v>1201.28205</v>
      </c>
      <c r="K136" s="122">
        <f t="shared" ref="K136" si="47">J136+(J136*$K$13)</f>
        <v>1467.0056394600001</v>
      </c>
    </row>
    <row r="137" spans="1:11" x14ac:dyDescent="0.25">
      <c r="A137" s="150"/>
      <c r="B137" s="1">
        <v>88264</v>
      </c>
      <c r="C137" s="1" t="s">
        <v>31</v>
      </c>
      <c r="D137" s="1" t="s">
        <v>29</v>
      </c>
      <c r="E137" s="24" t="s">
        <v>169</v>
      </c>
      <c r="F137" s="1" t="s">
        <v>33</v>
      </c>
      <c r="G137" s="2">
        <v>0.12809999999999999</v>
      </c>
      <c r="H137" s="50">
        <v>1</v>
      </c>
      <c r="I137" s="51">
        <v>33.090000000000003</v>
      </c>
      <c r="J137" s="51">
        <f t="shared" ref="J137:J143" si="48">G137*H137*I137</f>
        <v>4.238829</v>
      </c>
      <c r="K137" s="124"/>
    </row>
    <row r="138" spans="1:11" x14ac:dyDescent="0.25">
      <c r="A138" s="150"/>
      <c r="B138" s="1">
        <v>88247</v>
      </c>
      <c r="C138" s="1" t="s">
        <v>31</v>
      </c>
      <c r="D138" s="1" t="s">
        <v>29</v>
      </c>
      <c r="E138" s="24" t="s">
        <v>170</v>
      </c>
      <c r="F138" s="1" t="s">
        <v>33</v>
      </c>
      <c r="G138" s="2">
        <v>0.12809999999999999</v>
      </c>
      <c r="H138" s="50">
        <v>1</v>
      </c>
      <c r="I138" s="51">
        <v>26.26</v>
      </c>
      <c r="J138" s="51">
        <f t="shared" si="48"/>
        <v>3.3639060000000001</v>
      </c>
      <c r="K138" s="124"/>
    </row>
    <row r="139" spans="1:11" x14ac:dyDescent="0.25">
      <c r="A139" s="150"/>
      <c r="B139" s="19"/>
      <c r="C139" s="1" t="s">
        <v>26</v>
      </c>
      <c r="D139" s="5" t="s">
        <v>201</v>
      </c>
      <c r="E139" s="24" t="s">
        <v>203</v>
      </c>
      <c r="F139" s="1" t="s">
        <v>65</v>
      </c>
      <c r="G139" s="2">
        <v>1</v>
      </c>
      <c r="H139" s="50">
        <v>1</v>
      </c>
      <c r="I139" s="51">
        <v>32.44</v>
      </c>
      <c r="J139" s="51">
        <f t="shared" si="48"/>
        <v>32.44</v>
      </c>
      <c r="K139" s="124"/>
    </row>
    <row r="140" spans="1:11" x14ac:dyDescent="0.25">
      <c r="A140" s="148" t="s">
        <v>202</v>
      </c>
      <c r="B140" s="6" t="s">
        <v>29</v>
      </c>
      <c r="C140" s="6" t="s">
        <v>29</v>
      </c>
      <c r="D140" s="6" t="s">
        <v>29</v>
      </c>
      <c r="E140" s="18" t="s">
        <v>213</v>
      </c>
      <c r="F140" s="6" t="s">
        <v>23</v>
      </c>
      <c r="G140" s="40">
        <v>1</v>
      </c>
      <c r="H140" s="43">
        <v>15</v>
      </c>
      <c r="I140" s="42">
        <f>SUM(J141:J143)</f>
        <v>24.192734999999999</v>
      </c>
      <c r="J140" s="42">
        <f t="shared" si="48"/>
        <v>362.89102500000001</v>
      </c>
      <c r="K140" s="122">
        <f t="shared" ref="K140" si="49">J140+(J140*$K$13)</f>
        <v>443.16251972999999</v>
      </c>
    </row>
    <row r="141" spans="1:11" x14ac:dyDescent="0.25">
      <c r="A141" s="150"/>
      <c r="B141" s="1">
        <v>88264</v>
      </c>
      <c r="C141" s="1" t="s">
        <v>31</v>
      </c>
      <c r="D141" s="1" t="s">
        <v>29</v>
      </c>
      <c r="E141" s="22" t="s">
        <v>169</v>
      </c>
      <c r="F141" s="1" t="s">
        <v>33</v>
      </c>
      <c r="G141" s="2">
        <v>0.12809999999999999</v>
      </c>
      <c r="H141" s="50">
        <v>1</v>
      </c>
      <c r="I141" s="51">
        <v>33.090000000000003</v>
      </c>
      <c r="J141" s="51">
        <f t="shared" si="48"/>
        <v>4.238829</v>
      </c>
      <c r="K141" s="124"/>
    </row>
    <row r="142" spans="1:11" x14ac:dyDescent="0.25">
      <c r="A142" s="150"/>
      <c r="B142" s="1">
        <v>88247</v>
      </c>
      <c r="C142" s="1" t="s">
        <v>31</v>
      </c>
      <c r="D142" s="1" t="s">
        <v>29</v>
      </c>
      <c r="E142" s="22" t="s">
        <v>170</v>
      </c>
      <c r="F142" s="1" t="s">
        <v>33</v>
      </c>
      <c r="G142" s="2">
        <v>0.12809999999999999</v>
      </c>
      <c r="H142" s="50">
        <v>1</v>
      </c>
      <c r="I142" s="51">
        <v>26.26</v>
      </c>
      <c r="J142" s="51">
        <f t="shared" si="48"/>
        <v>3.3639060000000001</v>
      </c>
      <c r="K142" s="124"/>
    </row>
    <row r="143" spans="1:11" x14ac:dyDescent="0.25">
      <c r="A143" s="150"/>
      <c r="B143" s="19"/>
      <c r="C143" s="1" t="s">
        <v>26</v>
      </c>
      <c r="D143" s="5" t="s">
        <v>201</v>
      </c>
      <c r="E143" s="22" t="s">
        <v>212</v>
      </c>
      <c r="F143" s="1" t="s">
        <v>23</v>
      </c>
      <c r="G143" s="2">
        <v>1</v>
      </c>
      <c r="H143" s="50">
        <v>1</v>
      </c>
      <c r="I143" s="51">
        <v>16.59</v>
      </c>
      <c r="J143" s="51">
        <f t="shared" si="48"/>
        <v>16.59</v>
      </c>
      <c r="K143" s="124"/>
    </row>
    <row r="144" spans="1:11" x14ac:dyDescent="0.25">
      <c r="A144" s="148" t="s">
        <v>205</v>
      </c>
      <c r="B144" s="6" t="s">
        <v>29</v>
      </c>
      <c r="C144" s="6" t="s">
        <v>29</v>
      </c>
      <c r="D144" s="6" t="s">
        <v>29</v>
      </c>
      <c r="E144" s="18" t="s">
        <v>210</v>
      </c>
      <c r="F144" s="6" t="s">
        <v>23</v>
      </c>
      <c r="G144" s="40">
        <v>1</v>
      </c>
      <c r="H144" s="43">
        <v>22</v>
      </c>
      <c r="I144" s="42">
        <f>SUM(J145:J147)</f>
        <v>26.682734999999997</v>
      </c>
      <c r="J144" s="42">
        <f t="shared" ref="J144:J147" si="50">G144*H144*I144</f>
        <v>587.02016999999989</v>
      </c>
      <c r="K144" s="122">
        <f t="shared" ref="K144" si="51">J144+(J144*$K$13)</f>
        <v>716.86903160399993</v>
      </c>
    </row>
    <row r="145" spans="1:11" x14ac:dyDescent="0.25">
      <c r="A145" s="150"/>
      <c r="B145" s="1">
        <v>88264</v>
      </c>
      <c r="C145" s="1" t="s">
        <v>31</v>
      </c>
      <c r="D145" s="1" t="s">
        <v>29</v>
      </c>
      <c r="E145" s="22" t="s">
        <v>169</v>
      </c>
      <c r="F145" s="1" t="s">
        <v>33</v>
      </c>
      <c r="G145" s="2">
        <v>0.12809999999999999</v>
      </c>
      <c r="H145" s="50">
        <v>1</v>
      </c>
      <c r="I145" s="51">
        <v>33.090000000000003</v>
      </c>
      <c r="J145" s="51">
        <f t="shared" si="50"/>
        <v>4.238829</v>
      </c>
      <c r="K145" s="124"/>
    </row>
    <row r="146" spans="1:11" x14ac:dyDescent="0.25">
      <c r="A146" s="150"/>
      <c r="B146" s="1">
        <v>88247</v>
      </c>
      <c r="C146" s="1" t="s">
        <v>31</v>
      </c>
      <c r="D146" s="1" t="s">
        <v>29</v>
      </c>
      <c r="E146" s="22" t="s">
        <v>170</v>
      </c>
      <c r="F146" s="1" t="s">
        <v>33</v>
      </c>
      <c r="G146" s="2">
        <v>0.12809999999999999</v>
      </c>
      <c r="H146" s="50">
        <v>1</v>
      </c>
      <c r="I146" s="51">
        <v>26.26</v>
      </c>
      <c r="J146" s="51">
        <f t="shared" si="50"/>
        <v>3.3639060000000001</v>
      </c>
      <c r="K146" s="124"/>
    </row>
    <row r="147" spans="1:11" x14ac:dyDescent="0.25">
      <c r="A147" s="150"/>
      <c r="B147" s="19"/>
      <c r="C147" s="1" t="s">
        <v>26</v>
      </c>
      <c r="D147" s="5" t="s">
        <v>201</v>
      </c>
      <c r="E147" s="22" t="s">
        <v>211</v>
      </c>
      <c r="F147" s="1" t="s">
        <v>23</v>
      </c>
      <c r="G147" s="2">
        <v>1</v>
      </c>
      <c r="H147" s="50">
        <v>1</v>
      </c>
      <c r="I147" s="51">
        <v>19.079999999999998</v>
      </c>
      <c r="J147" s="51">
        <f t="shared" si="50"/>
        <v>19.079999999999998</v>
      </c>
      <c r="K147" s="124"/>
    </row>
    <row r="148" spans="1:11" x14ac:dyDescent="0.25">
      <c r="A148" s="148" t="s">
        <v>206</v>
      </c>
      <c r="B148" s="6" t="s">
        <v>29</v>
      </c>
      <c r="C148" s="6" t="s">
        <v>29</v>
      </c>
      <c r="D148" s="6" t="s">
        <v>29</v>
      </c>
      <c r="E148" s="18" t="s">
        <v>216</v>
      </c>
      <c r="F148" s="6" t="s">
        <v>23</v>
      </c>
      <c r="G148" s="40">
        <v>1</v>
      </c>
      <c r="H148" s="43">
        <v>10</v>
      </c>
      <c r="I148" s="42">
        <f>SUM(J149:J151)</f>
        <v>12.822735</v>
      </c>
      <c r="J148" s="42">
        <f t="shared" ref="J148:J151" si="52">G148*H148*I148</f>
        <v>128.22735</v>
      </c>
      <c r="K148" s="122">
        <f t="shared" ref="K148" si="53">J148+(J148*$K$13)</f>
        <v>156.59123982</v>
      </c>
    </row>
    <row r="149" spans="1:11" x14ac:dyDescent="0.25">
      <c r="A149" s="150"/>
      <c r="B149" s="1">
        <v>88264</v>
      </c>
      <c r="C149" s="1" t="s">
        <v>31</v>
      </c>
      <c r="D149" s="1" t="s">
        <v>29</v>
      </c>
      <c r="E149" s="22" t="s">
        <v>169</v>
      </c>
      <c r="F149" s="1" t="s">
        <v>33</v>
      </c>
      <c r="G149" s="2">
        <v>0.12809999999999999</v>
      </c>
      <c r="H149" s="50">
        <v>1</v>
      </c>
      <c r="I149" s="51">
        <v>33.090000000000003</v>
      </c>
      <c r="J149" s="51">
        <f t="shared" si="52"/>
        <v>4.238829</v>
      </c>
      <c r="K149" s="124"/>
    </row>
    <row r="150" spans="1:11" x14ac:dyDescent="0.25">
      <c r="A150" s="150"/>
      <c r="B150" s="1">
        <v>88247</v>
      </c>
      <c r="C150" s="1" t="s">
        <v>31</v>
      </c>
      <c r="D150" s="1" t="s">
        <v>29</v>
      </c>
      <c r="E150" s="22" t="s">
        <v>170</v>
      </c>
      <c r="F150" s="1" t="s">
        <v>33</v>
      </c>
      <c r="G150" s="2">
        <v>0.12809999999999999</v>
      </c>
      <c r="H150" s="50">
        <v>1</v>
      </c>
      <c r="I150" s="51">
        <v>26.26</v>
      </c>
      <c r="J150" s="51">
        <f t="shared" si="52"/>
        <v>3.3639060000000001</v>
      </c>
      <c r="K150" s="124"/>
    </row>
    <row r="151" spans="1:11" x14ac:dyDescent="0.25">
      <c r="A151" s="150"/>
      <c r="B151" s="19"/>
      <c r="C151" s="1" t="s">
        <v>26</v>
      </c>
      <c r="D151" s="5" t="s">
        <v>201</v>
      </c>
      <c r="E151" s="22" t="s">
        <v>216</v>
      </c>
      <c r="F151" s="1" t="s">
        <v>23</v>
      </c>
      <c r="G151" s="2">
        <v>1</v>
      </c>
      <c r="H151" s="50">
        <v>1</v>
      </c>
      <c r="I151" s="51">
        <v>5.22</v>
      </c>
      <c r="J151" s="51">
        <f t="shared" si="52"/>
        <v>5.22</v>
      </c>
      <c r="K151" s="124"/>
    </row>
    <row r="152" spans="1:11" ht="25.5" x14ac:dyDescent="0.25">
      <c r="A152" s="148" t="s">
        <v>207</v>
      </c>
      <c r="B152" s="6">
        <v>91927</v>
      </c>
      <c r="C152" s="6" t="s">
        <v>29</v>
      </c>
      <c r="D152" s="6" t="s">
        <v>29</v>
      </c>
      <c r="E152" s="18" t="s">
        <v>217</v>
      </c>
      <c r="F152" s="6" t="s">
        <v>65</v>
      </c>
      <c r="G152" s="40">
        <v>1</v>
      </c>
      <c r="H152" s="43">
        <v>1754</v>
      </c>
      <c r="I152" s="42">
        <v>6.05</v>
      </c>
      <c r="J152" s="42">
        <f t="shared" ref="J152:J159" si="54">G152*H152*I152</f>
        <v>10611.699999999999</v>
      </c>
      <c r="K152" s="122">
        <f t="shared" ref="K152:K159" si="55">J152+(J152*$K$13)</f>
        <v>12959.008039999999</v>
      </c>
    </row>
    <row r="153" spans="1:11" ht="25.5" x14ac:dyDescent="0.25">
      <c r="A153" s="148" t="s">
        <v>220</v>
      </c>
      <c r="B153" s="6">
        <v>91929</v>
      </c>
      <c r="C153" s="6" t="s">
        <v>29</v>
      </c>
      <c r="D153" s="6" t="s">
        <v>29</v>
      </c>
      <c r="E153" s="18" t="s">
        <v>218</v>
      </c>
      <c r="F153" s="6" t="s">
        <v>65</v>
      </c>
      <c r="G153" s="40">
        <v>1</v>
      </c>
      <c r="H153" s="43">
        <v>132</v>
      </c>
      <c r="I153" s="42">
        <v>8.9499999999999993</v>
      </c>
      <c r="J153" s="42">
        <f t="shared" si="54"/>
        <v>1181.3999999999999</v>
      </c>
      <c r="K153" s="122">
        <f t="shared" si="55"/>
        <v>1442.7256799999998</v>
      </c>
    </row>
    <row r="154" spans="1:11" ht="25.5" x14ac:dyDescent="0.25">
      <c r="A154" s="148" t="s">
        <v>219</v>
      </c>
      <c r="B154" s="6">
        <v>91931</v>
      </c>
      <c r="C154" s="6" t="s">
        <v>29</v>
      </c>
      <c r="D154" s="6" t="s">
        <v>29</v>
      </c>
      <c r="E154" s="18" t="s">
        <v>221</v>
      </c>
      <c r="F154" s="6" t="s">
        <v>65</v>
      </c>
      <c r="G154" s="40">
        <v>1</v>
      </c>
      <c r="H154" s="43">
        <v>144</v>
      </c>
      <c r="I154" s="42">
        <v>12.64</v>
      </c>
      <c r="J154" s="42">
        <f t="shared" si="54"/>
        <v>1820.16</v>
      </c>
      <c r="K154" s="122">
        <f t="shared" si="55"/>
        <v>2222.7793919999999</v>
      </c>
    </row>
    <row r="155" spans="1:11" x14ac:dyDescent="0.25">
      <c r="A155" s="148" t="s">
        <v>222</v>
      </c>
      <c r="B155" s="6">
        <v>93653</v>
      </c>
      <c r="C155" s="6" t="s">
        <v>29</v>
      </c>
      <c r="D155" s="6" t="s">
        <v>29</v>
      </c>
      <c r="E155" s="18" t="s">
        <v>287</v>
      </c>
      <c r="F155" s="6" t="s">
        <v>23</v>
      </c>
      <c r="G155" s="40">
        <v>1</v>
      </c>
      <c r="H155" s="43">
        <v>6</v>
      </c>
      <c r="I155" s="42">
        <v>17.48</v>
      </c>
      <c r="J155" s="42">
        <f t="shared" si="54"/>
        <v>104.88</v>
      </c>
      <c r="K155" s="122">
        <f t="shared" si="55"/>
        <v>128.07945599999999</v>
      </c>
    </row>
    <row r="156" spans="1:11" x14ac:dyDescent="0.25">
      <c r="A156" s="148" t="s">
        <v>226</v>
      </c>
      <c r="B156" s="6">
        <v>93654</v>
      </c>
      <c r="C156" s="6" t="s">
        <v>29</v>
      </c>
      <c r="D156" s="6" t="s">
        <v>29</v>
      </c>
      <c r="E156" s="18" t="s">
        <v>288</v>
      </c>
      <c r="F156" s="6" t="s">
        <v>23</v>
      </c>
      <c r="G156" s="40">
        <v>1</v>
      </c>
      <c r="H156" s="43">
        <v>8</v>
      </c>
      <c r="I156" s="42">
        <v>17.48</v>
      </c>
      <c r="J156" s="42">
        <f t="shared" si="54"/>
        <v>139.84</v>
      </c>
      <c r="K156" s="122">
        <f t="shared" si="55"/>
        <v>170.77260799999999</v>
      </c>
    </row>
    <row r="157" spans="1:11" x14ac:dyDescent="0.25">
      <c r="A157" s="148" t="s">
        <v>227</v>
      </c>
      <c r="B157" s="6">
        <v>93655</v>
      </c>
      <c r="C157" s="6" t="s">
        <v>29</v>
      </c>
      <c r="D157" s="6" t="s">
        <v>29</v>
      </c>
      <c r="E157" s="18" t="s">
        <v>289</v>
      </c>
      <c r="F157" s="6" t="s">
        <v>23</v>
      </c>
      <c r="G157" s="40">
        <v>1</v>
      </c>
      <c r="H157" s="43">
        <v>9</v>
      </c>
      <c r="I157" s="42">
        <v>18.489999999999998</v>
      </c>
      <c r="J157" s="42">
        <f t="shared" si="54"/>
        <v>166.41</v>
      </c>
      <c r="K157" s="122">
        <f t="shared" si="55"/>
        <v>203.21989199999999</v>
      </c>
    </row>
    <row r="158" spans="1:11" x14ac:dyDescent="0.25">
      <c r="A158" s="148" t="s">
        <v>230</v>
      </c>
      <c r="B158" s="6">
        <v>93656</v>
      </c>
      <c r="C158" s="6" t="s">
        <v>29</v>
      </c>
      <c r="D158" s="6" t="s">
        <v>29</v>
      </c>
      <c r="E158" s="18" t="s">
        <v>290</v>
      </c>
      <c r="F158" s="6" t="s">
        <v>23</v>
      </c>
      <c r="G158" s="40">
        <v>1</v>
      </c>
      <c r="H158" s="43">
        <v>1</v>
      </c>
      <c r="I158" s="42">
        <v>19.489999999999998</v>
      </c>
      <c r="J158" s="42">
        <f t="shared" si="54"/>
        <v>19.489999999999998</v>
      </c>
      <c r="K158" s="122">
        <f t="shared" si="55"/>
        <v>23.801187999999996</v>
      </c>
    </row>
    <row r="159" spans="1:11" x14ac:dyDescent="0.25">
      <c r="A159" s="148" t="s">
        <v>292</v>
      </c>
      <c r="B159" s="6">
        <v>93657</v>
      </c>
      <c r="C159" s="6" t="s">
        <v>29</v>
      </c>
      <c r="D159" s="6" t="s">
        <v>29</v>
      </c>
      <c r="E159" s="18" t="s">
        <v>291</v>
      </c>
      <c r="F159" s="6" t="s">
        <v>23</v>
      </c>
      <c r="G159" s="40">
        <v>1</v>
      </c>
      <c r="H159" s="43">
        <v>1</v>
      </c>
      <c r="I159" s="42">
        <v>21.19</v>
      </c>
      <c r="J159" s="42">
        <f t="shared" si="54"/>
        <v>21.19</v>
      </c>
      <c r="K159" s="122">
        <f t="shared" si="55"/>
        <v>25.877228000000002</v>
      </c>
    </row>
    <row r="160" spans="1:11" x14ac:dyDescent="0.25">
      <c r="A160" s="148" t="s">
        <v>293</v>
      </c>
      <c r="B160" s="6">
        <v>103787</v>
      </c>
      <c r="C160" s="6" t="s">
        <v>29</v>
      </c>
      <c r="D160" s="6" t="s">
        <v>29</v>
      </c>
      <c r="E160" s="18" t="s">
        <v>224</v>
      </c>
      <c r="F160" s="6" t="s">
        <v>23</v>
      </c>
      <c r="G160" s="40">
        <v>1</v>
      </c>
      <c r="H160" s="43">
        <v>1</v>
      </c>
      <c r="I160" s="42">
        <f>SUM(J161:J163)</f>
        <v>45.993306434000004</v>
      </c>
      <c r="J160" s="42">
        <f t="shared" ref="J160:J163" si="56">G160*H160*I160</f>
        <v>45.993306434000004</v>
      </c>
      <c r="K160" s="122">
        <f t="shared" ref="K160" si="57">J160+(J160*$K$13)</f>
        <v>56.167025817200809</v>
      </c>
    </row>
    <row r="161" spans="1:11" x14ac:dyDescent="0.25">
      <c r="A161" s="150"/>
      <c r="B161" s="19"/>
      <c r="C161" s="1" t="s">
        <v>31</v>
      </c>
      <c r="D161" s="1">
        <v>88264</v>
      </c>
      <c r="E161" s="24" t="s">
        <v>169</v>
      </c>
      <c r="F161" s="1" t="s">
        <v>33</v>
      </c>
      <c r="G161" s="2">
        <v>0.55073539999999999</v>
      </c>
      <c r="H161" s="50">
        <v>1</v>
      </c>
      <c r="I161" s="51">
        <v>33.090000000000003</v>
      </c>
      <c r="J161" s="51">
        <f t="shared" si="56"/>
        <v>18.223834386</v>
      </c>
      <c r="K161" s="124"/>
    </row>
    <row r="162" spans="1:11" x14ac:dyDescent="0.25">
      <c r="A162" s="150"/>
      <c r="B162" s="19"/>
      <c r="C162" s="1" t="s">
        <v>31</v>
      </c>
      <c r="D162" s="1">
        <v>88247</v>
      </c>
      <c r="E162" s="24" t="s">
        <v>170</v>
      </c>
      <c r="F162" s="1" t="s">
        <v>33</v>
      </c>
      <c r="G162" s="2">
        <v>0.1721048</v>
      </c>
      <c r="H162" s="50">
        <v>1</v>
      </c>
      <c r="I162" s="51">
        <v>26.26</v>
      </c>
      <c r="J162" s="51">
        <f t="shared" si="56"/>
        <v>4.5194720479999999</v>
      </c>
      <c r="K162" s="124"/>
    </row>
    <row r="163" spans="1:11" ht="25.5" x14ac:dyDescent="0.25">
      <c r="A163" s="150"/>
      <c r="B163" s="19"/>
      <c r="C163" s="1" t="s">
        <v>26</v>
      </c>
      <c r="D163" s="5" t="s">
        <v>201</v>
      </c>
      <c r="E163" s="24" t="s">
        <v>225</v>
      </c>
      <c r="F163" s="1" t="s">
        <v>23</v>
      </c>
      <c r="G163" s="2">
        <v>1</v>
      </c>
      <c r="H163" s="50">
        <v>1</v>
      </c>
      <c r="I163" s="51">
        <v>23.25</v>
      </c>
      <c r="J163" s="51">
        <f t="shared" si="56"/>
        <v>23.25</v>
      </c>
      <c r="K163" s="124"/>
    </row>
    <row r="164" spans="1:11" x14ac:dyDescent="0.25">
      <c r="A164" s="152" t="s">
        <v>294</v>
      </c>
      <c r="B164" s="6">
        <v>105542</v>
      </c>
      <c r="C164" s="6" t="s">
        <v>29</v>
      </c>
      <c r="D164" s="6" t="s">
        <v>29</v>
      </c>
      <c r="E164" s="18" t="s">
        <v>228</v>
      </c>
      <c r="F164" s="6" t="s">
        <v>23</v>
      </c>
      <c r="G164" s="40">
        <v>1</v>
      </c>
      <c r="H164" s="43">
        <v>92</v>
      </c>
      <c r="I164" s="42">
        <f>SUM(J165:J167)</f>
        <v>293.38509297400003</v>
      </c>
      <c r="J164" s="42">
        <f t="shared" ref="J164:J171" si="58">G164*H164*I164</f>
        <v>26991.428553608002</v>
      </c>
      <c r="K164" s="122">
        <f t="shared" ref="K164" si="59">J164+(J164*$K$13)</f>
        <v>32961.932549666089</v>
      </c>
    </row>
    <row r="165" spans="1:11" x14ac:dyDescent="0.25">
      <c r="A165" s="150"/>
      <c r="B165" s="19"/>
      <c r="C165" s="1" t="s">
        <v>31</v>
      </c>
      <c r="D165" s="1">
        <v>88264</v>
      </c>
      <c r="E165" s="24" t="s">
        <v>169</v>
      </c>
      <c r="F165" s="1" t="s">
        <v>33</v>
      </c>
      <c r="G165" s="2">
        <v>1.2079812000000001</v>
      </c>
      <c r="H165" s="50">
        <v>1</v>
      </c>
      <c r="I165" s="51">
        <v>33.090000000000003</v>
      </c>
      <c r="J165" s="51">
        <f t="shared" si="58"/>
        <v>39.972097908000009</v>
      </c>
      <c r="K165" s="124"/>
    </row>
    <row r="166" spans="1:11" x14ac:dyDescent="0.25">
      <c r="A166" s="150"/>
      <c r="B166" s="19"/>
      <c r="C166" s="1" t="s">
        <v>31</v>
      </c>
      <c r="D166" s="1">
        <v>88247</v>
      </c>
      <c r="E166" s="24" t="s">
        <v>170</v>
      </c>
      <c r="F166" s="1" t="s">
        <v>33</v>
      </c>
      <c r="G166" s="2">
        <v>0.3774941</v>
      </c>
      <c r="H166" s="50">
        <v>1</v>
      </c>
      <c r="I166" s="51">
        <v>26.26</v>
      </c>
      <c r="J166" s="51">
        <f t="shared" si="58"/>
        <v>9.9129950660000006</v>
      </c>
      <c r="K166" s="124"/>
    </row>
    <row r="167" spans="1:11" ht="25.5" x14ac:dyDescent="0.25">
      <c r="A167" s="150"/>
      <c r="B167" s="19"/>
      <c r="C167" s="1" t="s">
        <v>26</v>
      </c>
      <c r="D167" s="5" t="s">
        <v>201</v>
      </c>
      <c r="E167" s="24" t="s">
        <v>229</v>
      </c>
      <c r="F167" s="1" t="s">
        <v>23</v>
      </c>
      <c r="G167" s="2">
        <v>1</v>
      </c>
      <c r="H167" s="50">
        <v>1</v>
      </c>
      <c r="I167" s="51">
        <v>243.5</v>
      </c>
      <c r="J167" s="51">
        <f t="shared" si="58"/>
        <v>243.5</v>
      </c>
      <c r="K167" s="124"/>
    </row>
    <row r="168" spans="1:11" x14ac:dyDescent="0.25">
      <c r="A168" s="148" t="s">
        <v>295</v>
      </c>
      <c r="B168" s="6" t="s">
        <v>29</v>
      </c>
      <c r="C168" s="6" t="s">
        <v>29</v>
      </c>
      <c r="D168" s="6" t="s">
        <v>29</v>
      </c>
      <c r="E168" s="18" t="s">
        <v>231</v>
      </c>
      <c r="F168" s="6" t="s">
        <v>23</v>
      </c>
      <c r="G168" s="40">
        <v>1</v>
      </c>
      <c r="H168" s="43">
        <v>368</v>
      </c>
      <c r="I168" s="42">
        <f>SUM(J169:J171)</f>
        <v>19.322735000000002</v>
      </c>
      <c r="J168" s="42">
        <f t="shared" si="58"/>
        <v>7110.7664800000002</v>
      </c>
      <c r="K168" s="122">
        <f t="shared" ref="K168" si="60">J168+(J168*$K$13)</f>
        <v>8683.6680253760005</v>
      </c>
    </row>
    <row r="169" spans="1:11" x14ac:dyDescent="0.25">
      <c r="A169" s="150"/>
      <c r="B169" s="1">
        <v>88264</v>
      </c>
      <c r="C169" s="1" t="s">
        <v>31</v>
      </c>
      <c r="D169" s="1" t="s">
        <v>29</v>
      </c>
      <c r="E169" s="22" t="s">
        <v>169</v>
      </c>
      <c r="F169" s="1" t="s">
        <v>33</v>
      </c>
      <c r="G169" s="2">
        <v>0.12809999999999999</v>
      </c>
      <c r="H169" s="50">
        <v>1</v>
      </c>
      <c r="I169" s="51">
        <v>33.090000000000003</v>
      </c>
      <c r="J169" s="51">
        <f t="shared" si="58"/>
        <v>4.238829</v>
      </c>
      <c r="K169" s="124"/>
    </row>
    <row r="170" spans="1:11" x14ac:dyDescent="0.25">
      <c r="A170" s="150"/>
      <c r="B170" s="1">
        <v>88247</v>
      </c>
      <c r="C170" s="1" t="s">
        <v>31</v>
      </c>
      <c r="D170" s="1" t="s">
        <v>29</v>
      </c>
      <c r="E170" s="22" t="s">
        <v>170</v>
      </c>
      <c r="F170" s="1" t="s">
        <v>33</v>
      </c>
      <c r="G170" s="2">
        <v>0.12809999999999999</v>
      </c>
      <c r="H170" s="50">
        <v>1</v>
      </c>
      <c r="I170" s="51">
        <v>26.26</v>
      </c>
      <c r="J170" s="51">
        <f t="shared" si="58"/>
        <v>3.3639060000000001</v>
      </c>
      <c r="K170" s="124"/>
    </row>
    <row r="171" spans="1:11" x14ac:dyDescent="0.25">
      <c r="A171" s="150"/>
      <c r="B171" s="19"/>
      <c r="C171" s="1" t="s">
        <v>26</v>
      </c>
      <c r="D171" s="5" t="s">
        <v>201</v>
      </c>
      <c r="E171" s="22" t="s">
        <v>231</v>
      </c>
      <c r="F171" s="1" t="s">
        <v>23</v>
      </c>
      <c r="G171" s="2">
        <v>1</v>
      </c>
      <c r="H171" s="50">
        <v>1</v>
      </c>
      <c r="I171" s="51">
        <v>11.72</v>
      </c>
      <c r="J171" s="51">
        <f t="shared" si="58"/>
        <v>11.72</v>
      </c>
      <c r="K171" s="124"/>
    </row>
    <row r="172" spans="1:11" x14ac:dyDescent="0.25">
      <c r="A172" s="118">
        <v>8</v>
      </c>
      <c r="B172" s="209" t="s">
        <v>223</v>
      </c>
      <c r="C172" s="209"/>
      <c r="D172" s="209"/>
      <c r="E172" s="209"/>
      <c r="F172" s="209"/>
      <c r="G172" s="209"/>
      <c r="H172" s="209"/>
      <c r="I172" s="210"/>
      <c r="J172" s="4" t="s">
        <v>8</v>
      </c>
      <c r="K172" s="119">
        <f>SUM(K173:K215)</f>
        <v>62854.432678274003</v>
      </c>
    </row>
    <row r="173" spans="1:11" ht="25.5" x14ac:dyDescent="0.25">
      <c r="A173" s="151" t="s">
        <v>158</v>
      </c>
      <c r="B173" s="6">
        <v>91863</v>
      </c>
      <c r="C173" s="6" t="s">
        <v>29</v>
      </c>
      <c r="D173" s="6" t="s">
        <v>29</v>
      </c>
      <c r="E173" s="18" t="s">
        <v>165</v>
      </c>
      <c r="F173" s="6" t="s">
        <v>65</v>
      </c>
      <c r="G173" s="40">
        <v>1</v>
      </c>
      <c r="H173" s="43">
        <v>23</v>
      </c>
      <c r="I173" s="42">
        <v>13.37</v>
      </c>
      <c r="J173" s="42">
        <f t="shared" ref="J173:J194" si="61">G173*H173*I173</f>
        <v>307.51</v>
      </c>
      <c r="K173" s="122">
        <f t="shared" ref="K173:K175" si="62">J173+(J173*$K$13)</f>
        <v>375.53121199999998</v>
      </c>
    </row>
    <row r="174" spans="1:11" ht="25.5" x14ac:dyDescent="0.25">
      <c r="A174" s="151" t="s">
        <v>159</v>
      </c>
      <c r="B174" s="6">
        <v>91864</v>
      </c>
      <c r="C174" s="6" t="s">
        <v>29</v>
      </c>
      <c r="D174" s="6" t="s">
        <v>29</v>
      </c>
      <c r="E174" s="18" t="s">
        <v>166</v>
      </c>
      <c r="F174" s="6" t="s">
        <v>65</v>
      </c>
      <c r="G174" s="40">
        <v>1</v>
      </c>
      <c r="H174" s="43">
        <v>18</v>
      </c>
      <c r="I174" s="42">
        <v>18.13</v>
      </c>
      <c r="J174" s="42">
        <f t="shared" si="61"/>
        <v>326.33999999999997</v>
      </c>
      <c r="K174" s="122">
        <f t="shared" si="62"/>
        <v>398.52640799999995</v>
      </c>
    </row>
    <row r="175" spans="1:11" ht="25.5" x14ac:dyDescent="0.25">
      <c r="A175" s="148" t="s">
        <v>233</v>
      </c>
      <c r="B175" s="6">
        <v>97238</v>
      </c>
      <c r="C175" s="6" t="s">
        <v>29</v>
      </c>
      <c r="D175" s="6" t="s">
        <v>29</v>
      </c>
      <c r="E175" s="18" t="s">
        <v>296</v>
      </c>
      <c r="F175" s="6" t="s">
        <v>65</v>
      </c>
      <c r="G175" s="40">
        <v>1</v>
      </c>
      <c r="H175" s="43">
        <v>64</v>
      </c>
      <c r="I175" s="42">
        <f>SUM(J176:J180)</f>
        <v>95.67107</v>
      </c>
      <c r="J175" s="42">
        <f t="shared" si="61"/>
        <v>6122.94848</v>
      </c>
      <c r="K175" s="122">
        <f t="shared" si="62"/>
        <v>7477.3446837760002</v>
      </c>
    </row>
    <row r="176" spans="1:11" x14ac:dyDescent="0.25">
      <c r="A176" s="150"/>
      <c r="B176" s="1">
        <v>88264</v>
      </c>
      <c r="C176" s="1" t="s">
        <v>31</v>
      </c>
      <c r="D176" s="1" t="s">
        <v>29</v>
      </c>
      <c r="E176" s="24" t="s">
        <v>169</v>
      </c>
      <c r="F176" s="1" t="s">
        <v>33</v>
      </c>
      <c r="G176" s="2">
        <v>8.5199999999999998E-2</v>
      </c>
      <c r="H176" s="50">
        <v>1</v>
      </c>
      <c r="I176" s="51">
        <v>33.090000000000003</v>
      </c>
      <c r="J176" s="51">
        <f t="shared" si="61"/>
        <v>2.8192680000000001</v>
      </c>
      <c r="K176" s="124"/>
    </row>
    <row r="177" spans="1:11" x14ac:dyDescent="0.25">
      <c r="A177" s="150"/>
      <c r="B177" s="1">
        <v>88247</v>
      </c>
      <c r="C177" s="1" t="s">
        <v>31</v>
      </c>
      <c r="D177" s="1" t="s">
        <v>29</v>
      </c>
      <c r="E177" s="24" t="s">
        <v>170</v>
      </c>
      <c r="F177" s="1" t="s">
        <v>33</v>
      </c>
      <c r="G177" s="2">
        <v>8.5199999999999998E-2</v>
      </c>
      <c r="H177" s="50">
        <v>1</v>
      </c>
      <c r="I177" s="51">
        <v>26.26</v>
      </c>
      <c r="J177" s="51">
        <f t="shared" si="61"/>
        <v>2.237352</v>
      </c>
      <c r="K177" s="124"/>
    </row>
    <row r="178" spans="1:11" ht="25.5" x14ac:dyDescent="0.25">
      <c r="A178" s="150"/>
      <c r="B178" s="19"/>
      <c r="C178" s="1" t="s">
        <v>31</v>
      </c>
      <c r="D178" s="1">
        <v>96562</v>
      </c>
      <c r="E178" s="24" t="s">
        <v>168</v>
      </c>
      <c r="F178" s="1" t="s">
        <v>65</v>
      </c>
      <c r="G178" s="2">
        <v>1</v>
      </c>
      <c r="H178" s="50">
        <v>1</v>
      </c>
      <c r="I178" s="51">
        <v>55.64</v>
      </c>
      <c r="J178" s="51">
        <f t="shared" si="61"/>
        <v>55.64</v>
      </c>
      <c r="K178" s="124"/>
    </row>
    <row r="179" spans="1:11" ht="25.5" x14ac:dyDescent="0.25">
      <c r="A179" s="150"/>
      <c r="B179" s="19"/>
      <c r="C179" s="1" t="s">
        <v>26</v>
      </c>
      <c r="D179" s="5" t="s">
        <v>201</v>
      </c>
      <c r="E179" s="24" t="s">
        <v>298</v>
      </c>
      <c r="F179" s="1" t="s">
        <v>65</v>
      </c>
      <c r="G179" s="2">
        <v>0.98199999999999998</v>
      </c>
      <c r="H179" s="50">
        <v>1</v>
      </c>
      <c r="I179" s="51">
        <v>32.94</v>
      </c>
      <c r="J179" s="51">
        <f t="shared" si="61"/>
        <v>32.347079999999998</v>
      </c>
      <c r="K179" s="124"/>
    </row>
    <row r="180" spans="1:11" ht="25.5" x14ac:dyDescent="0.25">
      <c r="A180" s="150"/>
      <c r="B180" s="19"/>
      <c r="C180" s="1" t="s">
        <v>26</v>
      </c>
      <c r="D180" s="5" t="s">
        <v>201</v>
      </c>
      <c r="E180" s="24" t="s">
        <v>297</v>
      </c>
      <c r="F180" s="1" t="s">
        <v>23</v>
      </c>
      <c r="G180" s="2">
        <v>0.33300000000000002</v>
      </c>
      <c r="H180" s="50">
        <v>1</v>
      </c>
      <c r="I180" s="51">
        <v>7.89</v>
      </c>
      <c r="J180" s="51">
        <f t="shared" si="61"/>
        <v>2.62737</v>
      </c>
      <c r="K180" s="124"/>
    </row>
    <row r="181" spans="1:11" ht="25.5" x14ac:dyDescent="0.25">
      <c r="A181" s="148" t="s">
        <v>232</v>
      </c>
      <c r="B181" s="6" t="s">
        <v>29</v>
      </c>
      <c r="C181" s="6" t="s">
        <v>29</v>
      </c>
      <c r="D181" s="6" t="s">
        <v>29</v>
      </c>
      <c r="E181" s="18" t="s">
        <v>174</v>
      </c>
      <c r="F181" s="6" t="s">
        <v>23</v>
      </c>
      <c r="G181" s="40">
        <v>1</v>
      </c>
      <c r="H181" s="43">
        <v>10</v>
      </c>
      <c r="I181" s="42">
        <f>SUM(J182:J184)</f>
        <v>24.702735000000001</v>
      </c>
      <c r="J181" s="42">
        <f t="shared" si="61"/>
        <v>247.02735000000001</v>
      </c>
      <c r="K181" s="122">
        <f t="shared" ref="K181" si="63">J181+(J181*$K$13)</f>
        <v>301.66979982000004</v>
      </c>
    </row>
    <row r="182" spans="1:11" x14ac:dyDescent="0.25">
      <c r="A182" s="150"/>
      <c r="B182" s="1">
        <v>88264</v>
      </c>
      <c r="C182" s="1" t="s">
        <v>31</v>
      </c>
      <c r="D182" s="1" t="s">
        <v>29</v>
      </c>
      <c r="E182" s="22" t="s">
        <v>169</v>
      </c>
      <c r="F182" s="1" t="s">
        <v>33</v>
      </c>
      <c r="G182" s="2">
        <v>0.12809999999999999</v>
      </c>
      <c r="H182" s="50">
        <v>1</v>
      </c>
      <c r="I182" s="51">
        <v>33.090000000000003</v>
      </c>
      <c r="J182" s="51">
        <f t="shared" si="61"/>
        <v>4.238829</v>
      </c>
      <c r="K182" s="124"/>
    </row>
    <row r="183" spans="1:11" x14ac:dyDescent="0.25">
      <c r="A183" s="150"/>
      <c r="B183" s="1">
        <v>88247</v>
      </c>
      <c r="C183" s="1" t="s">
        <v>31</v>
      </c>
      <c r="D183" s="1" t="s">
        <v>29</v>
      </c>
      <c r="E183" s="22" t="s">
        <v>170</v>
      </c>
      <c r="F183" s="1" t="s">
        <v>33</v>
      </c>
      <c r="G183" s="2">
        <v>0.12809999999999999</v>
      </c>
      <c r="H183" s="50">
        <v>1</v>
      </c>
      <c r="I183" s="51">
        <v>26.26</v>
      </c>
      <c r="J183" s="51">
        <f t="shared" si="61"/>
        <v>3.3639060000000001</v>
      </c>
      <c r="K183" s="124"/>
    </row>
    <row r="184" spans="1:11" x14ac:dyDescent="0.25">
      <c r="A184" s="150"/>
      <c r="B184" s="19"/>
      <c r="C184" s="1" t="s">
        <v>26</v>
      </c>
      <c r="D184" s="5" t="s">
        <v>201</v>
      </c>
      <c r="E184" s="22" t="s">
        <v>176</v>
      </c>
      <c r="F184" s="1" t="s">
        <v>23</v>
      </c>
      <c r="G184" s="2">
        <v>1</v>
      </c>
      <c r="H184" s="50">
        <v>1</v>
      </c>
      <c r="I184" s="51">
        <v>17.100000000000001</v>
      </c>
      <c r="J184" s="51">
        <f t="shared" si="61"/>
        <v>17.100000000000001</v>
      </c>
      <c r="K184" s="124"/>
    </row>
    <row r="185" spans="1:11" ht="25.5" x14ac:dyDescent="0.25">
      <c r="A185" s="148" t="s">
        <v>234</v>
      </c>
      <c r="B185" s="6" t="s">
        <v>29</v>
      </c>
      <c r="C185" s="6" t="s">
        <v>29</v>
      </c>
      <c r="D185" s="6" t="s">
        <v>29</v>
      </c>
      <c r="E185" s="18" t="s">
        <v>175</v>
      </c>
      <c r="F185" s="6" t="s">
        <v>23</v>
      </c>
      <c r="G185" s="40">
        <v>1</v>
      </c>
      <c r="H185" s="43">
        <v>6</v>
      </c>
      <c r="I185" s="42">
        <f>SUM(J186:J188)</f>
        <v>33.642735000000002</v>
      </c>
      <c r="J185" s="42">
        <f t="shared" si="61"/>
        <v>201.85641000000001</v>
      </c>
      <c r="K185" s="122">
        <f t="shared" ref="K185" si="64">J185+(J185*$K$13)</f>
        <v>246.507047892</v>
      </c>
    </row>
    <row r="186" spans="1:11" x14ac:dyDescent="0.25">
      <c r="A186" s="150"/>
      <c r="B186" s="1">
        <v>88264</v>
      </c>
      <c r="C186" s="1" t="s">
        <v>31</v>
      </c>
      <c r="D186" s="1" t="s">
        <v>29</v>
      </c>
      <c r="E186" s="22" t="s">
        <v>169</v>
      </c>
      <c r="F186" s="1" t="s">
        <v>33</v>
      </c>
      <c r="G186" s="2">
        <v>0.12809999999999999</v>
      </c>
      <c r="H186" s="50">
        <v>1</v>
      </c>
      <c r="I186" s="51">
        <v>33.090000000000003</v>
      </c>
      <c r="J186" s="51">
        <f t="shared" si="61"/>
        <v>4.238829</v>
      </c>
      <c r="K186" s="124"/>
    </row>
    <row r="187" spans="1:11" x14ac:dyDescent="0.25">
      <c r="A187" s="150"/>
      <c r="B187" s="1">
        <v>88247</v>
      </c>
      <c r="C187" s="1" t="s">
        <v>31</v>
      </c>
      <c r="D187" s="1" t="s">
        <v>29</v>
      </c>
      <c r="E187" s="22" t="s">
        <v>170</v>
      </c>
      <c r="F187" s="1" t="s">
        <v>33</v>
      </c>
      <c r="G187" s="2">
        <v>0.12809999999999999</v>
      </c>
      <c r="H187" s="50">
        <v>1</v>
      </c>
      <c r="I187" s="51">
        <v>26.26</v>
      </c>
      <c r="J187" s="51">
        <f t="shared" si="61"/>
        <v>3.3639060000000001</v>
      </c>
      <c r="K187" s="124"/>
    </row>
    <row r="188" spans="1:11" x14ac:dyDescent="0.25">
      <c r="A188" s="150"/>
      <c r="B188" s="19"/>
      <c r="C188" s="1" t="s">
        <v>26</v>
      </c>
      <c r="D188" s="5" t="s">
        <v>201</v>
      </c>
      <c r="E188" s="22" t="s">
        <v>177</v>
      </c>
      <c r="F188" s="1" t="s">
        <v>23</v>
      </c>
      <c r="G188" s="2">
        <v>1</v>
      </c>
      <c r="H188" s="50">
        <v>1</v>
      </c>
      <c r="I188" s="51">
        <v>26.04</v>
      </c>
      <c r="J188" s="51">
        <f t="shared" si="61"/>
        <v>26.04</v>
      </c>
      <c r="K188" s="124"/>
    </row>
    <row r="189" spans="1:11" ht="25.5" x14ac:dyDescent="0.25">
      <c r="A189" s="148" t="s">
        <v>235</v>
      </c>
      <c r="B189" s="6">
        <v>95795</v>
      </c>
      <c r="C189" s="6" t="s">
        <v>29</v>
      </c>
      <c r="D189" s="6" t="s">
        <v>29</v>
      </c>
      <c r="E189" s="18" t="s">
        <v>310</v>
      </c>
      <c r="F189" s="6" t="s">
        <v>23</v>
      </c>
      <c r="G189" s="40">
        <v>1</v>
      </c>
      <c r="H189" s="43">
        <v>1</v>
      </c>
      <c r="I189" s="42">
        <v>34.200000000000003</v>
      </c>
      <c r="J189" s="42">
        <f t="shared" si="61"/>
        <v>34.200000000000003</v>
      </c>
      <c r="K189" s="122">
        <f t="shared" ref="K189:K194" si="65">J189+(J189*$K$13)</f>
        <v>41.765040000000006</v>
      </c>
    </row>
    <row r="190" spans="1:11" ht="25.5" x14ac:dyDescent="0.25">
      <c r="A190" s="148" t="s">
        <v>236</v>
      </c>
      <c r="B190" s="6">
        <v>95796</v>
      </c>
      <c r="C190" s="6" t="s">
        <v>29</v>
      </c>
      <c r="D190" s="6" t="s">
        <v>29</v>
      </c>
      <c r="E190" s="18" t="s">
        <v>306</v>
      </c>
      <c r="F190" s="6" t="s">
        <v>23</v>
      </c>
      <c r="G190" s="40">
        <v>1</v>
      </c>
      <c r="H190" s="43">
        <v>1</v>
      </c>
      <c r="I190" s="42">
        <v>47.56</v>
      </c>
      <c r="J190" s="42">
        <f t="shared" si="61"/>
        <v>47.56</v>
      </c>
      <c r="K190" s="122">
        <f t="shared" si="65"/>
        <v>58.080272000000001</v>
      </c>
    </row>
    <row r="191" spans="1:11" ht="25.5" x14ac:dyDescent="0.25">
      <c r="A191" s="148" t="s">
        <v>237</v>
      </c>
      <c r="B191" s="6">
        <v>95778</v>
      </c>
      <c r="C191" s="6" t="s">
        <v>29</v>
      </c>
      <c r="D191" s="6" t="s">
        <v>29</v>
      </c>
      <c r="E191" s="18" t="s">
        <v>307</v>
      </c>
      <c r="F191" s="6" t="s">
        <v>23</v>
      </c>
      <c r="G191" s="40">
        <v>1</v>
      </c>
      <c r="H191" s="43">
        <v>3</v>
      </c>
      <c r="I191" s="42">
        <v>29.58</v>
      </c>
      <c r="J191" s="42">
        <f t="shared" si="61"/>
        <v>88.74</v>
      </c>
      <c r="K191" s="122">
        <f t="shared" si="65"/>
        <v>108.369288</v>
      </c>
    </row>
    <row r="192" spans="1:11" ht="25.5" x14ac:dyDescent="0.25">
      <c r="A192" s="148" t="s">
        <v>238</v>
      </c>
      <c r="B192" s="6">
        <v>95781</v>
      </c>
      <c r="C192" s="6" t="s">
        <v>29</v>
      </c>
      <c r="D192" s="6" t="s">
        <v>29</v>
      </c>
      <c r="E192" s="18" t="s">
        <v>308</v>
      </c>
      <c r="F192" s="6" t="s">
        <v>23</v>
      </c>
      <c r="G192" s="40">
        <v>1</v>
      </c>
      <c r="H192" s="43">
        <v>2</v>
      </c>
      <c r="I192" s="42">
        <v>35.700000000000003</v>
      </c>
      <c r="J192" s="42">
        <f t="shared" si="61"/>
        <v>71.400000000000006</v>
      </c>
      <c r="K192" s="122">
        <f t="shared" si="65"/>
        <v>87.193680000000001</v>
      </c>
    </row>
    <row r="193" spans="1:11" ht="25.5" x14ac:dyDescent="0.25">
      <c r="A193" s="148" t="s">
        <v>239</v>
      </c>
      <c r="B193" s="6">
        <v>95787</v>
      </c>
      <c r="C193" s="6" t="s">
        <v>29</v>
      </c>
      <c r="D193" s="6" t="s">
        <v>29</v>
      </c>
      <c r="E193" s="18" t="s">
        <v>305</v>
      </c>
      <c r="F193" s="6" t="s">
        <v>23</v>
      </c>
      <c r="G193" s="40">
        <v>1</v>
      </c>
      <c r="H193" s="43">
        <v>5</v>
      </c>
      <c r="I193" s="42">
        <v>30.05</v>
      </c>
      <c r="J193" s="42">
        <f t="shared" si="61"/>
        <v>150.25</v>
      </c>
      <c r="K193" s="122">
        <f t="shared" si="65"/>
        <v>183.4853</v>
      </c>
    </row>
    <row r="194" spans="1:11" ht="25.5" x14ac:dyDescent="0.25">
      <c r="A194" s="148" t="s">
        <v>240</v>
      </c>
      <c r="B194" s="6">
        <v>95789</v>
      </c>
      <c r="C194" s="6" t="s">
        <v>29</v>
      </c>
      <c r="D194" s="6" t="s">
        <v>29</v>
      </c>
      <c r="E194" s="18" t="s">
        <v>309</v>
      </c>
      <c r="F194" s="6" t="s">
        <v>23</v>
      </c>
      <c r="G194" s="40">
        <v>1</v>
      </c>
      <c r="H194" s="43">
        <v>4</v>
      </c>
      <c r="I194" s="42">
        <v>40.53</v>
      </c>
      <c r="J194" s="42">
        <f t="shared" si="61"/>
        <v>162.12</v>
      </c>
      <c r="K194" s="122">
        <f t="shared" si="65"/>
        <v>197.98094400000002</v>
      </c>
    </row>
    <row r="195" spans="1:11" x14ac:dyDescent="0.25">
      <c r="A195" s="148" t="s">
        <v>241</v>
      </c>
      <c r="B195" s="6" t="s">
        <v>29</v>
      </c>
      <c r="C195" s="6" t="s">
        <v>29</v>
      </c>
      <c r="D195" s="6" t="s">
        <v>29</v>
      </c>
      <c r="E195" s="18" t="s">
        <v>215</v>
      </c>
      <c r="F195" s="6" t="s">
        <v>65</v>
      </c>
      <c r="G195" s="40">
        <v>1</v>
      </c>
      <c r="H195" s="43">
        <v>76</v>
      </c>
      <c r="I195" s="42">
        <f>SUM(J196:J198)</f>
        <v>78.662734999999998</v>
      </c>
      <c r="J195" s="42">
        <f>G195*H195*I195</f>
        <v>5978.3678600000003</v>
      </c>
      <c r="K195" s="122">
        <f t="shared" ref="K195" si="66">J195+(J195*$K$13)</f>
        <v>7300.7828306320007</v>
      </c>
    </row>
    <row r="196" spans="1:11" x14ac:dyDescent="0.25">
      <c r="A196" s="150"/>
      <c r="B196" s="1">
        <v>88264</v>
      </c>
      <c r="C196" s="1" t="s">
        <v>31</v>
      </c>
      <c r="D196" s="1" t="s">
        <v>29</v>
      </c>
      <c r="E196" s="24" t="s">
        <v>169</v>
      </c>
      <c r="F196" s="1" t="s">
        <v>33</v>
      </c>
      <c r="G196" s="2">
        <v>0.12809999999999999</v>
      </c>
      <c r="H196" s="50">
        <v>1</v>
      </c>
      <c r="I196" s="51">
        <v>33.090000000000003</v>
      </c>
      <c r="J196" s="51">
        <f t="shared" ref="J196:J198" si="67">G196*H196*I196</f>
        <v>4.238829</v>
      </c>
      <c r="K196" s="124"/>
    </row>
    <row r="197" spans="1:11" x14ac:dyDescent="0.25">
      <c r="A197" s="150"/>
      <c r="B197" s="1">
        <v>88247</v>
      </c>
      <c r="C197" s="1" t="s">
        <v>31</v>
      </c>
      <c r="D197" s="1" t="s">
        <v>29</v>
      </c>
      <c r="E197" s="24" t="s">
        <v>170</v>
      </c>
      <c r="F197" s="1" t="s">
        <v>33</v>
      </c>
      <c r="G197" s="2">
        <v>0.12809999999999999</v>
      </c>
      <c r="H197" s="50">
        <v>1</v>
      </c>
      <c r="I197" s="51">
        <v>26.26</v>
      </c>
      <c r="J197" s="51">
        <f t="shared" si="67"/>
        <v>3.3639060000000001</v>
      </c>
      <c r="K197" s="124"/>
    </row>
    <row r="198" spans="1:11" ht="25.5" x14ac:dyDescent="0.25">
      <c r="A198" s="150"/>
      <c r="B198" s="19"/>
      <c r="C198" s="1" t="s">
        <v>26</v>
      </c>
      <c r="D198" s="5" t="s">
        <v>201</v>
      </c>
      <c r="E198" s="24" t="s">
        <v>204</v>
      </c>
      <c r="F198" s="1" t="s">
        <v>65</v>
      </c>
      <c r="G198" s="2">
        <v>1</v>
      </c>
      <c r="H198" s="50">
        <v>1</v>
      </c>
      <c r="I198" s="51">
        <v>71.06</v>
      </c>
      <c r="J198" s="51">
        <f t="shared" si="67"/>
        <v>71.06</v>
      </c>
      <c r="K198" s="124"/>
    </row>
    <row r="199" spans="1:11" x14ac:dyDescent="0.25">
      <c r="A199" s="148" t="s">
        <v>242</v>
      </c>
      <c r="B199" s="6" t="s">
        <v>29</v>
      </c>
      <c r="C199" s="6" t="s">
        <v>29</v>
      </c>
      <c r="D199" s="6" t="s">
        <v>29</v>
      </c>
      <c r="E199" s="18" t="s">
        <v>214</v>
      </c>
      <c r="F199" s="6" t="s">
        <v>65</v>
      </c>
      <c r="G199" s="40">
        <v>1</v>
      </c>
      <c r="H199" s="43">
        <v>76</v>
      </c>
      <c r="I199" s="42">
        <f>SUM(J200:J202)</f>
        <v>40.042735</v>
      </c>
      <c r="J199" s="42">
        <f>G199*H199*I199</f>
        <v>3043.2478599999999</v>
      </c>
      <c r="K199" s="122">
        <f t="shared" ref="K199" si="68">J199+(J199*$K$13)</f>
        <v>3716.4142866319999</v>
      </c>
    </row>
    <row r="200" spans="1:11" x14ac:dyDescent="0.25">
      <c r="A200" s="150"/>
      <c r="B200" s="1">
        <v>88264</v>
      </c>
      <c r="C200" s="1" t="s">
        <v>31</v>
      </c>
      <c r="D200" s="1" t="s">
        <v>29</v>
      </c>
      <c r="E200" s="24" t="s">
        <v>169</v>
      </c>
      <c r="F200" s="1" t="s">
        <v>33</v>
      </c>
      <c r="G200" s="2">
        <v>0.12809999999999999</v>
      </c>
      <c r="H200" s="50">
        <v>1</v>
      </c>
      <c r="I200" s="51">
        <v>33.090000000000003</v>
      </c>
      <c r="J200" s="51">
        <f t="shared" ref="J200:J202" si="69">G200*H200*I200</f>
        <v>4.238829</v>
      </c>
      <c r="K200" s="124"/>
    </row>
    <row r="201" spans="1:11" x14ac:dyDescent="0.25">
      <c r="A201" s="150"/>
      <c r="B201" s="1">
        <v>88247</v>
      </c>
      <c r="C201" s="1" t="s">
        <v>31</v>
      </c>
      <c r="D201" s="1" t="s">
        <v>29</v>
      </c>
      <c r="E201" s="24" t="s">
        <v>170</v>
      </c>
      <c r="F201" s="1" t="s">
        <v>33</v>
      </c>
      <c r="G201" s="2">
        <v>0.12809999999999999</v>
      </c>
      <c r="H201" s="50">
        <v>1</v>
      </c>
      <c r="I201" s="51">
        <v>26.26</v>
      </c>
      <c r="J201" s="51">
        <f t="shared" si="69"/>
        <v>3.3639060000000001</v>
      </c>
      <c r="K201" s="124"/>
    </row>
    <row r="202" spans="1:11" x14ac:dyDescent="0.25">
      <c r="A202" s="150"/>
      <c r="B202" s="19"/>
      <c r="C202" s="1" t="s">
        <v>26</v>
      </c>
      <c r="D202" s="5" t="s">
        <v>201</v>
      </c>
      <c r="E202" s="24" t="s">
        <v>203</v>
      </c>
      <c r="F202" s="1" t="s">
        <v>65</v>
      </c>
      <c r="G202" s="2">
        <v>1</v>
      </c>
      <c r="H202" s="50">
        <v>1</v>
      </c>
      <c r="I202" s="51">
        <v>32.44</v>
      </c>
      <c r="J202" s="51">
        <f t="shared" si="69"/>
        <v>32.44</v>
      </c>
      <c r="K202" s="124"/>
    </row>
    <row r="203" spans="1:11" x14ac:dyDescent="0.25">
      <c r="A203" s="148" t="s">
        <v>253</v>
      </c>
      <c r="B203" s="6" t="s">
        <v>29</v>
      </c>
      <c r="C203" s="6" t="s">
        <v>29</v>
      </c>
      <c r="D203" s="6" t="s">
        <v>29</v>
      </c>
      <c r="E203" s="18" t="s">
        <v>209</v>
      </c>
      <c r="F203" s="6" t="s">
        <v>23</v>
      </c>
      <c r="G203" s="40">
        <v>1</v>
      </c>
      <c r="H203" s="43">
        <v>71</v>
      </c>
      <c r="I203" s="42">
        <f>SUM(J204:J206)</f>
        <v>76.752735000000001</v>
      </c>
      <c r="J203" s="42">
        <f t="shared" ref="J203:J206" si="70">G203*H203*I203</f>
        <v>5449.4441850000003</v>
      </c>
      <c r="K203" s="122">
        <f t="shared" ref="K203" si="71">J203+(J203*$K$13)</f>
        <v>6654.8612387220001</v>
      </c>
    </row>
    <row r="204" spans="1:11" x14ac:dyDescent="0.25">
      <c r="A204" s="150"/>
      <c r="B204" s="1">
        <v>88264</v>
      </c>
      <c r="C204" s="1" t="s">
        <v>31</v>
      </c>
      <c r="D204" s="1" t="s">
        <v>29</v>
      </c>
      <c r="E204" s="22" t="s">
        <v>169</v>
      </c>
      <c r="F204" s="1" t="s">
        <v>33</v>
      </c>
      <c r="G204" s="2">
        <v>0.12809999999999999</v>
      </c>
      <c r="H204" s="50">
        <v>1</v>
      </c>
      <c r="I204" s="51">
        <v>33.090000000000003</v>
      </c>
      <c r="J204" s="51">
        <f t="shared" si="70"/>
        <v>4.238829</v>
      </c>
      <c r="K204" s="124"/>
    </row>
    <row r="205" spans="1:11" x14ac:dyDescent="0.25">
      <c r="A205" s="150"/>
      <c r="B205" s="1">
        <v>88247</v>
      </c>
      <c r="C205" s="1" t="s">
        <v>31</v>
      </c>
      <c r="D205" s="1" t="s">
        <v>29</v>
      </c>
      <c r="E205" s="22" t="s">
        <v>170</v>
      </c>
      <c r="F205" s="1" t="s">
        <v>33</v>
      </c>
      <c r="G205" s="2">
        <v>0.12809999999999999</v>
      </c>
      <c r="H205" s="50">
        <v>1</v>
      </c>
      <c r="I205" s="51">
        <v>26.26</v>
      </c>
      <c r="J205" s="51">
        <f t="shared" si="70"/>
        <v>3.3639060000000001</v>
      </c>
      <c r="K205" s="124"/>
    </row>
    <row r="206" spans="1:11" x14ac:dyDescent="0.25">
      <c r="A206" s="150"/>
      <c r="B206" s="19"/>
      <c r="C206" s="1" t="s">
        <v>26</v>
      </c>
      <c r="D206" s="5" t="s">
        <v>201</v>
      </c>
      <c r="E206" s="22" t="s">
        <v>208</v>
      </c>
      <c r="F206" s="1" t="s">
        <v>23</v>
      </c>
      <c r="G206" s="2">
        <v>1</v>
      </c>
      <c r="H206" s="50">
        <v>1</v>
      </c>
      <c r="I206" s="51">
        <v>69.150000000000006</v>
      </c>
      <c r="J206" s="51">
        <f t="shared" si="70"/>
        <v>69.150000000000006</v>
      </c>
      <c r="K206" s="124"/>
    </row>
    <row r="207" spans="1:11" x14ac:dyDescent="0.25">
      <c r="A207" s="148" t="s">
        <v>254</v>
      </c>
      <c r="B207" s="6" t="s">
        <v>29</v>
      </c>
      <c r="C207" s="6" t="s">
        <v>29</v>
      </c>
      <c r="D207" s="6" t="s">
        <v>29</v>
      </c>
      <c r="E207" s="18" t="s">
        <v>250</v>
      </c>
      <c r="F207" s="6" t="s">
        <v>23</v>
      </c>
      <c r="G207" s="40">
        <v>1</v>
      </c>
      <c r="H207" s="43">
        <v>60</v>
      </c>
      <c r="I207" s="42">
        <f>SUM(J208:J210)</f>
        <v>4.5720749999999999</v>
      </c>
      <c r="J207" s="42">
        <f t="shared" ref="J207:J210" si="72">G207*H207*I207</f>
        <v>274.3245</v>
      </c>
      <c r="K207" s="122">
        <f t="shared" ref="K207" si="73">J207+(J207*$K$13)</f>
        <v>335.0050794</v>
      </c>
    </row>
    <row r="208" spans="1:11" x14ac:dyDescent="0.25">
      <c r="A208" s="150"/>
      <c r="B208" s="19"/>
      <c r="C208" s="1" t="s">
        <v>31</v>
      </c>
      <c r="D208" s="1">
        <v>88264</v>
      </c>
      <c r="E208" s="24" t="s">
        <v>169</v>
      </c>
      <c r="F208" s="1" t="s">
        <v>33</v>
      </c>
      <c r="G208" s="2">
        <v>4.4999999999999997E-3</v>
      </c>
      <c r="H208" s="50">
        <v>1</v>
      </c>
      <c r="I208" s="51">
        <v>33.090000000000003</v>
      </c>
      <c r="J208" s="51">
        <f t="shared" si="72"/>
        <v>0.14890500000000001</v>
      </c>
      <c r="K208" s="124"/>
    </row>
    <row r="209" spans="1:11" x14ac:dyDescent="0.25">
      <c r="A209" s="150"/>
      <c r="B209" s="19"/>
      <c r="C209" s="1" t="s">
        <v>31</v>
      </c>
      <c r="D209" s="1">
        <v>88247</v>
      </c>
      <c r="E209" s="24" t="s">
        <v>170</v>
      </c>
      <c r="F209" s="1" t="s">
        <v>33</v>
      </c>
      <c r="G209" s="2">
        <v>4.4999999999999997E-3</v>
      </c>
      <c r="H209" s="50">
        <v>1</v>
      </c>
      <c r="I209" s="51">
        <v>26.26</v>
      </c>
      <c r="J209" s="51">
        <f t="shared" si="72"/>
        <v>0.11817</v>
      </c>
      <c r="K209" s="124"/>
    </row>
    <row r="210" spans="1:11" x14ac:dyDescent="0.25">
      <c r="A210" s="150"/>
      <c r="B210" s="19"/>
      <c r="C210" s="1" t="s">
        <v>26</v>
      </c>
      <c r="D210" s="5" t="s">
        <v>201</v>
      </c>
      <c r="E210" s="46" t="s">
        <v>250</v>
      </c>
      <c r="F210" s="1" t="s">
        <v>23</v>
      </c>
      <c r="G210" s="2">
        <v>1.05</v>
      </c>
      <c r="H210" s="50">
        <v>1</v>
      </c>
      <c r="I210" s="51">
        <v>4.0999999999999996</v>
      </c>
      <c r="J210" s="51">
        <f t="shared" si="72"/>
        <v>4.3049999999999997</v>
      </c>
      <c r="K210" s="124"/>
    </row>
    <row r="211" spans="1:11" x14ac:dyDescent="0.25">
      <c r="A211" s="148" t="s">
        <v>255</v>
      </c>
      <c r="B211" s="6" t="s">
        <v>29</v>
      </c>
      <c r="C211" s="6" t="s">
        <v>29</v>
      </c>
      <c r="D211" s="6" t="s">
        <v>29</v>
      </c>
      <c r="E211" s="18" t="s">
        <v>251</v>
      </c>
      <c r="F211" s="6" t="s">
        <v>23</v>
      </c>
      <c r="G211" s="40">
        <v>1</v>
      </c>
      <c r="H211" s="43">
        <v>60</v>
      </c>
      <c r="I211" s="42">
        <f>SUM(J212:J214)</f>
        <v>5.3070750000000002</v>
      </c>
      <c r="J211" s="42">
        <f t="shared" ref="J211:J214" si="74">G211*H211*I211</f>
        <v>318.42450000000002</v>
      </c>
      <c r="K211" s="122">
        <f t="shared" ref="K211" si="75">J211+(J211*$K$13)</f>
        <v>388.85999940000005</v>
      </c>
    </row>
    <row r="212" spans="1:11" x14ac:dyDescent="0.25">
      <c r="A212" s="150"/>
      <c r="B212" s="19"/>
      <c r="C212" s="1" t="s">
        <v>31</v>
      </c>
      <c r="D212" s="1">
        <v>88264</v>
      </c>
      <c r="E212" s="24" t="s">
        <v>169</v>
      </c>
      <c r="F212" s="1" t="s">
        <v>33</v>
      </c>
      <c r="G212" s="2">
        <v>4.4999999999999997E-3</v>
      </c>
      <c r="H212" s="50">
        <v>1</v>
      </c>
      <c r="I212" s="51">
        <v>33.090000000000003</v>
      </c>
      <c r="J212" s="51">
        <f t="shared" si="74"/>
        <v>0.14890500000000001</v>
      </c>
      <c r="K212" s="124"/>
    </row>
    <row r="213" spans="1:11" x14ac:dyDescent="0.25">
      <c r="A213" s="150"/>
      <c r="B213" s="19"/>
      <c r="C213" s="1" t="s">
        <v>31</v>
      </c>
      <c r="D213" s="1">
        <v>88247</v>
      </c>
      <c r="E213" s="24" t="s">
        <v>170</v>
      </c>
      <c r="F213" s="1" t="s">
        <v>33</v>
      </c>
      <c r="G213" s="2">
        <v>4.4999999999999997E-3</v>
      </c>
      <c r="H213" s="50">
        <v>1</v>
      </c>
      <c r="I213" s="51">
        <v>26.26</v>
      </c>
      <c r="J213" s="51">
        <f t="shared" si="74"/>
        <v>0.11817</v>
      </c>
      <c r="K213" s="124"/>
    </row>
    <row r="214" spans="1:11" x14ac:dyDescent="0.25">
      <c r="A214" s="150"/>
      <c r="B214" s="19"/>
      <c r="C214" s="1" t="s">
        <v>26</v>
      </c>
      <c r="D214" s="5" t="s">
        <v>201</v>
      </c>
      <c r="E214" s="46" t="s">
        <v>252</v>
      </c>
      <c r="F214" s="1" t="s">
        <v>23</v>
      </c>
      <c r="G214" s="2">
        <v>1.05</v>
      </c>
      <c r="H214" s="50">
        <v>1</v>
      </c>
      <c r="I214" s="51">
        <v>4.8</v>
      </c>
      <c r="J214" s="51">
        <f t="shared" si="74"/>
        <v>5.04</v>
      </c>
      <c r="K214" s="124"/>
    </row>
    <row r="215" spans="1:11" ht="25.5" x14ac:dyDescent="0.25">
      <c r="A215" s="148" t="s">
        <v>256</v>
      </c>
      <c r="B215" s="6">
        <v>98297</v>
      </c>
      <c r="C215" s="6" t="s">
        <v>29</v>
      </c>
      <c r="D215" s="6" t="s">
        <v>29</v>
      </c>
      <c r="E215" s="18" t="s">
        <v>243</v>
      </c>
      <c r="F215" s="6" t="s">
        <v>65</v>
      </c>
      <c r="G215" s="40">
        <v>1</v>
      </c>
      <c r="H215" s="43">
        <v>2932</v>
      </c>
      <c r="I215" s="42">
        <v>9.77</v>
      </c>
      <c r="J215" s="42">
        <f>G215*H215*I215</f>
        <v>28645.64</v>
      </c>
      <c r="K215" s="122">
        <f>J215+(J215*$K$13)</f>
        <v>34982.055567999996</v>
      </c>
    </row>
    <row r="216" spans="1:11" x14ac:dyDescent="0.25">
      <c r="A216" s="118">
        <v>9</v>
      </c>
      <c r="B216" s="209" t="s">
        <v>143</v>
      </c>
      <c r="C216" s="209"/>
      <c r="D216" s="209"/>
      <c r="E216" s="209"/>
      <c r="F216" s="209"/>
      <c r="G216" s="209"/>
      <c r="H216" s="209"/>
      <c r="I216" s="210"/>
      <c r="J216" s="4" t="s">
        <v>8</v>
      </c>
      <c r="K216" s="119">
        <f>SUM(K217:K224)</f>
        <v>3080.684604</v>
      </c>
    </row>
    <row r="217" spans="1:11" ht="25.5" x14ac:dyDescent="0.25">
      <c r="A217" s="114" t="s">
        <v>161</v>
      </c>
      <c r="B217" s="6">
        <v>101907</v>
      </c>
      <c r="C217" s="20"/>
      <c r="D217" s="20"/>
      <c r="E217" s="18" t="s">
        <v>144</v>
      </c>
      <c r="F217" s="6" t="s">
        <v>23</v>
      </c>
      <c r="G217" s="40">
        <v>1</v>
      </c>
      <c r="H217" s="43">
        <v>2</v>
      </c>
      <c r="I217" s="42">
        <v>747.56</v>
      </c>
      <c r="J217" s="42">
        <f>G217*H217*I217</f>
        <v>1495.12</v>
      </c>
      <c r="K217" s="122">
        <f>J217+(J217*$K$13)</f>
        <v>1825.8405439999999</v>
      </c>
    </row>
    <row r="218" spans="1:11" ht="25.5" x14ac:dyDescent="0.25">
      <c r="A218" s="114" t="s">
        <v>162</v>
      </c>
      <c r="B218" s="6">
        <v>101905</v>
      </c>
      <c r="C218" s="20"/>
      <c r="D218" s="20"/>
      <c r="E218" s="18" t="s">
        <v>145</v>
      </c>
      <c r="F218" s="6" t="s">
        <v>23</v>
      </c>
      <c r="G218" s="40">
        <v>1</v>
      </c>
      <c r="H218" s="43">
        <v>2</v>
      </c>
      <c r="I218" s="42">
        <v>237.56</v>
      </c>
      <c r="J218" s="42">
        <f>G218*H218*I218</f>
        <v>475.12</v>
      </c>
      <c r="K218" s="122">
        <f>J218+(J218*$K$13)</f>
        <v>580.216544</v>
      </c>
    </row>
    <row r="219" spans="1:11" x14ac:dyDescent="0.25">
      <c r="A219" s="114" t="s">
        <v>244</v>
      </c>
      <c r="B219" s="6" t="s">
        <v>29</v>
      </c>
      <c r="C219" s="6" t="s">
        <v>29</v>
      </c>
      <c r="D219" s="6" t="s">
        <v>29</v>
      </c>
      <c r="E219" s="18" t="s">
        <v>149</v>
      </c>
      <c r="F219" s="6" t="s">
        <v>23</v>
      </c>
      <c r="G219" s="40">
        <v>1</v>
      </c>
      <c r="H219" s="43">
        <v>1</v>
      </c>
      <c r="I219" s="42">
        <f>SUM(J220:J223)</f>
        <v>355.46999999999997</v>
      </c>
      <c r="J219" s="42">
        <f>G219*H219*I219</f>
        <v>355.46999999999997</v>
      </c>
      <c r="K219" s="122">
        <f>J219+(J219*$K$13)</f>
        <v>434.099964</v>
      </c>
    </row>
    <row r="220" spans="1:11" x14ac:dyDescent="0.25">
      <c r="A220" s="125"/>
      <c r="B220" s="1">
        <v>88243</v>
      </c>
      <c r="C220" s="1" t="s">
        <v>29</v>
      </c>
      <c r="D220" s="1" t="s">
        <v>29</v>
      </c>
      <c r="E220" s="24" t="s">
        <v>93</v>
      </c>
      <c r="F220" s="1" t="s">
        <v>33</v>
      </c>
      <c r="G220" s="2">
        <v>1</v>
      </c>
      <c r="H220" s="37">
        <v>1</v>
      </c>
      <c r="I220" s="38">
        <v>25.64</v>
      </c>
      <c r="J220" s="38">
        <f t="shared" ref="J220" si="76">G220*H220*I220</f>
        <v>25.64</v>
      </c>
      <c r="K220" s="124"/>
    </row>
    <row r="221" spans="1:11" ht="25.5" x14ac:dyDescent="0.25">
      <c r="A221" s="125"/>
      <c r="B221" s="23"/>
      <c r="C221" s="5" t="s">
        <v>26</v>
      </c>
      <c r="D221" s="5">
        <v>37539</v>
      </c>
      <c r="E221" s="46" t="s">
        <v>151</v>
      </c>
      <c r="F221" s="5" t="s">
        <v>23</v>
      </c>
      <c r="G221" s="2">
        <v>1</v>
      </c>
      <c r="H221" s="37">
        <v>5</v>
      </c>
      <c r="I221" s="38">
        <v>25</v>
      </c>
      <c r="J221" s="38">
        <f t="shared" ref="J221:J222" si="77">G221*H221*I221</f>
        <v>125</v>
      </c>
      <c r="K221" s="124"/>
    </row>
    <row r="222" spans="1:11" ht="25.5" x14ac:dyDescent="0.25">
      <c r="A222" s="125"/>
      <c r="B222" s="23"/>
      <c r="C222" s="1" t="s">
        <v>26</v>
      </c>
      <c r="D222" s="1">
        <v>37559</v>
      </c>
      <c r="E222" s="24" t="s">
        <v>152</v>
      </c>
      <c r="F222" s="1" t="s">
        <v>23</v>
      </c>
      <c r="G222" s="2">
        <v>1</v>
      </c>
      <c r="H222" s="37">
        <v>3</v>
      </c>
      <c r="I222" s="38">
        <v>35.47</v>
      </c>
      <c r="J222" s="38">
        <f t="shared" si="77"/>
        <v>106.41</v>
      </c>
      <c r="K222" s="124"/>
    </row>
    <row r="223" spans="1:11" ht="25.5" x14ac:dyDescent="0.25">
      <c r="A223" s="125"/>
      <c r="B223" s="23"/>
      <c r="C223" s="1" t="s">
        <v>26</v>
      </c>
      <c r="D223" s="1">
        <v>37560</v>
      </c>
      <c r="E223" s="24" t="s">
        <v>150</v>
      </c>
      <c r="F223" s="1" t="s">
        <v>23</v>
      </c>
      <c r="G223" s="2">
        <v>1</v>
      </c>
      <c r="H223" s="37">
        <v>2</v>
      </c>
      <c r="I223" s="38">
        <v>49.21</v>
      </c>
      <c r="J223" s="38">
        <f t="shared" ref="J223" si="78">G223*H223*I223</f>
        <v>98.42</v>
      </c>
      <c r="K223" s="124"/>
    </row>
    <row r="224" spans="1:11" x14ac:dyDescent="0.25">
      <c r="A224" s="114" t="s">
        <v>245</v>
      </c>
      <c r="B224" s="6" t="s">
        <v>29</v>
      </c>
      <c r="C224" s="6" t="s">
        <v>26</v>
      </c>
      <c r="D224" s="6">
        <v>38774</v>
      </c>
      <c r="E224" s="21" t="s">
        <v>153</v>
      </c>
      <c r="F224" s="6" t="s">
        <v>23</v>
      </c>
      <c r="G224" s="9">
        <v>1</v>
      </c>
      <c r="H224" s="43">
        <v>16</v>
      </c>
      <c r="I224" s="42">
        <v>12.31</v>
      </c>
      <c r="J224" s="42">
        <f t="shared" ref="J224" si="79">G224*H224*I224</f>
        <v>196.96</v>
      </c>
      <c r="K224" s="122">
        <f t="shared" ref="K224:K227" si="80">J224+(J224*$K$13)</f>
        <v>240.52755200000001</v>
      </c>
    </row>
    <row r="225" spans="1:11" x14ac:dyDescent="0.25">
      <c r="A225" s="118">
        <v>10</v>
      </c>
      <c r="B225" s="209" t="s">
        <v>155</v>
      </c>
      <c r="C225" s="209"/>
      <c r="D225" s="209"/>
      <c r="E225" s="209"/>
      <c r="F225" s="209"/>
      <c r="G225" s="209"/>
      <c r="H225" s="209"/>
      <c r="I225" s="210"/>
      <c r="J225" s="4" t="s">
        <v>8</v>
      </c>
      <c r="K225" s="119">
        <f>SUM(K226:K227)</f>
        <v>6306.5210399999996</v>
      </c>
    </row>
    <row r="226" spans="1:11" ht="25.5" x14ac:dyDescent="0.25">
      <c r="A226" s="114" t="s">
        <v>246</v>
      </c>
      <c r="B226" s="6">
        <v>103291</v>
      </c>
      <c r="C226" s="6" t="s">
        <v>29</v>
      </c>
      <c r="D226" s="6" t="s">
        <v>29</v>
      </c>
      <c r="E226" s="18" t="s">
        <v>156</v>
      </c>
      <c r="F226" s="6" t="s">
        <v>65</v>
      </c>
      <c r="G226" s="9">
        <v>1</v>
      </c>
      <c r="H226" s="43">
        <v>38</v>
      </c>
      <c r="I226" s="42">
        <v>90.53</v>
      </c>
      <c r="J226" s="42">
        <f t="shared" ref="J226:J227" si="81">G226*H226*I226</f>
        <v>3440.14</v>
      </c>
      <c r="K226" s="122">
        <f t="shared" si="80"/>
        <v>4201.0989680000002</v>
      </c>
    </row>
    <row r="227" spans="1:11" ht="25.5" x14ac:dyDescent="0.25">
      <c r="A227" s="114" t="s">
        <v>247</v>
      </c>
      <c r="B227" s="6">
        <v>103289</v>
      </c>
      <c r="C227" s="6" t="s">
        <v>29</v>
      </c>
      <c r="D227" s="6" t="s">
        <v>29</v>
      </c>
      <c r="E227" s="18" t="s">
        <v>157</v>
      </c>
      <c r="F227" s="6" t="s">
        <v>65</v>
      </c>
      <c r="G227" s="9">
        <v>1</v>
      </c>
      <c r="H227" s="43">
        <v>38</v>
      </c>
      <c r="I227" s="42">
        <v>45.37</v>
      </c>
      <c r="J227" s="42">
        <f t="shared" si="81"/>
        <v>1724.06</v>
      </c>
      <c r="K227" s="122">
        <f t="shared" si="80"/>
        <v>2105.4220719999998</v>
      </c>
    </row>
    <row r="228" spans="1:11" x14ac:dyDescent="0.25">
      <c r="A228" s="118">
        <v>11</v>
      </c>
      <c r="B228" s="209" t="s">
        <v>160</v>
      </c>
      <c r="C228" s="209"/>
      <c r="D228" s="209"/>
      <c r="E228" s="209"/>
      <c r="F228" s="209"/>
      <c r="G228" s="209"/>
      <c r="H228" s="209"/>
      <c r="I228" s="210"/>
      <c r="J228" s="4" t="s">
        <v>8</v>
      </c>
      <c r="K228" s="119">
        <f>SUM(K229:K230)</f>
        <v>2197.378432</v>
      </c>
    </row>
    <row r="229" spans="1:11" x14ac:dyDescent="0.25">
      <c r="A229" s="114" t="s">
        <v>248</v>
      </c>
      <c r="B229" s="6">
        <v>88273</v>
      </c>
      <c r="C229" s="6" t="s">
        <v>29</v>
      </c>
      <c r="D229" s="6" t="s">
        <v>29</v>
      </c>
      <c r="E229" s="18" t="s">
        <v>74</v>
      </c>
      <c r="F229" s="6" t="s">
        <v>33</v>
      </c>
      <c r="G229" s="9">
        <v>1</v>
      </c>
      <c r="H229" s="43">
        <v>32</v>
      </c>
      <c r="I229" s="42">
        <v>30.59</v>
      </c>
      <c r="J229" s="42">
        <f t="shared" ref="J229" si="82">G229*H229*I229</f>
        <v>978.88</v>
      </c>
      <c r="K229" s="122">
        <f t="shared" ref="K229:K230" si="83">J229+(J229*$K$13)</f>
        <v>1195.4082559999999</v>
      </c>
    </row>
    <row r="230" spans="1:11" ht="15.75" thickBot="1" x14ac:dyDescent="0.3">
      <c r="A230" s="126" t="s">
        <v>249</v>
      </c>
      <c r="B230" s="127">
        <v>88243</v>
      </c>
      <c r="C230" s="127" t="s">
        <v>29</v>
      </c>
      <c r="D230" s="127" t="s">
        <v>29</v>
      </c>
      <c r="E230" s="128" t="s">
        <v>93</v>
      </c>
      <c r="F230" s="127" t="s">
        <v>33</v>
      </c>
      <c r="G230" s="129">
        <v>1</v>
      </c>
      <c r="H230" s="130">
        <v>32</v>
      </c>
      <c r="I230" s="131">
        <v>25.64</v>
      </c>
      <c r="J230" s="131">
        <f t="shared" ref="J230" si="84">G230*H230*I230</f>
        <v>820.48</v>
      </c>
      <c r="K230" s="132">
        <f t="shared" si="83"/>
        <v>1001.970176</v>
      </c>
    </row>
    <row r="231" spans="1:11" ht="15.75" thickBot="1" x14ac:dyDescent="0.3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</row>
    <row r="232" spans="1:11" ht="35.1" customHeight="1" x14ac:dyDescent="0.25">
      <c r="A232" s="211" t="s">
        <v>257</v>
      </c>
      <c r="B232" s="212"/>
      <c r="C232" s="212"/>
      <c r="D232" s="212"/>
      <c r="E232" s="212"/>
      <c r="F232" s="212"/>
      <c r="G232" s="212"/>
      <c r="H232" s="212"/>
      <c r="I232" s="212"/>
      <c r="J232" s="107" t="s">
        <v>277</v>
      </c>
      <c r="K232" s="133">
        <f>$K$11</f>
        <v>402306.93725281529</v>
      </c>
    </row>
    <row r="233" spans="1:11" ht="30" customHeight="1" x14ac:dyDescent="0.25">
      <c r="A233" s="213" t="s">
        <v>258</v>
      </c>
      <c r="B233" s="207" t="s">
        <v>3</v>
      </c>
      <c r="C233" s="207"/>
      <c r="D233" s="207"/>
      <c r="E233" s="207"/>
      <c r="F233" s="207"/>
      <c r="G233" s="207"/>
      <c r="H233" s="47" t="s">
        <v>25</v>
      </c>
      <c r="I233" s="207" t="s">
        <v>259</v>
      </c>
      <c r="J233" s="208" t="s">
        <v>260</v>
      </c>
      <c r="K233" s="201" t="s">
        <v>261</v>
      </c>
    </row>
    <row r="234" spans="1:11" ht="15" customHeight="1" x14ac:dyDescent="0.25">
      <c r="A234" s="213"/>
      <c r="B234" s="207"/>
      <c r="C234" s="207"/>
      <c r="D234" s="207"/>
      <c r="E234" s="207"/>
      <c r="F234" s="207"/>
      <c r="G234" s="207"/>
      <c r="H234" s="52">
        <f>$K$13</f>
        <v>0.22120000000000001</v>
      </c>
      <c r="I234" s="207"/>
      <c r="J234" s="208"/>
      <c r="K234" s="202"/>
    </row>
    <row r="235" spans="1:11" x14ac:dyDescent="0.25">
      <c r="A235" s="134">
        <v>1</v>
      </c>
      <c r="B235" s="203" t="s">
        <v>22</v>
      </c>
      <c r="C235" s="203"/>
      <c r="D235" s="203"/>
      <c r="E235" s="203"/>
      <c r="F235" s="203"/>
      <c r="G235" s="203"/>
      <c r="H235" s="61">
        <f>$K$14</f>
        <v>56332.795859999998</v>
      </c>
      <c r="I235" s="62">
        <f t="shared" ref="I235:I245" si="85">H235/$K$232</f>
        <v>0.14002442076856281</v>
      </c>
      <c r="J235" s="62">
        <f>I235</f>
        <v>0.14002442076856281</v>
      </c>
      <c r="K235" s="115" t="str">
        <f>IF(I235&lt;=5%,"C",IF(I235&lt;=15%,"B",IF(I235&gt;15%,"A")))</f>
        <v>B</v>
      </c>
    </row>
    <row r="236" spans="1:11" x14ac:dyDescent="0.25">
      <c r="A236" s="134">
        <v>2</v>
      </c>
      <c r="B236" s="204" t="s">
        <v>47</v>
      </c>
      <c r="C236" s="205"/>
      <c r="D236" s="205"/>
      <c r="E236" s="205"/>
      <c r="F236" s="205"/>
      <c r="G236" s="206"/>
      <c r="H236" s="61">
        <f>$K$24</f>
        <v>1296.9144000000001</v>
      </c>
      <c r="I236" s="62">
        <f t="shared" si="85"/>
        <v>3.2236938514062985E-3</v>
      </c>
      <c r="J236" s="62">
        <f t="shared" ref="J236:J245" si="86">I236+J235</f>
        <v>0.14324811461996911</v>
      </c>
      <c r="K236" s="115" t="str">
        <f t="shared" ref="K236:K245" si="87">IF(I236&lt;=5%,"C",IF(I236&lt;=15%,"B",IF(I236&gt;15%,"A")))</f>
        <v>C</v>
      </c>
    </row>
    <row r="237" spans="1:11" x14ac:dyDescent="0.25">
      <c r="A237" s="134">
        <v>3</v>
      </c>
      <c r="B237" s="204" t="s">
        <v>55</v>
      </c>
      <c r="C237" s="205"/>
      <c r="D237" s="205"/>
      <c r="E237" s="205"/>
      <c r="F237" s="205"/>
      <c r="G237" s="206"/>
      <c r="H237" s="61">
        <f>$K$29</f>
        <v>1680.5201864000001</v>
      </c>
      <c r="I237" s="62">
        <f t="shared" si="85"/>
        <v>4.1772090679707509E-3</v>
      </c>
      <c r="J237" s="62">
        <f t="shared" si="86"/>
        <v>0.14742532368793987</v>
      </c>
      <c r="K237" s="115" t="str">
        <f t="shared" si="87"/>
        <v>C</v>
      </c>
    </row>
    <row r="238" spans="1:11" x14ac:dyDescent="0.25">
      <c r="A238" s="134">
        <v>4</v>
      </c>
      <c r="B238" s="204" t="s">
        <v>63</v>
      </c>
      <c r="C238" s="205"/>
      <c r="D238" s="205"/>
      <c r="E238" s="205"/>
      <c r="F238" s="205"/>
      <c r="G238" s="206"/>
      <c r="H238" s="61">
        <f>$K$35</f>
        <v>758.99607191999985</v>
      </c>
      <c r="I238" s="62">
        <f t="shared" si="85"/>
        <v>1.8866094557127562E-3</v>
      </c>
      <c r="J238" s="62">
        <f t="shared" si="86"/>
        <v>0.14931193314365263</v>
      </c>
      <c r="K238" s="115" t="str">
        <f t="shared" si="87"/>
        <v>C</v>
      </c>
    </row>
    <row r="239" spans="1:11" x14ac:dyDescent="0.25">
      <c r="A239" s="134">
        <v>5</v>
      </c>
      <c r="B239" s="204" t="s">
        <v>68</v>
      </c>
      <c r="C239" s="205"/>
      <c r="D239" s="205"/>
      <c r="E239" s="205"/>
      <c r="F239" s="205"/>
      <c r="G239" s="206"/>
      <c r="H239" s="61">
        <f>$K$37</f>
        <v>182029.01899999997</v>
      </c>
      <c r="I239" s="62">
        <f t="shared" si="85"/>
        <v>0.45246303790583259</v>
      </c>
      <c r="J239" s="62">
        <f t="shared" si="86"/>
        <v>0.60177497104948519</v>
      </c>
      <c r="K239" s="115" t="str">
        <f t="shared" si="87"/>
        <v>A</v>
      </c>
    </row>
    <row r="240" spans="1:11" x14ac:dyDescent="0.25">
      <c r="A240" s="134">
        <v>6</v>
      </c>
      <c r="B240" s="204" t="s">
        <v>91</v>
      </c>
      <c r="C240" s="205"/>
      <c r="D240" s="205"/>
      <c r="E240" s="205"/>
      <c r="F240" s="205"/>
      <c r="G240" s="206"/>
      <c r="H240" s="61">
        <f>$K$49</f>
        <v>8002.2554244799985</v>
      </c>
      <c r="I240" s="62">
        <f t="shared" si="85"/>
        <v>1.989092079575866E-2</v>
      </c>
      <c r="J240" s="62">
        <f t="shared" si="86"/>
        <v>0.62166589184524379</v>
      </c>
      <c r="K240" s="115" t="str">
        <f t="shared" si="87"/>
        <v>C</v>
      </c>
    </row>
    <row r="241" spans="1:11" x14ac:dyDescent="0.25">
      <c r="A241" s="134">
        <v>7</v>
      </c>
      <c r="B241" s="204" t="s">
        <v>163</v>
      </c>
      <c r="C241" s="205"/>
      <c r="D241" s="205"/>
      <c r="E241" s="205"/>
      <c r="F241" s="205"/>
      <c r="G241" s="206"/>
      <c r="H241" s="61">
        <f>$K$78</f>
        <v>77767.41955574129</v>
      </c>
      <c r="I241" s="62">
        <f t="shared" si="85"/>
        <v>0.19330370012205669</v>
      </c>
      <c r="J241" s="62">
        <f t="shared" si="86"/>
        <v>0.81496959196730046</v>
      </c>
      <c r="K241" s="115" t="str">
        <f t="shared" si="87"/>
        <v>A</v>
      </c>
    </row>
    <row r="242" spans="1:11" x14ac:dyDescent="0.25">
      <c r="A242" s="134">
        <v>8</v>
      </c>
      <c r="B242" s="204" t="s">
        <v>223</v>
      </c>
      <c r="C242" s="205"/>
      <c r="D242" s="205"/>
      <c r="E242" s="205"/>
      <c r="F242" s="205"/>
      <c r="G242" s="206"/>
      <c r="H242" s="61">
        <f>$K$172</f>
        <v>62854.432678274003</v>
      </c>
      <c r="I242" s="62">
        <f t="shared" si="85"/>
        <v>0.15623502072194048</v>
      </c>
      <c r="J242" s="62">
        <f t="shared" si="86"/>
        <v>0.97120461268924096</v>
      </c>
      <c r="K242" s="115" t="str">
        <f t="shared" si="87"/>
        <v>A</v>
      </c>
    </row>
    <row r="243" spans="1:11" x14ac:dyDescent="0.25">
      <c r="A243" s="134">
        <v>9</v>
      </c>
      <c r="B243" s="204" t="s">
        <v>143</v>
      </c>
      <c r="C243" s="205"/>
      <c r="D243" s="205"/>
      <c r="E243" s="205"/>
      <c r="F243" s="205"/>
      <c r="G243" s="206"/>
      <c r="H243" s="61">
        <f>$K$216</f>
        <v>3080.684604</v>
      </c>
      <c r="I243" s="62">
        <f t="shared" si="85"/>
        <v>7.6575478042628306E-3</v>
      </c>
      <c r="J243" s="62">
        <f t="shared" si="86"/>
        <v>0.97886216049350383</v>
      </c>
      <c r="K243" s="115" t="str">
        <f t="shared" si="87"/>
        <v>C</v>
      </c>
    </row>
    <row r="244" spans="1:11" x14ac:dyDescent="0.25">
      <c r="A244" s="134">
        <v>10</v>
      </c>
      <c r="B244" s="204" t="s">
        <v>155</v>
      </c>
      <c r="C244" s="205"/>
      <c r="D244" s="205"/>
      <c r="E244" s="205"/>
      <c r="F244" s="205"/>
      <c r="G244" s="206"/>
      <c r="H244" s="61">
        <f>$K$225</f>
        <v>6306.5210399999996</v>
      </c>
      <c r="I244" s="62">
        <f t="shared" si="85"/>
        <v>1.5675894338448591E-2</v>
      </c>
      <c r="J244" s="62">
        <f t="shared" si="86"/>
        <v>0.99453805483195246</v>
      </c>
      <c r="K244" s="115" t="str">
        <f t="shared" si="87"/>
        <v>C</v>
      </c>
    </row>
    <row r="245" spans="1:11" x14ac:dyDescent="0.25">
      <c r="A245" s="134">
        <v>11</v>
      </c>
      <c r="B245" s="204" t="s">
        <v>160</v>
      </c>
      <c r="C245" s="205"/>
      <c r="D245" s="205"/>
      <c r="E245" s="205"/>
      <c r="F245" s="205"/>
      <c r="G245" s="206"/>
      <c r="H245" s="61">
        <f>$K$228</f>
        <v>2197.378432</v>
      </c>
      <c r="I245" s="62">
        <f t="shared" si="85"/>
        <v>5.4619451680474919E-3</v>
      </c>
      <c r="J245" s="62">
        <f t="shared" si="86"/>
        <v>1</v>
      </c>
      <c r="K245" s="115" t="str">
        <f t="shared" si="87"/>
        <v>C</v>
      </c>
    </row>
    <row r="246" spans="1:11" ht="5.0999999999999996" customHeight="1" x14ac:dyDescent="0.25">
      <c r="A246" s="135"/>
      <c r="B246" s="44"/>
      <c r="C246" s="44"/>
      <c r="D246" s="44"/>
      <c r="E246" s="44"/>
      <c r="F246" s="44"/>
      <c r="G246" s="44"/>
      <c r="H246" s="44"/>
      <c r="I246" s="44"/>
      <c r="J246" s="44"/>
      <c r="K246" s="136"/>
    </row>
    <row r="247" spans="1:11" ht="20.100000000000001" customHeight="1" x14ac:dyDescent="0.25">
      <c r="A247" s="189" t="s">
        <v>262</v>
      </c>
      <c r="B247" s="190"/>
      <c r="C247" s="190"/>
      <c r="D247" s="190"/>
      <c r="E247" s="191"/>
      <c r="F247" s="54"/>
      <c r="G247" s="54"/>
      <c r="H247" s="54"/>
      <c r="I247" s="54"/>
      <c r="J247" s="54"/>
      <c r="K247" s="84"/>
    </row>
    <row r="248" spans="1:11" ht="20.100000000000001" customHeight="1" x14ac:dyDescent="0.25">
      <c r="A248" s="192" t="s">
        <v>263</v>
      </c>
      <c r="B248" s="193"/>
      <c r="C248" s="193"/>
      <c r="D248" s="193"/>
      <c r="E248" s="194"/>
      <c r="F248" s="53"/>
      <c r="G248" s="53"/>
      <c r="H248" s="53"/>
      <c r="I248" s="53"/>
      <c r="J248" s="53"/>
      <c r="K248" s="137"/>
    </row>
    <row r="249" spans="1:11" ht="20.100000000000001" customHeight="1" x14ac:dyDescent="0.25">
      <c r="A249" s="195" t="s">
        <v>264</v>
      </c>
      <c r="B249" s="196"/>
      <c r="C249" s="196"/>
      <c r="D249" s="196"/>
      <c r="E249" s="197"/>
      <c r="F249" s="53"/>
      <c r="G249" s="53"/>
      <c r="H249" s="53"/>
      <c r="I249" s="53"/>
      <c r="J249" s="53"/>
      <c r="K249" s="137"/>
    </row>
    <row r="250" spans="1:11" ht="20.100000000000001" customHeight="1" thickBot="1" x14ac:dyDescent="0.3">
      <c r="A250" s="198" t="s">
        <v>265</v>
      </c>
      <c r="B250" s="199"/>
      <c r="C250" s="199"/>
      <c r="D250" s="199"/>
      <c r="E250" s="200"/>
      <c r="F250" s="138"/>
      <c r="G250" s="138"/>
      <c r="H250" s="138"/>
      <c r="I250" s="138"/>
      <c r="J250" s="138"/>
      <c r="K250" s="139"/>
    </row>
    <row r="251" spans="1:11" x14ac:dyDescent="0.2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</row>
  </sheetData>
  <mergeCells count="51">
    <mergeCell ref="J7:K7"/>
    <mergeCell ref="J8:K8"/>
    <mergeCell ref="F6:H8"/>
    <mergeCell ref="B29:I29"/>
    <mergeCell ref="B35:I35"/>
    <mergeCell ref="F9:H9"/>
    <mergeCell ref="E12:E13"/>
    <mergeCell ref="B12:B13"/>
    <mergeCell ref="C12:C13"/>
    <mergeCell ref="D12:D13"/>
    <mergeCell ref="F12:F13"/>
    <mergeCell ref="B78:I78"/>
    <mergeCell ref="F5:H5"/>
    <mergeCell ref="I12:I13"/>
    <mergeCell ref="B49:I49"/>
    <mergeCell ref="B216:I216"/>
    <mergeCell ref="I5:K5"/>
    <mergeCell ref="B24:I24"/>
    <mergeCell ref="A11:I11"/>
    <mergeCell ref="B14:I14"/>
    <mergeCell ref="B37:I37"/>
    <mergeCell ref="A1:D9"/>
    <mergeCell ref="H12:H13"/>
    <mergeCell ref="J12:J13"/>
    <mergeCell ref="A12:A13"/>
    <mergeCell ref="G12:G13"/>
    <mergeCell ref="E7:E8"/>
    <mergeCell ref="B233:G234"/>
    <mergeCell ref="J233:J234"/>
    <mergeCell ref="B172:I172"/>
    <mergeCell ref="A232:I232"/>
    <mergeCell ref="A233:A234"/>
    <mergeCell ref="I233:I234"/>
    <mergeCell ref="B228:I228"/>
    <mergeCell ref="B225:I225"/>
    <mergeCell ref="A247:E247"/>
    <mergeCell ref="A248:E248"/>
    <mergeCell ref="A249:E249"/>
    <mergeCell ref="A250:E250"/>
    <mergeCell ref="K233:K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</mergeCells>
  <phoneticPr fontId="10" type="noConversion"/>
  <printOptions horizontalCentered="1"/>
  <pageMargins left="0.19685039370078741" right="0.19685039370078741" top="0.19685039370078741" bottom="0.59055118110236227" header="0" footer="0"/>
  <pageSetup paperSize="8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08E30-F188-4EFC-85CF-9C9E56948D77}">
  <dimension ref="A1:R26"/>
  <sheetViews>
    <sheetView view="pageBreakPreview" zoomScale="90" zoomScaleNormal="90" zoomScaleSheetLayoutView="90" workbookViewId="0">
      <selection activeCell="M1" sqref="M1"/>
    </sheetView>
  </sheetViews>
  <sheetFormatPr defaultRowHeight="15" x14ac:dyDescent="0.25"/>
  <cols>
    <col min="1" max="18" width="14.7109375" customWidth="1"/>
  </cols>
  <sheetData>
    <row r="1" spans="1:18" ht="21" customHeight="1" x14ac:dyDescent="0.25">
      <c r="A1" s="170" t="e" vm="3">
        <f>CONSID!A1</f>
        <v>#VALUE!</v>
      </c>
      <c r="B1" s="171"/>
      <c r="C1" s="171"/>
      <c r="D1" s="171"/>
      <c r="E1" s="252" t="s">
        <v>17</v>
      </c>
      <c r="F1" s="253"/>
      <c r="G1" s="253"/>
      <c r="H1" s="253"/>
      <c r="I1" s="253"/>
      <c r="J1" s="253"/>
      <c r="K1" s="253"/>
      <c r="L1" s="254"/>
      <c r="M1" s="81" t="s">
        <v>10</v>
      </c>
      <c r="N1" s="82" t="str">
        <f>CONSID!F1</f>
        <v>ESCRITÓRIO DE REPRESENTAÇÃO DA SUSEP NO DISTRITO FEDERAL</v>
      </c>
      <c r="O1" s="81"/>
      <c r="P1" s="81"/>
      <c r="Q1" s="81"/>
      <c r="R1" s="83"/>
    </row>
    <row r="2" spans="1:18" ht="21" customHeight="1" x14ac:dyDescent="0.25">
      <c r="A2" s="173"/>
      <c r="B2" s="174"/>
      <c r="C2" s="174"/>
      <c r="D2" s="174"/>
      <c r="E2" s="246" t="str">
        <f>ORÇ!E2</f>
        <v>SINAPI - BRASÍLIA/DF - REF. JULHO/2025 BANCO DE PREÇOS E MERCADO</v>
      </c>
      <c r="F2" s="247"/>
      <c r="G2" s="247"/>
      <c r="H2" s="247"/>
      <c r="I2" s="247"/>
      <c r="J2" s="247"/>
      <c r="K2" s="247"/>
      <c r="L2" s="248"/>
      <c r="M2" s="54" t="s">
        <v>9</v>
      </c>
      <c r="N2" s="53" t="str">
        <f>CONSID!F2</f>
        <v>REFORMA DO 8º PAVIMENTO</v>
      </c>
      <c r="O2" s="54"/>
      <c r="P2" s="54"/>
      <c r="Q2" s="54"/>
      <c r="R2" s="84"/>
    </row>
    <row r="3" spans="1:18" ht="21" customHeight="1" x14ac:dyDescent="0.25">
      <c r="A3" s="173"/>
      <c r="B3" s="174"/>
      <c r="C3" s="174"/>
      <c r="D3" s="174"/>
      <c r="E3" s="255" t="s">
        <v>18</v>
      </c>
      <c r="F3" s="256"/>
      <c r="G3" s="256"/>
      <c r="H3" s="256"/>
      <c r="I3" s="256"/>
      <c r="J3" s="256"/>
      <c r="K3" s="256"/>
      <c r="L3" s="257"/>
      <c r="M3" s="55" t="s">
        <v>12</v>
      </c>
      <c r="N3" s="85">
        <f>CONSID!F3</f>
        <v>405</v>
      </c>
      <c r="O3" s="86" t="s">
        <v>16</v>
      </c>
      <c r="P3" s="87"/>
      <c r="Q3" s="87"/>
      <c r="R3" s="88"/>
    </row>
    <row r="4" spans="1:18" ht="21" customHeight="1" x14ac:dyDescent="0.25">
      <c r="A4" s="173"/>
      <c r="B4" s="174"/>
      <c r="C4" s="174"/>
      <c r="D4" s="174"/>
      <c r="E4" s="246" t="str">
        <f>ORÇ!E4</f>
        <v>NÃO DESONERADO</v>
      </c>
      <c r="F4" s="247"/>
      <c r="G4" s="247"/>
      <c r="H4" s="247"/>
      <c r="I4" s="247"/>
      <c r="J4" s="247"/>
      <c r="K4" s="247"/>
      <c r="L4" s="248"/>
      <c r="M4" s="55" t="s">
        <v>11</v>
      </c>
      <c r="N4" s="89">
        <f>CONSID!F4</f>
        <v>45891</v>
      </c>
      <c r="O4" s="90" t="s">
        <v>13</v>
      </c>
      <c r="P4" s="85">
        <f>CONSID!H4</f>
        <v>0</v>
      </c>
      <c r="Q4" s="55" t="s">
        <v>21</v>
      </c>
      <c r="R4" s="91">
        <f>CONSID!J4</f>
        <v>45891</v>
      </c>
    </row>
    <row r="5" spans="1:18" ht="21" customHeight="1" x14ac:dyDescent="0.25">
      <c r="A5" s="173"/>
      <c r="B5" s="174"/>
      <c r="C5" s="174"/>
      <c r="D5" s="174"/>
      <c r="E5" s="258" t="s">
        <v>19</v>
      </c>
      <c r="F5" s="259"/>
      <c r="G5" s="259"/>
      <c r="H5" s="259"/>
      <c r="I5" s="259"/>
      <c r="J5" s="259"/>
      <c r="K5" s="259"/>
      <c r="L5" s="260"/>
      <c r="M5" s="162" t="s">
        <v>40</v>
      </c>
      <c r="N5" s="163"/>
      <c r="O5" s="164"/>
      <c r="P5" s="162" t="s">
        <v>39</v>
      </c>
      <c r="Q5" s="163"/>
      <c r="R5" s="178"/>
    </row>
    <row r="6" spans="1:18" ht="21" customHeight="1" x14ac:dyDescent="0.25">
      <c r="A6" s="173"/>
      <c r="B6" s="174"/>
      <c r="C6" s="174"/>
      <c r="D6" s="174"/>
      <c r="E6" s="246" t="str">
        <f>ORÇ!E6</f>
        <v>COM ENCARGOS SOCIAIS - HORISTA 110,11% / MENSALISTA 70,19%</v>
      </c>
      <c r="F6" s="247"/>
      <c r="G6" s="247"/>
      <c r="H6" s="247"/>
      <c r="I6" s="247"/>
      <c r="J6" s="247"/>
      <c r="K6" s="247"/>
      <c r="L6" s="248"/>
      <c r="M6" s="162" t="e" vm="4">
        <f>CONSID!E6</f>
        <v>#VALUE!</v>
      </c>
      <c r="N6" s="163"/>
      <c r="O6" s="164"/>
      <c r="P6" s="153"/>
      <c r="Q6" s="153"/>
      <c r="R6" s="154"/>
    </row>
    <row r="7" spans="1:18" ht="21" customHeight="1" x14ac:dyDescent="0.25">
      <c r="A7" s="173"/>
      <c r="B7" s="174"/>
      <c r="C7" s="174"/>
      <c r="D7" s="174"/>
      <c r="E7" s="220" t="str">
        <f>ORÇ!E7</f>
        <v>BDI: Utilizou-se como percentual de BDI, o percentual do Quartil Médio considerado razoável pelo TCU para a Construção e Reforma de Edifícios, constante no Acórdão 2.622/2013 - Plenário, ficando proibida a utilização de percentuais inferior a 20,34% ou superior a 25,00%.</v>
      </c>
      <c r="F7" s="250"/>
      <c r="G7" s="250"/>
      <c r="H7" s="250"/>
      <c r="I7" s="250"/>
      <c r="J7" s="250"/>
      <c r="K7" s="250"/>
      <c r="L7" s="251"/>
      <c r="M7" s="165"/>
      <c r="N7" s="166"/>
      <c r="O7" s="167"/>
      <c r="P7" s="157" t="s">
        <v>41</v>
      </c>
      <c r="Q7" s="158" t="str">
        <f>CONSID!I7</f>
        <v>João Maurício B. dos Santos</v>
      </c>
      <c r="R7" s="159"/>
    </row>
    <row r="8" spans="1:18" ht="21" customHeight="1" x14ac:dyDescent="0.25">
      <c r="A8" s="173"/>
      <c r="B8" s="174"/>
      <c r="C8" s="174"/>
      <c r="D8" s="174"/>
      <c r="E8" s="220"/>
      <c r="F8" s="250"/>
      <c r="G8" s="250"/>
      <c r="H8" s="250"/>
      <c r="I8" s="250"/>
      <c r="J8" s="250"/>
      <c r="K8" s="250"/>
      <c r="L8" s="251"/>
      <c r="M8" s="165"/>
      <c r="N8" s="166"/>
      <c r="O8" s="167"/>
      <c r="P8" s="55" t="s">
        <v>42</v>
      </c>
      <c r="Q8" s="160" t="str">
        <f>CONSID!I8</f>
        <v>A44777-3</v>
      </c>
      <c r="R8" s="161"/>
    </row>
    <row r="9" spans="1:18" ht="21" customHeight="1" thickBot="1" x14ac:dyDescent="0.3">
      <c r="A9" s="176"/>
      <c r="B9" s="177"/>
      <c r="C9" s="177"/>
      <c r="D9" s="177"/>
      <c r="E9" s="228">
        <f>ORÇ!E9</f>
        <v>0.22120000000000001</v>
      </c>
      <c r="F9" s="229"/>
      <c r="G9" s="229"/>
      <c r="H9" s="229"/>
      <c r="I9" s="229"/>
      <c r="J9" s="229"/>
      <c r="K9" s="229"/>
      <c r="L9" s="230"/>
      <c r="M9" s="179" t="s">
        <v>311</v>
      </c>
      <c r="N9" s="180"/>
      <c r="O9" s="181"/>
      <c r="P9" s="155"/>
      <c r="Q9" s="155"/>
      <c r="R9" s="156"/>
    </row>
    <row r="10" spans="1:18" ht="9.9499999999999993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ht="30" customHeight="1" thickBot="1" x14ac:dyDescent="0.3">
      <c r="A11" s="244" t="s">
        <v>276</v>
      </c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79" t="s">
        <v>277</v>
      </c>
      <c r="R11" s="104">
        <f>ORÇ!$K$11</f>
        <v>402306.93725281529</v>
      </c>
    </row>
    <row r="12" spans="1:18" ht="20.100000000000001" customHeight="1" x14ac:dyDescent="0.25">
      <c r="A12" s="261" t="s">
        <v>258</v>
      </c>
      <c r="B12" s="233" t="s">
        <v>266</v>
      </c>
      <c r="C12" s="234"/>
      <c r="D12" s="234"/>
      <c r="E12" s="235"/>
      <c r="F12" s="264" t="s">
        <v>271</v>
      </c>
      <c r="G12" s="242" t="s">
        <v>272</v>
      </c>
      <c r="H12" s="231" t="s">
        <v>267</v>
      </c>
      <c r="I12" s="63" t="s">
        <v>268</v>
      </c>
      <c r="J12" s="64">
        <v>45947</v>
      </c>
      <c r="K12" s="231" t="s">
        <v>270</v>
      </c>
      <c r="L12" s="63" t="s">
        <v>268</v>
      </c>
      <c r="M12" s="64">
        <v>45979</v>
      </c>
      <c r="N12" s="231" t="s">
        <v>275</v>
      </c>
      <c r="O12" s="63" t="s">
        <v>268</v>
      </c>
      <c r="P12" s="64" t="s">
        <v>29</v>
      </c>
      <c r="Q12" s="223" t="s">
        <v>278</v>
      </c>
      <c r="R12" s="224"/>
    </row>
    <row r="13" spans="1:18" ht="20.100000000000001" customHeight="1" x14ac:dyDescent="0.25">
      <c r="A13" s="262"/>
      <c r="B13" s="236"/>
      <c r="C13" s="237"/>
      <c r="D13" s="237"/>
      <c r="E13" s="238"/>
      <c r="F13" s="265"/>
      <c r="G13" s="243"/>
      <c r="H13" s="232"/>
      <c r="I13" s="60" t="s">
        <v>269</v>
      </c>
      <c r="J13" s="65">
        <v>45978</v>
      </c>
      <c r="K13" s="232"/>
      <c r="L13" s="60" t="s">
        <v>269</v>
      </c>
      <c r="M13" s="65">
        <v>46009</v>
      </c>
      <c r="N13" s="232"/>
      <c r="O13" s="60" t="s">
        <v>269</v>
      </c>
      <c r="P13" s="65" t="s">
        <v>29</v>
      </c>
      <c r="Q13" s="225"/>
      <c r="R13" s="226"/>
    </row>
    <row r="14" spans="1:18" ht="24.95" customHeight="1" x14ac:dyDescent="0.25">
      <c r="A14" s="263"/>
      <c r="B14" s="239"/>
      <c r="C14" s="240"/>
      <c r="D14" s="240"/>
      <c r="E14" s="241"/>
      <c r="F14" s="266"/>
      <c r="G14" s="202"/>
      <c r="H14" s="66" t="s">
        <v>273</v>
      </c>
      <c r="I14" s="47" t="s">
        <v>274</v>
      </c>
      <c r="J14" s="67" t="s">
        <v>272</v>
      </c>
      <c r="K14" s="66" t="s">
        <v>273</v>
      </c>
      <c r="L14" s="47" t="s">
        <v>274</v>
      </c>
      <c r="M14" s="67" t="s">
        <v>272</v>
      </c>
      <c r="N14" s="66" t="s">
        <v>273</v>
      </c>
      <c r="O14" s="47" t="s">
        <v>274</v>
      </c>
      <c r="P14" s="67" t="s">
        <v>272</v>
      </c>
      <c r="Q14" s="66" t="s">
        <v>271</v>
      </c>
      <c r="R14" s="72" t="s">
        <v>272</v>
      </c>
    </row>
    <row r="15" spans="1:18" ht="20.100000000000001" customHeight="1" x14ac:dyDescent="0.25">
      <c r="A15" s="75">
        <v>1</v>
      </c>
      <c r="B15" s="203" t="s">
        <v>22</v>
      </c>
      <c r="C15" s="203"/>
      <c r="D15" s="203"/>
      <c r="E15" s="203"/>
      <c r="F15" s="61">
        <f>ORÇ!$K$14</f>
        <v>56332.795859999998</v>
      </c>
      <c r="G15" s="69">
        <f>F15/$R$11</f>
        <v>0.14002442076856281</v>
      </c>
      <c r="H15" s="68">
        <v>0.6</v>
      </c>
      <c r="I15" s="61">
        <f>F15*H15</f>
        <v>33799.677515999996</v>
      </c>
      <c r="J15" s="69">
        <f>I15/$R$11</f>
        <v>8.4014652461137665E-2</v>
      </c>
      <c r="K15" s="68">
        <v>0.4</v>
      </c>
      <c r="L15" s="61">
        <f>F15*K15</f>
        <v>22533.118344000002</v>
      </c>
      <c r="M15" s="69">
        <f>L15/$R$11</f>
        <v>5.6009768307425128E-2</v>
      </c>
      <c r="N15" s="70">
        <v>0</v>
      </c>
      <c r="O15" s="146">
        <f>F15*N15</f>
        <v>0</v>
      </c>
      <c r="P15" s="71">
        <f>O15/$R$11</f>
        <v>0</v>
      </c>
      <c r="Q15" s="73">
        <f t="shared" ref="Q15:Q25" si="0">I15+L15+O15</f>
        <v>56332.795859999998</v>
      </c>
      <c r="R15" s="74">
        <f>(J15+M15+P15)/G15</f>
        <v>1</v>
      </c>
    </row>
    <row r="16" spans="1:18" ht="20.100000000000001" customHeight="1" x14ac:dyDescent="0.25">
      <c r="A16" s="75">
        <v>2</v>
      </c>
      <c r="B16" s="203" t="s">
        <v>47</v>
      </c>
      <c r="C16" s="203"/>
      <c r="D16" s="203"/>
      <c r="E16" s="203"/>
      <c r="F16" s="61">
        <f>ORÇ!$K$24</f>
        <v>1296.9144000000001</v>
      </c>
      <c r="G16" s="69">
        <f t="shared" ref="G16:G25" si="1">F16/$R$11</f>
        <v>3.2236938514062985E-3</v>
      </c>
      <c r="H16" s="68">
        <v>0</v>
      </c>
      <c r="I16" s="61">
        <f t="shared" ref="I16:I25" si="2">F16*H16</f>
        <v>0</v>
      </c>
      <c r="J16" s="69">
        <f t="shared" ref="J16:J26" si="3">I16/$R$11</f>
        <v>0</v>
      </c>
      <c r="K16" s="68">
        <v>1</v>
      </c>
      <c r="L16" s="61">
        <f t="shared" ref="L16:L25" si="4">F16*K16</f>
        <v>1296.9144000000001</v>
      </c>
      <c r="M16" s="69">
        <f t="shared" ref="M16:M26" si="5">L16/$R$11</f>
        <v>3.2236938514062985E-3</v>
      </c>
      <c r="N16" s="70">
        <v>0</v>
      </c>
      <c r="O16" s="146">
        <f t="shared" ref="O16:O25" si="6">F16*N16</f>
        <v>0</v>
      </c>
      <c r="P16" s="71">
        <f t="shared" ref="P16:R26" si="7">O16/$R$11</f>
        <v>0</v>
      </c>
      <c r="Q16" s="73">
        <f t="shared" si="0"/>
        <v>1296.9144000000001</v>
      </c>
      <c r="R16" s="74">
        <f t="shared" ref="R16:R25" si="8">(J16+M16+P16)/G16</f>
        <v>1</v>
      </c>
    </row>
    <row r="17" spans="1:18" ht="20.100000000000001" customHeight="1" x14ac:dyDescent="0.25">
      <c r="A17" s="75">
        <v>3</v>
      </c>
      <c r="B17" s="203" t="s">
        <v>55</v>
      </c>
      <c r="C17" s="203"/>
      <c r="D17" s="203"/>
      <c r="E17" s="203"/>
      <c r="F17" s="61">
        <f>ORÇ!$K$29</f>
        <v>1680.5201864000001</v>
      </c>
      <c r="G17" s="69">
        <f t="shared" si="1"/>
        <v>4.1772090679707509E-3</v>
      </c>
      <c r="H17" s="68">
        <v>1</v>
      </c>
      <c r="I17" s="61">
        <f t="shared" si="2"/>
        <v>1680.5201864000001</v>
      </c>
      <c r="J17" s="69">
        <f t="shared" si="3"/>
        <v>4.1772090679707509E-3</v>
      </c>
      <c r="K17" s="68">
        <v>0</v>
      </c>
      <c r="L17" s="61">
        <f t="shared" si="4"/>
        <v>0</v>
      </c>
      <c r="M17" s="69">
        <f t="shared" si="5"/>
        <v>0</v>
      </c>
      <c r="N17" s="70">
        <v>0</v>
      </c>
      <c r="O17" s="146">
        <f t="shared" si="6"/>
        <v>0</v>
      </c>
      <c r="P17" s="71">
        <f t="shared" si="7"/>
        <v>0</v>
      </c>
      <c r="Q17" s="73">
        <f t="shared" si="0"/>
        <v>1680.5201864000001</v>
      </c>
      <c r="R17" s="74">
        <f t="shared" si="8"/>
        <v>1</v>
      </c>
    </row>
    <row r="18" spans="1:18" ht="20.100000000000001" customHeight="1" x14ac:dyDescent="0.25">
      <c r="A18" s="75">
        <v>4</v>
      </c>
      <c r="B18" s="203" t="s">
        <v>63</v>
      </c>
      <c r="C18" s="203"/>
      <c r="D18" s="203"/>
      <c r="E18" s="203"/>
      <c r="F18" s="61">
        <f>ORÇ!$K$35</f>
        <v>758.99607191999985</v>
      </c>
      <c r="G18" s="69">
        <f t="shared" si="1"/>
        <v>1.8866094557127562E-3</v>
      </c>
      <c r="H18" s="68">
        <v>1</v>
      </c>
      <c r="I18" s="61">
        <f t="shared" si="2"/>
        <v>758.99607191999985</v>
      </c>
      <c r="J18" s="69">
        <f t="shared" si="3"/>
        <v>1.8866094557127562E-3</v>
      </c>
      <c r="K18" s="68">
        <v>0</v>
      </c>
      <c r="L18" s="61">
        <f t="shared" si="4"/>
        <v>0</v>
      </c>
      <c r="M18" s="69">
        <f t="shared" si="5"/>
        <v>0</v>
      </c>
      <c r="N18" s="70">
        <v>0</v>
      </c>
      <c r="O18" s="146">
        <f t="shared" si="6"/>
        <v>0</v>
      </c>
      <c r="P18" s="71">
        <f t="shared" si="7"/>
        <v>0</v>
      </c>
      <c r="Q18" s="73">
        <f t="shared" si="0"/>
        <v>758.99607191999985</v>
      </c>
      <c r="R18" s="74">
        <f t="shared" si="8"/>
        <v>1</v>
      </c>
    </row>
    <row r="19" spans="1:18" ht="20.100000000000001" customHeight="1" x14ac:dyDescent="0.25">
      <c r="A19" s="75">
        <v>5</v>
      </c>
      <c r="B19" s="203" t="s">
        <v>68</v>
      </c>
      <c r="C19" s="203"/>
      <c r="D19" s="203"/>
      <c r="E19" s="203"/>
      <c r="F19" s="61">
        <f>ORÇ!$K$37</f>
        <v>182029.01899999997</v>
      </c>
      <c r="G19" s="69">
        <f t="shared" si="1"/>
        <v>0.45246303790583259</v>
      </c>
      <c r="H19" s="68">
        <v>0.3</v>
      </c>
      <c r="I19" s="61">
        <f t="shared" si="2"/>
        <v>54608.705699999991</v>
      </c>
      <c r="J19" s="69">
        <f t="shared" si="3"/>
        <v>0.13573891137174976</v>
      </c>
      <c r="K19" s="68">
        <v>0.7</v>
      </c>
      <c r="L19" s="61">
        <f t="shared" si="4"/>
        <v>127420.31329999997</v>
      </c>
      <c r="M19" s="69">
        <f t="shared" si="5"/>
        <v>0.31672412653408277</v>
      </c>
      <c r="N19" s="70">
        <v>0</v>
      </c>
      <c r="O19" s="146">
        <f t="shared" si="6"/>
        <v>0</v>
      </c>
      <c r="P19" s="71">
        <f t="shared" si="7"/>
        <v>0</v>
      </c>
      <c r="Q19" s="73">
        <f t="shared" si="0"/>
        <v>182029.01899999997</v>
      </c>
      <c r="R19" s="74">
        <f t="shared" si="8"/>
        <v>0.99999999999999989</v>
      </c>
    </row>
    <row r="20" spans="1:18" ht="20.100000000000001" customHeight="1" x14ac:dyDescent="0.25">
      <c r="A20" s="75">
        <v>6</v>
      </c>
      <c r="B20" s="203" t="s">
        <v>91</v>
      </c>
      <c r="C20" s="203"/>
      <c r="D20" s="203"/>
      <c r="E20" s="203"/>
      <c r="F20" s="61">
        <f>ORÇ!$K$49</f>
        <v>8002.2554244799985</v>
      </c>
      <c r="G20" s="69">
        <f t="shared" si="1"/>
        <v>1.989092079575866E-2</v>
      </c>
      <c r="H20" s="68">
        <v>1</v>
      </c>
      <c r="I20" s="61">
        <f t="shared" si="2"/>
        <v>8002.2554244799985</v>
      </c>
      <c r="J20" s="69">
        <f t="shared" si="3"/>
        <v>1.989092079575866E-2</v>
      </c>
      <c r="K20" s="68">
        <v>0</v>
      </c>
      <c r="L20" s="61">
        <f t="shared" si="4"/>
        <v>0</v>
      </c>
      <c r="M20" s="69">
        <f t="shared" si="5"/>
        <v>0</v>
      </c>
      <c r="N20" s="70">
        <v>0</v>
      </c>
      <c r="O20" s="146">
        <f t="shared" si="6"/>
        <v>0</v>
      </c>
      <c r="P20" s="71">
        <f t="shared" si="7"/>
        <v>0</v>
      </c>
      <c r="Q20" s="73">
        <f t="shared" si="0"/>
        <v>8002.2554244799985</v>
      </c>
      <c r="R20" s="74">
        <f t="shared" si="8"/>
        <v>1</v>
      </c>
    </row>
    <row r="21" spans="1:18" ht="20.100000000000001" customHeight="1" x14ac:dyDescent="0.25">
      <c r="A21" s="75">
        <v>7</v>
      </c>
      <c r="B21" s="203" t="s">
        <v>163</v>
      </c>
      <c r="C21" s="203"/>
      <c r="D21" s="203"/>
      <c r="E21" s="203"/>
      <c r="F21" s="61">
        <f>ORÇ!$K$78</f>
        <v>77767.41955574129</v>
      </c>
      <c r="G21" s="69">
        <f t="shared" si="1"/>
        <v>0.19330370012205669</v>
      </c>
      <c r="H21" s="68">
        <v>0.6</v>
      </c>
      <c r="I21" s="61">
        <f t="shared" si="2"/>
        <v>46660.451733444774</v>
      </c>
      <c r="J21" s="69">
        <f t="shared" si="3"/>
        <v>0.11598222007323403</v>
      </c>
      <c r="K21" s="68">
        <v>0.4</v>
      </c>
      <c r="L21" s="61">
        <f t="shared" si="4"/>
        <v>31106.967822296516</v>
      </c>
      <c r="M21" s="69">
        <f t="shared" si="5"/>
        <v>7.732148004882268E-2</v>
      </c>
      <c r="N21" s="70">
        <v>0</v>
      </c>
      <c r="O21" s="146">
        <f t="shared" si="6"/>
        <v>0</v>
      </c>
      <c r="P21" s="71">
        <f t="shared" si="7"/>
        <v>0</v>
      </c>
      <c r="Q21" s="73">
        <f t="shared" si="0"/>
        <v>77767.41955574129</v>
      </c>
      <c r="R21" s="74">
        <f t="shared" si="8"/>
        <v>1.0000000000000002</v>
      </c>
    </row>
    <row r="22" spans="1:18" ht="20.100000000000001" customHeight="1" x14ac:dyDescent="0.25">
      <c r="A22" s="75">
        <v>8</v>
      </c>
      <c r="B22" s="203" t="s">
        <v>223</v>
      </c>
      <c r="C22" s="203"/>
      <c r="D22" s="203"/>
      <c r="E22" s="203"/>
      <c r="F22" s="61">
        <f>ORÇ!$K$172</f>
        <v>62854.432678274003</v>
      </c>
      <c r="G22" s="69">
        <f t="shared" si="1"/>
        <v>0.15623502072194048</v>
      </c>
      <c r="H22" s="68">
        <v>0.6</v>
      </c>
      <c r="I22" s="61">
        <f t="shared" si="2"/>
        <v>37712.6596069644</v>
      </c>
      <c r="J22" s="69">
        <f t="shared" si="3"/>
        <v>9.3741012433164281E-2</v>
      </c>
      <c r="K22" s="68">
        <v>0.4</v>
      </c>
      <c r="L22" s="61">
        <f t="shared" si="4"/>
        <v>25141.773071309603</v>
      </c>
      <c r="M22" s="69">
        <f t="shared" si="5"/>
        <v>6.2494008288776194E-2</v>
      </c>
      <c r="N22" s="70">
        <v>0</v>
      </c>
      <c r="O22" s="146">
        <f t="shared" si="6"/>
        <v>0</v>
      </c>
      <c r="P22" s="71">
        <f t="shared" si="7"/>
        <v>0</v>
      </c>
      <c r="Q22" s="73">
        <f t="shared" si="0"/>
        <v>62854.432678274003</v>
      </c>
      <c r="R22" s="74">
        <f t="shared" si="8"/>
        <v>1</v>
      </c>
    </row>
    <row r="23" spans="1:18" ht="30" customHeight="1" x14ac:dyDescent="0.25">
      <c r="A23" s="75">
        <v>9</v>
      </c>
      <c r="B23" s="249" t="s">
        <v>143</v>
      </c>
      <c r="C23" s="249"/>
      <c r="D23" s="249"/>
      <c r="E23" s="249"/>
      <c r="F23" s="61">
        <f>ORÇ!$K$216</f>
        <v>3080.684604</v>
      </c>
      <c r="G23" s="69">
        <f t="shared" si="1"/>
        <v>7.6575478042628306E-3</v>
      </c>
      <c r="H23" s="68">
        <v>0</v>
      </c>
      <c r="I23" s="61">
        <f t="shared" si="2"/>
        <v>0</v>
      </c>
      <c r="J23" s="69">
        <f t="shared" si="3"/>
        <v>0</v>
      </c>
      <c r="K23" s="68">
        <v>1</v>
      </c>
      <c r="L23" s="61">
        <f t="shared" si="4"/>
        <v>3080.684604</v>
      </c>
      <c r="M23" s="69">
        <f t="shared" si="5"/>
        <v>7.6575478042628306E-3</v>
      </c>
      <c r="N23" s="70">
        <v>0</v>
      </c>
      <c r="O23" s="146">
        <f t="shared" si="6"/>
        <v>0</v>
      </c>
      <c r="P23" s="71">
        <f t="shared" si="7"/>
        <v>0</v>
      </c>
      <c r="Q23" s="73">
        <f t="shared" si="0"/>
        <v>3080.684604</v>
      </c>
      <c r="R23" s="74">
        <f t="shared" si="8"/>
        <v>1</v>
      </c>
    </row>
    <row r="24" spans="1:18" ht="20.100000000000001" customHeight="1" x14ac:dyDescent="0.25">
      <c r="A24" s="75">
        <v>10</v>
      </c>
      <c r="B24" s="203" t="s">
        <v>155</v>
      </c>
      <c r="C24" s="203"/>
      <c r="D24" s="203"/>
      <c r="E24" s="203"/>
      <c r="F24" s="61">
        <f>ORÇ!$K$225</f>
        <v>6306.5210399999996</v>
      </c>
      <c r="G24" s="69">
        <f t="shared" si="1"/>
        <v>1.5675894338448591E-2</v>
      </c>
      <c r="H24" s="68">
        <v>1</v>
      </c>
      <c r="I24" s="61">
        <f t="shared" si="2"/>
        <v>6306.5210399999996</v>
      </c>
      <c r="J24" s="69">
        <f t="shared" si="3"/>
        <v>1.5675894338448591E-2</v>
      </c>
      <c r="K24" s="68">
        <v>0</v>
      </c>
      <c r="L24" s="61">
        <f t="shared" si="4"/>
        <v>0</v>
      </c>
      <c r="M24" s="69">
        <f t="shared" si="5"/>
        <v>0</v>
      </c>
      <c r="N24" s="70">
        <v>0</v>
      </c>
      <c r="O24" s="146">
        <f t="shared" si="6"/>
        <v>0</v>
      </c>
      <c r="P24" s="71">
        <f t="shared" si="7"/>
        <v>0</v>
      </c>
      <c r="Q24" s="73">
        <f t="shared" si="0"/>
        <v>6306.5210399999996</v>
      </c>
      <c r="R24" s="74">
        <f t="shared" si="8"/>
        <v>1</v>
      </c>
    </row>
    <row r="25" spans="1:18" ht="20.100000000000001" customHeight="1" thickBot="1" x14ac:dyDescent="0.3">
      <c r="A25" s="76">
        <v>11</v>
      </c>
      <c r="B25" s="227" t="s">
        <v>160</v>
      </c>
      <c r="C25" s="227"/>
      <c r="D25" s="227"/>
      <c r="E25" s="227"/>
      <c r="F25" s="77">
        <f>ORÇ!$K$228</f>
        <v>2197.378432</v>
      </c>
      <c r="G25" s="78">
        <f t="shared" si="1"/>
        <v>5.4619451680474919E-3</v>
      </c>
      <c r="H25" s="92">
        <v>0</v>
      </c>
      <c r="I25" s="93">
        <f t="shared" si="2"/>
        <v>0</v>
      </c>
      <c r="J25" s="94">
        <f t="shared" si="3"/>
        <v>0</v>
      </c>
      <c r="K25" s="92">
        <v>1</v>
      </c>
      <c r="L25" s="93">
        <f t="shared" si="4"/>
        <v>2197.378432</v>
      </c>
      <c r="M25" s="94">
        <f t="shared" si="5"/>
        <v>5.4619451680474919E-3</v>
      </c>
      <c r="N25" s="95">
        <v>0</v>
      </c>
      <c r="O25" s="147">
        <f t="shared" si="6"/>
        <v>0</v>
      </c>
      <c r="P25" s="96">
        <f t="shared" si="7"/>
        <v>0</v>
      </c>
      <c r="Q25" s="97">
        <f t="shared" si="0"/>
        <v>2197.378432</v>
      </c>
      <c r="R25" s="98">
        <f t="shared" si="8"/>
        <v>1</v>
      </c>
    </row>
    <row r="26" spans="1:18" ht="30" customHeight="1" thickBot="1" x14ac:dyDescent="0.3">
      <c r="A26" s="44"/>
      <c r="B26" s="44"/>
      <c r="C26" s="44"/>
      <c r="D26" s="44"/>
      <c r="E26" s="44"/>
      <c r="F26" s="44"/>
      <c r="G26" s="44"/>
      <c r="H26" s="99" t="s">
        <v>279</v>
      </c>
      <c r="I26" s="100">
        <f>SUM(I15:I25)</f>
        <v>189529.78727920915</v>
      </c>
      <c r="J26" s="101">
        <f t="shared" si="3"/>
        <v>0.47110742999717647</v>
      </c>
      <c r="K26" s="99" t="s">
        <v>281</v>
      </c>
      <c r="L26" s="100">
        <f>SUM(L15:L25)</f>
        <v>212777.14997360611</v>
      </c>
      <c r="M26" s="101">
        <f t="shared" si="5"/>
        <v>0.52889257000282341</v>
      </c>
      <c r="N26" s="99" t="s">
        <v>280</v>
      </c>
      <c r="O26" s="100">
        <f>SUM(O15:O25)</f>
        <v>0</v>
      </c>
      <c r="P26" s="101">
        <f t="shared" si="7"/>
        <v>0</v>
      </c>
      <c r="Q26" s="102">
        <f>SUM(Q15:Q25)</f>
        <v>402306.93725281529</v>
      </c>
      <c r="R26" s="103">
        <f t="shared" si="7"/>
        <v>1</v>
      </c>
    </row>
  </sheetData>
  <mergeCells count="35">
    <mergeCell ref="M5:O5"/>
    <mergeCell ref="P5:R5"/>
    <mergeCell ref="M9:O9"/>
    <mergeCell ref="Q8:R8"/>
    <mergeCell ref="Q7:R7"/>
    <mergeCell ref="M6:O8"/>
    <mergeCell ref="E6:L6"/>
    <mergeCell ref="B21:E21"/>
    <mergeCell ref="B22:E22"/>
    <mergeCell ref="B23:E23"/>
    <mergeCell ref="B24:E24"/>
    <mergeCell ref="B19:E19"/>
    <mergeCell ref="B20:E20"/>
    <mergeCell ref="A1:D9"/>
    <mergeCell ref="E7:L8"/>
    <mergeCell ref="E1:L1"/>
    <mergeCell ref="E2:L2"/>
    <mergeCell ref="E3:L3"/>
    <mergeCell ref="E4:L4"/>
    <mergeCell ref="E5:L5"/>
    <mergeCell ref="A12:A14"/>
    <mergeCell ref="F12:F14"/>
    <mergeCell ref="Q12:R13"/>
    <mergeCell ref="B25:E25"/>
    <mergeCell ref="E9:L9"/>
    <mergeCell ref="B15:E15"/>
    <mergeCell ref="B16:E16"/>
    <mergeCell ref="B17:E17"/>
    <mergeCell ref="B18:E18"/>
    <mergeCell ref="H12:H13"/>
    <mergeCell ref="K12:K13"/>
    <mergeCell ref="B12:E14"/>
    <mergeCell ref="G12:G14"/>
    <mergeCell ref="A11:P11"/>
    <mergeCell ref="N12:N13"/>
  </mergeCells>
  <printOptions horizontalCentered="1"/>
  <pageMargins left="0.19685039370078741" right="0.19685039370078741" top="0.19685039370078741" bottom="0.59055118110236227" header="0" footer="0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CONSID</vt:lpstr>
      <vt:lpstr>ORÇ</vt:lpstr>
      <vt:lpstr>CFF</vt:lpstr>
      <vt:lpstr>CFF!Area_de_impressao</vt:lpstr>
      <vt:lpstr>CONSID!Area_de_impressao</vt:lpstr>
      <vt:lpstr>ORÇ!Area_de_impressao</vt:lpstr>
      <vt:lpstr>CFF!Titulos_de_impressao</vt:lpstr>
      <vt:lpstr>CONSID!Titulos_de_impressao</vt:lpstr>
      <vt:lpstr>ORÇ!Titulos_de_impressao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Maurício Braga dos Santos</dc:creator>
  <cp:lastModifiedBy>João Maurício Braga dos Santos</cp:lastModifiedBy>
  <cp:lastPrinted>2025-08-26T14:20:30Z</cp:lastPrinted>
  <dcterms:created xsi:type="dcterms:W3CDTF">2025-08-15T13:26:07Z</dcterms:created>
  <dcterms:modified xsi:type="dcterms:W3CDTF">2025-08-26T14:24:02Z</dcterms:modified>
</cp:coreProperties>
</file>