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jmbsantos\Desktop\FINAL\ERSDF_PROJETO_BÁSICO_13PAV_COMPLETO_26-08-25\"/>
    </mc:Choice>
  </mc:AlternateContent>
  <xr:revisionPtr revIDLastSave="0" documentId="13_ncr:1_{EB770214-FB7F-4609-A47E-D926630FC18B}" xr6:coauthVersionLast="47" xr6:coauthVersionMax="47" xr10:uidLastSave="{00000000-0000-0000-0000-000000000000}"/>
  <bookViews>
    <workbookView xWindow="-120" yWindow="-120" windowWidth="29040" windowHeight="15840" xr2:uid="{A3D8D1EB-2A6F-4028-8C29-A69C5269B345}"/>
  </bookViews>
  <sheets>
    <sheet name="CONSID" sheetId="2" r:id="rId1"/>
    <sheet name="ORÇ" sheetId="1" r:id="rId2"/>
    <sheet name="CFF" sheetId="4" r:id="rId3"/>
  </sheets>
  <definedNames>
    <definedName name="_xlnm.Print_Area" localSheetId="2">CFF!$A$1:$R$25</definedName>
    <definedName name="_xlnm.Print_Area" localSheetId="0">CONSID!$A$1:$J$32</definedName>
    <definedName name="_xlnm.Print_Area" localSheetId="1">ORÇ!$A$1:$K$200</definedName>
    <definedName name="_xlnm.Print_Titles" localSheetId="2">CFF!$1:$13</definedName>
    <definedName name="_xlnm.Print_Titles" localSheetId="0">CONSID!$1:$11</definedName>
    <definedName name="_xlnm.Print_Titles" localSheetId="1">ORÇ!$1:$13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J7" i="1"/>
  <c r="Q8" i="4"/>
  <c r="Q7" i="4"/>
  <c r="M6" i="4"/>
  <c r="F6" i="1"/>
  <c r="J142" i="1"/>
  <c r="J141" i="1"/>
  <c r="J140" i="1"/>
  <c r="I139" i="1"/>
  <c r="J139" i="1"/>
  <c r="K13" i="1"/>
  <c r="K139" i="1"/>
  <c r="J138" i="1"/>
  <c r="J137" i="1"/>
  <c r="J136" i="1"/>
  <c r="I135" i="1"/>
  <c r="J135" i="1"/>
  <c r="K135" i="1"/>
  <c r="J134" i="1"/>
  <c r="K134" i="1"/>
  <c r="J127" i="1"/>
  <c r="K127" i="1"/>
  <c r="J95" i="1"/>
  <c r="K95" i="1"/>
  <c r="J78" i="1"/>
  <c r="K78" i="1"/>
  <c r="J77" i="1"/>
  <c r="K77" i="1"/>
  <c r="J75" i="1"/>
  <c r="K75" i="1"/>
  <c r="J76" i="1"/>
  <c r="K76" i="1"/>
  <c r="J57" i="1"/>
  <c r="K57" i="1"/>
  <c r="J58" i="1"/>
  <c r="K58" i="1"/>
  <c r="J59" i="1"/>
  <c r="K59" i="1"/>
  <c r="J61" i="1"/>
  <c r="J62" i="1"/>
  <c r="J63" i="1"/>
  <c r="J64" i="1"/>
  <c r="J65" i="1"/>
  <c r="I60" i="1"/>
  <c r="J60" i="1"/>
  <c r="K60" i="1"/>
  <c r="J117" i="1"/>
  <c r="J118" i="1"/>
  <c r="J119" i="1"/>
  <c r="I116" i="1"/>
  <c r="J116" i="1"/>
  <c r="K116" i="1"/>
  <c r="J121" i="1"/>
  <c r="J122" i="1"/>
  <c r="J123" i="1"/>
  <c r="I120" i="1"/>
  <c r="J120" i="1"/>
  <c r="K120" i="1"/>
  <c r="J66" i="1"/>
  <c r="K66" i="1"/>
  <c r="J68" i="1"/>
  <c r="J69" i="1"/>
  <c r="J70" i="1"/>
  <c r="I67" i="1"/>
  <c r="J67" i="1"/>
  <c r="K67" i="1"/>
  <c r="J72" i="1"/>
  <c r="J73" i="1"/>
  <c r="J74" i="1"/>
  <c r="I71" i="1"/>
  <c r="J71" i="1"/>
  <c r="K71" i="1"/>
  <c r="J80" i="1"/>
  <c r="J81" i="1"/>
  <c r="J82" i="1"/>
  <c r="I79" i="1"/>
  <c r="J79" i="1"/>
  <c r="K79" i="1"/>
  <c r="J84" i="1"/>
  <c r="J85" i="1"/>
  <c r="J86" i="1"/>
  <c r="I83" i="1"/>
  <c r="J83" i="1"/>
  <c r="K83" i="1"/>
  <c r="J87" i="1"/>
  <c r="K87" i="1"/>
  <c r="J88" i="1"/>
  <c r="K88" i="1"/>
  <c r="J89" i="1"/>
  <c r="K89" i="1"/>
  <c r="J91" i="1"/>
  <c r="J92" i="1"/>
  <c r="J93" i="1"/>
  <c r="I90" i="1"/>
  <c r="J90" i="1"/>
  <c r="K90" i="1"/>
  <c r="J94" i="1"/>
  <c r="K94" i="1"/>
  <c r="J97" i="1"/>
  <c r="J98" i="1"/>
  <c r="J99" i="1"/>
  <c r="I96" i="1"/>
  <c r="J96" i="1"/>
  <c r="K96" i="1"/>
  <c r="J101" i="1"/>
  <c r="J102" i="1"/>
  <c r="J103" i="1"/>
  <c r="I100" i="1"/>
  <c r="J100" i="1"/>
  <c r="K100" i="1"/>
  <c r="J105" i="1"/>
  <c r="J106" i="1"/>
  <c r="J107" i="1"/>
  <c r="I104" i="1"/>
  <c r="J104" i="1"/>
  <c r="K104" i="1"/>
  <c r="J109" i="1"/>
  <c r="J110" i="1"/>
  <c r="J111" i="1"/>
  <c r="I108" i="1"/>
  <c r="J108" i="1"/>
  <c r="K108" i="1"/>
  <c r="J112" i="1"/>
  <c r="K112" i="1"/>
  <c r="J113" i="1"/>
  <c r="K113" i="1"/>
  <c r="J114" i="1"/>
  <c r="K114" i="1"/>
  <c r="J115" i="1"/>
  <c r="K115" i="1"/>
  <c r="K56" i="1"/>
  <c r="H191" i="1"/>
  <c r="J15" i="1"/>
  <c r="K15" i="1"/>
  <c r="J17" i="1"/>
  <c r="I16" i="1"/>
  <c r="J16" i="1"/>
  <c r="K16" i="1"/>
  <c r="J19" i="1"/>
  <c r="I18" i="1"/>
  <c r="J18" i="1"/>
  <c r="K18" i="1"/>
  <c r="J21" i="1"/>
  <c r="I20" i="1"/>
  <c r="J20" i="1"/>
  <c r="K20" i="1"/>
  <c r="J23" i="1"/>
  <c r="I22" i="1"/>
  <c r="J22" i="1"/>
  <c r="K22" i="1"/>
  <c r="K14" i="1"/>
  <c r="J26" i="1"/>
  <c r="I25" i="1"/>
  <c r="J25" i="1"/>
  <c r="K25" i="1"/>
  <c r="J28" i="1"/>
  <c r="I27" i="1"/>
  <c r="J27" i="1"/>
  <c r="K27" i="1"/>
  <c r="K24" i="1"/>
  <c r="J30" i="1"/>
  <c r="K30" i="1"/>
  <c r="J32" i="1"/>
  <c r="J33" i="1"/>
  <c r="J34" i="1"/>
  <c r="I31" i="1"/>
  <c r="J31" i="1"/>
  <c r="K31" i="1"/>
  <c r="K29" i="1"/>
  <c r="J36" i="1"/>
  <c r="K36" i="1"/>
  <c r="J37" i="1"/>
  <c r="K37" i="1"/>
  <c r="J39" i="1"/>
  <c r="J40" i="1"/>
  <c r="I38" i="1"/>
  <c r="J38" i="1"/>
  <c r="K38" i="1"/>
  <c r="J42" i="1"/>
  <c r="J43" i="1"/>
  <c r="J44" i="1"/>
  <c r="J45" i="1"/>
  <c r="I41" i="1"/>
  <c r="J41" i="1"/>
  <c r="K41" i="1"/>
  <c r="J46" i="1"/>
  <c r="K46" i="1"/>
  <c r="K35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K47" i="1"/>
  <c r="J125" i="1"/>
  <c r="K125" i="1"/>
  <c r="J126" i="1"/>
  <c r="K126" i="1"/>
  <c r="J129" i="1"/>
  <c r="J130" i="1"/>
  <c r="J131" i="1"/>
  <c r="J132" i="1"/>
  <c r="J133" i="1"/>
  <c r="I128" i="1"/>
  <c r="J128" i="1"/>
  <c r="K128" i="1"/>
  <c r="J143" i="1"/>
  <c r="K143" i="1"/>
  <c r="J144" i="1"/>
  <c r="K144" i="1"/>
  <c r="J145" i="1"/>
  <c r="K145" i="1"/>
  <c r="J147" i="1"/>
  <c r="J148" i="1"/>
  <c r="J149" i="1"/>
  <c r="I146" i="1"/>
  <c r="J146" i="1"/>
  <c r="K146" i="1"/>
  <c r="J151" i="1"/>
  <c r="J152" i="1"/>
  <c r="J153" i="1"/>
  <c r="I150" i="1"/>
  <c r="J150" i="1"/>
  <c r="K150" i="1"/>
  <c r="J155" i="1"/>
  <c r="J156" i="1"/>
  <c r="J157" i="1"/>
  <c r="I154" i="1"/>
  <c r="J154" i="1"/>
  <c r="K154" i="1"/>
  <c r="J159" i="1"/>
  <c r="J160" i="1"/>
  <c r="J161" i="1"/>
  <c r="I158" i="1"/>
  <c r="J158" i="1"/>
  <c r="K158" i="1"/>
  <c r="J163" i="1"/>
  <c r="J164" i="1"/>
  <c r="J165" i="1"/>
  <c r="I162" i="1"/>
  <c r="J162" i="1"/>
  <c r="K162" i="1"/>
  <c r="J166" i="1"/>
  <c r="K166" i="1"/>
  <c r="K124" i="1"/>
  <c r="J168" i="1"/>
  <c r="K168" i="1"/>
  <c r="J169" i="1"/>
  <c r="K169" i="1"/>
  <c r="J171" i="1"/>
  <c r="J172" i="1"/>
  <c r="J173" i="1"/>
  <c r="J174" i="1"/>
  <c r="I170" i="1"/>
  <c r="J170" i="1"/>
  <c r="K170" i="1"/>
  <c r="J175" i="1"/>
  <c r="K175" i="1"/>
  <c r="K167" i="1"/>
  <c r="J177" i="1"/>
  <c r="K177" i="1"/>
  <c r="J178" i="1"/>
  <c r="K178" i="1"/>
  <c r="K176" i="1"/>
  <c r="J180" i="1"/>
  <c r="K180" i="1"/>
  <c r="J181" i="1"/>
  <c r="K181" i="1"/>
  <c r="K179" i="1"/>
  <c r="K11" i="1"/>
  <c r="K183" i="1"/>
  <c r="I191" i="1"/>
  <c r="H190" i="1"/>
  <c r="I190" i="1"/>
  <c r="H189" i="1"/>
  <c r="I189" i="1"/>
  <c r="H188" i="1"/>
  <c r="I188" i="1"/>
  <c r="H187" i="1"/>
  <c r="I187" i="1"/>
  <c r="H186" i="1"/>
  <c r="I186" i="1"/>
  <c r="J186" i="1"/>
  <c r="J187" i="1"/>
  <c r="J188" i="1"/>
  <c r="J189" i="1"/>
  <c r="J190" i="1"/>
  <c r="J191" i="1"/>
  <c r="E2" i="4"/>
  <c r="E9" i="4"/>
  <c r="E7" i="4"/>
  <c r="E6" i="4"/>
  <c r="E4" i="4"/>
  <c r="F19" i="4"/>
  <c r="I19" i="4"/>
  <c r="L19" i="4"/>
  <c r="O19" i="4"/>
  <c r="Q19" i="4"/>
  <c r="F21" i="4"/>
  <c r="I21" i="4"/>
  <c r="L21" i="4"/>
  <c r="O21" i="4"/>
  <c r="Q21" i="4"/>
  <c r="F15" i="4"/>
  <c r="I15" i="4"/>
  <c r="L15" i="4"/>
  <c r="O15" i="4"/>
  <c r="Q15" i="4"/>
  <c r="F16" i="4"/>
  <c r="I16" i="4"/>
  <c r="L16" i="4"/>
  <c r="O16" i="4"/>
  <c r="Q16" i="4"/>
  <c r="F17" i="4"/>
  <c r="I17" i="4"/>
  <c r="L17" i="4"/>
  <c r="O17" i="4"/>
  <c r="Q17" i="4"/>
  <c r="F18" i="4"/>
  <c r="I18" i="4"/>
  <c r="L18" i="4"/>
  <c r="O18" i="4"/>
  <c r="Q18" i="4"/>
  <c r="F20" i="4"/>
  <c r="I20" i="4"/>
  <c r="L20" i="4"/>
  <c r="O20" i="4"/>
  <c r="Q20" i="4"/>
  <c r="F22" i="4"/>
  <c r="I22" i="4"/>
  <c r="L22" i="4"/>
  <c r="O22" i="4"/>
  <c r="Q22" i="4"/>
  <c r="F23" i="4"/>
  <c r="I23" i="4"/>
  <c r="L23" i="4"/>
  <c r="O23" i="4"/>
  <c r="Q23" i="4"/>
  <c r="F24" i="4"/>
  <c r="I24" i="4"/>
  <c r="L24" i="4"/>
  <c r="O24" i="4"/>
  <c r="Q24" i="4"/>
  <c r="Q25" i="4"/>
  <c r="R11" i="4"/>
  <c r="R25" i="4"/>
  <c r="O25" i="4"/>
  <c r="P25" i="4"/>
  <c r="L25" i="4"/>
  <c r="M25" i="4"/>
  <c r="I25" i="4"/>
  <c r="J25" i="4"/>
  <c r="J15" i="4"/>
  <c r="M15" i="4"/>
  <c r="P15" i="4"/>
  <c r="G15" i="4"/>
  <c r="R15" i="4"/>
  <c r="P24" i="4"/>
  <c r="P23" i="4"/>
  <c r="P22" i="4"/>
  <c r="P21" i="4"/>
  <c r="P20" i="4"/>
  <c r="P19" i="4"/>
  <c r="P18" i="4"/>
  <c r="P17" i="4"/>
  <c r="P16" i="4"/>
  <c r="M24" i="4"/>
  <c r="M23" i="4"/>
  <c r="M22" i="4"/>
  <c r="M21" i="4"/>
  <c r="M20" i="4"/>
  <c r="M19" i="4"/>
  <c r="M18" i="4"/>
  <c r="M17" i="4"/>
  <c r="M16" i="4"/>
  <c r="J16" i="4"/>
  <c r="J17" i="4"/>
  <c r="J18" i="4"/>
  <c r="J19" i="4"/>
  <c r="J20" i="4"/>
  <c r="J21" i="4"/>
  <c r="J22" i="4"/>
  <c r="J23" i="4"/>
  <c r="J24" i="4"/>
  <c r="G16" i="4"/>
  <c r="R16" i="4"/>
  <c r="G17" i="4"/>
  <c r="R17" i="4"/>
  <c r="G18" i="4"/>
  <c r="R18" i="4"/>
  <c r="G19" i="4"/>
  <c r="R19" i="4"/>
  <c r="G20" i="4"/>
  <c r="R20" i="4"/>
  <c r="G21" i="4"/>
  <c r="R21" i="4"/>
  <c r="G22" i="4"/>
  <c r="R22" i="4"/>
  <c r="G23" i="4"/>
  <c r="R23" i="4"/>
  <c r="G24" i="4"/>
  <c r="R24" i="4"/>
  <c r="R4" i="4"/>
  <c r="P4" i="4"/>
  <c r="N4" i="4"/>
  <c r="N3" i="4"/>
  <c r="N2" i="4"/>
  <c r="N1" i="4"/>
  <c r="A1" i="4"/>
  <c r="K187" i="1"/>
  <c r="K188" i="1"/>
  <c r="K189" i="1"/>
  <c r="K190" i="1"/>
  <c r="K191" i="1"/>
  <c r="H192" i="1"/>
  <c r="I192" i="1"/>
  <c r="K192" i="1"/>
  <c r="H193" i="1"/>
  <c r="I193" i="1"/>
  <c r="K193" i="1"/>
  <c r="H194" i="1"/>
  <c r="I194" i="1"/>
  <c r="K194" i="1"/>
  <c r="H195" i="1"/>
  <c r="I195" i="1"/>
  <c r="K195" i="1"/>
  <c r="K186" i="1"/>
  <c r="J192" i="1"/>
  <c r="J193" i="1"/>
  <c r="J194" i="1"/>
  <c r="J195" i="1"/>
  <c r="H185" i="1"/>
  <c r="K4" i="1"/>
  <c r="I4" i="1"/>
  <c r="G4" i="1"/>
  <c r="G3" i="1"/>
  <c r="G2" i="1"/>
  <c r="G1" i="1"/>
  <c r="A1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4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  <bk>
      <extLst>
        <ext uri="{3e2802c4-a4d2-4d8b-9148-e3be6c30e623}">
          <xlrd:rvb i="2"/>
        </ext>
      </extLst>
    </bk>
    <bk>
      <extLst>
        <ext uri="{3e2802c4-a4d2-4d8b-9148-e3be6c30e623}">
          <xlrd:rvb i="3"/>
        </ext>
      </extLst>
    </bk>
  </futureMetadata>
  <valueMetadata count="4">
    <bk>
      <rc t="1" v="0"/>
    </bk>
    <bk>
      <rc t="1" v="1"/>
    </bk>
    <bk>
      <rc t="1" v="2"/>
    </bk>
    <bk>
      <rc t="1" v="3"/>
    </bk>
  </valueMetadata>
</metadata>
</file>

<file path=xl/sharedStrings.xml><?xml version="1.0" encoding="utf-8"?>
<sst xmlns="http://schemas.openxmlformats.org/spreadsheetml/2006/main" count="898" uniqueCount="282">
  <si>
    <t>Código da
Composição</t>
  </si>
  <si>
    <t>Tipo Item</t>
  </si>
  <si>
    <t>Código do
Item</t>
  </si>
  <si>
    <t>Descrição</t>
  </si>
  <si>
    <t>Unidade</t>
  </si>
  <si>
    <t>Coeficiente</t>
  </si>
  <si>
    <t>Custo Unitário</t>
  </si>
  <si>
    <t>1.1</t>
  </si>
  <si>
    <t>SUBTOTAL</t>
  </si>
  <si>
    <t>OBRA:</t>
  </si>
  <si>
    <t>UNIDADE:</t>
  </si>
  <si>
    <t>DATA:</t>
  </si>
  <si>
    <t>ÁREA:</t>
  </si>
  <si>
    <t>REVISÃO:</t>
  </si>
  <si>
    <t>ESCRITÓRIO DE REPRESENTAÇÃO DA SUSEP NO DISTRITO FEDERAL</t>
  </si>
  <si>
    <t>M²</t>
  </si>
  <si>
    <t>BANCO DE DADOS:</t>
  </si>
  <si>
    <t>DESONERAÇÃO:</t>
  </si>
  <si>
    <t>ENCARGOS SOCIAIS:</t>
  </si>
  <si>
    <t>NÃO DESONERADO</t>
  </si>
  <si>
    <t>DATA REV.:</t>
  </si>
  <si>
    <t>ADMINISTRAÇÃO DOS SERVIÇOS</t>
  </si>
  <si>
    <t>UM</t>
  </si>
  <si>
    <t>UN</t>
  </si>
  <si>
    <t>Custo do Item sem BDI</t>
  </si>
  <si>
    <t>Custo do Item com BDI</t>
  </si>
  <si>
    <t>INSUMO</t>
  </si>
  <si>
    <t>CREA-DF</t>
  </si>
  <si>
    <t>ANOTAÇÃO DE RESPONSABILIDADE TÉCNICA - ART PARA CONTRATOS ACIMA DE R$ 15.000,01</t>
  </si>
  <si>
    <t>-</t>
  </si>
  <si>
    <t>1.2</t>
  </si>
  <si>
    <t>COMPOSICAO</t>
  </si>
  <si>
    <t>ENGENHEIRO CIVIL DE OBRA PLENO COM ENCARGOS COMPLEMENTARES</t>
  </si>
  <si>
    <t>H</t>
  </si>
  <si>
    <t>Quantidade</t>
  </si>
  <si>
    <t>1.3</t>
  </si>
  <si>
    <t>MESTRE DE OBRAS COM ENCARGOS COMPLEMENTARES</t>
  </si>
  <si>
    <t>COM ENCARGOS SOCIAIS - HORISTA 110,11% / MENSALISTA 70,19%</t>
  </si>
  <si>
    <r>
      <t xml:space="preserve">BDI: </t>
    </r>
    <r>
      <rPr>
        <sz val="11"/>
        <rFont val="Arial"/>
        <family val="2"/>
      </rPr>
      <t>Utilizou-se como percentual de BDI, o percentual do Quartil Médio considerado razoável pelo TCU para a Construção e Reforma de Edifícios, constante no Acórdão 2.622/2013 - Plenário, ficando proibida a utilização de percentuais inferior a 20,34% ou superior a 25,00%.</t>
    </r>
  </si>
  <si>
    <t>CARIMBO</t>
  </si>
  <si>
    <t>RESPONSÁVEL TÉCNICO</t>
  </si>
  <si>
    <t>Nome:</t>
  </si>
  <si>
    <t>CAU Nº</t>
  </si>
  <si>
    <t>A44777-3</t>
  </si>
  <si>
    <t>João Maurício B. dos Santos</t>
  </si>
  <si>
    <t>1.4</t>
  </si>
  <si>
    <t>ELABORAÇÃO DE PROJETO DE GERENCIAMENTO DE RESÍDUOS DA CONTRUÇÃO CIVIL (PGRCC), CONFORME LEGISLAÇÃO MAIS ART</t>
  </si>
  <si>
    <t>CONCLUSÃO DOS SERVIÇOS</t>
  </si>
  <si>
    <t>2.1</t>
  </si>
  <si>
    <t>LIMPEZA E VERIFICAÇÃO FINAL DA OBRA</t>
  </si>
  <si>
    <t>SERVENTE COM ENCARGOS COMPLEMENTARES</t>
  </si>
  <si>
    <t>PLANILHA ORÇAMENTÁRIA ANALÍTICA PRELIMINAR</t>
  </si>
  <si>
    <t>2.2</t>
  </si>
  <si>
    <t>ATUALIZAÇÃO DE PROJETO - AS BUILT</t>
  </si>
  <si>
    <t>DESENHISTA PROJETISTA COM ENCARGOS COMPLEMENTARES</t>
  </si>
  <si>
    <t>DEMOLIÇÕES, RETIRADAS E REMANEJAMENTOS</t>
  </si>
  <si>
    <t>1.5</t>
  </si>
  <si>
    <t>ARQUITETO DE OBRA PLENO COM ENCARGOS COMPLEMENTARES</t>
  </si>
  <si>
    <t>ELABORAÇÃO DE PROJETO EXECUTIVO MAIS RRT</t>
  </si>
  <si>
    <t>M2</t>
  </si>
  <si>
    <t>3.1</t>
  </si>
  <si>
    <t>3.2</t>
  </si>
  <si>
    <t>REMOÇÃO DE ENTULHO, INCLUSIVE O TRANSPORTE E DESCARGA EM CAÇAMBAS DE AÇO - EM UNIDADES DE, ATÉ, 5M³</t>
  </si>
  <si>
    <t>PAREDES, PAINÉIS, PORTAS E ESQUADRIAS</t>
  </si>
  <si>
    <t>M</t>
  </si>
  <si>
    <t>4.1</t>
  </si>
  <si>
    <t>4.2</t>
  </si>
  <si>
    <t>FORNECIMENTO E INSTALAÇÃO DE PAINEL RIPADO VAZADO MEDINDO 2500MM X 2500MM</t>
  </si>
  <si>
    <t>4.3</t>
  </si>
  <si>
    <t>KIT DE PORTA DE MADEIRA PARA VERNIZ, SEMI-OCA (LEVE OU MÉDIA), PADRÃO MÉDIO, 80X210CM, ESPESSURA DE 3,5CM, ITENS INCLUSOS: DOBRADIÇAS, MONTAGEM E INSTALAÇÃO DE BATENTE, FECHADURA COM EXECUÇÃO DO FURO - FORNECIMENTO E INSTALAÇÃO. AF_12/2019</t>
  </si>
  <si>
    <t>FORNECIMENTO E INSTALAÇÃO DE PORTAS</t>
  </si>
  <si>
    <t>KIT DE PORTA DE MADEIRA TIPO MEXICANA, MACIÇA (PESADA OU SUPERPESADA), PADRÃO MÉDIO, 80X210CM, ESPESSURA DE 3,5CM, ITENS INCLUSOS: DOBRADIÇAS, MONTAGEM E INSTALAÇÃO DE BATENTE, FECHADURA COM EXECUÇÃO DO FURO - FORNECIMENTO E INSTALAÇÃO. AF_12/2019</t>
  </si>
  <si>
    <t>PINTURA VERNIZ (INCOLOR) ALQUÍDICO EM MADEIRA, USO INTERNO, 2 DEMÃOS. AF_01/2021</t>
  </si>
  <si>
    <t>REMOÇÃO DE CHAPAS E PERFIS DE DRYWALL, JANELAS E PORTAS, DE FORMA MANUAL, SEM REAPROVEITAMENTO. AF_09/2023</t>
  </si>
  <si>
    <t>PAREDE COM SISTEMA EM CHAPAS DE GESSO PARA DRYWALL, USO INTERNO, COM DUAS FACES SIMPLES E ESTRUTURA METÁLICA COM GUIAS DUPLAS PARA PAREDES COM ÁREA LÍQUIDA MAIOR OU IGUAL A 6 M2, COM VÃOS. AF_07/2023_PS</t>
  </si>
  <si>
    <t>INSTALAÇÃO DE ISOLAMENTO COM LÃ DE PET EM PAREDE DRYWALL. AF_07/2023</t>
  </si>
  <si>
    <t>4.4</t>
  </si>
  <si>
    <t>REVESTIMENTOS, FORROS  E PINTURAS</t>
  </si>
  <si>
    <t>5.1</t>
  </si>
  <si>
    <t>PINTURA LÁTEX ACRÍLICA PREMIUM, APLICAÇÃO MANUAL EM PAREDES, DUAS DEMÃOS. AF_04/2023</t>
  </si>
  <si>
    <t>5.2</t>
  </si>
  <si>
    <t>PINTURA LÁTEX ACRÍLICA PREMIUM, APLICAÇÃO MANUAL EM TETO, DUAS DEMÃOS. AF_04/2023</t>
  </si>
  <si>
    <t>5.3</t>
  </si>
  <si>
    <t>MARCENEIRO COM ENCARGOS COMPLEMENTARES</t>
  </si>
  <si>
    <t>PISO VINÍLICO SEMI-FLEXÍVEL EM PLACAS, PADRÃO LISO, ESPESSURA 3,2 MM, FIXADO COM COLA. AF_09/2020</t>
  </si>
  <si>
    <t>ENCARREGADO PELA CONDUÇÃO DA OBRA</t>
  </si>
  <si>
    <t>RESPONSÁVEL TÉCNICO PELO GERENCIAMENTO DA OBRA</t>
  </si>
  <si>
    <t>SACO DE RAFIA PARA ENTULHO, NOVO, LISO (SEM CLICHE), *60 X 90* CM</t>
  </si>
  <si>
    <t>FABRICAÇÃO DE FÔRMA PARA PILARES E ESTRUTURAS SIMILARES, EM MADEIRA SERRADA, E=25 MM. AF_09/2020</t>
  </si>
  <si>
    <t>5.4</t>
  </si>
  <si>
    <t>SERVIÇOS</t>
  </si>
  <si>
    <t>5.5</t>
  </si>
  <si>
    <t>5.6</t>
  </si>
  <si>
    <t>5.7</t>
  </si>
  <si>
    <t>REVESTIMENTO DE PAREDE EM CARPETE DE POLIPROPILENO EM MANTA PARA TRAFEGO COMERCIAL MEDIO, E = 5 A 6 MM - INSTALADO
(MÉDIA DE PREÇOS COLETADOS EM SP-PR-SC)</t>
  </si>
  <si>
    <t>FORRO DE FIBRA MINERAL EM PLACAS DE 625 X 625 MM, E = 15 MM, BORDA RETA, COM PINTURA ANTIMOFO, APOIADO EM PERFIL DE ACO GALVANIZADO COM 24 MM DE BASE - INSTALADO
(MÉDIA DE PREÇOS COLETADOS EM BA-SP-RJ)</t>
  </si>
  <si>
    <t>FUNDO SELADOR ACRÍLICO, APLICAÇÃO MANUAL EM PAREDE, UMA DEMÃO. AF_04/2023</t>
  </si>
  <si>
    <t>5.8</t>
  </si>
  <si>
    <t>FUNDO SELADOR ACRÍLICO, APLICAÇÃO MANUAL EM TETO, UMA DEMÃO. AF_04/2023</t>
  </si>
  <si>
    <t>4.5</t>
  </si>
  <si>
    <t>PINTURA TINTA DE ACABAMENTO (PIGMENTADA) ESMALTE SINTÉTICO FOSCO EM MADEIRA (PORTA), 2 DEMÃOS. AF_01/2021</t>
  </si>
  <si>
    <t>6.1</t>
  </si>
  <si>
    <t>AJUDANTE ESPECIALIZADO COM ENCARGOS COMPLEMENTARES</t>
  </si>
  <si>
    <t>PRAZO PARA EXECUÇÃO DOS SERVIÇOS:</t>
  </si>
  <si>
    <t>dias corridos a partir da assinatura do termo - AUTORIZAÇÃO DE INÍCIO DE OBRA - (AIO)</t>
  </si>
  <si>
    <t>PRAZO DE GARANTIA DA OBRA:</t>
  </si>
  <si>
    <t>anos para obra civil e 1 (um) ano para equipamentos.</t>
  </si>
  <si>
    <t>FORMA DE PAGAMENTO:</t>
  </si>
  <si>
    <t>Conforme Cronograma Físico Financeiro com ateste da FISCALIZAÇÃO.</t>
  </si>
  <si>
    <t xml:space="preserve">Esse orçamento é indicativo. Os valores praticados foram pesquisados no SINAPI e consultados junto à fabricantes, representantes, fornecedores e estabelecimentos comercias. A CONTRATADA será responsável pela confirmação ou correção dos preços dos ítens. </t>
  </si>
  <si>
    <t>Quaisquer discrepâncias porventura observadas nas especificações contidas neste orçamento ou em vistoria e que possam gerar dúvidas ou serviços complementares, quanto à execução da obra, deverão ser esclarecidas junto à COMISSÃO DE LICITAÇÃO, antes da apresentação da proposta de preço. Caso isto não ocorra prevalecerá sempre a interpretação que favoreça à CONTRATANTE. Nestas condições, qualquer omissão do presente documento, não justificará a inexecução ou a execução fora das normas e da boa técnica de qualquer serviço.</t>
  </si>
  <si>
    <t>Não será admitido o emprego de materiais diferentes dos especificados, SIMILARES ou EQUIVALENTES, sem a PRÉVIA AUTORIZAÇÃO DA FISCALIZAÇÃO. A substituição de especificação, se pertinente, será analisada juntamente com a CONTRATANTE. Caberá à CONTRATADA o ônus da apresentação de documentação e/ou protótipo necessários à análise. Todos os materiais e equipamentos empregados na obra deverão observar às prescrições dos fabricantes, ser novos e de boa qualidade.</t>
  </si>
  <si>
    <t xml:space="preserve">Os serviços indiretos relacionados a itens constantes na planilha orçamentária serão de responsabilidade da CONTRATADA. </t>
  </si>
  <si>
    <t>A CONTRATADA deverá apresentar Anotação de Responsabilidade Técnica (ART) do CREA referente à execução da obra ou serviço, (obra civil, instalações elétricas e de telecomunicações), com as respectivas taxas recolhidas, no início da obra ou serviços.</t>
  </si>
  <si>
    <t>A CONTRATADA deverá tomar todas as providências cabíveis para regularização e conclusão da obra junto aos órgãos públicos e concessionárias competentes.</t>
  </si>
  <si>
    <t>Após a conclusão dos serviços a CONTRATADA se obrigará a executar todos os retoques e arremates necessários apontados pela FISCALIZAÇÃO. Da mesma forma, será responsável por todas as recomposições necessárias nos locais, instalações, móveis, equipamentos e utensílios eventualmente danificados em decorrência da execução dos serviços.</t>
  </si>
  <si>
    <t>A CONTRATADA deverá alocar pessoal técnico qualificado para a execução dos serviços, uniformizado, identificado através de crachá e dotado dos equipamentos de Segurança do Trabalho exigido para cada tipo de atividade a ser desenvolvida e recomendados pelo Ministério do Trabalho.</t>
  </si>
  <si>
    <t>Após o término de cada jornada de trabalho a área deverá ser limpa para que a unidade possa funcionar normalmente durante seu expediente, evitando com isso transtornos maiores a seus clientes e empregados. A Obra deverá ser entregue limpa e livre de entulho ou sobra de qualquer material.</t>
  </si>
  <si>
    <t>Não será motivo para prorrogação da obra a necessidade de refazer qualquer serviço que a FISCALIZAÇÃO venha a recusar por má execução.</t>
  </si>
  <si>
    <t>Salvo contrário, todos os itens deverão ser fornecidos e instalados.</t>
  </si>
  <si>
    <t>Qualquer divergência entre a planilha, projeto e memorial descritivo, deverá ser consultado o fiscal da obra.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</si>
  <si>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</si>
  <si>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</si>
  <si>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</si>
  <si>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</si>
  <si>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</si>
  <si>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</si>
  <si>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</si>
  <si>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</si>
  <si>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</si>
  <si>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</si>
  <si>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</si>
  <si>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CONSIDERAÇÕES GERAIS</t>
  </si>
  <si>
    <t>1.</t>
  </si>
  <si>
    <t>Caberá a CONTRATADA, quando da necessidade de execução de serviços extra-contratuais, a elaboração de planilha orçamentária detalhada para análise e aprovação prévia da FISCALIZAÇÃO. A execução desses serviços somente serão efetuadas após a aprovação da CONTRATANTE, sob pena de não pagamento por parte da  CONTRATANTE.</t>
  </si>
  <si>
    <t>6.2</t>
  </si>
  <si>
    <t>6.3</t>
  </si>
  <si>
    <t>6.4</t>
  </si>
  <si>
    <t>6.5</t>
  </si>
  <si>
    <t>INSTALAÇÕES ESPECIAIS - PREVENÇÃO E COMBATE A INCÊNDIO</t>
  </si>
  <si>
    <t>EXTINTOR DE INCÊNDIO PORTÁTIL COM CARGA DE CO2 DE 6 KG, CLASSE BC - FORNECIMENTO E INSTALAÇÃO. AF_10/2020_PE</t>
  </si>
  <si>
    <t>EXTINTOR DE INCÊNDIO PORTÁTIL COM CARGA DE ÁGUA PRESSURIZADA DE 10 L, CLASSE A - FORNECIMENTO E INSTALAÇÃO. AF_10/2020_PE</t>
  </si>
  <si>
    <t>7.1</t>
  </si>
  <si>
    <t>7.2</t>
  </si>
  <si>
    <t>7.3</t>
  </si>
  <si>
    <t>SINALIZAÇÃO DE SEGURANÇA</t>
  </si>
  <si>
    <t>PLACA DE SINALIZACAO DE SEGURANCA CONTRA INCENDIO - ALERTA, TRIANGULAR, BASE DE *30*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</si>
  <si>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</t>
  </si>
  <si>
    <t>PLACA DE SINALIZACAO DE SEGURANCA CONTRA INCENDIO, FOTOLUMINESCENTE, RETANGULAR, *12 X 40* CM, EM PVC *2* MM ANTI-CHAMAS (SIMBOLOS, CORES E PICTOGRAMAS CONFORME NBR 16820)</t>
  </si>
  <si>
    <t>LUMINARIA DE EMERGENCIA 30 LEDS, POTENCIA 2 W, BATERIA DE LITIO, AUTONOMIA DE 6 HORAS</t>
  </si>
  <si>
    <t>7.4</t>
  </si>
  <si>
    <t>INSTALAÇÕES ESPECIAIS - AR CONDICIONADO</t>
  </si>
  <si>
    <t>TUBO EM COBRE FLEXÍVEL, DN 1/2", COM ISOLAMENTO, INSTALADO EM FORRO, PARA RAMAL DE ALIMENTAÇÃO DE AR CONDICIONADO, INCLUSO FIXADOR. AF_11/2021</t>
  </si>
  <si>
    <t>TUBO EM COBRE FLEXÍVEL, DN 1/4", COM ISOLAMENTO, INSTALADO EM FORRO, PARA RAMAL DE ALIMENTAÇÃO DE AR CONDICIONADO, INCLUSO FIXADOR. AF_11/2021</t>
  </si>
  <si>
    <t>8.1</t>
  </si>
  <si>
    <t>8.2</t>
  </si>
  <si>
    <t>MONTAGEM DE MOBILIÁRIO</t>
  </si>
  <si>
    <t>9.1</t>
  </si>
  <si>
    <t>9.2</t>
  </si>
  <si>
    <t>INSTALAÇÕES ELÉTRICAS</t>
  </si>
  <si>
    <t>7.5</t>
  </si>
  <si>
    <t>ELETRODUTO RÍGIDO ROSCÁVEL, PVC, DN 25 MM (3/4"), PARA CIRCUITOS TERMINAIS, INSTALADO EM FORRO - FORNECIMENTO E INSTALAÇÃO. AF_03/2023</t>
  </si>
  <si>
    <t>ELETRODUTO RÍGIDO ROSCÁVEL, PVC, DN 32 MM (1"), PARA CIRCUITOS TERMINAIS, INSTALADO EM FORRO - FORNECIMENTO E INSTALAÇÃO. AF_03/2023</t>
  </si>
  <si>
    <t>SUPORTE PARA ELETROCALHA LISA OU PERFURADA EM AÇO GALVANIZADO, LARGURA 400 MM, EM PERFILADO COM COMPRIMENTO DE 45 CM FIXADO EM LAJE, POR METRO DE ELETROCALHA FIXADA. AF_09/2023</t>
  </si>
  <si>
    <t>ELETRICISTA COM ENCARGOS COMPLEMENTARES</t>
  </si>
  <si>
    <t>AUXILIAR DE ELETRICISTA COM ENCARGOS COMPLEMENTARES</t>
  </si>
  <si>
    <t>7.8</t>
  </si>
  <si>
    <t>7.9</t>
  </si>
  <si>
    <t>7.10</t>
  </si>
  <si>
    <t>CONDULETE DE ALUMÍNIO, TIPO LB, PARA ELETRODUTO DE AÇO GALVANIZADO DN 20 MM (3/4''), APARENTE - FORNECIMENTO E INSTALAÇÃO.</t>
  </si>
  <si>
    <t>CONDULETE DE ALUMÍNIO, TIPO LB, PARA ELETRODUTO DE AÇO GALVANIZADO DN 25 MM (1''), APARENTE - FORNECIMENTO E INSTALAÇÃO.</t>
  </si>
  <si>
    <t>CONDULETE DE ALUMINIO TIPO LB, SEM ROSCA, PARA ELETRODUTO DE 3/4", COM TAMPA</t>
  </si>
  <si>
    <t>CONDULETE DE ALUMINIO TIPO LB, SEM ROSCA, PARA ELETRODUTO DE 1", COM TAMPA</t>
  </si>
  <si>
    <t>7.11</t>
  </si>
  <si>
    <t>7.12</t>
  </si>
  <si>
    <t>7.13</t>
  </si>
  <si>
    <t>7.14</t>
  </si>
  <si>
    <t>7.15</t>
  </si>
  <si>
    <t>CONDULETE DE ALUMÍNIO, TIPO CD, PARA ELETRODUTO DE AÇO GALVANIZADO DN 20 MM (3/4''), APARENTE - FORNECIMENTO E INSTALAÇÃO.</t>
  </si>
  <si>
    <t>7.16</t>
  </si>
  <si>
    <t>7.6</t>
  </si>
  <si>
    <t>7.7</t>
  </si>
  <si>
    <t>TOMADA BAIXA DE EMBUTIR (1 MÓDULO), 2P+T 10 A, SEM SUPORTE E SEM PLACA - FORNECIMENTO E INSTALAÇÃO. AF_03/2023</t>
  </si>
  <si>
    <t>MERCADO</t>
  </si>
  <si>
    <t>DIVISÓRIA INTERNA CANALETA PLÁSTICA 50MM X 85MM X 2000M SISTEMA DLP-S PIAL REF. 10582</t>
  </si>
  <si>
    <t>CANALETA PLÁSTICA 50MM X 85MM X 2000M SISTEMA DLP-S DE ENCAIXE DIRETO PIAL COM TAMPA E ACESSÓRIOS DE CONEXÇÃO REF. 10412</t>
  </si>
  <si>
    <t>MÓDULO DE TOMADA RJ45 CAT-6 PIAL PLUS+ BRANCO.</t>
  </si>
  <si>
    <t>MÓDULO DE TOMADA RJ45 CAT-6 PIAL PLUS+ PARA ENCAIXE EM CANALETA DLP-S.</t>
  </si>
  <si>
    <t>MÓDULO DE TOMADA 20A PIAL PLUS+ PARA ENCAIXE EM CANALETA DLP-S</t>
  </si>
  <si>
    <t>MÓDULO DE TOMADA 20A PIAL PLUS+ BRANCO</t>
  </si>
  <si>
    <t>DIVISÓRIA INTERNA PARA CANALETA PLÁSTICA 50MM X 85MM X 2000M</t>
  </si>
  <si>
    <t>CANALETA PLÁSTICA 50MM X 85MM X 2000M</t>
  </si>
  <si>
    <t>PLUG TOMADA MACHO 3 POLOS 20A 250V</t>
  </si>
  <si>
    <t>CABO DE COBRE FLEXÍVEL ISOLADO, 2,5 MM², ANTI-CHAMA 0,6/1,0 KV, PARA CIRCUITOS TERMINAIS - FORNECIMENTO E INSTALAÇÃO. AF_03/2023</t>
  </si>
  <si>
    <t>INSTALAÇÕES DE DADOS</t>
  </si>
  <si>
    <t>LUMINÁRIA LED DE EMBUTIR - QUADRADA 60X60CM - FORNECIMENTO E INSTALAÇÃO. AF_09/2024</t>
  </si>
  <si>
    <t>LUMINARIA DE EMBUTIR QUADRADA *60 X 60* CM, EM ALUMINIO ACABAMENTO BRANCO, COM ACRILICO, LAMPADAS LED (24 W A 48 W) E DRIVER BIVOLT</t>
  </si>
  <si>
    <t>LÂMPADA LED TUBULAR T8 9W 4000K</t>
  </si>
  <si>
    <t>8.4</t>
  </si>
  <si>
    <t>8.3</t>
  </si>
  <si>
    <t>CABO ELETRÔNICO CATEGORIA 6, INSTALADO EM EDIFICAÇÃO INSTITUCIONAL - FORNECIMENTO E INSTALAÇÃO. AF_11/2019</t>
  </si>
  <si>
    <t>10.1</t>
  </si>
  <si>
    <t>10.2</t>
  </si>
  <si>
    <t>CONECTOR MACHO RJ45 CAT-6</t>
  </si>
  <si>
    <t>CONECTOR FÊMEA RJ45 CAT-6</t>
  </si>
  <si>
    <t>CONTECTOR FÊMEA RJ45 CAT-6</t>
  </si>
  <si>
    <t>CURVA ABC</t>
  </si>
  <si>
    <t>Item</t>
  </si>
  <si>
    <t>Peso %</t>
  </si>
  <si>
    <t>Peso Acumulado %</t>
  </si>
  <si>
    <t>Classificação</t>
  </si>
  <si>
    <t>Legenda:</t>
  </si>
  <si>
    <r>
      <rPr>
        <b/>
        <sz val="11"/>
        <color theme="1"/>
        <rFont val="Arial"/>
        <family val="2"/>
      </rPr>
      <t>Classe A:</t>
    </r>
    <r>
      <rPr>
        <sz val="11"/>
        <color theme="1"/>
        <rFont val="Arial"/>
        <family val="2"/>
      </rPr>
      <t xml:space="preserve"> 20% dos itens que representam cerca de 80% dos custos totais da obra (maior valor e impacto financeiro).</t>
    </r>
  </si>
  <si>
    <r>
      <rPr>
        <b/>
        <sz val="11"/>
        <color theme="1"/>
        <rFont val="Arial"/>
        <family val="2"/>
      </rPr>
      <t>Classe B:</t>
    </r>
    <r>
      <rPr>
        <sz val="11"/>
        <color theme="1"/>
        <rFont val="Arial"/>
        <family val="2"/>
      </rPr>
      <t xml:space="preserve"> 30% dos itens que representam cerca de 15% dos custos totais da obra (valor e impacto financeiro médio).</t>
    </r>
  </si>
  <si>
    <r>
      <rPr>
        <b/>
        <sz val="11"/>
        <color theme="1"/>
        <rFont val="Arial"/>
        <family val="2"/>
      </rPr>
      <t>Classe C:</t>
    </r>
    <r>
      <rPr>
        <sz val="11"/>
        <color theme="1"/>
        <rFont val="Arial"/>
        <family val="2"/>
      </rPr>
      <t xml:space="preserve"> 50% dos itens que representam cerca de 5% dos custos totais da obra (valor e impacto financeiro baixo).</t>
    </r>
  </si>
  <si>
    <t>Descrição do Item</t>
  </si>
  <si>
    <t>ETAPA 1</t>
  </si>
  <si>
    <t>Início:</t>
  </si>
  <si>
    <t>Término:</t>
  </si>
  <si>
    <t>ETAPA 2</t>
  </si>
  <si>
    <t>Valor do Item com BDI (R$)</t>
  </si>
  <si>
    <t>Peso (%)</t>
  </si>
  <si>
    <t>Execução Prevista (%)</t>
  </si>
  <si>
    <t>Custo Previsto (R$)</t>
  </si>
  <si>
    <t>ETAPA 3</t>
  </si>
  <si>
    <t>CRONOGRAMA FÍSICO FINANCEIRO</t>
  </si>
  <si>
    <t>CUSTO DA OBRA (R$)</t>
  </si>
  <si>
    <t>ACUMULADO TOTAL</t>
  </si>
  <si>
    <t>Acumulado Etapa 1:</t>
  </si>
  <si>
    <t>Acumulado Etapa 3:</t>
  </si>
  <si>
    <t>Acumulado Etapa 2:</t>
  </si>
  <si>
    <t>CAÇAMBA DE ACO PARA LIXO/ENTULHO 5,0M³ / LOCACAO 3 DIAS IDA E VOLTA</t>
  </si>
  <si>
    <t>SINAPI - BRASÍLIA/DF - REF. JULHO/2025 BANCO DE PREÇOS E MERCADO</t>
  </si>
  <si>
    <t>BANC.PREÇOS</t>
  </si>
  <si>
    <t>CONDULETE DE ALUMÍNIO, TIPO ED, PARA ELETRODUTO DE AÇO GALVANIZADO DN 20 MM (3/4''), APARENTE - FORNECIMENTO E INSTALAÇÃO.</t>
  </si>
  <si>
    <t>CONDULETE DE ALUMINIO TIPO ED, SEM ROSCA, PARA ELETRODUTO DE 3/4", SEM TAMPA</t>
  </si>
  <si>
    <t>DISJUNTOR MONOPOLAR TIPO DIN, CORRENTE NOMINAL DE 10A - FORNECIMENTO E INSTALAÇÃO. AF_07/2025</t>
  </si>
  <si>
    <t>DISJUNTOR MONOPOLAR TIPO DIN, CORRENTE NOMINAL DE 16A - FORNECIMENTO E INSTALAÇÃO. AF_07/2025</t>
  </si>
  <si>
    <t>DISJUNTOR MONOPOLAR TIPO DIN, CORRENTE NOMINAL DE 20A - FORNECIMENTO E INSTALAÇÃO. AF_07/2025</t>
  </si>
  <si>
    <t>ELETROCALHA LISA OU PERFURADA EM AÇO GALVANIZADO, LARGURA 150MM E ALTURA 50MM, INCLUSIVE EMENDA E FIXAÇÃO - FORNECIMENTO E INSTALAÇÃO. AF_04/2023</t>
  </si>
  <si>
    <t>EMENDA PARA ELETROCALHA, LISA OU PERFURADA EM AÇO GALVANIZADO, LARGURA 150MM E ALTURA 50MM - FORNECIMENTO E INSTALAÇÃO. AF_04/2023</t>
  </si>
  <si>
    <t>ELETROCALHA LISA OU PERFURADA TIPO U, EM CHAPA DE ACO GALVANIZADO A FOGO, ESPESSURA # 18, DE 100 X 50 MM (L X A), SEM VIROLA, SEM TAMPA</t>
  </si>
  <si>
    <t>CONDULETE DE ALUMINIO TIPO CD, SEM ROSCA, PARA ELETRODUTO DE 3/4", SEM TAMPA</t>
  </si>
  <si>
    <t>TAMPA PARA TOMADA DE CONDULETE DE ALUMÍNIO, APARENTE - FORNECIMENTO E INSTALAÇÃO.</t>
  </si>
  <si>
    <t>TAMPA DE ALUMÍNIO COM FURO REDONDO PARA CONDULETE DE ALUMÍNIO 1 POSTO</t>
  </si>
  <si>
    <t>CONDULETE DE ALUMÍNIO, TIPO E, PARA ELETRODUTO DE AÇO GALVANIZADO DN 20 MM (3/4''), APARENTE - FORNECIMENTO E INSTALAÇÃO. AF_10/2022</t>
  </si>
  <si>
    <t>CONDULETE DE ALUMÍNIO, TIPO LR, PARA ELETRODUTO DE AÇO GALVANIZADO DN 20 MM (3/4''), APARENTE - FORNECIMENTO E INSTALAÇÃO. AF_10/2022</t>
  </si>
  <si>
    <t>CONDULETE DE ALUMÍNIO, TIPO T, PARA ELETRODUTO DE AÇO GALVANIZADO DN 25 MM (1''), APARENTE - FORNECIMENTO E INSTALAÇÃO. AF_10/2022</t>
  </si>
  <si>
    <t>CONDULETE DE ALUMÍNIO, TIPO C, PARA ELETRODUTO DE AÇO GALVANIZADO DN 20 MM (3/4''), APARENTE - FORNECIMENTO E INSTALAÇÃO. AF_10/2022</t>
  </si>
  <si>
    <t>CONDULETE DE ALUMÍNIO, TIPO LR, PARA ELETRODUTO DE AÇO GALVANIZADO DN 25 MM (1''), APARENTE - FORNECIMENTO E INSTALAÇÃO. AF_10/2022</t>
  </si>
  <si>
    <t>CONDULETE DE ALUMÍNIO, TIPO T, PARA ELETRODUTO DE AÇO GALVANIZADO DN 20 MM (3/4''), APARENTE - FORNECIMENTO E INSTALAÇÃO. AF_10/2022</t>
  </si>
  <si>
    <t>REFORMA DO 13º PAVIMENTO</t>
  </si>
  <si>
    <t>REVESTIMENTO DE PISO EM CARPETE DE POLIPROPILENO EM MANTA PARA TRAFEGO COMERCIAL MEDIO, E = 5 A 6 MM - INSTALADO
(MÉDIA DE PREÇOS COLETADOS EM SP-PR-SC)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</si>
  <si>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</si>
  <si>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</si>
  <si>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</si>
  <si>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</si>
  <si>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</si>
  <si>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</si>
  <si>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</si>
  <si>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</si>
  <si>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</si>
  <si>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</si>
  <si>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</si>
  <si>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</si>
  <si>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</si>
  <si>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</si>
  <si>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</si>
  <si>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</si>
  <si>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</si>
  <si>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</si>
  <si>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</si>
  <si>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6.26</t>
  </si>
  <si>
    <t>6.25</t>
  </si>
  <si>
    <t>6.27</t>
  </si>
  <si>
    <t>6.28</t>
  </si>
  <si>
    <t>6.29</t>
  </si>
  <si>
    <t>ELETRODUTO FLEXÍVEL CORRUGADO, PVC, DN 25 MM (3/4"), PARA CIRCUITOS TERMINAIS, INSTALADO EM PAREDE - FORNECIMENTO E INSTALAÇÃO. AF_03/2023</t>
  </si>
  <si>
    <t>CONDULETE DE ALUMÍNIO, TIPO X, PARA ELETRODUTO DE AÇO GALVANIZADO DN 20 MM (3/4''), APARENTE - FORNECIMENTO E INSTALAÇÃO. AF_10/2022</t>
  </si>
  <si>
    <t>CONDULETE DE ALUMÍNIO, TIPO X, PARA ELETRODUTO DE AÇO GALVANIZADO DN 25 MM (1''), APARENTE - FORNECIMENTO E INSTALAÇÃO. AF_10/2022</t>
  </si>
  <si>
    <t>TOMADA BAIXA DE EMBUTIR (1 MÓDULO), 2P+T 20 A, INCLUINDO SUPORTE E PLACA - FORNECIMENTO E INSTALAÇÃO. AF_03/2023</t>
  </si>
  <si>
    <t>____________________________
Assinatura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</si>
</sst>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000000"/>
    <numFmt numFmtId="166" formatCode="#,##0.0000000"/>
  </numFmts>
  <fonts count="17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D9D9D9"/>
      <name val="Arial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rial"/>
      <family val="2"/>
    </font>
    <font>
      <sz val="13"/>
      <color theme="1"/>
      <name val="Aptos Narrow"/>
      <family val="2"/>
      <scheme val="minor"/>
    </font>
    <font>
      <b/>
      <sz val="13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0"/>
      <name val="Arial"/>
      <family val="2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3" fillId="5" borderId="0" xfId="0" applyFont="1" applyFill="1"/>
    <xf numFmtId="0" fontId="2" fillId="4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vertical="center"/>
    </xf>
    <xf numFmtId="0" fontId="6" fillId="5" borderId="14" xfId="0" applyFont="1" applyFill="1" applyBorder="1" applyAlignment="1">
      <alignment horizontal="left" vertical="top"/>
    </xf>
    <xf numFmtId="0" fontId="2" fillId="6" borderId="2" xfId="0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5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166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166" fontId="8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5" borderId="0" xfId="0" applyFill="1"/>
    <xf numFmtId="0" fontId="13" fillId="5" borderId="13" xfId="0" applyFont="1" applyFill="1" applyBorder="1" applyAlignment="1">
      <alignment horizontal="right" vertical="top" wrapText="1"/>
    </xf>
    <xf numFmtId="0" fontId="1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left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left"/>
    </xf>
    <xf numFmtId="0" fontId="5" fillId="5" borderId="0" xfId="0" applyFont="1" applyFill="1" applyAlignment="1">
      <alignment horizontal="left" vertical="top"/>
    </xf>
    <xf numFmtId="0" fontId="12" fillId="5" borderId="0" xfId="0" applyFont="1" applyFill="1" applyAlignment="1">
      <alignment vertical="top" wrapText="1"/>
    </xf>
    <xf numFmtId="0" fontId="13" fillId="5" borderId="0" xfId="0" applyFont="1" applyFill="1" applyAlignment="1">
      <alignment horizontal="right" vertical="top" wrapText="1"/>
    </xf>
    <xf numFmtId="0" fontId="2" fillId="3" borderId="6" xfId="0" applyFont="1" applyFill="1" applyBorder="1" applyAlignment="1">
      <alignment horizontal="right" vertical="center" wrapText="1"/>
    </xf>
    <xf numFmtId="164" fontId="1" fillId="6" borderId="1" xfId="0" applyNumberFormat="1" applyFont="1" applyFill="1" applyBorder="1" applyAlignment="1">
      <alignment horizontal="center" vertical="center"/>
    </xf>
    <xf numFmtId="10" fontId="1" fillId="6" borderId="1" xfId="0" applyNumberFormat="1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right" vertical="center" wrapText="1"/>
    </xf>
    <xf numFmtId="14" fontId="2" fillId="3" borderId="18" xfId="0" applyNumberFormat="1" applyFont="1" applyFill="1" applyBorder="1" applyAlignment="1">
      <alignment horizontal="center" vertical="center" wrapText="1"/>
    </xf>
    <xf numFmtId="14" fontId="2" fillId="3" borderId="20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10" fontId="1" fillId="6" borderId="21" xfId="0" applyNumberFormat="1" applyFont="1" applyFill="1" applyBorder="1" applyAlignment="1">
      <alignment horizontal="center" vertical="center"/>
    </xf>
    <xf numFmtId="10" fontId="1" fillId="6" borderId="22" xfId="0" applyNumberFormat="1" applyFont="1" applyFill="1" applyBorder="1" applyAlignment="1">
      <alignment horizontal="center" vertical="center"/>
    </xf>
    <xf numFmtId="10" fontId="1" fillId="3" borderId="21" xfId="0" applyNumberFormat="1" applyFont="1" applyFill="1" applyBorder="1" applyAlignment="1">
      <alignment horizontal="center" vertical="center"/>
    </xf>
    <xf numFmtId="10" fontId="1" fillId="3" borderId="22" xfId="0" applyNumberFormat="1" applyFont="1" applyFill="1" applyBorder="1" applyAlignment="1">
      <alignment horizontal="center" vertical="center"/>
    </xf>
    <xf numFmtId="10" fontId="2" fillId="3" borderId="22" xfId="0" applyNumberFormat="1" applyFont="1" applyFill="1" applyBorder="1" applyAlignment="1">
      <alignment horizontal="center" vertical="center" wrapText="1"/>
    </xf>
    <xf numFmtId="164" fontId="2" fillId="6" borderId="21" xfId="0" applyNumberFormat="1" applyFont="1" applyFill="1" applyBorder="1" applyAlignment="1">
      <alignment horizontal="center" vertical="center"/>
    </xf>
    <xf numFmtId="10" fontId="2" fillId="6" borderId="22" xfId="0" applyNumberFormat="1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left"/>
    </xf>
    <xf numFmtId="0" fontId="6" fillId="5" borderId="17" xfId="0" applyFont="1" applyFill="1" applyBorder="1"/>
    <xf numFmtId="0" fontId="3" fillId="5" borderId="17" xfId="0" applyFont="1" applyFill="1" applyBorder="1"/>
    <xf numFmtId="0" fontId="6" fillId="5" borderId="18" xfId="0" applyFont="1" applyFill="1" applyBorder="1"/>
    <xf numFmtId="0" fontId="6" fillId="5" borderId="41" xfId="0" applyFont="1" applyFill="1" applyBorder="1" applyAlignment="1">
      <alignment vertical="center"/>
    </xf>
    <xf numFmtId="0" fontId="3" fillId="5" borderId="0" xfId="0" applyFont="1" applyFill="1" applyAlignment="1">
      <alignment horizontal="center" vertical="top"/>
    </xf>
    <xf numFmtId="0" fontId="3" fillId="5" borderId="0" xfId="0" applyFont="1" applyFill="1" applyAlignment="1">
      <alignment vertical="top"/>
    </xf>
    <xf numFmtId="0" fontId="6" fillId="5" borderId="0" xfId="0" applyFont="1" applyFill="1" applyAlignment="1">
      <alignment vertical="top"/>
    </xf>
    <xf numFmtId="0" fontId="6" fillId="5" borderId="41" xfId="0" applyFont="1" applyFill="1" applyBorder="1" applyAlignment="1">
      <alignment vertical="top"/>
    </xf>
    <xf numFmtId="14" fontId="3" fillId="5" borderId="0" xfId="0" applyNumberFormat="1" applyFont="1" applyFill="1" applyAlignment="1">
      <alignment horizontal="left" vertical="top"/>
    </xf>
    <xf numFmtId="0" fontId="6" fillId="5" borderId="0" xfId="0" applyFont="1" applyFill="1" applyAlignment="1">
      <alignment horizontal="center" vertical="top"/>
    </xf>
    <xf numFmtId="14" fontId="3" fillId="5" borderId="41" xfId="0" applyNumberFormat="1" applyFont="1" applyFill="1" applyBorder="1" applyAlignment="1">
      <alignment horizontal="center" vertical="top"/>
    </xf>
    <xf numFmtId="10" fontId="1" fillId="6" borderId="49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10" fontId="1" fillId="6" borderId="50" xfId="0" applyNumberFormat="1" applyFont="1" applyFill="1" applyBorder="1" applyAlignment="1">
      <alignment horizontal="center" vertical="center"/>
    </xf>
    <xf numFmtId="10" fontId="1" fillId="3" borderId="49" xfId="0" applyNumberFormat="1" applyFont="1" applyFill="1" applyBorder="1" applyAlignment="1">
      <alignment horizontal="center" vertical="center"/>
    </xf>
    <xf numFmtId="10" fontId="1" fillId="3" borderId="50" xfId="0" applyNumberFormat="1" applyFont="1" applyFill="1" applyBorder="1" applyAlignment="1">
      <alignment horizontal="center" vertical="center"/>
    </xf>
    <xf numFmtId="164" fontId="2" fillId="6" borderId="49" xfId="0" applyNumberFormat="1" applyFont="1" applyFill="1" applyBorder="1" applyAlignment="1">
      <alignment horizontal="center" vertical="center"/>
    </xf>
    <xf numFmtId="10" fontId="2" fillId="6" borderId="50" xfId="0" applyNumberFormat="1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horizontal="center" vertical="center"/>
    </xf>
    <xf numFmtId="10" fontId="2" fillId="2" borderId="51" xfId="0" applyNumberFormat="1" applyFont="1" applyFill="1" applyBorder="1" applyAlignment="1">
      <alignment horizontal="center" vertical="center"/>
    </xf>
    <xf numFmtId="164" fontId="9" fillId="4" borderId="36" xfId="0" applyNumberFormat="1" applyFont="1" applyFill="1" applyBorder="1" applyAlignment="1">
      <alignment horizontal="center" vertical="center"/>
    </xf>
    <xf numFmtId="10" fontId="2" fillId="4" borderId="51" xfId="0" applyNumberFormat="1" applyFont="1" applyFill="1" applyBorder="1" applyAlignment="1">
      <alignment horizontal="center" vertical="center"/>
    </xf>
    <xf numFmtId="164" fontId="6" fillId="2" borderId="39" xfId="0" applyNumberFormat="1" applyFont="1" applyFill="1" applyBorder="1" applyAlignment="1">
      <alignment horizontal="center" vertical="center" wrapText="1"/>
    </xf>
    <xf numFmtId="0" fontId="6" fillId="5" borderId="27" xfId="0" applyFont="1" applyFill="1" applyBorder="1"/>
    <xf numFmtId="10" fontId="4" fillId="5" borderId="45" xfId="0" applyNumberFormat="1" applyFont="1" applyFill="1" applyBorder="1" applyAlignment="1">
      <alignment horizontal="left" vertical="top"/>
    </xf>
    <xf numFmtId="0" fontId="6" fillId="2" borderId="53" xfId="0" applyFont="1" applyFill="1" applyBorder="1" applyAlignment="1">
      <alignment horizontal="center" vertical="center" wrapText="1"/>
    </xf>
    <xf numFmtId="164" fontId="6" fillId="2" borderId="54" xfId="0" applyNumberFormat="1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10" fontId="2" fillId="3" borderId="56" xfId="0" applyNumberFormat="1" applyFont="1" applyFill="1" applyBorder="1" applyAlignment="1">
      <alignment horizontal="center" vertical="center" wrapText="1"/>
    </xf>
    <xf numFmtId="0" fontId="2" fillId="4" borderId="57" xfId="0" applyFont="1" applyFill="1" applyBorder="1" applyAlignment="1">
      <alignment horizontal="center" vertical="center"/>
    </xf>
    <xf numFmtId="0" fontId="2" fillId="4" borderId="60" xfId="0" applyFont="1" applyFill="1" applyBorder="1" applyAlignment="1">
      <alignment horizontal="center" vertical="center"/>
    </xf>
    <xf numFmtId="164" fontId="2" fillId="4" borderId="61" xfId="0" applyNumberFormat="1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4" fontId="2" fillId="6" borderId="22" xfId="0" applyNumberFormat="1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164" fontId="1" fillId="5" borderId="22" xfId="0" applyNumberFormat="1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164" fontId="2" fillId="4" borderId="42" xfId="0" applyNumberFormat="1" applyFont="1" applyFill="1" applyBorder="1" applyAlignment="1">
      <alignment horizontal="center" vertical="center"/>
    </xf>
    <xf numFmtId="164" fontId="2" fillId="5" borderId="22" xfId="0" applyNumberFormat="1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 wrapText="1"/>
    </xf>
    <xf numFmtId="164" fontId="2" fillId="6" borderId="22" xfId="0" applyNumberFormat="1" applyFont="1" applyFill="1" applyBorder="1" applyAlignment="1">
      <alignment horizontal="center" vertical="center" wrapText="1"/>
    </xf>
    <xf numFmtId="164" fontId="1" fillId="5" borderId="22" xfId="0" applyNumberFormat="1" applyFont="1" applyFill="1" applyBorder="1" applyAlignment="1">
      <alignment horizontal="center" vertical="center" wrapText="1"/>
    </xf>
    <xf numFmtId="0" fontId="0" fillId="0" borderId="21" xfId="0" applyBorder="1"/>
    <xf numFmtId="0" fontId="2" fillId="6" borderId="23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center" vertical="center"/>
    </xf>
    <xf numFmtId="0" fontId="2" fillId="6" borderId="24" xfId="0" applyFont="1" applyFill="1" applyBorder="1" applyAlignment="1">
      <alignment horizontal="left" vertical="center" wrapText="1"/>
    </xf>
    <xf numFmtId="166" fontId="2" fillId="6" borderId="24" xfId="0" applyNumberFormat="1" applyFont="1" applyFill="1" applyBorder="1" applyAlignment="1">
      <alignment horizontal="center" vertical="center"/>
    </xf>
    <xf numFmtId="4" fontId="2" fillId="6" borderId="24" xfId="0" applyNumberFormat="1" applyFont="1" applyFill="1" applyBorder="1" applyAlignment="1">
      <alignment horizontal="center" vertical="center" wrapText="1"/>
    </xf>
    <xf numFmtId="164" fontId="2" fillId="6" borderId="24" xfId="0" applyNumberFormat="1" applyFont="1" applyFill="1" applyBorder="1" applyAlignment="1">
      <alignment horizontal="center" vertical="center" wrapText="1"/>
    </xf>
    <xf numFmtId="164" fontId="2" fillId="6" borderId="25" xfId="0" applyNumberFormat="1" applyFont="1" applyFill="1" applyBorder="1" applyAlignment="1">
      <alignment horizontal="center" vertical="center" wrapText="1"/>
    </xf>
    <xf numFmtId="164" fontId="6" fillId="2" borderId="61" xfId="0" applyNumberFormat="1" applyFont="1" applyFill="1" applyBorder="1" applyAlignment="1">
      <alignment vertical="center" wrapText="1"/>
    </xf>
    <xf numFmtId="0" fontId="1" fillId="6" borderId="21" xfId="0" applyFont="1" applyFill="1" applyBorder="1" applyAlignment="1">
      <alignment horizontal="center" vertical="center"/>
    </xf>
    <xf numFmtId="0" fontId="0" fillId="5" borderId="40" xfId="0" applyFill="1" applyBorder="1"/>
    <xf numFmtId="164" fontId="2" fillId="5" borderId="41" xfId="0" applyNumberFormat="1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vertical="center"/>
    </xf>
    <xf numFmtId="0" fontId="3" fillId="5" borderId="45" xfId="0" applyFont="1" applyFill="1" applyBorder="1" applyAlignment="1">
      <alignment vertical="center"/>
    </xf>
    <xf numFmtId="0" fontId="3" fillId="5" borderId="48" xfId="0" applyFont="1" applyFill="1" applyBorder="1" applyAlignment="1">
      <alignment vertical="center"/>
    </xf>
    <xf numFmtId="0" fontId="0" fillId="5" borderId="41" xfId="0" applyFill="1" applyBorder="1"/>
    <xf numFmtId="0" fontId="13" fillId="5" borderId="62" xfId="0" applyFont="1" applyFill="1" applyBorder="1" applyAlignment="1">
      <alignment horizontal="center" vertical="top" wrapText="1"/>
    </xf>
    <xf numFmtId="0" fontId="13" fillId="5" borderId="40" xfId="0" applyFont="1" applyFill="1" applyBorder="1" applyAlignment="1">
      <alignment horizontal="center" vertical="top" wrapText="1"/>
    </xf>
    <xf numFmtId="0" fontId="12" fillId="5" borderId="40" xfId="0" applyFont="1" applyFill="1" applyBorder="1" applyAlignment="1">
      <alignment vertical="top" wrapText="1"/>
    </xf>
    <xf numFmtId="0" fontId="12" fillId="5" borderId="44" xfId="0" applyFont="1" applyFill="1" applyBorder="1" applyAlignment="1">
      <alignment vertical="top" wrapText="1"/>
    </xf>
    <xf numFmtId="0" fontId="11" fillId="4" borderId="52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6" fillId="0" borderId="21" xfId="0" applyFont="1" applyBorder="1"/>
    <xf numFmtId="0" fontId="15" fillId="6" borderId="21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left" vertical="top" wrapText="1"/>
    </xf>
    <xf numFmtId="0" fontId="12" fillId="5" borderId="41" xfId="0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left" vertical="top"/>
    </xf>
    <xf numFmtId="0" fontId="11" fillId="4" borderId="60" xfId="0" applyFont="1" applyFill="1" applyBorder="1" applyAlignment="1">
      <alignment horizontal="center" vertical="center"/>
    </xf>
    <xf numFmtId="0" fontId="11" fillId="4" borderId="58" xfId="0" applyFont="1" applyFill="1" applyBorder="1" applyAlignment="1">
      <alignment horizontal="center" vertical="center"/>
    </xf>
    <xf numFmtId="0" fontId="11" fillId="4" borderId="61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left" vertical="top" wrapText="1"/>
    </xf>
    <xf numFmtId="0" fontId="12" fillId="5" borderId="43" xfId="0" applyFont="1" applyFill="1" applyBorder="1" applyAlignment="1">
      <alignment horizontal="left" vertical="top" wrapText="1"/>
    </xf>
    <xf numFmtId="0" fontId="12" fillId="5" borderId="45" xfId="0" applyFont="1" applyFill="1" applyBorder="1" applyAlignment="1">
      <alignment horizontal="left" vertical="top" wrapText="1"/>
    </xf>
    <xf numFmtId="0" fontId="12" fillId="5" borderId="48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2" fillId="4" borderId="58" xfId="0" applyFont="1" applyFill="1" applyBorder="1" applyAlignment="1">
      <alignment horizontal="left" vertical="center"/>
    </xf>
    <xf numFmtId="0" fontId="2" fillId="4" borderId="59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3" fillId="6" borderId="62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3" fillId="6" borderId="40" xfId="0" applyFont="1" applyFill="1" applyBorder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3" fillId="6" borderId="5" xfId="0" applyFont="1" applyFill="1" applyBorder="1" applyAlignment="1">
      <alignment horizontal="left" vertical="center"/>
    </xf>
    <xf numFmtId="0" fontId="3" fillId="6" borderId="44" xfId="0" applyFont="1" applyFill="1" applyBorder="1" applyAlignment="1">
      <alignment horizontal="left" vertical="center"/>
    </xf>
    <xf numFmtId="0" fontId="3" fillId="6" borderId="45" xfId="0" applyFont="1" applyFill="1" applyBorder="1" applyAlignment="1">
      <alignment horizontal="left" vertical="center"/>
    </xf>
    <xf numFmtId="0" fontId="3" fillId="6" borderId="47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1" fillId="6" borderId="7" xfId="0" applyFont="1" applyFill="1" applyBorder="1" applyAlignment="1">
      <alignment horizontal="left" vertical="center"/>
    </xf>
    <xf numFmtId="0" fontId="5" fillId="5" borderId="14" xfId="0" applyFont="1" applyFill="1" applyBorder="1" applyAlignment="1">
      <alignment horizontal="left" vertical="top"/>
    </xf>
    <xf numFmtId="0" fontId="5" fillId="5" borderId="0" xfId="0" applyFont="1" applyFill="1" applyAlignment="1">
      <alignment horizontal="left" vertical="top"/>
    </xf>
    <xf numFmtId="0" fontId="5" fillId="5" borderId="5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27" xfId="0" applyFont="1" applyFill="1" applyBorder="1" applyAlignment="1">
      <alignment horizontal="left"/>
    </xf>
    <xf numFmtId="0" fontId="4" fillId="5" borderId="17" xfId="0" applyFont="1" applyFill="1" applyBorder="1" applyAlignment="1">
      <alignment horizontal="left"/>
    </xf>
    <xf numFmtId="0" fontId="4" fillId="5" borderId="28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10" fontId="4" fillId="5" borderId="46" xfId="0" applyNumberFormat="1" applyFont="1" applyFill="1" applyBorder="1" applyAlignment="1">
      <alignment horizontal="left" vertical="center"/>
    </xf>
    <xf numFmtId="10" fontId="4" fillId="5" borderId="45" xfId="0" applyNumberFormat="1" applyFont="1" applyFill="1" applyBorder="1" applyAlignment="1">
      <alignment horizontal="left" vertical="center"/>
    </xf>
    <xf numFmtId="10" fontId="4" fillId="5" borderId="47" xfId="0" applyNumberFormat="1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right" vertical="center" wrapText="1"/>
    </xf>
    <xf numFmtId="0" fontId="2" fillId="3" borderId="19" xfId="0" applyFont="1" applyFill="1" applyBorder="1" applyAlignment="1">
      <alignment horizontal="right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1" fillId="6" borderId="6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left" vertical="center"/>
    </xf>
    <xf numFmtId="0" fontId="0" fillId="5" borderId="63" xfId="0" applyFill="1" applyBorder="1"/>
    <xf numFmtId="0" fontId="0" fillId="5" borderId="38" xfId="0" applyFill="1" applyBorder="1"/>
    <xf numFmtId="0" fontId="0" fillId="5" borderId="39" xfId="0" applyFill="1" applyBorder="1"/>
    <xf numFmtId="0" fontId="6" fillId="5" borderId="1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wrapText="1"/>
    </xf>
    <xf numFmtId="0" fontId="3" fillId="5" borderId="45" xfId="0" applyFont="1" applyFill="1" applyBorder="1" applyAlignment="1">
      <alignment horizontal="center"/>
    </xf>
    <xf numFmtId="0" fontId="3" fillId="5" borderId="47" xfId="0" applyFont="1" applyFill="1" applyBorder="1" applyAlignment="1">
      <alignment horizontal="center"/>
    </xf>
    <xf numFmtId="0" fontId="6" fillId="5" borderId="13" xfId="0" applyFont="1" applyFill="1" applyBorder="1" applyAlignment="1">
      <alignment vertical="center"/>
    </xf>
    <xf numFmtId="0" fontId="6" fillId="5" borderId="43" xfId="0" applyFont="1" applyFill="1" applyBorder="1" applyAlignment="1">
      <alignment vertical="center"/>
    </xf>
    <xf numFmtId="0" fontId="6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3" fillId="5" borderId="41" xfId="0" applyFont="1" applyFill="1" applyBorder="1" applyAlignment="1">
      <alignment horizontal="left" vertical="center"/>
    </xf>
    <xf numFmtId="0" fontId="3" fillId="5" borderId="41" xfId="0" applyFont="1" applyFill="1" applyBorder="1" applyAlignment="1">
      <alignment horizontal="left" vertical="top"/>
    </xf>
    <xf numFmtId="0" fontId="6" fillId="5" borderId="45" xfId="0" applyFont="1" applyFill="1" applyBorder="1" applyAlignment="1">
      <alignment vertical="center"/>
    </xf>
    <xf numFmtId="0" fontId="6" fillId="5" borderId="48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4">
  <rv s="0">
    <v>0</v>
    <v>5</v>
  </rv>
  <rv s="0">
    <v>1</v>
    <v>5</v>
  </rv>
  <rv s="0">
    <v>0</v>
    <v>4</v>
  </rv>
  <rv s="0">
    <v>1</v>
    <v>4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C6D8A-51FB-43AB-9A3C-10E1A2AAF0C3}">
  <dimension ref="A1:J33"/>
  <sheetViews>
    <sheetView tabSelected="1" view="pageBreakPreview" zoomScale="90" zoomScaleNormal="100" zoomScaleSheetLayoutView="90" workbookViewId="0">
      <selection activeCell="E1" sqref="E1"/>
    </sheetView>
  </sheetViews>
  <sheetFormatPr defaultRowHeight="15" x14ac:dyDescent="0.25"/>
  <cols>
    <col min="1" max="10" width="14.7109375" customWidth="1"/>
  </cols>
  <sheetData>
    <row r="1" spans="1:10" ht="21" customHeight="1" x14ac:dyDescent="0.25">
      <c r="A1" s="150" t="e" vm="1">
        <v>#VALUE!</v>
      </c>
      <c r="B1" s="151"/>
      <c r="C1" s="151"/>
      <c r="D1" s="152"/>
      <c r="E1" s="101" t="s">
        <v>10</v>
      </c>
      <c r="F1" s="78" t="s">
        <v>14</v>
      </c>
      <c r="G1" s="77"/>
      <c r="H1" s="77"/>
      <c r="I1" s="77"/>
      <c r="J1" s="79"/>
    </row>
    <row r="2" spans="1:10" ht="21" customHeight="1" x14ac:dyDescent="0.25">
      <c r="A2" s="153"/>
      <c r="B2" s="154"/>
      <c r="C2" s="154"/>
      <c r="D2" s="155"/>
      <c r="E2" s="11" t="s">
        <v>9</v>
      </c>
      <c r="F2" s="52" t="s">
        <v>251</v>
      </c>
      <c r="G2" s="53"/>
      <c r="H2" s="53"/>
      <c r="I2" s="53"/>
      <c r="J2" s="80"/>
    </row>
    <row r="3" spans="1:10" ht="21" customHeight="1" x14ac:dyDescent="0.25">
      <c r="A3" s="153"/>
      <c r="B3" s="154"/>
      <c r="C3" s="154"/>
      <c r="D3" s="155"/>
      <c r="E3" s="12" t="s">
        <v>12</v>
      </c>
      <c r="F3" s="81">
        <v>405</v>
      </c>
      <c r="G3" s="82" t="s">
        <v>15</v>
      </c>
      <c r="H3" s="83"/>
      <c r="I3" s="83"/>
      <c r="J3" s="84"/>
    </row>
    <row r="4" spans="1:10" ht="21" customHeight="1" x14ac:dyDescent="0.25">
      <c r="A4" s="153"/>
      <c r="B4" s="154"/>
      <c r="C4" s="154"/>
      <c r="D4" s="155"/>
      <c r="E4" s="12" t="s">
        <v>11</v>
      </c>
      <c r="F4" s="85">
        <v>45891</v>
      </c>
      <c r="G4" s="86" t="s">
        <v>13</v>
      </c>
      <c r="H4" s="81">
        <v>0</v>
      </c>
      <c r="I4" s="54" t="s">
        <v>20</v>
      </c>
      <c r="J4" s="87">
        <v>45891</v>
      </c>
    </row>
    <row r="5" spans="1:10" ht="21" customHeight="1" x14ac:dyDescent="0.25">
      <c r="A5" s="153"/>
      <c r="B5" s="154"/>
      <c r="C5" s="154"/>
      <c r="D5" s="155"/>
      <c r="E5" s="159" t="s">
        <v>40</v>
      </c>
      <c r="F5" s="160"/>
      <c r="G5" s="161"/>
      <c r="H5" s="162" t="s">
        <v>39</v>
      </c>
      <c r="I5" s="163"/>
      <c r="J5" s="164"/>
    </row>
    <row r="6" spans="1:10" ht="21" customHeight="1" x14ac:dyDescent="0.25">
      <c r="A6" s="153"/>
      <c r="B6" s="154"/>
      <c r="C6" s="154"/>
      <c r="D6" s="155"/>
      <c r="E6" s="159" t="e" vm="2">
        <v>#VALUE!</v>
      </c>
      <c r="F6" s="160"/>
      <c r="G6" s="161"/>
      <c r="H6" s="258"/>
      <c r="I6" s="258"/>
      <c r="J6" s="259"/>
    </row>
    <row r="7" spans="1:10" ht="21" customHeight="1" x14ac:dyDescent="0.25">
      <c r="A7" s="153"/>
      <c r="B7" s="154"/>
      <c r="C7" s="154"/>
      <c r="D7" s="155"/>
      <c r="E7" s="253"/>
      <c r="F7" s="166"/>
      <c r="G7" s="254"/>
      <c r="H7" s="260" t="s">
        <v>41</v>
      </c>
      <c r="I7" s="261" t="s">
        <v>44</v>
      </c>
      <c r="J7" s="262"/>
    </row>
    <row r="8" spans="1:10" ht="21" customHeight="1" x14ac:dyDescent="0.25">
      <c r="A8" s="153"/>
      <c r="B8" s="154"/>
      <c r="C8" s="154"/>
      <c r="D8" s="155"/>
      <c r="E8" s="253"/>
      <c r="F8" s="166"/>
      <c r="G8" s="254"/>
      <c r="H8" s="54" t="s">
        <v>42</v>
      </c>
      <c r="I8" s="167" t="s">
        <v>43</v>
      </c>
      <c r="J8" s="263"/>
    </row>
    <row r="9" spans="1:10" ht="21" customHeight="1" thickBot="1" x14ac:dyDescent="0.3">
      <c r="A9" s="156"/>
      <c r="B9" s="157"/>
      <c r="C9" s="157"/>
      <c r="D9" s="158"/>
      <c r="E9" s="255" t="s">
        <v>281</v>
      </c>
      <c r="F9" s="256"/>
      <c r="G9" s="257"/>
      <c r="H9" s="264"/>
      <c r="I9" s="264"/>
      <c r="J9" s="265"/>
    </row>
    <row r="10" spans="1:10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39.950000000000003" customHeight="1" x14ac:dyDescent="0.25">
      <c r="A11" s="141" t="s">
        <v>133</v>
      </c>
      <c r="B11" s="168" t="s">
        <v>132</v>
      </c>
      <c r="C11" s="169"/>
      <c r="D11" s="169"/>
      <c r="E11" s="169"/>
      <c r="F11" s="169"/>
      <c r="G11" s="169"/>
      <c r="H11" s="169"/>
      <c r="I11" s="169"/>
      <c r="J11" s="170"/>
    </row>
    <row r="12" spans="1:10" ht="9.9499999999999993" customHeight="1" x14ac:dyDescent="0.25">
      <c r="A12" s="131"/>
      <c r="B12" s="43"/>
      <c r="C12" s="43"/>
      <c r="D12" s="43"/>
      <c r="E12" s="43"/>
      <c r="F12" s="43"/>
      <c r="G12" s="43"/>
      <c r="H12" s="43"/>
      <c r="I12" s="43"/>
      <c r="J12" s="136"/>
    </row>
    <row r="13" spans="1:10" ht="35.1" customHeight="1" x14ac:dyDescent="0.25">
      <c r="A13" s="137" t="s">
        <v>7</v>
      </c>
      <c r="B13" s="171" t="s">
        <v>103</v>
      </c>
      <c r="C13" s="171"/>
      <c r="D13" s="171"/>
      <c r="E13" s="44">
        <v>60</v>
      </c>
      <c r="F13" s="171" t="s">
        <v>104</v>
      </c>
      <c r="G13" s="171"/>
      <c r="H13" s="171"/>
      <c r="I13" s="171"/>
      <c r="J13" s="172"/>
    </row>
    <row r="14" spans="1:10" ht="35.1" customHeight="1" x14ac:dyDescent="0.25">
      <c r="A14" s="138" t="s">
        <v>30</v>
      </c>
      <c r="B14" s="148" t="s">
        <v>105</v>
      </c>
      <c r="C14" s="148"/>
      <c r="D14" s="148"/>
      <c r="E14" s="58">
        <v>5</v>
      </c>
      <c r="F14" s="148" t="s">
        <v>106</v>
      </c>
      <c r="G14" s="148"/>
      <c r="H14" s="148"/>
      <c r="I14" s="148"/>
      <c r="J14" s="149"/>
    </row>
    <row r="15" spans="1:10" ht="35.1" customHeight="1" x14ac:dyDescent="0.25">
      <c r="A15" s="138" t="s">
        <v>35</v>
      </c>
      <c r="B15" s="148" t="s">
        <v>107</v>
      </c>
      <c r="C15" s="148"/>
      <c r="D15" s="148"/>
      <c r="E15" s="57"/>
      <c r="F15" s="148" t="s">
        <v>108</v>
      </c>
      <c r="G15" s="148"/>
      <c r="H15" s="148"/>
      <c r="I15" s="148"/>
      <c r="J15" s="149"/>
    </row>
    <row r="16" spans="1:10" ht="39.950000000000003" customHeight="1" x14ac:dyDescent="0.25">
      <c r="A16" s="138" t="s">
        <v>45</v>
      </c>
      <c r="B16" s="148" t="s">
        <v>109</v>
      </c>
      <c r="C16" s="148"/>
      <c r="D16" s="148"/>
      <c r="E16" s="148"/>
      <c r="F16" s="148"/>
      <c r="G16" s="148"/>
      <c r="H16" s="148"/>
      <c r="I16" s="148"/>
      <c r="J16" s="149"/>
    </row>
    <row r="17" spans="1:10" ht="50.1" customHeight="1" x14ac:dyDescent="0.25">
      <c r="A17" s="138" t="s">
        <v>56</v>
      </c>
      <c r="B17" s="148" t="s">
        <v>110</v>
      </c>
      <c r="C17" s="148"/>
      <c r="D17" s="148"/>
      <c r="E17" s="148"/>
      <c r="F17" s="148"/>
      <c r="G17" s="148"/>
      <c r="H17" s="148"/>
      <c r="I17" s="148"/>
      <c r="J17" s="149"/>
    </row>
    <row r="18" spans="1:10" ht="69.95" customHeight="1" x14ac:dyDescent="0.25">
      <c r="A18" s="138" t="s">
        <v>121</v>
      </c>
      <c r="B18" s="148" t="s">
        <v>111</v>
      </c>
      <c r="C18" s="148"/>
      <c r="D18" s="148"/>
      <c r="E18" s="148"/>
      <c r="F18" s="148"/>
      <c r="G18" s="148"/>
      <c r="H18" s="148"/>
      <c r="I18" s="148"/>
      <c r="J18" s="149"/>
    </row>
    <row r="19" spans="1:10" ht="35.1" customHeight="1" x14ac:dyDescent="0.25">
      <c r="A19" s="138" t="s">
        <v>122</v>
      </c>
      <c r="B19" s="148" t="s">
        <v>112</v>
      </c>
      <c r="C19" s="148"/>
      <c r="D19" s="148"/>
      <c r="E19" s="148"/>
      <c r="F19" s="148"/>
      <c r="G19" s="148"/>
      <c r="H19" s="148"/>
      <c r="I19" s="148"/>
      <c r="J19" s="149"/>
    </row>
    <row r="20" spans="1:10" ht="35.1" customHeight="1" x14ac:dyDescent="0.25">
      <c r="A20" s="138" t="s">
        <v>123</v>
      </c>
      <c r="B20" s="148" t="s">
        <v>113</v>
      </c>
      <c r="C20" s="148"/>
      <c r="D20" s="148"/>
      <c r="E20" s="148"/>
      <c r="F20" s="148"/>
      <c r="G20" s="148"/>
      <c r="H20" s="148"/>
      <c r="I20" s="148"/>
      <c r="J20" s="149"/>
    </row>
    <row r="21" spans="1:10" ht="35.1" customHeight="1" x14ac:dyDescent="0.25">
      <c r="A21" s="138" t="s">
        <v>124</v>
      </c>
      <c r="B21" s="148" t="s">
        <v>114</v>
      </c>
      <c r="C21" s="148"/>
      <c r="D21" s="148"/>
      <c r="E21" s="148"/>
      <c r="F21" s="148"/>
      <c r="G21" s="148"/>
      <c r="H21" s="148"/>
      <c r="I21" s="148"/>
      <c r="J21" s="149"/>
    </row>
    <row r="22" spans="1:10" ht="50.1" customHeight="1" x14ac:dyDescent="0.25">
      <c r="A22" s="138" t="s">
        <v>125</v>
      </c>
      <c r="B22" s="148" t="s">
        <v>115</v>
      </c>
      <c r="C22" s="148"/>
      <c r="D22" s="148"/>
      <c r="E22" s="148"/>
      <c r="F22" s="148"/>
      <c r="G22" s="148"/>
      <c r="H22" s="148"/>
      <c r="I22" s="148"/>
      <c r="J22" s="149"/>
    </row>
    <row r="23" spans="1:10" ht="50.1" customHeight="1" x14ac:dyDescent="0.25">
      <c r="A23" s="138" t="s">
        <v>126</v>
      </c>
      <c r="B23" s="148" t="s">
        <v>116</v>
      </c>
      <c r="C23" s="148"/>
      <c r="D23" s="148"/>
      <c r="E23" s="148"/>
      <c r="F23" s="148"/>
      <c r="G23" s="148"/>
      <c r="H23" s="148"/>
      <c r="I23" s="148"/>
      <c r="J23" s="149"/>
    </row>
    <row r="24" spans="1:10" ht="50.1" customHeight="1" x14ac:dyDescent="0.25">
      <c r="A24" s="138" t="s">
        <v>127</v>
      </c>
      <c r="B24" s="148" t="s">
        <v>117</v>
      </c>
      <c r="C24" s="148"/>
      <c r="D24" s="148"/>
      <c r="E24" s="148"/>
      <c r="F24" s="148"/>
      <c r="G24" s="148"/>
      <c r="H24" s="148"/>
      <c r="I24" s="148"/>
      <c r="J24" s="149"/>
    </row>
    <row r="25" spans="1:10" ht="50.1" customHeight="1" x14ac:dyDescent="0.25">
      <c r="A25" s="138" t="s">
        <v>128</v>
      </c>
      <c r="B25" s="148" t="s">
        <v>134</v>
      </c>
      <c r="C25" s="148"/>
      <c r="D25" s="148"/>
      <c r="E25" s="148"/>
      <c r="F25" s="148"/>
      <c r="G25" s="148"/>
      <c r="H25" s="148"/>
      <c r="I25" s="148"/>
      <c r="J25" s="149"/>
    </row>
    <row r="26" spans="1:10" ht="35.1" customHeight="1" x14ac:dyDescent="0.25">
      <c r="A26" s="138" t="s">
        <v>129</v>
      </c>
      <c r="B26" s="148" t="s">
        <v>118</v>
      </c>
      <c r="C26" s="148"/>
      <c r="D26" s="148"/>
      <c r="E26" s="148"/>
      <c r="F26" s="148"/>
      <c r="G26" s="148"/>
      <c r="H26" s="148"/>
      <c r="I26" s="148"/>
      <c r="J26" s="149"/>
    </row>
    <row r="27" spans="1:10" ht="35.1" customHeight="1" x14ac:dyDescent="0.25">
      <c r="A27" s="138" t="s">
        <v>130</v>
      </c>
      <c r="B27" s="148" t="s">
        <v>119</v>
      </c>
      <c r="C27" s="148"/>
      <c r="D27" s="148"/>
      <c r="E27" s="148"/>
      <c r="F27" s="148"/>
      <c r="G27" s="148"/>
      <c r="H27" s="148"/>
      <c r="I27" s="148"/>
      <c r="J27" s="149"/>
    </row>
    <row r="28" spans="1:10" ht="35.1" customHeight="1" x14ac:dyDescent="0.25">
      <c r="A28" s="138" t="s">
        <v>131</v>
      </c>
      <c r="B28" s="148" t="s">
        <v>120</v>
      </c>
      <c r="C28" s="148"/>
      <c r="D28" s="148"/>
      <c r="E28" s="148"/>
      <c r="F28" s="148"/>
      <c r="G28" s="148"/>
      <c r="H28" s="148"/>
      <c r="I28" s="148"/>
      <c r="J28" s="149"/>
    </row>
    <row r="29" spans="1:10" ht="35.1" customHeight="1" x14ac:dyDescent="0.25">
      <c r="A29" s="139"/>
      <c r="B29" s="148"/>
      <c r="C29" s="148"/>
      <c r="D29" s="148"/>
      <c r="E29" s="148"/>
      <c r="F29" s="148"/>
      <c r="G29" s="148"/>
      <c r="H29" s="148"/>
      <c r="I29" s="148"/>
      <c r="J29" s="149"/>
    </row>
    <row r="30" spans="1:10" ht="35.1" customHeight="1" x14ac:dyDescent="0.25">
      <c r="A30" s="139"/>
      <c r="B30" s="148"/>
      <c r="C30" s="148"/>
      <c r="D30" s="148"/>
      <c r="E30" s="148"/>
      <c r="F30" s="148"/>
      <c r="G30" s="148"/>
      <c r="H30" s="148"/>
      <c r="I30" s="148"/>
      <c r="J30" s="149"/>
    </row>
    <row r="31" spans="1:10" ht="35.1" customHeight="1" x14ac:dyDescent="0.25">
      <c r="A31" s="139"/>
      <c r="B31" s="148"/>
      <c r="C31" s="148"/>
      <c r="D31" s="148"/>
      <c r="E31" s="148"/>
      <c r="F31" s="148"/>
      <c r="G31" s="148"/>
      <c r="H31" s="148"/>
      <c r="I31" s="148"/>
      <c r="J31" s="149"/>
    </row>
    <row r="32" spans="1:10" ht="35.1" customHeight="1" thickBot="1" x14ac:dyDescent="0.3">
      <c r="A32" s="140"/>
      <c r="B32" s="173"/>
      <c r="C32" s="173"/>
      <c r="D32" s="173"/>
      <c r="E32" s="173"/>
      <c r="F32" s="173"/>
      <c r="G32" s="173"/>
      <c r="H32" s="173"/>
      <c r="I32" s="173"/>
      <c r="J32" s="174"/>
    </row>
    <row r="33" spans="1:10" ht="35.1" customHeight="1" x14ac:dyDescent="0.25">
      <c r="A33" s="57"/>
      <c r="B33" s="148"/>
      <c r="C33" s="148"/>
      <c r="D33" s="148"/>
      <c r="E33" s="148"/>
      <c r="F33" s="148"/>
      <c r="G33" s="148"/>
      <c r="H33" s="148"/>
      <c r="I33" s="148"/>
      <c r="J33" s="148"/>
    </row>
  </sheetData>
  <mergeCells count="32">
    <mergeCell ref="E6:G8"/>
    <mergeCell ref="I7:J7"/>
    <mergeCell ref="I8:J8"/>
    <mergeCell ref="B16:J16"/>
    <mergeCell ref="B17:J17"/>
    <mergeCell ref="B18:J18"/>
    <mergeCell ref="B19:J19"/>
    <mergeCell ref="B20:J20"/>
    <mergeCell ref="B32:J32"/>
    <mergeCell ref="B33:J33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21:J21"/>
    <mergeCell ref="A1:D9"/>
    <mergeCell ref="E5:G5"/>
    <mergeCell ref="H5:J5"/>
    <mergeCell ref="E9:G9"/>
    <mergeCell ref="B11:J11"/>
    <mergeCell ref="B13:D13"/>
    <mergeCell ref="B14:D14"/>
    <mergeCell ref="B15:D15"/>
    <mergeCell ref="F13:J13"/>
    <mergeCell ref="F14:J14"/>
    <mergeCell ref="F15:J15"/>
  </mergeCells>
  <phoneticPr fontId="10" type="noConversion"/>
  <printOptions horizontalCentered="1"/>
  <pageMargins left="0.19685039370078741" right="0.19685039370078741" top="0.59055118110236227" bottom="0.59055118110236227" header="0" footer="0"/>
  <pageSetup paperSize="9" scale="6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92367-3A3A-449B-92C8-B075077F28FB}">
  <dimension ref="A1:P201"/>
  <sheetViews>
    <sheetView zoomScale="90" zoomScaleNormal="90" zoomScaleSheetLayoutView="90" workbookViewId="0">
      <pane xSplit="11" ySplit="13" topLeftCell="L14" activePane="bottomRight" state="frozen"/>
      <selection pane="topRight" activeCell="L1" sqref="L1"/>
      <selection pane="bottomLeft" activeCell="A14" sqref="A14"/>
      <selection pane="bottomRight" activeCell="F1" sqref="F1"/>
    </sheetView>
  </sheetViews>
  <sheetFormatPr defaultRowHeight="15" x14ac:dyDescent="0.25"/>
  <cols>
    <col min="1" max="4" width="14.7109375" customWidth="1"/>
    <col min="5" max="5" width="112.7109375" customWidth="1"/>
    <col min="6" max="11" width="14.7109375" customWidth="1"/>
  </cols>
  <sheetData>
    <row r="1" spans="1:11" ht="21" customHeight="1" x14ac:dyDescent="0.25">
      <c r="A1" s="150" t="e" vm="3">
        <f>CONSID!A1</f>
        <v>#VALUE!</v>
      </c>
      <c r="B1" s="151"/>
      <c r="C1" s="151"/>
      <c r="D1" s="152"/>
      <c r="E1" s="76" t="s">
        <v>16</v>
      </c>
      <c r="F1" s="101" t="s">
        <v>10</v>
      </c>
      <c r="G1" s="78" t="str">
        <f>CONSID!F1</f>
        <v>ESCRITÓRIO DE REPRESENTAÇÃO DA SUSEP NO DISTRITO FEDERAL</v>
      </c>
      <c r="H1" s="77"/>
      <c r="I1" s="77"/>
      <c r="J1" s="77"/>
      <c r="K1" s="79"/>
    </row>
    <row r="2" spans="1:11" ht="21" customHeight="1" x14ac:dyDescent="0.25">
      <c r="A2" s="153"/>
      <c r="B2" s="154"/>
      <c r="C2" s="154"/>
      <c r="D2" s="155"/>
      <c r="E2" s="56" t="s">
        <v>232</v>
      </c>
      <c r="F2" s="11" t="s">
        <v>9</v>
      </c>
      <c r="G2" s="52" t="str">
        <f>CONSID!F2</f>
        <v>REFORMA DO 13º PAVIMENTO</v>
      </c>
      <c r="H2" s="53"/>
      <c r="I2" s="53"/>
      <c r="J2" s="53"/>
      <c r="K2" s="80"/>
    </row>
    <row r="3" spans="1:11" ht="21" customHeight="1" x14ac:dyDescent="0.25">
      <c r="A3" s="153"/>
      <c r="B3" s="154"/>
      <c r="C3" s="154"/>
      <c r="D3" s="155"/>
      <c r="E3" s="55" t="s">
        <v>17</v>
      </c>
      <c r="F3" s="12" t="s">
        <v>12</v>
      </c>
      <c r="G3" s="81">
        <f>CONSID!F3</f>
        <v>405</v>
      </c>
      <c r="H3" s="82" t="s">
        <v>15</v>
      </c>
      <c r="I3" s="83"/>
      <c r="J3" s="83"/>
      <c r="K3" s="84"/>
    </row>
    <row r="4" spans="1:11" ht="21" customHeight="1" x14ac:dyDescent="0.25">
      <c r="A4" s="153"/>
      <c r="B4" s="154"/>
      <c r="C4" s="154"/>
      <c r="D4" s="155"/>
      <c r="E4" s="56" t="s">
        <v>19</v>
      </c>
      <c r="F4" s="12" t="s">
        <v>11</v>
      </c>
      <c r="G4" s="85">
        <f>CONSID!F4</f>
        <v>45891</v>
      </c>
      <c r="H4" s="86" t="s">
        <v>13</v>
      </c>
      <c r="I4" s="81">
        <f>CONSID!H4</f>
        <v>0</v>
      </c>
      <c r="J4" s="54" t="s">
        <v>20</v>
      </c>
      <c r="K4" s="87">
        <f>CONSID!J4</f>
        <v>45891</v>
      </c>
    </row>
    <row r="5" spans="1:11" ht="21" customHeight="1" x14ac:dyDescent="0.25">
      <c r="A5" s="153"/>
      <c r="B5" s="154"/>
      <c r="C5" s="154"/>
      <c r="D5" s="155"/>
      <c r="E5" s="55" t="s">
        <v>18</v>
      </c>
      <c r="F5" s="159" t="s">
        <v>40</v>
      </c>
      <c r="G5" s="160"/>
      <c r="H5" s="161"/>
      <c r="I5" s="159" t="s">
        <v>39</v>
      </c>
      <c r="J5" s="160"/>
      <c r="K5" s="165"/>
    </row>
    <row r="6" spans="1:11" ht="21" customHeight="1" x14ac:dyDescent="0.25">
      <c r="A6" s="153"/>
      <c r="B6" s="154"/>
      <c r="C6" s="154"/>
      <c r="D6" s="155"/>
      <c r="E6" s="56" t="s">
        <v>37</v>
      </c>
      <c r="F6" s="159" t="e" vm="4">
        <f>CONSID!E6</f>
        <v>#VALUE!</v>
      </c>
      <c r="G6" s="160"/>
      <c r="H6" s="161"/>
      <c r="I6" s="258"/>
      <c r="J6" s="258"/>
      <c r="K6" s="259"/>
    </row>
    <row r="7" spans="1:11" ht="21" customHeight="1" x14ac:dyDescent="0.25">
      <c r="A7" s="153"/>
      <c r="B7" s="154"/>
      <c r="C7" s="154"/>
      <c r="D7" s="155"/>
      <c r="E7" s="189" t="s">
        <v>38</v>
      </c>
      <c r="F7" s="253"/>
      <c r="G7" s="166"/>
      <c r="H7" s="254"/>
      <c r="I7" s="260" t="s">
        <v>41</v>
      </c>
      <c r="J7" s="261" t="str">
        <f>CONSID!I7</f>
        <v>João Maurício B. dos Santos</v>
      </c>
      <c r="K7" s="262"/>
    </row>
    <row r="8" spans="1:11" ht="21" customHeight="1" x14ac:dyDescent="0.25">
      <c r="A8" s="153"/>
      <c r="B8" s="154"/>
      <c r="C8" s="154"/>
      <c r="D8" s="155"/>
      <c r="E8" s="189"/>
      <c r="F8" s="253"/>
      <c r="G8" s="166"/>
      <c r="H8" s="254"/>
      <c r="I8" s="54" t="s">
        <v>42</v>
      </c>
      <c r="J8" s="167" t="str">
        <f>CONSID!I8</f>
        <v>A44777-3</v>
      </c>
      <c r="K8" s="263"/>
    </row>
    <row r="9" spans="1:11" ht="21" customHeight="1" thickBot="1" x14ac:dyDescent="0.3">
      <c r="A9" s="156"/>
      <c r="B9" s="157"/>
      <c r="C9" s="157"/>
      <c r="D9" s="158"/>
      <c r="E9" s="102">
        <v>0.22120000000000001</v>
      </c>
      <c r="F9" s="255" t="s">
        <v>281</v>
      </c>
      <c r="G9" s="256"/>
      <c r="H9" s="257"/>
      <c r="I9" s="264"/>
      <c r="J9" s="264"/>
      <c r="K9" s="265"/>
    </row>
    <row r="10" spans="1:11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35.1" customHeight="1" x14ac:dyDescent="0.25">
      <c r="A11" s="181" t="s">
        <v>51</v>
      </c>
      <c r="B11" s="182"/>
      <c r="C11" s="182"/>
      <c r="D11" s="182"/>
      <c r="E11" s="182"/>
      <c r="F11" s="182"/>
      <c r="G11" s="182"/>
      <c r="H11" s="182"/>
      <c r="I11" s="182"/>
      <c r="J11" s="103" t="s">
        <v>226</v>
      </c>
      <c r="K11" s="104">
        <f>K14+K24+K29+K35+K47+K56+K124+K167+K176+K179</f>
        <v>355494.89834017574</v>
      </c>
    </row>
    <row r="12" spans="1:11" ht="30" customHeight="1" x14ac:dyDescent="0.25">
      <c r="A12" s="187" t="s">
        <v>207</v>
      </c>
      <c r="B12" s="179" t="s">
        <v>0</v>
      </c>
      <c r="C12" s="179" t="s">
        <v>1</v>
      </c>
      <c r="D12" s="179" t="s">
        <v>2</v>
      </c>
      <c r="E12" s="177" t="s">
        <v>3</v>
      </c>
      <c r="F12" s="179" t="s">
        <v>4</v>
      </c>
      <c r="G12" s="179" t="s">
        <v>5</v>
      </c>
      <c r="H12" s="179" t="s">
        <v>34</v>
      </c>
      <c r="I12" s="179" t="s">
        <v>6</v>
      </c>
      <c r="J12" s="185" t="s">
        <v>24</v>
      </c>
      <c r="K12" s="105" t="s">
        <v>25</v>
      </c>
    </row>
    <row r="13" spans="1:11" ht="15.75" thickBot="1" x14ac:dyDescent="0.3">
      <c r="A13" s="188"/>
      <c r="B13" s="180"/>
      <c r="C13" s="180"/>
      <c r="D13" s="180"/>
      <c r="E13" s="178"/>
      <c r="F13" s="180"/>
      <c r="G13" s="180"/>
      <c r="H13" s="180"/>
      <c r="I13" s="180"/>
      <c r="J13" s="186"/>
      <c r="K13" s="106">
        <f>$E$9</f>
        <v>0.22120000000000001</v>
      </c>
    </row>
    <row r="14" spans="1:11" ht="20.100000000000001" customHeight="1" x14ac:dyDescent="0.25">
      <c r="A14" s="107">
        <v>1</v>
      </c>
      <c r="B14" s="183" t="s">
        <v>21</v>
      </c>
      <c r="C14" s="183"/>
      <c r="D14" s="183"/>
      <c r="E14" s="183"/>
      <c r="F14" s="183"/>
      <c r="G14" s="183"/>
      <c r="H14" s="183"/>
      <c r="I14" s="184"/>
      <c r="J14" s="108" t="s">
        <v>8</v>
      </c>
      <c r="K14" s="109">
        <f>SUM(K15:K23)</f>
        <v>52246.269876000006</v>
      </c>
    </row>
    <row r="15" spans="1:11" x14ac:dyDescent="0.25">
      <c r="A15" s="110" t="s">
        <v>7</v>
      </c>
      <c r="B15" s="6" t="s">
        <v>29</v>
      </c>
      <c r="C15" s="6" t="s">
        <v>26</v>
      </c>
      <c r="D15" s="6" t="s">
        <v>27</v>
      </c>
      <c r="E15" s="13" t="s">
        <v>28</v>
      </c>
      <c r="F15" s="6" t="s">
        <v>23</v>
      </c>
      <c r="G15" s="7">
        <v>1</v>
      </c>
      <c r="H15" s="10">
        <v>3</v>
      </c>
      <c r="I15" s="8">
        <v>271.47000000000003</v>
      </c>
      <c r="J15" s="8">
        <f t="shared" ref="J15:J23" si="0">G15*H15*I15</f>
        <v>814.41000000000008</v>
      </c>
      <c r="K15" s="111">
        <f t="shared" ref="K15:K22" si="1">J15+(J15*$K$13)</f>
        <v>994.55749200000014</v>
      </c>
    </row>
    <row r="16" spans="1:11" x14ac:dyDescent="0.25">
      <c r="A16" s="110" t="s">
        <v>30</v>
      </c>
      <c r="B16" s="6" t="s">
        <v>29</v>
      </c>
      <c r="C16" s="6" t="s">
        <v>29</v>
      </c>
      <c r="D16" s="6" t="s">
        <v>29</v>
      </c>
      <c r="E16" s="13" t="s">
        <v>58</v>
      </c>
      <c r="F16" s="6" t="s">
        <v>23</v>
      </c>
      <c r="G16" s="9">
        <v>1</v>
      </c>
      <c r="H16" s="10">
        <v>1</v>
      </c>
      <c r="I16" s="8">
        <f>J17</f>
        <v>8576.64</v>
      </c>
      <c r="J16" s="8">
        <f t="shared" si="0"/>
        <v>8576.64</v>
      </c>
      <c r="K16" s="111">
        <f t="shared" si="1"/>
        <v>10473.792767999999</v>
      </c>
    </row>
    <row r="17" spans="1:11" x14ac:dyDescent="0.25">
      <c r="A17" s="112"/>
      <c r="B17" s="1">
        <v>90769</v>
      </c>
      <c r="C17" s="1" t="s">
        <v>29</v>
      </c>
      <c r="D17" s="1" t="s">
        <v>29</v>
      </c>
      <c r="E17" s="22" t="s">
        <v>57</v>
      </c>
      <c r="F17" s="1" t="s">
        <v>33</v>
      </c>
      <c r="G17" s="33">
        <v>1</v>
      </c>
      <c r="H17" s="14">
        <v>64</v>
      </c>
      <c r="I17" s="15">
        <v>134.01</v>
      </c>
      <c r="J17" s="15">
        <f t="shared" si="0"/>
        <v>8576.64</v>
      </c>
      <c r="K17" s="113"/>
    </row>
    <row r="18" spans="1:11" ht="25.5" x14ac:dyDescent="0.25">
      <c r="A18" s="110" t="s">
        <v>35</v>
      </c>
      <c r="B18" s="6" t="s">
        <v>29</v>
      </c>
      <c r="C18" s="6" t="s">
        <v>29</v>
      </c>
      <c r="D18" s="6" t="s">
        <v>29</v>
      </c>
      <c r="E18" s="13" t="s">
        <v>46</v>
      </c>
      <c r="F18" s="6" t="s">
        <v>23</v>
      </c>
      <c r="G18" s="9">
        <v>1</v>
      </c>
      <c r="H18" s="10">
        <v>1</v>
      </c>
      <c r="I18" s="8">
        <f>J19</f>
        <v>1202.1600000000001</v>
      </c>
      <c r="J18" s="8">
        <f t="shared" si="0"/>
        <v>1202.1600000000001</v>
      </c>
      <c r="K18" s="111">
        <f t="shared" si="1"/>
        <v>1468.077792</v>
      </c>
    </row>
    <row r="19" spans="1:11" x14ac:dyDescent="0.25">
      <c r="A19" s="112"/>
      <c r="B19" s="31">
        <v>90778</v>
      </c>
      <c r="C19" s="1" t="s">
        <v>29</v>
      </c>
      <c r="D19" s="1" t="s">
        <v>29</v>
      </c>
      <c r="E19" s="32" t="s">
        <v>32</v>
      </c>
      <c r="F19" s="31" t="s">
        <v>33</v>
      </c>
      <c r="G19" s="33">
        <v>1</v>
      </c>
      <c r="H19" s="14">
        <v>8</v>
      </c>
      <c r="I19" s="15">
        <v>150.27000000000001</v>
      </c>
      <c r="J19" s="15">
        <f t="shared" si="0"/>
        <v>1202.1600000000001</v>
      </c>
      <c r="K19" s="113"/>
    </row>
    <row r="20" spans="1:11" x14ac:dyDescent="0.25">
      <c r="A20" s="110" t="s">
        <v>45</v>
      </c>
      <c r="B20" s="6" t="s">
        <v>29</v>
      </c>
      <c r="C20" s="6" t="s">
        <v>29</v>
      </c>
      <c r="D20" s="6" t="s">
        <v>29</v>
      </c>
      <c r="E20" s="13" t="s">
        <v>86</v>
      </c>
      <c r="F20" s="6" t="s">
        <v>23</v>
      </c>
      <c r="G20" s="9">
        <v>1</v>
      </c>
      <c r="H20" s="10">
        <v>1</v>
      </c>
      <c r="I20" s="8">
        <f>J21</f>
        <v>13223.76</v>
      </c>
      <c r="J20" s="8">
        <f t="shared" si="0"/>
        <v>13223.76</v>
      </c>
      <c r="K20" s="111">
        <f t="shared" si="1"/>
        <v>16148.855712</v>
      </c>
    </row>
    <row r="21" spans="1:11" x14ac:dyDescent="0.25">
      <c r="A21" s="112"/>
      <c r="B21" s="31">
        <v>90778</v>
      </c>
      <c r="C21" s="1" t="s">
        <v>29</v>
      </c>
      <c r="D21" s="1" t="s">
        <v>29</v>
      </c>
      <c r="E21" s="32" t="s">
        <v>32</v>
      </c>
      <c r="F21" s="31" t="s">
        <v>33</v>
      </c>
      <c r="G21" s="33">
        <v>1</v>
      </c>
      <c r="H21" s="14">
        <v>88</v>
      </c>
      <c r="I21" s="15">
        <v>150.27000000000001</v>
      </c>
      <c r="J21" s="15">
        <f t="shared" si="0"/>
        <v>13223.76</v>
      </c>
      <c r="K21" s="113"/>
    </row>
    <row r="22" spans="1:11" x14ac:dyDescent="0.25">
      <c r="A22" s="110" t="s">
        <v>56</v>
      </c>
      <c r="B22" s="6" t="s">
        <v>29</v>
      </c>
      <c r="C22" s="6" t="s">
        <v>29</v>
      </c>
      <c r="D22" s="6" t="s">
        <v>29</v>
      </c>
      <c r="E22" s="13" t="s">
        <v>85</v>
      </c>
      <c r="F22" s="6" t="s">
        <v>23</v>
      </c>
      <c r="G22" s="9">
        <v>1</v>
      </c>
      <c r="H22" s="10">
        <v>1</v>
      </c>
      <c r="I22" s="8">
        <f>J23</f>
        <v>18965.760000000002</v>
      </c>
      <c r="J22" s="8">
        <f t="shared" si="0"/>
        <v>18965.760000000002</v>
      </c>
      <c r="K22" s="111">
        <f t="shared" si="1"/>
        <v>23160.986112000002</v>
      </c>
    </row>
    <row r="23" spans="1:11" x14ac:dyDescent="0.25">
      <c r="A23" s="112"/>
      <c r="B23" s="5">
        <v>90780</v>
      </c>
      <c r="C23" s="5" t="s">
        <v>29</v>
      </c>
      <c r="D23" s="5" t="s">
        <v>29</v>
      </c>
      <c r="E23" s="24" t="s">
        <v>36</v>
      </c>
      <c r="F23" s="5" t="s">
        <v>33</v>
      </c>
      <c r="G23" s="29">
        <v>1</v>
      </c>
      <c r="H23" s="14">
        <v>352</v>
      </c>
      <c r="I23" s="15">
        <v>53.88</v>
      </c>
      <c r="J23" s="15">
        <f t="shared" si="0"/>
        <v>18965.760000000002</v>
      </c>
      <c r="K23" s="113"/>
    </row>
    <row r="24" spans="1:11" ht="20.100000000000001" customHeight="1" x14ac:dyDescent="0.25">
      <c r="A24" s="114">
        <v>2</v>
      </c>
      <c r="B24" s="175" t="s">
        <v>47</v>
      </c>
      <c r="C24" s="175"/>
      <c r="D24" s="175"/>
      <c r="E24" s="175"/>
      <c r="F24" s="175"/>
      <c r="G24" s="175"/>
      <c r="H24" s="175"/>
      <c r="I24" s="176"/>
      <c r="J24" s="4" t="s">
        <v>8</v>
      </c>
      <c r="K24" s="115">
        <f>SUM(K25:K28)</f>
        <v>864.6096</v>
      </c>
    </row>
    <row r="25" spans="1:11" x14ac:dyDescent="0.25">
      <c r="A25" s="110" t="s">
        <v>48</v>
      </c>
      <c r="B25" s="6" t="s">
        <v>29</v>
      </c>
      <c r="C25" s="6" t="s">
        <v>29</v>
      </c>
      <c r="D25" s="6" t="s">
        <v>29</v>
      </c>
      <c r="E25" s="13" t="s">
        <v>49</v>
      </c>
      <c r="F25" s="6" t="s">
        <v>23</v>
      </c>
      <c r="G25" s="7">
        <v>1</v>
      </c>
      <c r="H25" s="10">
        <v>1</v>
      </c>
      <c r="I25" s="8">
        <f>J26</f>
        <v>399.04</v>
      </c>
      <c r="J25" s="8">
        <f>G25*H25*I25</f>
        <v>399.04</v>
      </c>
      <c r="K25" s="111">
        <f>J25+(J25*$K$13)</f>
        <v>487.30764800000003</v>
      </c>
    </row>
    <row r="26" spans="1:11" x14ac:dyDescent="0.25">
      <c r="A26" s="112"/>
      <c r="B26" s="1">
        <v>88316</v>
      </c>
      <c r="C26" s="1" t="s">
        <v>29</v>
      </c>
      <c r="D26" s="1" t="s">
        <v>29</v>
      </c>
      <c r="E26" s="25" t="s">
        <v>50</v>
      </c>
      <c r="F26" s="1" t="s">
        <v>33</v>
      </c>
      <c r="G26" s="30">
        <v>1</v>
      </c>
      <c r="H26" s="14">
        <v>16</v>
      </c>
      <c r="I26" s="15">
        <v>24.94</v>
      </c>
      <c r="J26" s="15">
        <f>G26*H26*I26</f>
        <v>399.04</v>
      </c>
      <c r="K26" s="113"/>
    </row>
    <row r="27" spans="1:11" x14ac:dyDescent="0.25">
      <c r="A27" s="110" t="s">
        <v>52</v>
      </c>
      <c r="B27" s="6" t="s">
        <v>29</v>
      </c>
      <c r="C27" s="6" t="s">
        <v>29</v>
      </c>
      <c r="D27" s="6" t="s">
        <v>29</v>
      </c>
      <c r="E27" s="13" t="s">
        <v>53</v>
      </c>
      <c r="F27" s="6" t="s">
        <v>23</v>
      </c>
      <c r="G27" s="7">
        <v>1</v>
      </c>
      <c r="H27" s="10">
        <v>1</v>
      </c>
      <c r="I27" s="8">
        <f>J28</f>
        <v>308.95999999999998</v>
      </c>
      <c r="J27" s="8">
        <f>G27*H27*I27</f>
        <v>308.95999999999998</v>
      </c>
      <c r="K27" s="111">
        <f>J27+(J27*$K$13)</f>
        <v>377.30195199999997</v>
      </c>
    </row>
    <row r="28" spans="1:11" x14ac:dyDescent="0.25">
      <c r="A28" s="112"/>
      <c r="B28" s="1">
        <v>90775</v>
      </c>
      <c r="C28" s="1" t="s">
        <v>29</v>
      </c>
      <c r="D28" s="1" t="s">
        <v>29</v>
      </c>
      <c r="E28" s="25" t="s">
        <v>54</v>
      </c>
      <c r="F28" s="1" t="s">
        <v>33</v>
      </c>
      <c r="G28" s="30">
        <v>1</v>
      </c>
      <c r="H28" s="14">
        <v>16</v>
      </c>
      <c r="I28" s="15">
        <v>19.309999999999999</v>
      </c>
      <c r="J28" s="15">
        <f>G28*H28*I28</f>
        <v>308.95999999999998</v>
      </c>
      <c r="K28" s="113"/>
    </row>
    <row r="29" spans="1:11" ht="20.100000000000001" customHeight="1" x14ac:dyDescent="0.25">
      <c r="A29" s="114">
        <v>3</v>
      </c>
      <c r="B29" s="175" t="s">
        <v>55</v>
      </c>
      <c r="C29" s="175"/>
      <c r="D29" s="175"/>
      <c r="E29" s="175"/>
      <c r="F29" s="175"/>
      <c r="G29" s="175"/>
      <c r="H29" s="175"/>
      <c r="I29" s="176"/>
      <c r="J29" s="4" t="s">
        <v>8</v>
      </c>
      <c r="K29" s="115">
        <f>SUM(K30:K34)</f>
        <v>3541.2973084800005</v>
      </c>
    </row>
    <row r="30" spans="1:11" ht="25.5" x14ac:dyDescent="0.25">
      <c r="A30" s="110" t="s">
        <v>60</v>
      </c>
      <c r="B30" s="6">
        <v>97638</v>
      </c>
      <c r="C30" s="6" t="s">
        <v>29</v>
      </c>
      <c r="D30" s="6" t="s">
        <v>29</v>
      </c>
      <c r="E30" s="16" t="s">
        <v>73</v>
      </c>
      <c r="F30" s="6" t="s">
        <v>59</v>
      </c>
      <c r="G30" s="7">
        <v>1</v>
      </c>
      <c r="H30" s="10">
        <v>162.34</v>
      </c>
      <c r="I30" s="8">
        <v>9.56</v>
      </c>
      <c r="J30" s="8">
        <f>G30*H30*I30</f>
        <v>1551.9704000000002</v>
      </c>
      <c r="K30" s="111">
        <f>J30+(J30*$K$13)</f>
        <v>1895.2662524800003</v>
      </c>
    </row>
    <row r="31" spans="1:11" ht="25.5" x14ac:dyDescent="0.25">
      <c r="A31" s="110" t="s">
        <v>61</v>
      </c>
      <c r="B31" s="6" t="s">
        <v>29</v>
      </c>
      <c r="C31" s="18" t="s">
        <v>29</v>
      </c>
      <c r="D31" s="18" t="s">
        <v>29</v>
      </c>
      <c r="E31" s="16" t="s">
        <v>62</v>
      </c>
      <c r="F31" s="6" t="s">
        <v>23</v>
      </c>
      <c r="G31" s="7">
        <v>1</v>
      </c>
      <c r="H31" s="10">
        <v>1</v>
      </c>
      <c r="I31" s="8">
        <f>J32+J33+J34</f>
        <v>1347.88</v>
      </c>
      <c r="J31" s="8">
        <f>G31*H31*I31</f>
        <v>1347.88</v>
      </c>
      <c r="K31" s="111">
        <f>J31+(J31*$K$13)</f>
        <v>1646.0310560000003</v>
      </c>
    </row>
    <row r="32" spans="1:11" x14ac:dyDescent="0.25">
      <c r="A32" s="112"/>
      <c r="B32" s="1"/>
      <c r="C32" s="1" t="s">
        <v>31</v>
      </c>
      <c r="D32" s="1">
        <v>88316</v>
      </c>
      <c r="E32" s="22" t="s">
        <v>50</v>
      </c>
      <c r="F32" s="1" t="s">
        <v>33</v>
      </c>
      <c r="G32" s="2">
        <v>1</v>
      </c>
      <c r="H32" s="14">
        <v>8</v>
      </c>
      <c r="I32" s="15">
        <v>24.94</v>
      </c>
      <c r="J32" s="15">
        <f>G32*H32*I32</f>
        <v>199.52</v>
      </c>
      <c r="K32" s="116"/>
    </row>
    <row r="33" spans="1:16" x14ac:dyDescent="0.25">
      <c r="A33" s="112"/>
      <c r="B33" s="1"/>
      <c r="C33" s="1" t="s">
        <v>26</v>
      </c>
      <c r="D33" s="1">
        <v>37526</v>
      </c>
      <c r="E33" s="26" t="s">
        <v>87</v>
      </c>
      <c r="F33" s="1" t="s">
        <v>23</v>
      </c>
      <c r="G33" s="2">
        <v>1</v>
      </c>
      <c r="H33" s="14">
        <v>20</v>
      </c>
      <c r="I33" s="15">
        <v>4.4400000000000004</v>
      </c>
      <c r="J33" s="15">
        <f>G33*H33*I33</f>
        <v>88.800000000000011</v>
      </c>
      <c r="K33" s="113"/>
    </row>
    <row r="34" spans="1:16" x14ac:dyDescent="0.25">
      <c r="A34" s="112"/>
      <c r="B34" s="1"/>
      <c r="C34" s="1" t="s">
        <v>26</v>
      </c>
      <c r="D34" s="5" t="s">
        <v>233</v>
      </c>
      <c r="E34" s="26" t="s">
        <v>231</v>
      </c>
      <c r="F34" s="1" t="s">
        <v>23</v>
      </c>
      <c r="G34" s="2">
        <v>1</v>
      </c>
      <c r="H34" s="14">
        <v>2</v>
      </c>
      <c r="I34" s="15">
        <v>529.78</v>
      </c>
      <c r="J34" s="15">
        <f>G34*H34*I34</f>
        <v>1059.56</v>
      </c>
      <c r="K34" s="113"/>
    </row>
    <row r="35" spans="1:16" ht="20.100000000000001" customHeight="1" x14ac:dyDescent="0.25">
      <c r="A35" s="114">
        <v>4</v>
      </c>
      <c r="B35" s="175" t="s">
        <v>63</v>
      </c>
      <c r="C35" s="175"/>
      <c r="D35" s="175"/>
      <c r="E35" s="175"/>
      <c r="F35" s="175"/>
      <c r="G35" s="175"/>
      <c r="H35" s="175"/>
      <c r="I35" s="176"/>
      <c r="J35" s="4" t="s">
        <v>8</v>
      </c>
      <c r="K35" s="115">
        <f>SUM(K36:K46)</f>
        <v>26110.503797736001</v>
      </c>
    </row>
    <row r="36" spans="1:16" ht="38.25" x14ac:dyDescent="0.25">
      <c r="A36" s="110" t="s">
        <v>65</v>
      </c>
      <c r="B36" s="6">
        <v>96361</v>
      </c>
      <c r="C36" s="6" t="s">
        <v>29</v>
      </c>
      <c r="D36" s="6" t="s">
        <v>29</v>
      </c>
      <c r="E36" s="16" t="s">
        <v>74</v>
      </c>
      <c r="F36" s="6" t="s">
        <v>59</v>
      </c>
      <c r="G36" s="9">
        <v>1</v>
      </c>
      <c r="H36" s="10">
        <v>44.85</v>
      </c>
      <c r="I36" s="8">
        <v>134.29</v>
      </c>
      <c r="J36" s="8">
        <f t="shared" ref="J36:J46" si="2">G36*H36*I36</f>
        <v>6022.9065000000001</v>
      </c>
      <c r="K36" s="111">
        <f>J36+(J36*$K$13)</f>
        <v>7355.1734178000006</v>
      </c>
    </row>
    <row r="37" spans="1:16" x14ac:dyDescent="0.25">
      <c r="A37" s="110" t="s">
        <v>66</v>
      </c>
      <c r="B37" s="6">
        <v>104726</v>
      </c>
      <c r="C37" s="6" t="s">
        <v>29</v>
      </c>
      <c r="D37" s="6" t="s">
        <v>29</v>
      </c>
      <c r="E37" s="16" t="s">
        <v>75</v>
      </c>
      <c r="F37" s="6" t="s">
        <v>59</v>
      </c>
      <c r="G37" s="9">
        <v>1</v>
      </c>
      <c r="H37" s="10">
        <v>27.18</v>
      </c>
      <c r="I37" s="8">
        <v>134.29</v>
      </c>
      <c r="J37" s="8">
        <f t="shared" si="2"/>
        <v>3650.0021999999999</v>
      </c>
      <c r="K37" s="111">
        <f>J37+(J37*$K$13)</f>
        <v>4457.3826866399995</v>
      </c>
    </row>
    <row r="38" spans="1:16" x14ac:dyDescent="0.25">
      <c r="A38" s="110" t="s">
        <v>68</v>
      </c>
      <c r="B38" s="6" t="s">
        <v>29</v>
      </c>
      <c r="C38" s="6" t="s">
        <v>29</v>
      </c>
      <c r="D38" s="6" t="s">
        <v>29</v>
      </c>
      <c r="E38" s="27" t="s">
        <v>67</v>
      </c>
      <c r="F38" s="6" t="s">
        <v>22</v>
      </c>
      <c r="G38" s="9">
        <v>1</v>
      </c>
      <c r="H38" s="10">
        <v>1</v>
      </c>
      <c r="I38" s="8">
        <f>J39+J40</f>
        <v>1058.1500000000001</v>
      </c>
      <c r="J38" s="8">
        <f t="shared" si="2"/>
        <v>1058.1500000000001</v>
      </c>
      <c r="K38" s="111">
        <f>J38+(J38*$K$13)</f>
        <v>1292.2127800000001</v>
      </c>
    </row>
    <row r="39" spans="1:16" x14ac:dyDescent="0.25">
      <c r="A39" s="112"/>
      <c r="B39" s="1">
        <v>92269</v>
      </c>
      <c r="C39" s="1" t="s">
        <v>29</v>
      </c>
      <c r="D39" s="1" t="s">
        <v>29</v>
      </c>
      <c r="E39" s="20" t="s">
        <v>88</v>
      </c>
      <c r="F39" s="1" t="s">
        <v>59</v>
      </c>
      <c r="G39" s="2">
        <v>1</v>
      </c>
      <c r="H39" s="14">
        <v>5</v>
      </c>
      <c r="I39" s="15">
        <v>188.8</v>
      </c>
      <c r="J39" s="15">
        <f t="shared" si="2"/>
        <v>944</v>
      </c>
      <c r="K39" s="113"/>
    </row>
    <row r="40" spans="1:16" x14ac:dyDescent="0.25">
      <c r="A40" s="112"/>
      <c r="B40" s="1">
        <v>102214</v>
      </c>
      <c r="C40" s="1" t="s">
        <v>29</v>
      </c>
      <c r="D40" s="1" t="s">
        <v>29</v>
      </c>
      <c r="E40" s="22" t="s">
        <v>72</v>
      </c>
      <c r="F40" s="1" t="s">
        <v>59</v>
      </c>
      <c r="G40" s="29">
        <v>1</v>
      </c>
      <c r="H40" s="14">
        <v>5</v>
      </c>
      <c r="I40" s="15">
        <v>22.83</v>
      </c>
      <c r="J40" s="15">
        <f t="shared" si="2"/>
        <v>114.14999999999999</v>
      </c>
      <c r="K40" s="113"/>
    </row>
    <row r="41" spans="1:16" x14ac:dyDescent="0.25">
      <c r="A41" s="110" t="s">
        <v>76</v>
      </c>
      <c r="B41" s="6" t="s">
        <v>29</v>
      </c>
      <c r="C41" s="6" t="s">
        <v>29</v>
      </c>
      <c r="D41" s="6" t="s">
        <v>29</v>
      </c>
      <c r="E41" s="28" t="s">
        <v>70</v>
      </c>
      <c r="F41" s="6" t="s">
        <v>23</v>
      </c>
      <c r="G41" s="9">
        <v>1</v>
      </c>
      <c r="H41" s="10">
        <v>1</v>
      </c>
      <c r="I41" s="8">
        <f>J42+J43+J44+J45</f>
        <v>9890.4608799999987</v>
      </c>
      <c r="J41" s="8">
        <f t="shared" si="2"/>
        <v>9890.4608799999987</v>
      </c>
      <c r="K41" s="111">
        <f>J41+(J41*$K$13)</f>
        <v>12078.230826655999</v>
      </c>
    </row>
    <row r="42" spans="1:16" ht="38.25" x14ac:dyDescent="0.25">
      <c r="A42" s="117"/>
      <c r="B42" s="5">
        <v>100683</v>
      </c>
      <c r="C42" s="1" t="s">
        <v>29</v>
      </c>
      <c r="D42" s="1" t="s">
        <v>29</v>
      </c>
      <c r="E42" s="34" t="s">
        <v>69</v>
      </c>
      <c r="F42" s="5" t="s">
        <v>23</v>
      </c>
      <c r="G42" s="29">
        <v>1</v>
      </c>
      <c r="H42" s="14">
        <v>2</v>
      </c>
      <c r="I42" s="15">
        <v>1324.82</v>
      </c>
      <c r="J42" s="15">
        <f t="shared" si="2"/>
        <v>2649.64</v>
      </c>
      <c r="K42" s="113"/>
    </row>
    <row r="43" spans="1:16" x14ac:dyDescent="0.25">
      <c r="A43" s="112"/>
      <c r="B43" s="1">
        <v>102214</v>
      </c>
      <c r="C43" s="1" t="s">
        <v>29</v>
      </c>
      <c r="D43" s="1" t="s">
        <v>29</v>
      </c>
      <c r="E43" s="22" t="s">
        <v>72</v>
      </c>
      <c r="F43" s="1" t="s">
        <v>59</v>
      </c>
      <c r="G43" s="29">
        <v>1</v>
      </c>
      <c r="H43" s="14">
        <v>14.135999999999999</v>
      </c>
      <c r="I43" s="15">
        <v>22.83</v>
      </c>
      <c r="J43" s="15">
        <f t="shared" si="2"/>
        <v>322.72487999999998</v>
      </c>
      <c r="K43" s="113"/>
    </row>
    <row r="44" spans="1:16" ht="38.25" x14ac:dyDescent="0.25">
      <c r="A44" s="112"/>
      <c r="B44" s="1">
        <v>100693</v>
      </c>
      <c r="C44" s="1" t="s">
        <v>29</v>
      </c>
      <c r="D44" s="1" t="s">
        <v>29</v>
      </c>
      <c r="E44" s="22" t="s">
        <v>71</v>
      </c>
      <c r="F44" s="1" t="s">
        <v>23</v>
      </c>
      <c r="G44" s="29">
        <v>1</v>
      </c>
      <c r="H44" s="14">
        <v>3</v>
      </c>
      <c r="I44" s="15">
        <v>2144.6999999999998</v>
      </c>
      <c r="J44" s="15">
        <f t="shared" si="2"/>
        <v>6434.0999999999995</v>
      </c>
      <c r="K44" s="113"/>
    </row>
    <row r="45" spans="1:16" x14ac:dyDescent="0.25">
      <c r="A45" s="112"/>
      <c r="B45" s="1">
        <v>102214</v>
      </c>
      <c r="C45" s="1" t="s">
        <v>29</v>
      </c>
      <c r="D45" s="1" t="s">
        <v>29</v>
      </c>
      <c r="E45" s="22" t="s">
        <v>72</v>
      </c>
      <c r="F45" s="1" t="s">
        <v>59</v>
      </c>
      <c r="G45" s="29">
        <v>1</v>
      </c>
      <c r="H45" s="14">
        <v>21.2</v>
      </c>
      <c r="I45" s="15">
        <v>22.83</v>
      </c>
      <c r="J45" s="15">
        <f t="shared" si="2"/>
        <v>483.99599999999992</v>
      </c>
      <c r="K45" s="113"/>
    </row>
    <row r="46" spans="1:16" x14ac:dyDescent="0.25">
      <c r="A46" s="110" t="s">
        <v>99</v>
      </c>
      <c r="B46" s="6">
        <v>102218</v>
      </c>
      <c r="C46" s="18"/>
      <c r="D46" s="18"/>
      <c r="E46" s="19" t="s">
        <v>100</v>
      </c>
      <c r="F46" s="6" t="s">
        <v>59</v>
      </c>
      <c r="G46" s="9">
        <v>1</v>
      </c>
      <c r="H46" s="10">
        <v>39.19</v>
      </c>
      <c r="I46" s="8">
        <v>19.38</v>
      </c>
      <c r="J46" s="8">
        <f t="shared" si="2"/>
        <v>759.5021999999999</v>
      </c>
      <c r="K46" s="111">
        <f>J46+(J46*$K$13)</f>
        <v>927.50408663999985</v>
      </c>
      <c r="P46" s="42"/>
    </row>
    <row r="47" spans="1:16" ht="20.100000000000001" customHeight="1" x14ac:dyDescent="0.25">
      <c r="A47" s="114">
        <v>5</v>
      </c>
      <c r="B47" s="175" t="s">
        <v>77</v>
      </c>
      <c r="C47" s="175"/>
      <c r="D47" s="175"/>
      <c r="E47" s="175"/>
      <c r="F47" s="175"/>
      <c r="G47" s="175"/>
      <c r="H47" s="175"/>
      <c r="I47" s="176"/>
      <c r="J47" s="4" t="s">
        <v>8</v>
      </c>
      <c r="K47" s="115">
        <f>SUM(K48:K55)</f>
        <v>180502.27476</v>
      </c>
    </row>
    <row r="48" spans="1:16" ht="15" customHeight="1" x14ac:dyDescent="0.25">
      <c r="A48" s="118" t="s">
        <v>78</v>
      </c>
      <c r="B48" s="6">
        <v>88485</v>
      </c>
      <c r="C48" s="18"/>
      <c r="D48" s="18"/>
      <c r="E48" s="19" t="s">
        <v>96</v>
      </c>
      <c r="F48" s="6" t="s">
        <v>59</v>
      </c>
      <c r="G48" s="38">
        <v>1</v>
      </c>
      <c r="H48" s="39">
        <v>620</v>
      </c>
      <c r="I48" s="40">
        <v>5.0599999999999996</v>
      </c>
      <c r="J48" s="40">
        <f>G48*H48*I48</f>
        <v>3137.2</v>
      </c>
      <c r="K48" s="119">
        <f>J48+(J48*$K$13)</f>
        <v>3831.1486399999999</v>
      </c>
    </row>
    <row r="49" spans="1:11" s="23" customFormat="1" x14ac:dyDescent="0.25">
      <c r="A49" s="118" t="s">
        <v>80</v>
      </c>
      <c r="B49" s="37">
        <v>88489</v>
      </c>
      <c r="C49" s="37" t="s">
        <v>29</v>
      </c>
      <c r="D49" s="37" t="s">
        <v>29</v>
      </c>
      <c r="E49" s="16" t="s">
        <v>79</v>
      </c>
      <c r="F49" s="37" t="s">
        <v>59</v>
      </c>
      <c r="G49" s="38">
        <v>1</v>
      </c>
      <c r="H49" s="39">
        <v>620</v>
      </c>
      <c r="I49" s="40">
        <v>14.45</v>
      </c>
      <c r="J49" s="40">
        <f>G49*H49*I49</f>
        <v>8959</v>
      </c>
      <c r="K49" s="119">
        <f>J49+(J49*$K$13)</f>
        <v>10940.730799999999</v>
      </c>
    </row>
    <row r="50" spans="1:11" x14ac:dyDescent="0.25">
      <c r="A50" s="118" t="s">
        <v>82</v>
      </c>
      <c r="B50" s="6">
        <v>88484</v>
      </c>
      <c r="C50" s="37" t="s">
        <v>29</v>
      </c>
      <c r="D50" s="37" t="s">
        <v>29</v>
      </c>
      <c r="E50" s="19" t="s">
        <v>98</v>
      </c>
      <c r="F50" s="6" t="s">
        <v>59</v>
      </c>
      <c r="G50" s="38">
        <v>1</v>
      </c>
      <c r="H50" s="41">
        <v>8</v>
      </c>
      <c r="I50" s="40">
        <v>6.18</v>
      </c>
      <c r="J50" s="40">
        <f>G50*H50*I50</f>
        <v>49.44</v>
      </c>
      <c r="K50" s="119">
        <f>J50+(J50*$K$13)</f>
        <v>60.376127999999994</v>
      </c>
    </row>
    <row r="51" spans="1:11" x14ac:dyDescent="0.25">
      <c r="A51" s="110" t="s">
        <v>89</v>
      </c>
      <c r="B51" s="6">
        <v>88488</v>
      </c>
      <c r="C51" s="6" t="s">
        <v>29</v>
      </c>
      <c r="D51" s="6" t="s">
        <v>29</v>
      </c>
      <c r="E51" s="16" t="s">
        <v>81</v>
      </c>
      <c r="F51" s="6" t="s">
        <v>59</v>
      </c>
      <c r="G51" s="38">
        <v>1</v>
      </c>
      <c r="H51" s="41">
        <v>8</v>
      </c>
      <c r="I51" s="40">
        <v>17.170000000000002</v>
      </c>
      <c r="J51" s="40">
        <f>G51*H51*I51</f>
        <v>137.36000000000001</v>
      </c>
      <c r="K51" s="119">
        <f>J51+(J51*$K$13)</f>
        <v>167.744032</v>
      </c>
    </row>
    <row r="52" spans="1:11" x14ac:dyDescent="0.25">
      <c r="A52" s="110" t="s">
        <v>91</v>
      </c>
      <c r="B52" s="6">
        <v>101727</v>
      </c>
      <c r="C52" s="6" t="s">
        <v>29</v>
      </c>
      <c r="D52" s="6" t="s">
        <v>29</v>
      </c>
      <c r="E52" s="19" t="s">
        <v>84</v>
      </c>
      <c r="F52" s="6" t="s">
        <v>59</v>
      </c>
      <c r="G52" s="38">
        <v>1</v>
      </c>
      <c r="H52" s="41">
        <v>320</v>
      </c>
      <c r="I52" s="40">
        <v>192.39</v>
      </c>
      <c r="J52" s="40">
        <f t="shared" ref="J52" si="3">G52*H52*I52</f>
        <v>61564.799999999996</v>
      </c>
      <c r="K52" s="119">
        <f t="shared" ref="K52" si="4">J52+(J52*$K$13)</f>
        <v>75182.93376</v>
      </c>
    </row>
    <row r="53" spans="1:11" ht="38.25" x14ac:dyDescent="0.25">
      <c r="A53" s="110" t="s">
        <v>92</v>
      </c>
      <c r="B53" s="6" t="s">
        <v>29</v>
      </c>
      <c r="C53" s="6" t="s">
        <v>90</v>
      </c>
      <c r="D53" s="6">
        <v>39511</v>
      </c>
      <c r="E53" s="16" t="s">
        <v>95</v>
      </c>
      <c r="F53" s="6" t="s">
        <v>59</v>
      </c>
      <c r="G53" s="38">
        <v>1</v>
      </c>
      <c r="H53" s="41">
        <v>212.5</v>
      </c>
      <c r="I53" s="40">
        <v>147.96</v>
      </c>
      <c r="J53" s="40">
        <f>G53*H53*I53</f>
        <v>31441.5</v>
      </c>
      <c r="K53" s="119">
        <f>J53+(J53*$K$13)</f>
        <v>38396.359799999998</v>
      </c>
    </row>
    <row r="54" spans="1:11" ht="38.25" x14ac:dyDescent="0.25">
      <c r="A54" s="110" t="s">
        <v>93</v>
      </c>
      <c r="B54" s="6" t="s">
        <v>29</v>
      </c>
      <c r="C54" s="6" t="s">
        <v>90</v>
      </c>
      <c r="D54" s="6">
        <v>39635</v>
      </c>
      <c r="E54" s="16" t="s">
        <v>252</v>
      </c>
      <c r="F54" s="6" t="s">
        <v>59</v>
      </c>
      <c r="G54" s="38">
        <v>1</v>
      </c>
      <c r="H54" s="41">
        <v>80</v>
      </c>
      <c r="I54" s="40">
        <v>242.96</v>
      </c>
      <c r="J54" s="40">
        <f>G54*H54*I54</f>
        <v>19436.8</v>
      </c>
      <c r="K54" s="119">
        <f>J54+(J54*$K$13)</f>
        <v>23736.220159999997</v>
      </c>
    </row>
    <row r="55" spans="1:11" ht="38.25" x14ac:dyDescent="0.25">
      <c r="A55" s="110" t="s">
        <v>97</v>
      </c>
      <c r="B55" s="6" t="s">
        <v>29</v>
      </c>
      <c r="C55" s="6" t="s">
        <v>90</v>
      </c>
      <c r="D55" s="6">
        <v>39635</v>
      </c>
      <c r="E55" s="16" t="s">
        <v>94</v>
      </c>
      <c r="F55" s="6" t="s">
        <v>59</v>
      </c>
      <c r="G55" s="38">
        <v>1</v>
      </c>
      <c r="H55" s="41">
        <v>95</v>
      </c>
      <c r="I55" s="40">
        <v>242.96</v>
      </c>
      <c r="J55" s="40">
        <f>G55*H55*I55</f>
        <v>23081.200000000001</v>
      </c>
      <c r="K55" s="119">
        <f>J55+(J55*$K$13)</f>
        <v>28186.761440000002</v>
      </c>
    </row>
    <row r="56" spans="1:11" x14ac:dyDescent="0.25">
      <c r="A56" s="114">
        <v>6</v>
      </c>
      <c r="B56" s="175" t="s">
        <v>159</v>
      </c>
      <c r="C56" s="175"/>
      <c r="D56" s="175"/>
      <c r="E56" s="175"/>
      <c r="F56" s="175"/>
      <c r="G56" s="175"/>
      <c r="H56" s="175"/>
      <c r="I56" s="176"/>
      <c r="J56" s="4" t="s">
        <v>8</v>
      </c>
      <c r="K56" s="115">
        <f>SUM(K57:K123)</f>
        <v>54682.435666571691</v>
      </c>
    </row>
    <row r="57" spans="1:11" ht="25.5" x14ac:dyDescent="0.25">
      <c r="A57" s="147" t="s">
        <v>101</v>
      </c>
      <c r="B57" s="6">
        <v>91863</v>
      </c>
      <c r="C57" s="6" t="s">
        <v>29</v>
      </c>
      <c r="D57" s="6" t="s">
        <v>29</v>
      </c>
      <c r="E57" s="16" t="s">
        <v>161</v>
      </c>
      <c r="F57" s="6" t="s">
        <v>64</v>
      </c>
      <c r="G57" s="38">
        <v>1</v>
      </c>
      <c r="H57" s="41">
        <v>48</v>
      </c>
      <c r="I57" s="40">
        <v>13.37</v>
      </c>
      <c r="J57" s="40">
        <f t="shared" ref="J57:J63" si="5">G57*H57*I57</f>
        <v>641.76</v>
      </c>
      <c r="K57" s="119">
        <f t="shared" ref="K57:K59" si="6">J57+(J57*$K$13)</f>
        <v>783.71731199999999</v>
      </c>
    </row>
    <row r="58" spans="1:11" ht="25.5" x14ac:dyDescent="0.25">
      <c r="A58" s="147" t="s">
        <v>135</v>
      </c>
      <c r="B58" s="6">
        <v>91864</v>
      </c>
      <c r="C58" s="6" t="s">
        <v>29</v>
      </c>
      <c r="D58" s="6" t="s">
        <v>29</v>
      </c>
      <c r="E58" s="16" t="s">
        <v>162</v>
      </c>
      <c r="F58" s="6" t="s">
        <v>64</v>
      </c>
      <c r="G58" s="38">
        <v>1</v>
      </c>
      <c r="H58" s="41">
        <v>15</v>
      </c>
      <c r="I58" s="40">
        <v>18.13</v>
      </c>
      <c r="J58" s="40">
        <f t="shared" si="5"/>
        <v>271.95</v>
      </c>
      <c r="K58" s="119">
        <f t="shared" si="6"/>
        <v>332.10534000000001</v>
      </c>
    </row>
    <row r="59" spans="1:11" ht="26.25" x14ac:dyDescent="0.25">
      <c r="A59" s="144" t="s">
        <v>136</v>
      </c>
      <c r="B59" s="6">
        <v>93008</v>
      </c>
      <c r="C59" s="6" t="s">
        <v>29</v>
      </c>
      <c r="D59" s="6" t="s">
        <v>29</v>
      </c>
      <c r="E59" s="48" t="s">
        <v>277</v>
      </c>
      <c r="F59" s="47" t="s">
        <v>64</v>
      </c>
      <c r="G59" s="38">
        <v>1</v>
      </c>
      <c r="H59" s="41">
        <v>37</v>
      </c>
      <c r="I59" s="40">
        <v>11.26</v>
      </c>
      <c r="J59" s="40">
        <f t="shared" si="5"/>
        <v>416.62</v>
      </c>
      <c r="K59" s="119">
        <f t="shared" si="6"/>
        <v>508.77634399999999</v>
      </c>
    </row>
    <row r="60" spans="1:11" ht="25.5" x14ac:dyDescent="0.25">
      <c r="A60" s="144" t="s">
        <v>137</v>
      </c>
      <c r="B60" s="6">
        <v>97238</v>
      </c>
      <c r="C60" s="6" t="s">
        <v>29</v>
      </c>
      <c r="D60" s="6" t="s">
        <v>29</v>
      </c>
      <c r="E60" s="16" t="s">
        <v>239</v>
      </c>
      <c r="F60" s="6" t="s">
        <v>64</v>
      </c>
      <c r="G60" s="38">
        <v>1</v>
      </c>
      <c r="H60" s="41">
        <v>28</v>
      </c>
      <c r="I60" s="40">
        <f>SUM(J61:J65)</f>
        <v>95.67107</v>
      </c>
      <c r="J60" s="40">
        <f t="shared" ref="J60" si="7">G60*H60*I60</f>
        <v>2678.7899600000001</v>
      </c>
      <c r="K60" s="119">
        <f t="shared" ref="K60" si="8">J60+(J60*$K$13)</f>
        <v>3271.3382991520002</v>
      </c>
    </row>
    <row r="61" spans="1:11" x14ac:dyDescent="0.25">
      <c r="A61" s="146"/>
      <c r="B61" s="1">
        <v>88264</v>
      </c>
      <c r="C61" s="1" t="s">
        <v>31</v>
      </c>
      <c r="D61" s="1" t="s">
        <v>29</v>
      </c>
      <c r="E61" s="22" t="s">
        <v>164</v>
      </c>
      <c r="F61" s="1" t="s">
        <v>33</v>
      </c>
      <c r="G61" s="2">
        <v>8.5199999999999998E-2</v>
      </c>
      <c r="H61" s="49">
        <v>1</v>
      </c>
      <c r="I61" s="50">
        <v>33.090000000000003</v>
      </c>
      <c r="J61" s="50">
        <f t="shared" si="5"/>
        <v>2.8192680000000001</v>
      </c>
      <c r="K61" s="120"/>
    </row>
    <row r="62" spans="1:11" x14ac:dyDescent="0.25">
      <c r="A62" s="146"/>
      <c r="B62" s="1">
        <v>88247</v>
      </c>
      <c r="C62" s="1" t="s">
        <v>31</v>
      </c>
      <c r="D62" s="1" t="s">
        <v>29</v>
      </c>
      <c r="E62" s="22" t="s">
        <v>165</v>
      </c>
      <c r="F62" s="1" t="s">
        <v>33</v>
      </c>
      <c r="G62" s="2">
        <v>8.5199999999999998E-2</v>
      </c>
      <c r="H62" s="49">
        <v>1</v>
      </c>
      <c r="I62" s="50">
        <v>26.26</v>
      </c>
      <c r="J62" s="50">
        <f t="shared" si="5"/>
        <v>2.237352</v>
      </c>
      <c r="K62" s="120"/>
    </row>
    <row r="63" spans="1:11" ht="25.5" x14ac:dyDescent="0.25">
      <c r="A63" s="146"/>
      <c r="B63" s="17"/>
      <c r="C63" s="1" t="s">
        <v>31</v>
      </c>
      <c r="D63" s="1">
        <v>96562</v>
      </c>
      <c r="E63" s="22" t="s">
        <v>163</v>
      </c>
      <c r="F63" s="1" t="s">
        <v>64</v>
      </c>
      <c r="G63" s="2">
        <v>1</v>
      </c>
      <c r="H63" s="49">
        <v>1</v>
      </c>
      <c r="I63" s="50">
        <v>55.64</v>
      </c>
      <c r="J63" s="50">
        <f t="shared" si="5"/>
        <v>55.64</v>
      </c>
      <c r="K63" s="120"/>
    </row>
    <row r="64" spans="1:11" ht="25.5" x14ac:dyDescent="0.25">
      <c r="A64" s="146"/>
      <c r="B64" s="17"/>
      <c r="C64" s="1" t="s">
        <v>26</v>
      </c>
      <c r="D64" s="5" t="s">
        <v>183</v>
      </c>
      <c r="E64" s="22" t="s">
        <v>241</v>
      </c>
      <c r="F64" s="1" t="s">
        <v>64</v>
      </c>
      <c r="G64" s="2">
        <v>0.98199999999999998</v>
      </c>
      <c r="H64" s="49">
        <v>1</v>
      </c>
      <c r="I64" s="50">
        <v>32.94</v>
      </c>
      <c r="J64" s="50">
        <f t="shared" ref="J64:J66" si="9">G64*H64*I64</f>
        <v>32.347079999999998</v>
      </c>
      <c r="K64" s="120"/>
    </row>
    <row r="65" spans="1:11" ht="25.5" x14ac:dyDescent="0.25">
      <c r="A65" s="146"/>
      <c r="B65" s="17"/>
      <c r="C65" s="1" t="s">
        <v>26</v>
      </c>
      <c r="D65" s="5" t="s">
        <v>183</v>
      </c>
      <c r="E65" s="22" t="s">
        <v>240</v>
      </c>
      <c r="F65" s="1" t="s">
        <v>23</v>
      </c>
      <c r="G65" s="2">
        <v>0.33300000000000002</v>
      </c>
      <c r="H65" s="49">
        <v>1</v>
      </c>
      <c r="I65" s="50">
        <v>7.89</v>
      </c>
      <c r="J65" s="50">
        <f t="shared" si="9"/>
        <v>2.62737</v>
      </c>
      <c r="K65" s="120"/>
    </row>
    <row r="66" spans="1:11" ht="25.5" x14ac:dyDescent="0.25">
      <c r="A66" s="144" t="s">
        <v>138</v>
      </c>
      <c r="B66" s="6">
        <v>95779</v>
      </c>
      <c r="C66" s="6" t="s">
        <v>29</v>
      </c>
      <c r="D66" s="6" t="s">
        <v>29</v>
      </c>
      <c r="E66" s="16" t="s">
        <v>245</v>
      </c>
      <c r="F66" s="6" t="s">
        <v>23</v>
      </c>
      <c r="G66" s="38">
        <v>1</v>
      </c>
      <c r="H66" s="41">
        <v>14</v>
      </c>
      <c r="I66" s="40">
        <v>24.65</v>
      </c>
      <c r="J66" s="40">
        <f t="shared" si="9"/>
        <v>345.09999999999997</v>
      </c>
      <c r="K66" s="119">
        <f t="shared" ref="K66" si="10">J66+(J66*$K$13)</f>
        <v>421.43611999999996</v>
      </c>
    </row>
    <row r="67" spans="1:11" ht="25.5" x14ac:dyDescent="0.25">
      <c r="A67" s="144" t="s">
        <v>253</v>
      </c>
      <c r="B67" s="6" t="s">
        <v>29</v>
      </c>
      <c r="C67" s="6" t="s">
        <v>29</v>
      </c>
      <c r="D67" s="6" t="s">
        <v>29</v>
      </c>
      <c r="E67" s="16" t="s">
        <v>169</v>
      </c>
      <c r="F67" s="6" t="s">
        <v>23</v>
      </c>
      <c r="G67" s="38">
        <v>1</v>
      </c>
      <c r="H67" s="41">
        <v>15</v>
      </c>
      <c r="I67" s="40">
        <f>SUM(J68:J70)</f>
        <v>24.702735000000001</v>
      </c>
      <c r="J67" s="40">
        <f t="shared" ref="J67:J69" si="11">G67*H67*I67</f>
        <v>370.54102499999999</v>
      </c>
      <c r="K67" s="119">
        <f t="shared" ref="K67" si="12">J67+(J67*$K$13)</f>
        <v>452.50469972999997</v>
      </c>
    </row>
    <row r="68" spans="1:11" x14ac:dyDescent="0.25">
      <c r="A68" s="146"/>
      <c r="B68" s="1">
        <v>88264</v>
      </c>
      <c r="C68" s="1" t="s">
        <v>31</v>
      </c>
      <c r="D68" s="1" t="s">
        <v>29</v>
      </c>
      <c r="E68" s="20" t="s">
        <v>164</v>
      </c>
      <c r="F68" s="1" t="s">
        <v>33</v>
      </c>
      <c r="G68" s="2">
        <v>0.12809999999999999</v>
      </c>
      <c r="H68" s="49">
        <v>1</v>
      </c>
      <c r="I68" s="50">
        <v>33.090000000000003</v>
      </c>
      <c r="J68" s="50">
        <f t="shared" si="11"/>
        <v>4.238829</v>
      </c>
      <c r="K68" s="120"/>
    </row>
    <row r="69" spans="1:11" x14ac:dyDescent="0.25">
      <c r="A69" s="146"/>
      <c r="B69" s="1">
        <v>88247</v>
      </c>
      <c r="C69" s="1" t="s">
        <v>31</v>
      </c>
      <c r="D69" s="1" t="s">
        <v>29</v>
      </c>
      <c r="E69" s="20" t="s">
        <v>165</v>
      </c>
      <c r="F69" s="1" t="s">
        <v>33</v>
      </c>
      <c r="G69" s="2">
        <v>0.12809999999999999</v>
      </c>
      <c r="H69" s="49">
        <v>1</v>
      </c>
      <c r="I69" s="50">
        <v>26.26</v>
      </c>
      <c r="J69" s="50">
        <f t="shared" si="11"/>
        <v>3.3639060000000001</v>
      </c>
      <c r="K69" s="120"/>
    </row>
    <row r="70" spans="1:11" x14ac:dyDescent="0.25">
      <c r="A70" s="146"/>
      <c r="B70" s="17"/>
      <c r="C70" s="1" t="s">
        <v>26</v>
      </c>
      <c r="D70" s="31" t="s">
        <v>183</v>
      </c>
      <c r="E70" s="20" t="s">
        <v>171</v>
      </c>
      <c r="F70" s="1" t="s">
        <v>23</v>
      </c>
      <c r="G70" s="2">
        <v>1</v>
      </c>
      <c r="H70" s="49">
        <v>1</v>
      </c>
      <c r="I70" s="50">
        <v>17.100000000000001</v>
      </c>
      <c r="J70" s="50">
        <f t="shared" ref="J70:J73" si="13">G70*H70*I70</f>
        <v>17.100000000000001</v>
      </c>
      <c r="K70" s="120"/>
    </row>
    <row r="71" spans="1:11" ht="25.5" x14ac:dyDescent="0.25">
      <c r="A71" s="144" t="s">
        <v>254</v>
      </c>
      <c r="B71" s="6" t="s">
        <v>29</v>
      </c>
      <c r="C71" s="6" t="s">
        <v>29</v>
      </c>
      <c r="D71" s="6" t="s">
        <v>29</v>
      </c>
      <c r="E71" s="16" t="s">
        <v>170</v>
      </c>
      <c r="F71" s="6" t="s">
        <v>23</v>
      </c>
      <c r="G71" s="38">
        <v>1</v>
      </c>
      <c r="H71" s="41">
        <v>5</v>
      </c>
      <c r="I71" s="40">
        <f>SUM(J72:J74)</f>
        <v>33.642735000000002</v>
      </c>
      <c r="J71" s="40">
        <f t="shared" si="13"/>
        <v>168.21367500000002</v>
      </c>
      <c r="K71" s="119">
        <f t="shared" ref="K71" si="14">J71+(J71*$K$13)</f>
        <v>205.42253991000004</v>
      </c>
    </row>
    <row r="72" spans="1:11" x14ac:dyDescent="0.25">
      <c r="A72" s="146"/>
      <c r="B72" s="1">
        <v>88264</v>
      </c>
      <c r="C72" s="1" t="s">
        <v>31</v>
      </c>
      <c r="D72" s="1" t="s">
        <v>29</v>
      </c>
      <c r="E72" s="20" t="s">
        <v>164</v>
      </c>
      <c r="F72" s="1" t="s">
        <v>33</v>
      </c>
      <c r="G72" s="2">
        <v>0.12809999999999999</v>
      </c>
      <c r="H72" s="49">
        <v>1</v>
      </c>
      <c r="I72" s="50">
        <v>33.090000000000003</v>
      </c>
      <c r="J72" s="50">
        <f t="shared" si="13"/>
        <v>4.238829</v>
      </c>
      <c r="K72" s="120"/>
    </row>
    <row r="73" spans="1:11" x14ac:dyDescent="0.25">
      <c r="A73" s="146"/>
      <c r="B73" s="1">
        <v>88247</v>
      </c>
      <c r="C73" s="1" t="s">
        <v>31</v>
      </c>
      <c r="D73" s="1" t="s">
        <v>29</v>
      </c>
      <c r="E73" s="20" t="s">
        <v>165</v>
      </c>
      <c r="F73" s="1" t="s">
        <v>33</v>
      </c>
      <c r="G73" s="2">
        <v>0.12809999999999999</v>
      </c>
      <c r="H73" s="49">
        <v>1</v>
      </c>
      <c r="I73" s="50">
        <v>26.26</v>
      </c>
      <c r="J73" s="50">
        <f t="shared" si="13"/>
        <v>3.3639060000000001</v>
      </c>
      <c r="K73" s="120"/>
    </row>
    <row r="74" spans="1:11" x14ac:dyDescent="0.25">
      <c r="A74" s="146"/>
      <c r="B74" s="17"/>
      <c r="C74" s="1" t="s">
        <v>26</v>
      </c>
      <c r="D74" s="5" t="s">
        <v>183</v>
      </c>
      <c r="E74" s="20" t="s">
        <v>172</v>
      </c>
      <c r="F74" s="1" t="s">
        <v>23</v>
      </c>
      <c r="G74" s="2">
        <v>1</v>
      </c>
      <c r="H74" s="49">
        <v>1</v>
      </c>
      <c r="I74" s="50">
        <v>26.04</v>
      </c>
      <c r="J74" s="50">
        <f t="shared" ref="J74:J89" si="15">G74*H74*I74</f>
        <v>26.04</v>
      </c>
      <c r="K74" s="120"/>
    </row>
    <row r="75" spans="1:11" ht="25.5" x14ac:dyDescent="0.25">
      <c r="A75" s="144" t="s">
        <v>255</v>
      </c>
      <c r="B75" s="6">
        <v>95795</v>
      </c>
      <c r="C75" s="6" t="s">
        <v>29</v>
      </c>
      <c r="D75" s="6" t="s">
        <v>29</v>
      </c>
      <c r="E75" s="16" t="s">
        <v>250</v>
      </c>
      <c r="F75" s="6" t="s">
        <v>23</v>
      </c>
      <c r="G75" s="38">
        <v>1</v>
      </c>
      <c r="H75" s="41">
        <v>5</v>
      </c>
      <c r="I75" s="40">
        <v>34.200000000000003</v>
      </c>
      <c r="J75" s="40">
        <f t="shared" si="15"/>
        <v>171</v>
      </c>
      <c r="K75" s="119">
        <f t="shared" ref="K75" si="16">J75+(J75*$K$13)</f>
        <v>208.8252</v>
      </c>
    </row>
    <row r="76" spans="1:11" ht="25.5" x14ac:dyDescent="0.25">
      <c r="A76" s="144" t="s">
        <v>256</v>
      </c>
      <c r="B76" s="6">
        <v>95796</v>
      </c>
      <c r="C76" s="6" t="s">
        <v>29</v>
      </c>
      <c r="D76" s="6" t="s">
        <v>29</v>
      </c>
      <c r="E76" s="16" t="s">
        <v>247</v>
      </c>
      <c r="F76" s="6" t="s">
        <v>23</v>
      </c>
      <c r="G76" s="38">
        <v>1</v>
      </c>
      <c r="H76" s="41">
        <v>1</v>
      </c>
      <c r="I76" s="40">
        <v>47.56</v>
      </c>
      <c r="J76" s="40">
        <f t="shared" ref="J76:J78" si="17">G76*H76*I76</f>
        <v>47.56</v>
      </c>
      <c r="K76" s="119">
        <f t="shared" ref="K76:K77" si="18">J76+(J76*$K$13)</f>
        <v>58.080272000000001</v>
      </c>
    </row>
    <row r="77" spans="1:11" ht="25.5" x14ac:dyDescent="0.25">
      <c r="A77" s="144" t="s">
        <v>257</v>
      </c>
      <c r="B77" s="6">
        <v>95801</v>
      </c>
      <c r="C77" s="6" t="s">
        <v>29</v>
      </c>
      <c r="D77" s="6" t="s">
        <v>29</v>
      </c>
      <c r="E77" s="16" t="s">
        <v>278</v>
      </c>
      <c r="F77" s="6" t="s">
        <v>23</v>
      </c>
      <c r="G77" s="38">
        <v>1</v>
      </c>
      <c r="H77" s="41">
        <v>1</v>
      </c>
      <c r="I77" s="40">
        <v>40.64</v>
      </c>
      <c r="J77" s="40">
        <f t="shared" si="17"/>
        <v>40.64</v>
      </c>
      <c r="K77" s="119">
        <f t="shared" si="18"/>
        <v>49.629567999999999</v>
      </c>
    </row>
    <row r="78" spans="1:11" ht="25.5" x14ac:dyDescent="0.25">
      <c r="A78" s="144" t="s">
        <v>258</v>
      </c>
      <c r="B78" s="6">
        <v>95802</v>
      </c>
      <c r="C78" s="6" t="s">
        <v>29</v>
      </c>
      <c r="D78" s="6" t="s">
        <v>29</v>
      </c>
      <c r="E78" s="16" t="s">
        <v>279</v>
      </c>
      <c r="F78" s="6" t="s">
        <v>23</v>
      </c>
      <c r="G78" s="38">
        <v>1</v>
      </c>
      <c r="H78" s="41">
        <v>2</v>
      </c>
      <c r="I78" s="40">
        <v>50.72</v>
      </c>
      <c r="J78" s="40">
        <f t="shared" si="17"/>
        <v>101.44</v>
      </c>
      <c r="K78" s="119">
        <f t="shared" ref="K78" si="19">J78+(J78*$K$13)</f>
        <v>123.878528</v>
      </c>
    </row>
    <row r="79" spans="1:11" ht="25.5" x14ac:dyDescent="0.25">
      <c r="A79" s="144" t="s">
        <v>259</v>
      </c>
      <c r="B79" s="6" t="s">
        <v>29</v>
      </c>
      <c r="C79" s="6" t="s">
        <v>29</v>
      </c>
      <c r="D79" s="6" t="s">
        <v>29</v>
      </c>
      <c r="E79" s="145" t="s">
        <v>234</v>
      </c>
      <c r="F79" s="6" t="s">
        <v>23</v>
      </c>
      <c r="G79" s="38">
        <v>1</v>
      </c>
      <c r="H79" s="41">
        <v>14</v>
      </c>
      <c r="I79" s="40">
        <f>SUM(J80:J82)</f>
        <v>40.732735000000005</v>
      </c>
      <c r="J79" s="40">
        <f t="shared" si="15"/>
        <v>570.2582900000001</v>
      </c>
      <c r="K79" s="119">
        <f t="shared" ref="K79" si="20">J79+(J79*$K$13)</f>
        <v>696.39942374800012</v>
      </c>
    </row>
    <row r="80" spans="1:11" x14ac:dyDescent="0.25">
      <c r="A80" s="146"/>
      <c r="B80" s="1">
        <v>88264</v>
      </c>
      <c r="C80" s="1" t="s">
        <v>31</v>
      </c>
      <c r="D80" s="1" t="s">
        <v>29</v>
      </c>
      <c r="E80" s="20" t="s">
        <v>164</v>
      </c>
      <c r="F80" s="1" t="s">
        <v>33</v>
      </c>
      <c r="G80" s="2">
        <v>0.12809999999999999</v>
      </c>
      <c r="H80" s="49">
        <v>1</v>
      </c>
      <c r="I80" s="50">
        <v>33.090000000000003</v>
      </c>
      <c r="J80" s="50">
        <f t="shared" si="15"/>
        <v>4.238829</v>
      </c>
      <c r="K80" s="120"/>
    </row>
    <row r="81" spans="1:11" x14ac:dyDescent="0.25">
      <c r="A81" s="146"/>
      <c r="B81" s="1">
        <v>88247</v>
      </c>
      <c r="C81" s="1" t="s">
        <v>31</v>
      </c>
      <c r="D81" s="1" t="s">
        <v>29</v>
      </c>
      <c r="E81" s="20" t="s">
        <v>165</v>
      </c>
      <c r="F81" s="1" t="s">
        <v>33</v>
      </c>
      <c r="G81" s="2">
        <v>0.12809999999999999</v>
      </c>
      <c r="H81" s="49">
        <v>1</v>
      </c>
      <c r="I81" s="50">
        <v>26.26</v>
      </c>
      <c r="J81" s="50">
        <f t="shared" si="15"/>
        <v>3.3639060000000001</v>
      </c>
      <c r="K81" s="120"/>
    </row>
    <row r="82" spans="1:11" x14ac:dyDescent="0.25">
      <c r="A82" s="146"/>
      <c r="B82" s="17"/>
      <c r="C82" s="1" t="s">
        <v>26</v>
      </c>
      <c r="D82" s="5" t="s">
        <v>183</v>
      </c>
      <c r="E82" s="20" t="s">
        <v>235</v>
      </c>
      <c r="F82" s="1" t="s">
        <v>23</v>
      </c>
      <c r="G82" s="2">
        <v>1</v>
      </c>
      <c r="H82" s="49">
        <v>1</v>
      </c>
      <c r="I82" s="50">
        <v>33.130000000000003</v>
      </c>
      <c r="J82" s="50">
        <f t="shared" si="15"/>
        <v>33.130000000000003</v>
      </c>
      <c r="K82" s="120"/>
    </row>
    <row r="83" spans="1:11" ht="25.5" x14ac:dyDescent="0.25">
      <c r="A83" s="144" t="s">
        <v>260</v>
      </c>
      <c r="B83" s="6" t="s">
        <v>29</v>
      </c>
      <c r="C83" s="6" t="s">
        <v>29</v>
      </c>
      <c r="D83" s="6" t="s">
        <v>29</v>
      </c>
      <c r="E83" s="16" t="s">
        <v>178</v>
      </c>
      <c r="F83" s="6" t="s">
        <v>23</v>
      </c>
      <c r="G83" s="38">
        <v>1</v>
      </c>
      <c r="H83" s="41">
        <v>12</v>
      </c>
      <c r="I83" s="40">
        <f>SUM(J84:J86)</f>
        <v>41.632735000000004</v>
      </c>
      <c r="J83" s="40">
        <f t="shared" si="15"/>
        <v>499.59282000000007</v>
      </c>
      <c r="K83" s="119">
        <f t="shared" ref="K83" si="21">J83+(J83*$K$13)</f>
        <v>610.10275178400013</v>
      </c>
    </row>
    <row r="84" spans="1:11" x14ac:dyDescent="0.25">
      <c r="A84" s="146"/>
      <c r="B84" s="1">
        <v>88264</v>
      </c>
      <c r="C84" s="1" t="s">
        <v>31</v>
      </c>
      <c r="D84" s="1" t="s">
        <v>29</v>
      </c>
      <c r="E84" s="20" t="s">
        <v>164</v>
      </c>
      <c r="F84" s="1" t="s">
        <v>33</v>
      </c>
      <c r="G84" s="2">
        <v>0.12809999999999999</v>
      </c>
      <c r="H84" s="49">
        <v>1</v>
      </c>
      <c r="I84" s="50">
        <v>33.090000000000003</v>
      </c>
      <c r="J84" s="50">
        <f t="shared" si="15"/>
        <v>4.238829</v>
      </c>
      <c r="K84" s="120"/>
    </row>
    <row r="85" spans="1:11" x14ac:dyDescent="0.25">
      <c r="A85" s="146"/>
      <c r="B85" s="1">
        <v>88247</v>
      </c>
      <c r="C85" s="1" t="s">
        <v>31</v>
      </c>
      <c r="D85" s="1" t="s">
        <v>29</v>
      </c>
      <c r="E85" s="20" t="s">
        <v>165</v>
      </c>
      <c r="F85" s="1" t="s">
        <v>33</v>
      </c>
      <c r="G85" s="2">
        <v>0.12809999999999999</v>
      </c>
      <c r="H85" s="49">
        <v>1</v>
      </c>
      <c r="I85" s="50">
        <v>26.26</v>
      </c>
      <c r="J85" s="50">
        <f t="shared" si="15"/>
        <v>3.3639060000000001</v>
      </c>
      <c r="K85" s="120"/>
    </row>
    <row r="86" spans="1:11" x14ac:dyDescent="0.25">
      <c r="A86" s="146"/>
      <c r="B86" s="17"/>
      <c r="C86" s="1" t="s">
        <v>26</v>
      </c>
      <c r="D86" s="5" t="s">
        <v>183</v>
      </c>
      <c r="E86" s="20" t="s">
        <v>242</v>
      </c>
      <c r="F86" s="1" t="s">
        <v>23</v>
      </c>
      <c r="G86" s="2">
        <v>1</v>
      </c>
      <c r="H86" s="49">
        <v>1</v>
      </c>
      <c r="I86" s="50">
        <v>34.03</v>
      </c>
      <c r="J86" s="50">
        <f t="shared" si="15"/>
        <v>34.03</v>
      </c>
      <c r="K86" s="120"/>
    </row>
    <row r="87" spans="1:11" ht="25.5" x14ac:dyDescent="0.25">
      <c r="A87" s="144" t="s">
        <v>261</v>
      </c>
      <c r="B87" s="6">
        <v>95778</v>
      </c>
      <c r="C87" s="6" t="s">
        <v>29</v>
      </c>
      <c r="D87" s="6" t="s">
        <v>29</v>
      </c>
      <c r="E87" s="16" t="s">
        <v>248</v>
      </c>
      <c r="F87" s="6" t="s">
        <v>23</v>
      </c>
      <c r="G87" s="38">
        <v>1</v>
      </c>
      <c r="H87" s="41">
        <v>12</v>
      </c>
      <c r="I87" s="40">
        <v>29.58</v>
      </c>
      <c r="J87" s="40">
        <f t="shared" ref="J87" si="22">G87*H87*I87</f>
        <v>354.96</v>
      </c>
      <c r="K87" s="119">
        <f t="shared" ref="K87" si="23">J87+(J87*$K$13)</f>
        <v>433.47715199999999</v>
      </c>
    </row>
    <row r="88" spans="1:11" ht="25.5" x14ac:dyDescent="0.25">
      <c r="A88" s="144" t="s">
        <v>262</v>
      </c>
      <c r="B88" s="6">
        <v>95787</v>
      </c>
      <c r="C88" s="6" t="s">
        <v>29</v>
      </c>
      <c r="D88" s="6" t="s">
        <v>29</v>
      </c>
      <c r="E88" s="16" t="s">
        <v>246</v>
      </c>
      <c r="F88" s="6" t="s">
        <v>23</v>
      </c>
      <c r="G88" s="38">
        <v>1</v>
      </c>
      <c r="H88" s="41">
        <v>5</v>
      </c>
      <c r="I88" s="40">
        <v>30.05</v>
      </c>
      <c r="J88" s="40">
        <f t="shared" ref="J88" si="24">G88*H88*I88</f>
        <v>150.25</v>
      </c>
      <c r="K88" s="119">
        <f t="shared" ref="K88" si="25">J88+(J88*$K$13)</f>
        <v>183.4853</v>
      </c>
    </row>
    <row r="89" spans="1:11" ht="25.5" x14ac:dyDescent="0.25">
      <c r="A89" s="144" t="s">
        <v>263</v>
      </c>
      <c r="B89" s="6">
        <v>95789</v>
      </c>
      <c r="C89" s="6" t="s">
        <v>29</v>
      </c>
      <c r="D89" s="6" t="s">
        <v>29</v>
      </c>
      <c r="E89" s="16" t="s">
        <v>249</v>
      </c>
      <c r="F89" s="6" t="s">
        <v>23</v>
      </c>
      <c r="G89" s="38">
        <v>1</v>
      </c>
      <c r="H89" s="41">
        <v>1</v>
      </c>
      <c r="I89" s="40">
        <v>40.53</v>
      </c>
      <c r="J89" s="40">
        <f t="shared" si="15"/>
        <v>40.53</v>
      </c>
      <c r="K89" s="119">
        <f t="shared" ref="K89" si="26">J89+(J89*$K$13)</f>
        <v>49.495236000000006</v>
      </c>
    </row>
    <row r="90" spans="1:11" x14ac:dyDescent="0.25">
      <c r="A90" s="144" t="s">
        <v>264</v>
      </c>
      <c r="B90" s="6" t="s">
        <v>29</v>
      </c>
      <c r="C90" s="6" t="s">
        <v>29</v>
      </c>
      <c r="D90" s="6" t="s">
        <v>29</v>
      </c>
      <c r="E90" s="16" t="s">
        <v>243</v>
      </c>
      <c r="F90" s="6" t="s">
        <v>23</v>
      </c>
      <c r="G90" s="38">
        <v>1</v>
      </c>
      <c r="H90" s="41">
        <v>73</v>
      </c>
      <c r="I90" s="40">
        <f>SUM(J91:J93)</f>
        <v>16.682735000000001</v>
      </c>
      <c r="J90" s="40">
        <f t="shared" ref="J90:J93" si="27">G90*H90*I90</f>
        <v>1217.839655</v>
      </c>
      <c r="K90" s="119">
        <f t="shared" ref="K90" si="28">J90+(J90*$K$13)</f>
        <v>1487.225786686</v>
      </c>
    </row>
    <row r="91" spans="1:11" x14ac:dyDescent="0.25">
      <c r="A91" s="146"/>
      <c r="B91" s="1">
        <v>88264</v>
      </c>
      <c r="C91" s="1" t="s">
        <v>31</v>
      </c>
      <c r="D91" s="1" t="s">
        <v>29</v>
      </c>
      <c r="E91" s="20" t="s">
        <v>164</v>
      </c>
      <c r="F91" s="1" t="s">
        <v>33</v>
      </c>
      <c r="G91" s="2">
        <v>0.12809999999999999</v>
      </c>
      <c r="H91" s="49">
        <v>1</v>
      </c>
      <c r="I91" s="50">
        <v>33.090000000000003</v>
      </c>
      <c r="J91" s="50">
        <f t="shared" si="27"/>
        <v>4.238829</v>
      </c>
      <c r="K91" s="120"/>
    </row>
    <row r="92" spans="1:11" x14ac:dyDescent="0.25">
      <c r="A92" s="146"/>
      <c r="B92" s="1">
        <v>88247</v>
      </c>
      <c r="C92" s="1" t="s">
        <v>31</v>
      </c>
      <c r="D92" s="1" t="s">
        <v>29</v>
      </c>
      <c r="E92" s="20" t="s">
        <v>165</v>
      </c>
      <c r="F92" s="1" t="s">
        <v>33</v>
      </c>
      <c r="G92" s="2">
        <v>0.12809999999999999</v>
      </c>
      <c r="H92" s="49">
        <v>1</v>
      </c>
      <c r="I92" s="50">
        <v>26.26</v>
      </c>
      <c r="J92" s="50">
        <f t="shared" si="27"/>
        <v>3.3639060000000001</v>
      </c>
      <c r="K92" s="120"/>
    </row>
    <row r="93" spans="1:11" x14ac:dyDescent="0.25">
      <c r="A93" s="146"/>
      <c r="B93" s="17"/>
      <c r="C93" s="1" t="s">
        <v>26</v>
      </c>
      <c r="D93" s="5" t="s">
        <v>183</v>
      </c>
      <c r="E93" s="20" t="s">
        <v>244</v>
      </c>
      <c r="F93" s="1" t="s">
        <v>23</v>
      </c>
      <c r="G93" s="2">
        <v>1</v>
      </c>
      <c r="H93" s="49">
        <v>1</v>
      </c>
      <c r="I93" s="50">
        <v>9.08</v>
      </c>
      <c r="J93" s="50">
        <f t="shared" si="27"/>
        <v>9.08</v>
      </c>
      <c r="K93" s="120"/>
    </row>
    <row r="94" spans="1:11" ht="25.5" x14ac:dyDescent="0.25">
      <c r="A94" s="144" t="s">
        <v>265</v>
      </c>
      <c r="B94" s="6">
        <v>91998</v>
      </c>
      <c r="C94" s="6" t="s">
        <v>29</v>
      </c>
      <c r="D94" s="6" t="s">
        <v>29</v>
      </c>
      <c r="E94" s="16" t="s">
        <v>182</v>
      </c>
      <c r="F94" s="6" t="s">
        <v>23</v>
      </c>
      <c r="G94" s="38">
        <v>1</v>
      </c>
      <c r="H94" s="41">
        <v>73</v>
      </c>
      <c r="I94" s="40">
        <v>24.99</v>
      </c>
      <c r="J94" s="40">
        <f>G94*H94*I94</f>
        <v>1824.27</v>
      </c>
      <c r="K94" s="119">
        <f>J94+(J94*$K$13)</f>
        <v>2227.7985239999998</v>
      </c>
    </row>
    <row r="95" spans="1:11" ht="25.5" x14ac:dyDescent="0.25">
      <c r="A95" s="144" t="s">
        <v>266</v>
      </c>
      <c r="B95" s="6">
        <v>92001</v>
      </c>
      <c r="C95" s="6" t="s">
        <v>29</v>
      </c>
      <c r="D95" s="6" t="s">
        <v>29</v>
      </c>
      <c r="E95" s="16" t="s">
        <v>280</v>
      </c>
      <c r="F95" s="6" t="s">
        <v>23</v>
      </c>
      <c r="G95" s="38">
        <v>1</v>
      </c>
      <c r="H95" s="41">
        <v>15</v>
      </c>
      <c r="I95" s="40">
        <v>41.56</v>
      </c>
      <c r="J95" s="40">
        <f>G95*H95*I95</f>
        <v>623.40000000000009</v>
      </c>
      <c r="K95" s="119">
        <f>J95+(J95*$K$13)</f>
        <v>761.29608000000007</v>
      </c>
    </row>
    <row r="96" spans="1:11" x14ac:dyDescent="0.25">
      <c r="A96" s="144" t="s">
        <v>267</v>
      </c>
      <c r="B96" s="6" t="s">
        <v>29</v>
      </c>
      <c r="C96" s="6" t="s">
        <v>29</v>
      </c>
      <c r="D96" s="6" t="s">
        <v>29</v>
      </c>
      <c r="E96" s="16" t="s">
        <v>191</v>
      </c>
      <c r="F96" s="6" t="s">
        <v>64</v>
      </c>
      <c r="G96" s="38">
        <v>1</v>
      </c>
      <c r="H96" s="41">
        <v>20</v>
      </c>
      <c r="I96" s="40">
        <f>SUM(J97:J99)</f>
        <v>78.662734999999998</v>
      </c>
      <c r="J96" s="40">
        <f>G96*H96*I96</f>
        <v>1573.2547</v>
      </c>
      <c r="K96" s="119">
        <f t="shared" ref="K96" si="29">J96+(J96*$K$13)</f>
        <v>1921.25863964</v>
      </c>
    </row>
    <row r="97" spans="1:11" x14ac:dyDescent="0.25">
      <c r="A97" s="146"/>
      <c r="B97" s="1">
        <v>88264</v>
      </c>
      <c r="C97" s="1" t="s">
        <v>31</v>
      </c>
      <c r="D97" s="1" t="s">
        <v>29</v>
      </c>
      <c r="E97" s="22" t="s">
        <v>164</v>
      </c>
      <c r="F97" s="1" t="s">
        <v>33</v>
      </c>
      <c r="G97" s="2">
        <v>0.12809999999999999</v>
      </c>
      <c r="H97" s="49">
        <v>1</v>
      </c>
      <c r="I97" s="50">
        <v>33.090000000000003</v>
      </c>
      <c r="J97" s="50">
        <f t="shared" ref="J97:J99" si="30">G97*H97*I97</f>
        <v>4.238829</v>
      </c>
      <c r="K97" s="120"/>
    </row>
    <row r="98" spans="1:11" x14ac:dyDescent="0.25">
      <c r="A98" s="146"/>
      <c r="B98" s="1">
        <v>88247</v>
      </c>
      <c r="C98" s="1" t="s">
        <v>31</v>
      </c>
      <c r="D98" s="1" t="s">
        <v>29</v>
      </c>
      <c r="E98" s="22" t="s">
        <v>165</v>
      </c>
      <c r="F98" s="1" t="s">
        <v>33</v>
      </c>
      <c r="G98" s="2">
        <v>0.12809999999999999</v>
      </c>
      <c r="H98" s="49">
        <v>1</v>
      </c>
      <c r="I98" s="50">
        <v>26.26</v>
      </c>
      <c r="J98" s="50">
        <f t="shared" si="30"/>
        <v>3.3639060000000001</v>
      </c>
      <c r="K98" s="120"/>
    </row>
    <row r="99" spans="1:11" ht="25.5" x14ac:dyDescent="0.25">
      <c r="A99" s="146"/>
      <c r="B99" s="17"/>
      <c r="C99" s="1" t="s">
        <v>26</v>
      </c>
      <c r="D99" s="5" t="s">
        <v>183</v>
      </c>
      <c r="E99" s="22" t="s">
        <v>185</v>
      </c>
      <c r="F99" s="1" t="s">
        <v>64</v>
      </c>
      <c r="G99" s="2">
        <v>1</v>
      </c>
      <c r="H99" s="49">
        <v>1</v>
      </c>
      <c r="I99" s="50">
        <v>71.06</v>
      </c>
      <c r="J99" s="50">
        <f t="shared" si="30"/>
        <v>71.06</v>
      </c>
      <c r="K99" s="120"/>
    </row>
    <row r="100" spans="1:11" x14ac:dyDescent="0.25">
      <c r="A100" s="144" t="s">
        <v>268</v>
      </c>
      <c r="B100" s="6" t="s">
        <v>29</v>
      </c>
      <c r="C100" s="6" t="s">
        <v>29</v>
      </c>
      <c r="D100" s="6" t="s">
        <v>29</v>
      </c>
      <c r="E100" s="16" t="s">
        <v>190</v>
      </c>
      <c r="F100" s="6" t="s">
        <v>64</v>
      </c>
      <c r="G100" s="38">
        <v>1</v>
      </c>
      <c r="H100" s="41">
        <v>20</v>
      </c>
      <c r="I100" s="40">
        <f>SUM(J101:J103)</f>
        <v>40.042735</v>
      </c>
      <c r="J100" s="40">
        <f>G100*H100*I100</f>
        <v>800.85469999999998</v>
      </c>
      <c r="K100" s="119">
        <f t="shared" ref="K100" si="31">J100+(J100*$K$13)</f>
        <v>978.00375964</v>
      </c>
    </row>
    <row r="101" spans="1:11" x14ac:dyDescent="0.25">
      <c r="A101" s="146"/>
      <c r="B101" s="1">
        <v>88264</v>
      </c>
      <c r="C101" s="1" t="s">
        <v>31</v>
      </c>
      <c r="D101" s="1" t="s">
        <v>29</v>
      </c>
      <c r="E101" s="22" t="s">
        <v>164</v>
      </c>
      <c r="F101" s="1" t="s">
        <v>33</v>
      </c>
      <c r="G101" s="2">
        <v>0.12809999999999999</v>
      </c>
      <c r="H101" s="49">
        <v>1</v>
      </c>
      <c r="I101" s="50">
        <v>33.090000000000003</v>
      </c>
      <c r="J101" s="50">
        <f t="shared" ref="J101:J103" si="32">G101*H101*I101</f>
        <v>4.238829</v>
      </c>
      <c r="K101" s="120"/>
    </row>
    <row r="102" spans="1:11" x14ac:dyDescent="0.25">
      <c r="A102" s="146"/>
      <c r="B102" s="1">
        <v>88247</v>
      </c>
      <c r="C102" s="1" t="s">
        <v>31</v>
      </c>
      <c r="D102" s="1" t="s">
        <v>29</v>
      </c>
      <c r="E102" s="22" t="s">
        <v>165</v>
      </c>
      <c r="F102" s="1" t="s">
        <v>33</v>
      </c>
      <c r="G102" s="2">
        <v>0.12809999999999999</v>
      </c>
      <c r="H102" s="49">
        <v>1</v>
      </c>
      <c r="I102" s="50">
        <v>26.26</v>
      </c>
      <c r="J102" s="50">
        <f t="shared" si="32"/>
        <v>3.3639060000000001</v>
      </c>
      <c r="K102" s="120"/>
    </row>
    <row r="103" spans="1:11" x14ac:dyDescent="0.25">
      <c r="A103" s="146"/>
      <c r="B103" s="17"/>
      <c r="C103" s="1" t="s">
        <v>26</v>
      </c>
      <c r="D103" s="5" t="s">
        <v>183</v>
      </c>
      <c r="E103" s="22" t="s">
        <v>184</v>
      </c>
      <c r="F103" s="1" t="s">
        <v>64</v>
      </c>
      <c r="G103" s="2">
        <v>1</v>
      </c>
      <c r="H103" s="49">
        <v>1</v>
      </c>
      <c r="I103" s="50">
        <v>32.44</v>
      </c>
      <c r="J103" s="50">
        <f t="shared" si="32"/>
        <v>32.44</v>
      </c>
      <c r="K103" s="120"/>
    </row>
    <row r="104" spans="1:11" x14ac:dyDescent="0.25">
      <c r="A104" s="144" t="s">
        <v>269</v>
      </c>
      <c r="B104" s="6" t="s">
        <v>29</v>
      </c>
      <c r="C104" s="6" t="s">
        <v>29</v>
      </c>
      <c r="D104" s="6" t="s">
        <v>29</v>
      </c>
      <c r="E104" s="16" t="s">
        <v>188</v>
      </c>
      <c r="F104" s="6" t="s">
        <v>23</v>
      </c>
      <c r="G104" s="38">
        <v>1</v>
      </c>
      <c r="H104" s="41">
        <v>18</v>
      </c>
      <c r="I104" s="40">
        <f>SUM(J105:J107)</f>
        <v>26.682734999999997</v>
      </c>
      <c r="J104" s="40">
        <f t="shared" ref="J104:J107" si="33">G104*H104*I104</f>
        <v>480.28922999999998</v>
      </c>
      <c r="K104" s="119">
        <f t="shared" ref="K104" si="34">J104+(J104*$K$13)</f>
        <v>586.52920767599994</v>
      </c>
    </row>
    <row r="105" spans="1:11" x14ac:dyDescent="0.25">
      <c r="A105" s="146"/>
      <c r="B105" s="1">
        <v>88264</v>
      </c>
      <c r="C105" s="1" t="s">
        <v>31</v>
      </c>
      <c r="D105" s="1" t="s">
        <v>29</v>
      </c>
      <c r="E105" s="20" t="s">
        <v>164</v>
      </c>
      <c r="F105" s="1" t="s">
        <v>33</v>
      </c>
      <c r="G105" s="2">
        <v>0.12809999999999999</v>
      </c>
      <c r="H105" s="49">
        <v>1</v>
      </c>
      <c r="I105" s="50">
        <v>33.090000000000003</v>
      </c>
      <c r="J105" s="50">
        <f t="shared" si="33"/>
        <v>4.238829</v>
      </c>
      <c r="K105" s="120"/>
    </row>
    <row r="106" spans="1:11" x14ac:dyDescent="0.25">
      <c r="A106" s="146"/>
      <c r="B106" s="1">
        <v>88247</v>
      </c>
      <c r="C106" s="1" t="s">
        <v>31</v>
      </c>
      <c r="D106" s="1" t="s">
        <v>29</v>
      </c>
      <c r="E106" s="20" t="s">
        <v>165</v>
      </c>
      <c r="F106" s="1" t="s">
        <v>33</v>
      </c>
      <c r="G106" s="2">
        <v>0.12809999999999999</v>
      </c>
      <c r="H106" s="49">
        <v>1</v>
      </c>
      <c r="I106" s="50">
        <v>26.26</v>
      </c>
      <c r="J106" s="50">
        <f t="shared" si="33"/>
        <v>3.3639060000000001</v>
      </c>
      <c r="K106" s="120"/>
    </row>
    <row r="107" spans="1:11" x14ac:dyDescent="0.25">
      <c r="A107" s="146"/>
      <c r="B107" s="17"/>
      <c r="C107" s="1" t="s">
        <v>26</v>
      </c>
      <c r="D107" s="5" t="s">
        <v>183</v>
      </c>
      <c r="E107" s="20" t="s">
        <v>189</v>
      </c>
      <c r="F107" s="1" t="s">
        <v>23</v>
      </c>
      <c r="G107" s="2">
        <v>1</v>
      </c>
      <c r="H107" s="49">
        <v>1</v>
      </c>
      <c r="I107" s="50">
        <v>19.079999999999998</v>
      </c>
      <c r="J107" s="50">
        <f t="shared" si="33"/>
        <v>19.079999999999998</v>
      </c>
      <c r="K107" s="120"/>
    </row>
    <row r="108" spans="1:11" x14ac:dyDescent="0.25">
      <c r="A108" s="144" t="s">
        <v>270</v>
      </c>
      <c r="B108" s="6" t="s">
        <v>29</v>
      </c>
      <c r="C108" s="6" t="s">
        <v>29</v>
      </c>
      <c r="D108" s="6" t="s">
        <v>29</v>
      </c>
      <c r="E108" s="16" t="s">
        <v>192</v>
      </c>
      <c r="F108" s="6" t="s">
        <v>23</v>
      </c>
      <c r="G108" s="38">
        <v>1</v>
      </c>
      <c r="H108" s="41">
        <v>7</v>
      </c>
      <c r="I108" s="40">
        <f>SUM(J109:J111)</f>
        <v>12.822735</v>
      </c>
      <c r="J108" s="40">
        <f t="shared" ref="J108:J111" si="35">G108*H108*I108</f>
        <v>89.759145000000004</v>
      </c>
      <c r="K108" s="119">
        <f t="shared" ref="K108" si="36">J108+(J108*$K$13)</f>
        <v>109.61386787400001</v>
      </c>
    </row>
    <row r="109" spans="1:11" x14ac:dyDescent="0.25">
      <c r="A109" s="146"/>
      <c r="B109" s="1">
        <v>88264</v>
      </c>
      <c r="C109" s="1" t="s">
        <v>31</v>
      </c>
      <c r="D109" s="1" t="s">
        <v>29</v>
      </c>
      <c r="E109" s="20" t="s">
        <v>164</v>
      </c>
      <c r="F109" s="1" t="s">
        <v>33</v>
      </c>
      <c r="G109" s="2">
        <v>0.12809999999999999</v>
      </c>
      <c r="H109" s="49">
        <v>1</v>
      </c>
      <c r="I109" s="50">
        <v>33.090000000000003</v>
      </c>
      <c r="J109" s="50">
        <f t="shared" si="35"/>
        <v>4.238829</v>
      </c>
      <c r="K109" s="120"/>
    </row>
    <row r="110" spans="1:11" x14ac:dyDescent="0.25">
      <c r="A110" s="146"/>
      <c r="B110" s="1">
        <v>88247</v>
      </c>
      <c r="C110" s="1" t="s">
        <v>31</v>
      </c>
      <c r="D110" s="1" t="s">
        <v>29</v>
      </c>
      <c r="E110" s="20" t="s">
        <v>165</v>
      </c>
      <c r="F110" s="1" t="s">
        <v>33</v>
      </c>
      <c r="G110" s="2">
        <v>0.12809999999999999</v>
      </c>
      <c r="H110" s="49">
        <v>1</v>
      </c>
      <c r="I110" s="50">
        <v>26.26</v>
      </c>
      <c r="J110" s="50">
        <f t="shared" si="35"/>
        <v>3.3639060000000001</v>
      </c>
      <c r="K110" s="120"/>
    </row>
    <row r="111" spans="1:11" x14ac:dyDescent="0.25">
      <c r="A111" s="146"/>
      <c r="B111" s="17"/>
      <c r="C111" s="1" t="s">
        <v>26</v>
      </c>
      <c r="D111" s="5" t="s">
        <v>183</v>
      </c>
      <c r="E111" s="20" t="s">
        <v>192</v>
      </c>
      <c r="F111" s="1" t="s">
        <v>23</v>
      </c>
      <c r="G111" s="2">
        <v>1</v>
      </c>
      <c r="H111" s="49">
        <v>1</v>
      </c>
      <c r="I111" s="50">
        <v>5.22</v>
      </c>
      <c r="J111" s="50">
        <f t="shared" si="35"/>
        <v>5.22</v>
      </c>
      <c r="K111" s="120"/>
    </row>
    <row r="112" spans="1:11" ht="25.5" x14ac:dyDescent="0.25">
      <c r="A112" s="144" t="s">
        <v>271</v>
      </c>
      <c r="B112" s="6">
        <v>91927</v>
      </c>
      <c r="C112" s="6" t="s">
        <v>29</v>
      </c>
      <c r="D112" s="6" t="s">
        <v>29</v>
      </c>
      <c r="E112" s="16" t="s">
        <v>193</v>
      </c>
      <c r="F112" s="6" t="s">
        <v>64</v>
      </c>
      <c r="G112" s="38">
        <v>1</v>
      </c>
      <c r="H112" s="41">
        <v>1747</v>
      </c>
      <c r="I112" s="40">
        <v>6.05</v>
      </c>
      <c r="J112" s="40">
        <f t="shared" ref="J112:J115" si="37">G112*H112*I112</f>
        <v>10569.35</v>
      </c>
      <c r="K112" s="119">
        <f t="shared" ref="K112:K115" si="38">J112+(J112*$K$13)</f>
        <v>12907.290220000001</v>
      </c>
    </row>
    <row r="113" spans="1:11" x14ac:dyDescent="0.25">
      <c r="A113" s="144" t="s">
        <v>273</v>
      </c>
      <c r="B113" s="6">
        <v>93653</v>
      </c>
      <c r="C113" s="6" t="s">
        <v>29</v>
      </c>
      <c r="D113" s="6" t="s">
        <v>29</v>
      </c>
      <c r="E113" s="16" t="s">
        <v>236</v>
      </c>
      <c r="F113" s="6" t="s">
        <v>23</v>
      </c>
      <c r="G113" s="38">
        <v>1</v>
      </c>
      <c r="H113" s="41">
        <v>6</v>
      </c>
      <c r="I113" s="40">
        <v>17.48</v>
      </c>
      <c r="J113" s="40">
        <f t="shared" si="37"/>
        <v>104.88</v>
      </c>
      <c r="K113" s="119">
        <f t="shared" si="38"/>
        <v>128.07945599999999</v>
      </c>
    </row>
    <row r="114" spans="1:11" x14ac:dyDescent="0.25">
      <c r="A114" s="144" t="s">
        <v>272</v>
      </c>
      <c r="B114" s="6">
        <v>93654</v>
      </c>
      <c r="C114" s="6" t="s">
        <v>29</v>
      </c>
      <c r="D114" s="6" t="s">
        <v>29</v>
      </c>
      <c r="E114" s="16" t="s">
        <v>237</v>
      </c>
      <c r="F114" s="6" t="s">
        <v>23</v>
      </c>
      <c r="G114" s="38">
        <v>1</v>
      </c>
      <c r="H114" s="41">
        <v>3</v>
      </c>
      <c r="I114" s="40">
        <v>17.48</v>
      </c>
      <c r="J114" s="40">
        <f t="shared" si="37"/>
        <v>52.44</v>
      </c>
      <c r="K114" s="119">
        <f t="shared" si="38"/>
        <v>64.039727999999997</v>
      </c>
    </row>
    <row r="115" spans="1:11" x14ac:dyDescent="0.25">
      <c r="A115" s="144" t="s">
        <v>274</v>
      </c>
      <c r="B115" s="6">
        <v>93655</v>
      </c>
      <c r="C115" s="6" t="s">
        <v>29</v>
      </c>
      <c r="D115" s="6" t="s">
        <v>29</v>
      </c>
      <c r="E115" s="16" t="s">
        <v>238</v>
      </c>
      <c r="F115" s="6" t="s">
        <v>23</v>
      </c>
      <c r="G115" s="38">
        <v>1</v>
      </c>
      <c r="H115" s="41">
        <v>10</v>
      </c>
      <c r="I115" s="40">
        <v>18.489999999999998</v>
      </c>
      <c r="J115" s="40">
        <f t="shared" si="37"/>
        <v>184.89999999999998</v>
      </c>
      <c r="K115" s="119">
        <f t="shared" si="38"/>
        <v>225.79987999999997</v>
      </c>
    </row>
    <row r="116" spans="1:11" x14ac:dyDescent="0.25">
      <c r="A116" s="144" t="s">
        <v>275</v>
      </c>
      <c r="B116" s="6">
        <v>105542</v>
      </c>
      <c r="C116" s="6" t="s">
        <v>29</v>
      </c>
      <c r="D116" s="6" t="s">
        <v>29</v>
      </c>
      <c r="E116" s="16" t="s">
        <v>195</v>
      </c>
      <c r="F116" s="6" t="s">
        <v>23</v>
      </c>
      <c r="G116" s="38">
        <v>1</v>
      </c>
      <c r="H116" s="41">
        <v>55</v>
      </c>
      <c r="I116" s="40">
        <f>SUM(J117:J119)</f>
        <v>293.38509297400003</v>
      </c>
      <c r="J116" s="40">
        <f t="shared" ref="J116:J123" si="39">G116*H116*I116</f>
        <v>16136.180113570003</v>
      </c>
      <c r="K116" s="119">
        <f t="shared" ref="K116" si="40">J116+(J116*$K$13)</f>
        <v>19705.503154691687</v>
      </c>
    </row>
    <row r="117" spans="1:11" x14ac:dyDescent="0.25">
      <c r="A117" s="146"/>
      <c r="B117" s="17"/>
      <c r="C117" s="1" t="s">
        <v>31</v>
      </c>
      <c r="D117" s="1">
        <v>88264</v>
      </c>
      <c r="E117" s="22" t="s">
        <v>164</v>
      </c>
      <c r="F117" s="1" t="s">
        <v>33</v>
      </c>
      <c r="G117" s="2">
        <v>1.2079812000000001</v>
      </c>
      <c r="H117" s="49">
        <v>1</v>
      </c>
      <c r="I117" s="50">
        <v>33.090000000000003</v>
      </c>
      <c r="J117" s="50">
        <f t="shared" si="39"/>
        <v>39.972097908000009</v>
      </c>
      <c r="K117" s="120"/>
    </row>
    <row r="118" spans="1:11" x14ac:dyDescent="0.25">
      <c r="A118" s="146"/>
      <c r="B118" s="17"/>
      <c r="C118" s="1" t="s">
        <v>31</v>
      </c>
      <c r="D118" s="1">
        <v>88247</v>
      </c>
      <c r="E118" s="22" t="s">
        <v>165</v>
      </c>
      <c r="F118" s="1" t="s">
        <v>33</v>
      </c>
      <c r="G118" s="2">
        <v>0.3774941</v>
      </c>
      <c r="H118" s="49">
        <v>1</v>
      </c>
      <c r="I118" s="50">
        <v>26.26</v>
      </c>
      <c r="J118" s="50">
        <f t="shared" si="39"/>
        <v>9.9129950660000006</v>
      </c>
      <c r="K118" s="120"/>
    </row>
    <row r="119" spans="1:11" ht="25.5" x14ac:dyDescent="0.25">
      <c r="A119" s="146"/>
      <c r="B119" s="17"/>
      <c r="C119" s="1" t="s">
        <v>26</v>
      </c>
      <c r="D119" s="5" t="s">
        <v>183</v>
      </c>
      <c r="E119" s="22" t="s">
        <v>196</v>
      </c>
      <c r="F119" s="1" t="s">
        <v>23</v>
      </c>
      <c r="G119" s="2">
        <v>1</v>
      </c>
      <c r="H119" s="49">
        <v>1</v>
      </c>
      <c r="I119" s="50">
        <v>243.5</v>
      </c>
      <c r="J119" s="50">
        <f t="shared" si="39"/>
        <v>243.5</v>
      </c>
      <c r="K119" s="120"/>
    </row>
    <row r="120" spans="1:11" x14ac:dyDescent="0.25">
      <c r="A120" s="144" t="s">
        <v>276</v>
      </c>
      <c r="B120" s="6" t="s">
        <v>29</v>
      </c>
      <c r="C120" s="6" t="s">
        <v>29</v>
      </c>
      <c r="D120" s="6" t="s">
        <v>29</v>
      </c>
      <c r="E120" s="16" t="s">
        <v>197</v>
      </c>
      <c r="F120" s="6" t="s">
        <v>23</v>
      </c>
      <c r="G120" s="38">
        <v>1</v>
      </c>
      <c r="H120" s="41">
        <v>220</v>
      </c>
      <c r="I120" s="40">
        <f>SUM(J121:J123)</f>
        <v>19.322735000000002</v>
      </c>
      <c r="J120" s="40">
        <f t="shared" si="39"/>
        <v>4251.0017000000007</v>
      </c>
      <c r="K120" s="119">
        <f t="shared" ref="K120" si="41">J120+(J120*$K$13)</f>
        <v>5191.3232760400006</v>
      </c>
    </row>
    <row r="121" spans="1:11" x14ac:dyDescent="0.25">
      <c r="A121" s="146"/>
      <c r="B121" s="1">
        <v>88264</v>
      </c>
      <c r="C121" s="1" t="s">
        <v>31</v>
      </c>
      <c r="D121" s="1" t="s">
        <v>29</v>
      </c>
      <c r="E121" s="20" t="s">
        <v>164</v>
      </c>
      <c r="F121" s="1" t="s">
        <v>33</v>
      </c>
      <c r="G121" s="2">
        <v>0.12809999999999999</v>
      </c>
      <c r="H121" s="49">
        <v>1</v>
      </c>
      <c r="I121" s="50">
        <v>33.090000000000003</v>
      </c>
      <c r="J121" s="50">
        <f t="shared" si="39"/>
        <v>4.238829</v>
      </c>
      <c r="K121" s="120"/>
    </row>
    <row r="122" spans="1:11" x14ac:dyDescent="0.25">
      <c r="A122" s="146"/>
      <c r="B122" s="1">
        <v>88247</v>
      </c>
      <c r="C122" s="1" t="s">
        <v>31</v>
      </c>
      <c r="D122" s="1" t="s">
        <v>29</v>
      </c>
      <c r="E122" s="20" t="s">
        <v>165</v>
      </c>
      <c r="F122" s="1" t="s">
        <v>33</v>
      </c>
      <c r="G122" s="2">
        <v>0.12809999999999999</v>
      </c>
      <c r="H122" s="49">
        <v>1</v>
      </c>
      <c r="I122" s="50">
        <v>26.26</v>
      </c>
      <c r="J122" s="50">
        <f t="shared" si="39"/>
        <v>3.3639060000000001</v>
      </c>
      <c r="K122" s="120"/>
    </row>
    <row r="123" spans="1:11" x14ac:dyDescent="0.25">
      <c r="A123" s="146"/>
      <c r="B123" s="17"/>
      <c r="C123" s="1" t="s">
        <v>26</v>
      </c>
      <c r="D123" s="5" t="s">
        <v>183</v>
      </c>
      <c r="E123" s="20" t="s">
        <v>197</v>
      </c>
      <c r="F123" s="1" t="s">
        <v>23</v>
      </c>
      <c r="G123" s="2">
        <v>1</v>
      </c>
      <c r="H123" s="49">
        <v>1</v>
      </c>
      <c r="I123" s="50">
        <v>11.72</v>
      </c>
      <c r="J123" s="50">
        <f t="shared" si="39"/>
        <v>11.72</v>
      </c>
      <c r="K123" s="120"/>
    </row>
    <row r="124" spans="1:11" x14ac:dyDescent="0.25">
      <c r="A124" s="114">
        <v>7</v>
      </c>
      <c r="B124" s="175" t="s">
        <v>194</v>
      </c>
      <c r="C124" s="175"/>
      <c r="D124" s="175"/>
      <c r="E124" s="175"/>
      <c r="F124" s="175"/>
      <c r="G124" s="175"/>
      <c r="H124" s="175"/>
      <c r="I124" s="176"/>
      <c r="J124" s="4" t="s">
        <v>8</v>
      </c>
      <c r="K124" s="115">
        <f>SUM(K125:K166)</f>
        <v>27040.424651387999</v>
      </c>
    </row>
    <row r="125" spans="1:11" ht="25.5" x14ac:dyDescent="0.25">
      <c r="A125" s="147" t="s">
        <v>142</v>
      </c>
      <c r="B125" s="6">
        <v>91863</v>
      </c>
      <c r="C125" s="6" t="s">
        <v>29</v>
      </c>
      <c r="D125" s="6" t="s">
        <v>29</v>
      </c>
      <c r="E125" s="16" t="s">
        <v>161</v>
      </c>
      <c r="F125" s="6" t="s">
        <v>64</v>
      </c>
      <c r="G125" s="38">
        <v>1</v>
      </c>
      <c r="H125" s="41">
        <v>33</v>
      </c>
      <c r="I125" s="40">
        <v>13.37</v>
      </c>
      <c r="J125" s="40">
        <f t="shared" ref="J125:J145" si="42">G125*H125*I125</f>
        <v>441.21</v>
      </c>
      <c r="K125" s="119">
        <f t="shared" ref="K125:K128" si="43">J125+(J125*$K$13)</f>
        <v>538.80565200000001</v>
      </c>
    </row>
    <row r="126" spans="1:11" ht="25.5" x14ac:dyDescent="0.25">
      <c r="A126" s="147" t="s">
        <v>143</v>
      </c>
      <c r="B126" s="6">
        <v>91864</v>
      </c>
      <c r="C126" s="6" t="s">
        <v>29</v>
      </c>
      <c r="D126" s="6" t="s">
        <v>29</v>
      </c>
      <c r="E126" s="16" t="s">
        <v>162</v>
      </c>
      <c r="F126" s="6" t="s">
        <v>64</v>
      </c>
      <c r="G126" s="38">
        <v>1</v>
      </c>
      <c r="H126" s="41">
        <v>3</v>
      </c>
      <c r="I126" s="40">
        <v>18.13</v>
      </c>
      <c r="J126" s="40">
        <f t="shared" si="42"/>
        <v>54.39</v>
      </c>
      <c r="K126" s="119">
        <f t="shared" si="43"/>
        <v>66.421068000000005</v>
      </c>
    </row>
    <row r="127" spans="1:11" ht="26.25" x14ac:dyDescent="0.25">
      <c r="A127" s="144" t="s">
        <v>144</v>
      </c>
      <c r="B127" s="6">
        <v>93008</v>
      </c>
      <c r="C127" s="6" t="s">
        <v>29</v>
      </c>
      <c r="D127" s="6" t="s">
        <v>29</v>
      </c>
      <c r="E127" s="48" t="s">
        <v>277</v>
      </c>
      <c r="F127" s="47" t="s">
        <v>64</v>
      </c>
      <c r="G127" s="38">
        <v>1</v>
      </c>
      <c r="H127" s="41">
        <v>18</v>
      </c>
      <c r="I127" s="40">
        <v>11.26</v>
      </c>
      <c r="J127" s="40">
        <f t="shared" si="42"/>
        <v>202.68</v>
      </c>
      <c r="K127" s="119">
        <f t="shared" si="43"/>
        <v>247.51281600000002</v>
      </c>
    </row>
    <row r="128" spans="1:11" ht="25.5" x14ac:dyDescent="0.25">
      <c r="A128" s="144" t="s">
        <v>150</v>
      </c>
      <c r="B128" s="6">
        <v>97238</v>
      </c>
      <c r="C128" s="6" t="s">
        <v>29</v>
      </c>
      <c r="D128" s="6" t="s">
        <v>29</v>
      </c>
      <c r="E128" s="16" t="s">
        <v>239</v>
      </c>
      <c r="F128" s="6" t="s">
        <v>64</v>
      </c>
      <c r="G128" s="38">
        <v>1</v>
      </c>
      <c r="H128" s="41">
        <v>47</v>
      </c>
      <c r="I128" s="40">
        <f>SUM(J129:J133)</f>
        <v>95.67107</v>
      </c>
      <c r="J128" s="40">
        <f t="shared" si="42"/>
        <v>4496.5402899999999</v>
      </c>
      <c r="K128" s="119">
        <f t="shared" si="43"/>
        <v>5491.1750021480002</v>
      </c>
    </row>
    <row r="129" spans="1:11" x14ac:dyDescent="0.25">
      <c r="A129" s="146"/>
      <c r="B129" s="1">
        <v>88264</v>
      </c>
      <c r="C129" s="1" t="s">
        <v>31</v>
      </c>
      <c r="D129" s="1" t="s">
        <v>29</v>
      </c>
      <c r="E129" s="22" t="s">
        <v>164</v>
      </c>
      <c r="F129" s="1" t="s">
        <v>33</v>
      </c>
      <c r="G129" s="2">
        <v>8.5199999999999998E-2</v>
      </c>
      <c r="H129" s="49">
        <v>1</v>
      </c>
      <c r="I129" s="50">
        <v>33.090000000000003</v>
      </c>
      <c r="J129" s="50">
        <f t="shared" si="42"/>
        <v>2.8192680000000001</v>
      </c>
      <c r="K129" s="120"/>
    </row>
    <row r="130" spans="1:11" x14ac:dyDescent="0.25">
      <c r="A130" s="146"/>
      <c r="B130" s="1">
        <v>88247</v>
      </c>
      <c r="C130" s="1" t="s">
        <v>31</v>
      </c>
      <c r="D130" s="1" t="s">
        <v>29</v>
      </c>
      <c r="E130" s="22" t="s">
        <v>165</v>
      </c>
      <c r="F130" s="1" t="s">
        <v>33</v>
      </c>
      <c r="G130" s="2">
        <v>8.5199999999999998E-2</v>
      </c>
      <c r="H130" s="49">
        <v>1</v>
      </c>
      <c r="I130" s="50">
        <v>26.26</v>
      </c>
      <c r="J130" s="50">
        <f t="shared" si="42"/>
        <v>2.237352</v>
      </c>
      <c r="K130" s="120"/>
    </row>
    <row r="131" spans="1:11" ht="25.5" x14ac:dyDescent="0.25">
      <c r="A131" s="146"/>
      <c r="B131" s="17"/>
      <c r="C131" s="1" t="s">
        <v>31</v>
      </c>
      <c r="D131" s="1">
        <v>96562</v>
      </c>
      <c r="E131" s="22" t="s">
        <v>163</v>
      </c>
      <c r="F131" s="1" t="s">
        <v>64</v>
      </c>
      <c r="G131" s="2">
        <v>1</v>
      </c>
      <c r="H131" s="49">
        <v>1</v>
      </c>
      <c r="I131" s="50">
        <v>55.64</v>
      </c>
      <c r="J131" s="50">
        <f t="shared" si="42"/>
        <v>55.64</v>
      </c>
      <c r="K131" s="120"/>
    </row>
    <row r="132" spans="1:11" ht="25.5" x14ac:dyDescent="0.25">
      <c r="A132" s="146"/>
      <c r="B132" s="17"/>
      <c r="C132" s="1" t="s">
        <v>26</v>
      </c>
      <c r="D132" s="5" t="s">
        <v>183</v>
      </c>
      <c r="E132" s="22" t="s">
        <v>241</v>
      </c>
      <c r="F132" s="1" t="s">
        <v>64</v>
      </c>
      <c r="G132" s="2">
        <v>0.98199999999999998</v>
      </c>
      <c r="H132" s="49">
        <v>1</v>
      </c>
      <c r="I132" s="50">
        <v>32.94</v>
      </c>
      <c r="J132" s="50">
        <f t="shared" si="42"/>
        <v>32.347079999999998</v>
      </c>
      <c r="K132" s="120"/>
    </row>
    <row r="133" spans="1:11" ht="25.5" x14ac:dyDescent="0.25">
      <c r="A133" s="146"/>
      <c r="B133" s="17"/>
      <c r="C133" s="1" t="s">
        <v>26</v>
      </c>
      <c r="D133" s="5" t="s">
        <v>183</v>
      </c>
      <c r="E133" s="22" t="s">
        <v>240</v>
      </c>
      <c r="F133" s="1" t="s">
        <v>23</v>
      </c>
      <c r="G133" s="2">
        <v>0.33300000000000002</v>
      </c>
      <c r="H133" s="49">
        <v>1</v>
      </c>
      <c r="I133" s="50">
        <v>7.89</v>
      </c>
      <c r="J133" s="50">
        <f t="shared" si="42"/>
        <v>2.62737</v>
      </c>
      <c r="K133" s="120"/>
    </row>
    <row r="134" spans="1:11" ht="25.5" x14ac:dyDescent="0.25">
      <c r="A134" s="144" t="s">
        <v>160</v>
      </c>
      <c r="B134" s="6">
        <v>95779</v>
      </c>
      <c r="C134" s="6" t="s">
        <v>29</v>
      </c>
      <c r="D134" s="6" t="s">
        <v>29</v>
      </c>
      <c r="E134" s="16" t="s">
        <v>245</v>
      </c>
      <c r="F134" s="6" t="s">
        <v>23</v>
      </c>
      <c r="G134" s="38">
        <v>1</v>
      </c>
      <c r="H134" s="41">
        <v>1</v>
      </c>
      <c r="I134" s="40">
        <v>24.65</v>
      </c>
      <c r="J134" s="40">
        <f t="shared" si="42"/>
        <v>24.65</v>
      </c>
      <c r="K134" s="119">
        <f t="shared" ref="K134:K135" si="44">J134+(J134*$K$13)</f>
        <v>30.10258</v>
      </c>
    </row>
    <row r="135" spans="1:11" ht="25.5" x14ac:dyDescent="0.25">
      <c r="A135" s="144" t="s">
        <v>180</v>
      </c>
      <c r="B135" s="6" t="s">
        <v>29</v>
      </c>
      <c r="C135" s="6" t="s">
        <v>29</v>
      </c>
      <c r="D135" s="6" t="s">
        <v>29</v>
      </c>
      <c r="E135" s="16" t="s">
        <v>169</v>
      </c>
      <c r="F135" s="6" t="s">
        <v>23</v>
      </c>
      <c r="G135" s="38">
        <v>1</v>
      </c>
      <c r="H135" s="41">
        <v>13</v>
      </c>
      <c r="I135" s="40">
        <f>SUM(J136:J138)</f>
        <v>24.702735000000001</v>
      </c>
      <c r="J135" s="40">
        <f t="shared" si="42"/>
        <v>321.13555500000001</v>
      </c>
      <c r="K135" s="119">
        <f t="shared" si="44"/>
        <v>392.170739766</v>
      </c>
    </row>
    <row r="136" spans="1:11" x14ac:dyDescent="0.25">
      <c r="A136" s="146"/>
      <c r="B136" s="1">
        <v>88264</v>
      </c>
      <c r="C136" s="1" t="s">
        <v>31</v>
      </c>
      <c r="D136" s="1" t="s">
        <v>29</v>
      </c>
      <c r="E136" s="20" t="s">
        <v>164</v>
      </c>
      <c r="F136" s="1" t="s">
        <v>33</v>
      </c>
      <c r="G136" s="2">
        <v>0.12809999999999999</v>
      </c>
      <c r="H136" s="49">
        <v>1</v>
      </c>
      <c r="I136" s="50">
        <v>33.090000000000003</v>
      </c>
      <c r="J136" s="50">
        <f t="shared" si="42"/>
        <v>4.238829</v>
      </c>
      <c r="K136" s="120"/>
    </row>
    <row r="137" spans="1:11" x14ac:dyDescent="0.25">
      <c r="A137" s="146"/>
      <c r="B137" s="1">
        <v>88247</v>
      </c>
      <c r="C137" s="1" t="s">
        <v>31</v>
      </c>
      <c r="D137" s="1" t="s">
        <v>29</v>
      </c>
      <c r="E137" s="20" t="s">
        <v>165</v>
      </c>
      <c r="F137" s="1" t="s">
        <v>33</v>
      </c>
      <c r="G137" s="2">
        <v>0.12809999999999999</v>
      </c>
      <c r="H137" s="49">
        <v>1</v>
      </c>
      <c r="I137" s="50">
        <v>26.26</v>
      </c>
      <c r="J137" s="50">
        <f t="shared" si="42"/>
        <v>3.3639060000000001</v>
      </c>
      <c r="K137" s="120"/>
    </row>
    <row r="138" spans="1:11" x14ac:dyDescent="0.25">
      <c r="A138" s="146"/>
      <c r="B138" s="17"/>
      <c r="C138" s="1" t="s">
        <v>26</v>
      </c>
      <c r="D138" s="31" t="s">
        <v>183</v>
      </c>
      <c r="E138" s="20" t="s">
        <v>171</v>
      </c>
      <c r="F138" s="1" t="s">
        <v>23</v>
      </c>
      <c r="G138" s="2">
        <v>1</v>
      </c>
      <c r="H138" s="49">
        <v>1</v>
      </c>
      <c r="I138" s="50">
        <v>17.100000000000001</v>
      </c>
      <c r="J138" s="50">
        <f t="shared" si="42"/>
        <v>17.100000000000001</v>
      </c>
      <c r="K138" s="120"/>
    </row>
    <row r="139" spans="1:11" ht="25.5" x14ac:dyDescent="0.25">
      <c r="A139" s="144" t="s">
        <v>181</v>
      </c>
      <c r="B139" s="6" t="s">
        <v>29</v>
      </c>
      <c r="C139" s="6" t="s">
        <v>29</v>
      </c>
      <c r="D139" s="6" t="s">
        <v>29</v>
      </c>
      <c r="E139" s="16" t="s">
        <v>170</v>
      </c>
      <c r="F139" s="6" t="s">
        <v>23</v>
      </c>
      <c r="G139" s="38">
        <v>1</v>
      </c>
      <c r="H139" s="41">
        <v>1</v>
      </c>
      <c r="I139" s="40">
        <f>SUM(J140:J142)</f>
        <v>33.642735000000002</v>
      </c>
      <c r="J139" s="40">
        <f t="shared" si="42"/>
        <v>33.642735000000002</v>
      </c>
      <c r="K139" s="119">
        <f t="shared" ref="K139" si="45">J139+(J139*$K$13)</f>
        <v>41.084507982000005</v>
      </c>
    </row>
    <row r="140" spans="1:11" x14ac:dyDescent="0.25">
      <c r="A140" s="146"/>
      <c r="B140" s="1">
        <v>88264</v>
      </c>
      <c r="C140" s="1" t="s">
        <v>31</v>
      </c>
      <c r="D140" s="1" t="s">
        <v>29</v>
      </c>
      <c r="E140" s="20" t="s">
        <v>164</v>
      </c>
      <c r="F140" s="1" t="s">
        <v>33</v>
      </c>
      <c r="G140" s="2">
        <v>0.12809999999999999</v>
      </c>
      <c r="H140" s="49">
        <v>1</v>
      </c>
      <c r="I140" s="50">
        <v>33.090000000000003</v>
      </c>
      <c r="J140" s="50">
        <f t="shared" si="42"/>
        <v>4.238829</v>
      </c>
      <c r="K140" s="120"/>
    </row>
    <row r="141" spans="1:11" x14ac:dyDescent="0.25">
      <c r="A141" s="146"/>
      <c r="B141" s="1">
        <v>88247</v>
      </c>
      <c r="C141" s="1" t="s">
        <v>31</v>
      </c>
      <c r="D141" s="1" t="s">
        <v>29</v>
      </c>
      <c r="E141" s="20" t="s">
        <v>165</v>
      </c>
      <c r="F141" s="1" t="s">
        <v>33</v>
      </c>
      <c r="G141" s="2">
        <v>0.12809999999999999</v>
      </c>
      <c r="H141" s="49">
        <v>1</v>
      </c>
      <c r="I141" s="50">
        <v>26.26</v>
      </c>
      <c r="J141" s="50">
        <f t="shared" si="42"/>
        <v>3.3639060000000001</v>
      </c>
      <c r="K141" s="120"/>
    </row>
    <row r="142" spans="1:11" x14ac:dyDescent="0.25">
      <c r="A142" s="146"/>
      <c r="B142" s="17"/>
      <c r="C142" s="1" t="s">
        <v>26</v>
      </c>
      <c r="D142" s="5" t="s">
        <v>183</v>
      </c>
      <c r="E142" s="20" t="s">
        <v>172</v>
      </c>
      <c r="F142" s="1" t="s">
        <v>23</v>
      </c>
      <c r="G142" s="2">
        <v>1</v>
      </c>
      <c r="H142" s="49">
        <v>1</v>
      </c>
      <c r="I142" s="50">
        <v>26.04</v>
      </c>
      <c r="J142" s="50">
        <f t="shared" si="42"/>
        <v>26.04</v>
      </c>
      <c r="K142" s="120"/>
    </row>
    <row r="143" spans="1:11" ht="25.5" x14ac:dyDescent="0.25">
      <c r="A143" s="144" t="s">
        <v>166</v>
      </c>
      <c r="B143" s="6">
        <v>95795</v>
      </c>
      <c r="C143" s="6" t="s">
        <v>29</v>
      </c>
      <c r="D143" s="6" t="s">
        <v>29</v>
      </c>
      <c r="E143" s="16" t="s">
        <v>250</v>
      </c>
      <c r="F143" s="6" t="s">
        <v>23</v>
      </c>
      <c r="G143" s="38">
        <v>1</v>
      </c>
      <c r="H143" s="41">
        <v>1</v>
      </c>
      <c r="I143" s="40">
        <v>34.200000000000003</v>
      </c>
      <c r="J143" s="40">
        <f t="shared" si="42"/>
        <v>34.200000000000003</v>
      </c>
      <c r="K143" s="119">
        <f t="shared" ref="K143:K145" si="46">J143+(J143*$K$13)</f>
        <v>41.765040000000006</v>
      </c>
    </row>
    <row r="144" spans="1:11" ht="25.5" x14ac:dyDescent="0.25">
      <c r="A144" s="144" t="s">
        <v>167</v>
      </c>
      <c r="B144" s="6">
        <v>95778</v>
      </c>
      <c r="C144" s="6" t="s">
        <v>29</v>
      </c>
      <c r="D144" s="6" t="s">
        <v>29</v>
      </c>
      <c r="E144" s="16" t="s">
        <v>248</v>
      </c>
      <c r="F144" s="6" t="s">
        <v>23</v>
      </c>
      <c r="G144" s="38">
        <v>1</v>
      </c>
      <c r="H144" s="41">
        <v>4</v>
      </c>
      <c r="I144" s="40">
        <v>29.58</v>
      </c>
      <c r="J144" s="40">
        <f t="shared" si="42"/>
        <v>118.32</v>
      </c>
      <c r="K144" s="119">
        <f t="shared" si="46"/>
        <v>144.49238399999999</v>
      </c>
    </row>
    <row r="145" spans="1:11" ht="25.5" x14ac:dyDescent="0.25">
      <c r="A145" s="144" t="s">
        <v>168</v>
      </c>
      <c r="B145" s="6">
        <v>95787</v>
      </c>
      <c r="C145" s="6" t="s">
        <v>29</v>
      </c>
      <c r="D145" s="6" t="s">
        <v>29</v>
      </c>
      <c r="E145" s="16" t="s">
        <v>246</v>
      </c>
      <c r="F145" s="6" t="s">
        <v>23</v>
      </c>
      <c r="G145" s="38">
        <v>1</v>
      </c>
      <c r="H145" s="41">
        <v>5</v>
      </c>
      <c r="I145" s="40">
        <v>30.05</v>
      </c>
      <c r="J145" s="40">
        <f t="shared" si="42"/>
        <v>150.25</v>
      </c>
      <c r="K145" s="119">
        <f t="shared" si="46"/>
        <v>183.4853</v>
      </c>
    </row>
    <row r="146" spans="1:11" x14ac:dyDescent="0.25">
      <c r="A146" s="144" t="s">
        <v>173</v>
      </c>
      <c r="B146" s="6" t="s">
        <v>29</v>
      </c>
      <c r="C146" s="6" t="s">
        <v>29</v>
      </c>
      <c r="D146" s="6" t="s">
        <v>29</v>
      </c>
      <c r="E146" s="16" t="s">
        <v>191</v>
      </c>
      <c r="F146" s="6" t="s">
        <v>64</v>
      </c>
      <c r="G146" s="38">
        <v>1</v>
      </c>
      <c r="H146" s="41">
        <v>32</v>
      </c>
      <c r="I146" s="40">
        <f>SUM(J147:J149)</f>
        <v>78.662734999999998</v>
      </c>
      <c r="J146" s="40">
        <f>G146*H146*I146</f>
        <v>2517.2075199999999</v>
      </c>
      <c r="K146" s="119">
        <f t="shared" ref="K146" si="47">J146+(J146*$K$13)</f>
        <v>3074.0138234239998</v>
      </c>
    </row>
    <row r="147" spans="1:11" x14ac:dyDescent="0.25">
      <c r="A147" s="146"/>
      <c r="B147" s="1">
        <v>88264</v>
      </c>
      <c r="C147" s="1" t="s">
        <v>31</v>
      </c>
      <c r="D147" s="1" t="s">
        <v>29</v>
      </c>
      <c r="E147" s="22" t="s">
        <v>164</v>
      </c>
      <c r="F147" s="1" t="s">
        <v>33</v>
      </c>
      <c r="G147" s="2">
        <v>0.12809999999999999</v>
      </c>
      <c r="H147" s="49">
        <v>1</v>
      </c>
      <c r="I147" s="50">
        <v>33.090000000000003</v>
      </c>
      <c r="J147" s="50">
        <f t="shared" ref="J147:J149" si="48">G147*H147*I147</f>
        <v>4.238829</v>
      </c>
      <c r="K147" s="120"/>
    </row>
    <row r="148" spans="1:11" x14ac:dyDescent="0.25">
      <c r="A148" s="146"/>
      <c r="B148" s="1">
        <v>88247</v>
      </c>
      <c r="C148" s="1" t="s">
        <v>31</v>
      </c>
      <c r="D148" s="1" t="s">
        <v>29</v>
      </c>
      <c r="E148" s="22" t="s">
        <v>165</v>
      </c>
      <c r="F148" s="1" t="s">
        <v>33</v>
      </c>
      <c r="G148" s="2">
        <v>0.12809999999999999</v>
      </c>
      <c r="H148" s="49">
        <v>1</v>
      </c>
      <c r="I148" s="50">
        <v>26.26</v>
      </c>
      <c r="J148" s="50">
        <f t="shared" si="48"/>
        <v>3.3639060000000001</v>
      </c>
      <c r="K148" s="120"/>
    </row>
    <row r="149" spans="1:11" ht="25.5" x14ac:dyDescent="0.25">
      <c r="A149" s="146"/>
      <c r="B149" s="17"/>
      <c r="C149" s="1" t="s">
        <v>26</v>
      </c>
      <c r="D149" s="5" t="s">
        <v>183</v>
      </c>
      <c r="E149" s="22" t="s">
        <v>185</v>
      </c>
      <c r="F149" s="1" t="s">
        <v>64</v>
      </c>
      <c r="G149" s="2">
        <v>1</v>
      </c>
      <c r="H149" s="49">
        <v>1</v>
      </c>
      <c r="I149" s="50">
        <v>71.06</v>
      </c>
      <c r="J149" s="50">
        <f t="shared" si="48"/>
        <v>71.06</v>
      </c>
      <c r="K149" s="120"/>
    </row>
    <row r="150" spans="1:11" x14ac:dyDescent="0.25">
      <c r="A150" s="144" t="s">
        <v>174</v>
      </c>
      <c r="B150" s="6" t="s">
        <v>29</v>
      </c>
      <c r="C150" s="6" t="s">
        <v>29</v>
      </c>
      <c r="D150" s="6" t="s">
        <v>29</v>
      </c>
      <c r="E150" s="16" t="s">
        <v>190</v>
      </c>
      <c r="F150" s="6" t="s">
        <v>64</v>
      </c>
      <c r="G150" s="38">
        <v>1</v>
      </c>
      <c r="H150" s="41">
        <v>32</v>
      </c>
      <c r="I150" s="40">
        <f>SUM(J151:J153)</f>
        <v>40.042735</v>
      </c>
      <c r="J150" s="40">
        <f>G150*H150*I150</f>
        <v>1281.36752</v>
      </c>
      <c r="K150" s="119">
        <f t="shared" ref="K150" si="49">J150+(J150*$K$13)</f>
        <v>1564.806015424</v>
      </c>
    </row>
    <row r="151" spans="1:11" x14ac:dyDescent="0.25">
      <c r="A151" s="146"/>
      <c r="B151" s="1">
        <v>88264</v>
      </c>
      <c r="C151" s="1" t="s">
        <v>31</v>
      </c>
      <c r="D151" s="1" t="s">
        <v>29</v>
      </c>
      <c r="E151" s="22" t="s">
        <v>164</v>
      </c>
      <c r="F151" s="1" t="s">
        <v>33</v>
      </c>
      <c r="G151" s="2">
        <v>0.12809999999999999</v>
      </c>
      <c r="H151" s="49">
        <v>1</v>
      </c>
      <c r="I151" s="50">
        <v>33.090000000000003</v>
      </c>
      <c r="J151" s="50">
        <f t="shared" ref="J151:J153" si="50">G151*H151*I151</f>
        <v>4.238829</v>
      </c>
      <c r="K151" s="120"/>
    </row>
    <row r="152" spans="1:11" x14ac:dyDescent="0.25">
      <c r="A152" s="146"/>
      <c r="B152" s="1">
        <v>88247</v>
      </c>
      <c r="C152" s="1" t="s">
        <v>31</v>
      </c>
      <c r="D152" s="1" t="s">
        <v>29</v>
      </c>
      <c r="E152" s="22" t="s">
        <v>165</v>
      </c>
      <c r="F152" s="1" t="s">
        <v>33</v>
      </c>
      <c r="G152" s="2">
        <v>0.12809999999999999</v>
      </c>
      <c r="H152" s="49">
        <v>1</v>
      </c>
      <c r="I152" s="50">
        <v>26.26</v>
      </c>
      <c r="J152" s="50">
        <f t="shared" si="50"/>
        <v>3.3639060000000001</v>
      </c>
      <c r="K152" s="120"/>
    </row>
    <row r="153" spans="1:11" x14ac:dyDescent="0.25">
      <c r="A153" s="146"/>
      <c r="B153" s="17"/>
      <c r="C153" s="1" t="s">
        <v>26</v>
      </c>
      <c r="D153" s="5" t="s">
        <v>183</v>
      </c>
      <c r="E153" s="22" t="s">
        <v>184</v>
      </c>
      <c r="F153" s="1" t="s">
        <v>64</v>
      </c>
      <c r="G153" s="2">
        <v>1</v>
      </c>
      <c r="H153" s="49">
        <v>1</v>
      </c>
      <c r="I153" s="50">
        <v>32.44</v>
      </c>
      <c r="J153" s="50">
        <f t="shared" si="50"/>
        <v>32.44</v>
      </c>
      <c r="K153" s="120"/>
    </row>
    <row r="154" spans="1:11" x14ac:dyDescent="0.25">
      <c r="A154" s="144" t="s">
        <v>175</v>
      </c>
      <c r="B154" s="6" t="s">
        <v>29</v>
      </c>
      <c r="C154" s="6" t="s">
        <v>29</v>
      </c>
      <c r="D154" s="6" t="s">
        <v>29</v>
      </c>
      <c r="E154" s="16" t="s">
        <v>187</v>
      </c>
      <c r="F154" s="6" t="s">
        <v>23</v>
      </c>
      <c r="G154" s="38">
        <v>1</v>
      </c>
      <c r="H154" s="41">
        <v>22</v>
      </c>
      <c r="I154" s="40">
        <f>SUM(J155:J157)</f>
        <v>76.752735000000001</v>
      </c>
      <c r="J154" s="40">
        <f t="shared" ref="J154:J157" si="51">G154*H154*I154</f>
        <v>1688.56017</v>
      </c>
      <c r="K154" s="119">
        <f t="shared" ref="K154" si="52">J154+(J154*$K$13)</f>
        <v>2062.0696796040002</v>
      </c>
    </row>
    <row r="155" spans="1:11" x14ac:dyDescent="0.25">
      <c r="A155" s="146"/>
      <c r="B155" s="1">
        <v>88264</v>
      </c>
      <c r="C155" s="1" t="s">
        <v>31</v>
      </c>
      <c r="D155" s="1" t="s">
        <v>29</v>
      </c>
      <c r="E155" s="20" t="s">
        <v>164</v>
      </c>
      <c r="F155" s="1" t="s">
        <v>33</v>
      </c>
      <c r="G155" s="2">
        <v>0.12809999999999999</v>
      </c>
      <c r="H155" s="49">
        <v>1</v>
      </c>
      <c r="I155" s="50">
        <v>33.090000000000003</v>
      </c>
      <c r="J155" s="50">
        <f t="shared" si="51"/>
        <v>4.238829</v>
      </c>
      <c r="K155" s="120"/>
    </row>
    <row r="156" spans="1:11" x14ac:dyDescent="0.25">
      <c r="A156" s="146"/>
      <c r="B156" s="1">
        <v>88247</v>
      </c>
      <c r="C156" s="1" t="s">
        <v>31</v>
      </c>
      <c r="D156" s="1" t="s">
        <v>29</v>
      </c>
      <c r="E156" s="20" t="s">
        <v>165</v>
      </c>
      <c r="F156" s="1" t="s">
        <v>33</v>
      </c>
      <c r="G156" s="2">
        <v>0.12809999999999999</v>
      </c>
      <c r="H156" s="49">
        <v>1</v>
      </c>
      <c r="I156" s="50">
        <v>26.26</v>
      </c>
      <c r="J156" s="50">
        <f t="shared" si="51"/>
        <v>3.3639060000000001</v>
      </c>
      <c r="K156" s="120"/>
    </row>
    <row r="157" spans="1:11" x14ac:dyDescent="0.25">
      <c r="A157" s="146"/>
      <c r="B157" s="17"/>
      <c r="C157" s="1" t="s">
        <v>26</v>
      </c>
      <c r="D157" s="5" t="s">
        <v>183</v>
      </c>
      <c r="E157" s="20" t="s">
        <v>186</v>
      </c>
      <c r="F157" s="1" t="s">
        <v>23</v>
      </c>
      <c r="G157" s="2">
        <v>1</v>
      </c>
      <c r="H157" s="49">
        <v>1</v>
      </c>
      <c r="I157" s="50">
        <v>69.150000000000006</v>
      </c>
      <c r="J157" s="50">
        <f t="shared" si="51"/>
        <v>69.150000000000006</v>
      </c>
      <c r="K157" s="120"/>
    </row>
    <row r="158" spans="1:11" x14ac:dyDescent="0.25">
      <c r="A158" s="144" t="s">
        <v>176</v>
      </c>
      <c r="B158" s="6" t="s">
        <v>29</v>
      </c>
      <c r="C158" s="6" t="s">
        <v>29</v>
      </c>
      <c r="D158" s="6" t="s">
        <v>29</v>
      </c>
      <c r="E158" s="16" t="s">
        <v>203</v>
      </c>
      <c r="F158" s="6" t="s">
        <v>23</v>
      </c>
      <c r="G158" s="38">
        <v>1</v>
      </c>
      <c r="H158" s="41">
        <v>59</v>
      </c>
      <c r="I158" s="40">
        <f>SUM(J159:J161)</f>
        <v>4.5720749999999999</v>
      </c>
      <c r="J158" s="40">
        <f t="shared" ref="J158:J161" si="53">G158*H158*I158</f>
        <v>269.75242500000002</v>
      </c>
      <c r="K158" s="119">
        <f t="shared" ref="K158" si="54">J158+(J158*$K$13)</f>
        <v>329.42166141000001</v>
      </c>
    </row>
    <row r="159" spans="1:11" x14ac:dyDescent="0.25">
      <c r="A159" s="146"/>
      <c r="B159" s="17"/>
      <c r="C159" s="1" t="s">
        <v>31</v>
      </c>
      <c r="D159" s="1">
        <v>88264</v>
      </c>
      <c r="E159" s="22" t="s">
        <v>164</v>
      </c>
      <c r="F159" s="1" t="s">
        <v>33</v>
      </c>
      <c r="G159" s="2">
        <v>4.4999999999999997E-3</v>
      </c>
      <c r="H159" s="49">
        <v>1</v>
      </c>
      <c r="I159" s="50">
        <v>33.090000000000003</v>
      </c>
      <c r="J159" s="50">
        <f t="shared" si="53"/>
        <v>0.14890500000000001</v>
      </c>
      <c r="K159" s="120"/>
    </row>
    <row r="160" spans="1:11" x14ac:dyDescent="0.25">
      <c r="A160" s="146"/>
      <c r="B160" s="17"/>
      <c r="C160" s="1" t="s">
        <v>31</v>
      </c>
      <c r="D160" s="1">
        <v>88247</v>
      </c>
      <c r="E160" s="22" t="s">
        <v>165</v>
      </c>
      <c r="F160" s="1" t="s">
        <v>33</v>
      </c>
      <c r="G160" s="2">
        <v>4.4999999999999997E-3</v>
      </c>
      <c r="H160" s="49">
        <v>1</v>
      </c>
      <c r="I160" s="50">
        <v>26.26</v>
      </c>
      <c r="J160" s="50">
        <f t="shared" si="53"/>
        <v>0.11817</v>
      </c>
      <c r="K160" s="120"/>
    </row>
    <row r="161" spans="1:11" x14ac:dyDescent="0.25">
      <c r="A161" s="146"/>
      <c r="B161" s="17"/>
      <c r="C161" s="1" t="s">
        <v>26</v>
      </c>
      <c r="D161" s="5" t="s">
        <v>183</v>
      </c>
      <c r="E161" s="45" t="s">
        <v>203</v>
      </c>
      <c r="F161" s="1" t="s">
        <v>23</v>
      </c>
      <c r="G161" s="2">
        <v>1.05</v>
      </c>
      <c r="H161" s="49">
        <v>1</v>
      </c>
      <c r="I161" s="50">
        <v>4.0999999999999996</v>
      </c>
      <c r="J161" s="50">
        <f t="shared" si="53"/>
        <v>4.3049999999999997</v>
      </c>
      <c r="K161" s="120"/>
    </row>
    <row r="162" spans="1:11" x14ac:dyDescent="0.25">
      <c r="A162" s="144" t="s">
        <v>177</v>
      </c>
      <c r="B162" s="6" t="s">
        <v>29</v>
      </c>
      <c r="C162" s="6" t="s">
        <v>29</v>
      </c>
      <c r="D162" s="6" t="s">
        <v>29</v>
      </c>
      <c r="E162" s="16" t="s">
        <v>204</v>
      </c>
      <c r="F162" s="6" t="s">
        <v>23</v>
      </c>
      <c r="G162" s="38">
        <v>1</v>
      </c>
      <c r="H162" s="41">
        <v>37</v>
      </c>
      <c r="I162" s="40">
        <f>SUM(J163:J165)</f>
        <v>5.3070750000000002</v>
      </c>
      <c r="J162" s="40">
        <f t="shared" ref="J162:J165" si="55">G162*H162*I162</f>
        <v>196.36177499999999</v>
      </c>
      <c r="K162" s="119">
        <f t="shared" ref="K162" si="56">J162+(J162*$K$13)</f>
        <v>239.79699962999999</v>
      </c>
    </row>
    <row r="163" spans="1:11" x14ac:dyDescent="0.25">
      <c r="A163" s="146"/>
      <c r="B163" s="17"/>
      <c r="C163" s="1" t="s">
        <v>31</v>
      </c>
      <c r="D163" s="1">
        <v>88264</v>
      </c>
      <c r="E163" s="22" t="s">
        <v>164</v>
      </c>
      <c r="F163" s="1" t="s">
        <v>33</v>
      </c>
      <c r="G163" s="2">
        <v>4.4999999999999997E-3</v>
      </c>
      <c r="H163" s="49">
        <v>1</v>
      </c>
      <c r="I163" s="50">
        <v>33.090000000000003</v>
      </c>
      <c r="J163" s="50">
        <f t="shared" si="55"/>
        <v>0.14890500000000001</v>
      </c>
      <c r="K163" s="120"/>
    </row>
    <row r="164" spans="1:11" x14ac:dyDescent="0.25">
      <c r="A164" s="146"/>
      <c r="B164" s="17"/>
      <c r="C164" s="1" t="s">
        <v>31</v>
      </c>
      <c r="D164" s="1">
        <v>88247</v>
      </c>
      <c r="E164" s="22" t="s">
        <v>165</v>
      </c>
      <c r="F164" s="1" t="s">
        <v>33</v>
      </c>
      <c r="G164" s="2">
        <v>4.4999999999999997E-3</v>
      </c>
      <c r="H164" s="49">
        <v>1</v>
      </c>
      <c r="I164" s="50">
        <v>26.26</v>
      </c>
      <c r="J164" s="50">
        <f t="shared" si="55"/>
        <v>0.11817</v>
      </c>
      <c r="K164" s="120"/>
    </row>
    <row r="165" spans="1:11" x14ac:dyDescent="0.25">
      <c r="A165" s="146"/>
      <c r="B165" s="17"/>
      <c r="C165" s="1" t="s">
        <v>26</v>
      </c>
      <c r="D165" s="5" t="s">
        <v>183</v>
      </c>
      <c r="E165" s="45" t="s">
        <v>205</v>
      </c>
      <c r="F165" s="1" t="s">
        <v>23</v>
      </c>
      <c r="G165" s="2">
        <v>1.05</v>
      </c>
      <c r="H165" s="49">
        <v>1</v>
      </c>
      <c r="I165" s="50">
        <v>4.8</v>
      </c>
      <c r="J165" s="50">
        <f t="shared" si="55"/>
        <v>5.04</v>
      </c>
      <c r="K165" s="120"/>
    </row>
    <row r="166" spans="1:11" ht="25.5" x14ac:dyDescent="0.25">
      <c r="A166" s="144" t="s">
        <v>179</v>
      </c>
      <c r="B166" s="6">
        <v>98297</v>
      </c>
      <c r="C166" s="6" t="s">
        <v>29</v>
      </c>
      <c r="D166" s="6" t="s">
        <v>29</v>
      </c>
      <c r="E166" s="16" t="s">
        <v>200</v>
      </c>
      <c r="F166" s="6" t="s">
        <v>64</v>
      </c>
      <c r="G166" s="38">
        <v>1</v>
      </c>
      <c r="H166" s="41">
        <v>1055.5</v>
      </c>
      <c r="I166" s="40">
        <v>9.77</v>
      </c>
      <c r="J166" s="40">
        <f>G166*H166*I166</f>
        <v>10312.234999999999</v>
      </c>
      <c r="K166" s="119">
        <f>J166+(J166*$K$13)</f>
        <v>12593.301381999998</v>
      </c>
    </row>
    <row r="167" spans="1:11" x14ac:dyDescent="0.25">
      <c r="A167" s="114">
        <v>8</v>
      </c>
      <c r="B167" s="175" t="s">
        <v>139</v>
      </c>
      <c r="C167" s="175"/>
      <c r="D167" s="175"/>
      <c r="E167" s="175"/>
      <c r="F167" s="175"/>
      <c r="G167" s="175"/>
      <c r="H167" s="175"/>
      <c r="I167" s="176"/>
      <c r="J167" s="4" t="s">
        <v>8</v>
      </c>
      <c r="K167" s="115">
        <f>SUM(K168:K175)</f>
        <v>3433.7945839999998</v>
      </c>
    </row>
    <row r="168" spans="1:11" ht="25.5" x14ac:dyDescent="0.25">
      <c r="A168" s="110" t="s">
        <v>154</v>
      </c>
      <c r="B168" s="6">
        <v>101907</v>
      </c>
      <c r="C168" s="18"/>
      <c r="D168" s="18"/>
      <c r="E168" s="16" t="s">
        <v>140</v>
      </c>
      <c r="F168" s="6" t="s">
        <v>23</v>
      </c>
      <c r="G168" s="38">
        <v>1</v>
      </c>
      <c r="H168" s="41">
        <v>2</v>
      </c>
      <c r="I168" s="40">
        <v>747.56</v>
      </c>
      <c r="J168" s="40">
        <f>G168*H168*I168</f>
        <v>1495.12</v>
      </c>
      <c r="K168" s="119">
        <f>J168+(J168*$K$13)</f>
        <v>1825.8405439999999</v>
      </c>
    </row>
    <row r="169" spans="1:11" ht="25.5" x14ac:dyDescent="0.25">
      <c r="A169" s="110" t="s">
        <v>155</v>
      </c>
      <c r="B169" s="6">
        <v>101905</v>
      </c>
      <c r="C169" s="18"/>
      <c r="D169" s="18"/>
      <c r="E169" s="16" t="s">
        <v>141</v>
      </c>
      <c r="F169" s="6" t="s">
        <v>23</v>
      </c>
      <c r="G169" s="38">
        <v>1</v>
      </c>
      <c r="H169" s="41">
        <v>2</v>
      </c>
      <c r="I169" s="40">
        <v>237.56</v>
      </c>
      <c r="J169" s="40">
        <f>G169*H169*I169</f>
        <v>475.12</v>
      </c>
      <c r="K169" s="119">
        <f>J169+(J169*$K$13)</f>
        <v>580.216544</v>
      </c>
    </row>
    <row r="170" spans="1:11" x14ac:dyDescent="0.25">
      <c r="A170" s="110" t="s">
        <v>199</v>
      </c>
      <c r="B170" s="6" t="s">
        <v>29</v>
      </c>
      <c r="C170" s="6" t="s">
        <v>29</v>
      </c>
      <c r="D170" s="6" t="s">
        <v>29</v>
      </c>
      <c r="E170" s="16" t="s">
        <v>145</v>
      </c>
      <c r="F170" s="6" t="s">
        <v>23</v>
      </c>
      <c r="G170" s="38">
        <v>1</v>
      </c>
      <c r="H170" s="41">
        <v>1</v>
      </c>
      <c r="I170" s="40">
        <f>SUM(J171:J174)</f>
        <v>619.99999999999989</v>
      </c>
      <c r="J170" s="40">
        <f>G170*H170*I170</f>
        <v>619.99999999999989</v>
      </c>
      <c r="K170" s="119">
        <f>J170+(J170*$K$13)</f>
        <v>757.14399999999989</v>
      </c>
    </row>
    <row r="171" spans="1:11" x14ac:dyDescent="0.25">
      <c r="A171" s="121"/>
      <c r="B171" s="1">
        <v>88243</v>
      </c>
      <c r="C171" s="1" t="s">
        <v>29</v>
      </c>
      <c r="D171" s="1" t="s">
        <v>29</v>
      </c>
      <c r="E171" s="22" t="s">
        <v>102</v>
      </c>
      <c r="F171" s="1" t="s">
        <v>33</v>
      </c>
      <c r="G171" s="2">
        <v>1</v>
      </c>
      <c r="H171" s="35">
        <v>1</v>
      </c>
      <c r="I171" s="36">
        <v>25.64</v>
      </c>
      <c r="J171" s="36">
        <f t="shared" ref="J171" si="57">G171*H171*I171</f>
        <v>25.64</v>
      </c>
      <c r="K171" s="120"/>
    </row>
    <row r="172" spans="1:11" ht="25.5" x14ac:dyDescent="0.25">
      <c r="A172" s="121"/>
      <c r="B172" s="21"/>
      <c r="C172" s="5" t="s">
        <v>26</v>
      </c>
      <c r="D172" s="5">
        <v>37539</v>
      </c>
      <c r="E172" s="45" t="s">
        <v>147</v>
      </c>
      <c r="F172" s="5" t="s">
        <v>23</v>
      </c>
      <c r="G172" s="2">
        <v>1</v>
      </c>
      <c r="H172" s="35">
        <v>17</v>
      </c>
      <c r="I172" s="36">
        <v>25</v>
      </c>
      <c r="J172" s="36">
        <f t="shared" ref="J172:J173" si="58">G172*H172*I172</f>
        <v>425</v>
      </c>
      <c r="K172" s="120"/>
    </row>
    <row r="173" spans="1:11" ht="25.5" x14ac:dyDescent="0.25">
      <c r="A173" s="121"/>
      <c r="B173" s="21"/>
      <c r="C173" s="1" t="s">
        <v>26</v>
      </c>
      <c r="D173" s="1">
        <v>37559</v>
      </c>
      <c r="E173" s="22" t="s">
        <v>148</v>
      </c>
      <c r="F173" s="1" t="s">
        <v>23</v>
      </c>
      <c r="G173" s="2">
        <v>1</v>
      </c>
      <c r="H173" s="35">
        <v>2</v>
      </c>
      <c r="I173" s="36">
        <v>35.47</v>
      </c>
      <c r="J173" s="36">
        <f t="shared" si="58"/>
        <v>70.94</v>
      </c>
      <c r="K173" s="120"/>
    </row>
    <row r="174" spans="1:11" ht="25.5" x14ac:dyDescent="0.25">
      <c r="A174" s="121"/>
      <c r="B174" s="21"/>
      <c r="C174" s="1" t="s">
        <v>26</v>
      </c>
      <c r="D174" s="1">
        <v>37560</v>
      </c>
      <c r="E174" s="22" t="s">
        <v>146</v>
      </c>
      <c r="F174" s="1" t="s">
        <v>23</v>
      </c>
      <c r="G174" s="2">
        <v>1</v>
      </c>
      <c r="H174" s="35">
        <v>2</v>
      </c>
      <c r="I174" s="36">
        <v>49.21</v>
      </c>
      <c r="J174" s="36">
        <f t="shared" ref="J174" si="59">G174*H174*I174</f>
        <v>98.42</v>
      </c>
      <c r="K174" s="120"/>
    </row>
    <row r="175" spans="1:11" x14ac:dyDescent="0.25">
      <c r="A175" s="110" t="s">
        <v>198</v>
      </c>
      <c r="B175" s="6" t="s">
        <v>29</v>
      </c>
      <c r="C175" s="6" t="s">
        <v>26</v>
      </c>
      <c r="D175" s="6">
        <v>38774</v>
      </c>
      <c r="E175" s="19" t="s">
        <v>149</v>
      </c>
      <c r="F175" s="6" t="s">
        <v>23</v>
      </c>
      <c r="G175" s="9">
        <v>1</v>
      </c>
      <c r="H175" s="41">
        <v>18</v>
      </c>
      <c r="I175" s="40">
        <v>12.31</v>
      </c>
      <c r="J175" s="40">
        <f t="shared" ref="J175" si="60">G175*H175*I175</f>
        <v>221.58</v>
      </c>
      <c r="K175" s="119">
        <f t="shared" ref="K175:K178" si="61">J175+(J175*$K$13)</f>
        <v>270.59349600000002</v>
      </c>
    </row>
    <row r="176" spans="1:11" x14ac:dyDescent="0.25">
      <c r="A176" s="114">
        <v>9</v>
      </c>
      <c r="B176" s="175" t="s">
        <v>151</v>
      </c>
      <c r="C176" s="175"/>
      <c r="D176" s="175"/>
      <c r="E176" s="175"/>
      <c r="F176" s="175"/>
      <c r="G176" s="175"/>
      <c r="H176" s="175"/>
      <c r="I176" s="176"/>
      <c r="J176" s="4" t="s">
        <v>8</v>
      </c>
      <c r="K176" s="115">
        <f>SUM(K177:K178)</f>
        <v>5974.5988799999996</v>
      </c>
    </row>
    <row r="177" spans="1:11" ht="25.5" x14ac:dyDescent="0.25">
      <c r="A177" s="110" t="s">
        <v>157</v>
      </c>
      <c r="B177" s="6">
        <v>103291</v>
      </c>
      <c r="C177" s="6" t="s">
        <v>29</v>
      </c>
      <c r="D177" s="6" t="s">
        <v>29</v>
      </c>
      <c r="E177" s="16" t="s">
        <v>152</v>
      </c>
      <c r="F177" s="6" t="s">
        <v>64</v>
      </c>
      <c r="G177" s="9">
        <v>1</v>
      </c>
      <c r="H177" s="41">
        <v>36</v>
      </c>
      <c r="I177" s="40">
        <v>90.53</v>
      </c>
      <c r="J177" s="40">
        <f t="shared" ref="J177:J178" si="62">G177*H177*I177</f>
        <v>3259.08</v>
      </c>
      <c r="K177" s="119">
        <f t="shared" si="61"/>
        <v>3979.9884959999999</v>
      </c>
    </row>
    <row r="178" spans="1:11" ht="25.5" x14ac:dyDescent="0.25">
      <c r="A178" s="110" t="s">
        <v>158</v>
      </c>
      <c r="B178" s="6">
        <v>103289</v>
      </c>
      <c r="C178" s="6" t="s">
        <v>29</v>
      </c>
      <c r="D178" s="6" t="s">
        <v>29</v>
      </c>
      <c r="E178" s="16" t="s">
        <v>153</v>
      </c>
      <c r="F178" s="6" t="s">
        <v>64</v>
      </c>
      <c r="G178" s="9">
        <v>1</v>
      </c>
      <c r="H178" s="41">
        <v>36</v>
      </c>
      <c r="I178" s="40">
        <v>45.37</v>
      </c>
      <c r="J178" s="40">
        <f t="shared" si="62"/>
        <v>1633.32</v>
      </c>
      <c r="K178" s="119">
        <f t="shared" si="61"/>
        <v>1994.6103840000001</v>
      </c>
    </row>
    <row r="179" spans="1:11" x14ac:dyDescent="0.25">
      <c r="A179" s="114">
        <v>10</v>
      </c>
      <c r="B179" s="175" t="s">
        <v>156</v>
      </c>
      <c r="C179" s="175"/>
      <c r="D179" s="175"/>
      <c r="E179" s="175"/>
      <c r="F179" s="175"/>
      <c r="G179" s="175"/>
      <c r="H179" s="175"/>
      <c r="I179" s="176"/>
      <c r="J179" s="4" t="s">
        <v>8</v>
      </c>
      <c r="K179" s="115">
        <f>SUM(K180:K181)</f>
        <v>1098.689216</v>
      </c>
    </row>
    <row r="180" spans="1:11" x14ac:dyDescent="0.25">
      <c r="A180" s="110" t="s">
        <v>201</v>
      </c>
      <c r="B180" s="6">
        <v>88273</v>
      </c>
      <c r="C180" s="6" t="s">
        <v>29</v>
      </c>
      <c r="D180" s="6" t="s">
        <v>29</v>
      </c>
      <c r="E180" s="16" t="s">
        <v>83</v>
      </c>
      <c r="F180" s="6" t="s">
        <v>33</v>
      </c>
      <c r="G180" s="9">
        <v>1</v>
      </c>
      <c r="H180" s="41">
        <v>16</v>
      </c>
      <c r="I180" s="40">
        <v>30.59</v>
      </c>
      <c r="J180" s="40">
        <f t="shared" ref="J180" si="63">G180*H180*I180</f>
        <v>489.44</v>
      </c>
      <c r="K180" s="119">
        <f t="shared" ref="K180:K181" si="64">J180+(J180*$K$13)</f>
        <v>597.70412799999997</v>
      </c>
    </row>
    <row r="181" spans="1:11" ht="15.75" thickBot="1" x14ac:dyDescent="0.3">
      <c r="A181" s="122" t="s">
        <v>202</v>
      </c>
      <c r="B181" s="123">
        <v>88243</v>
      </c>
      <c r="C181" s="123" t="s">
        <v>29</v>
      </c>
      <c r="D181" s="123" t="s">
        <v>29</v>
      </c>
      <c r="E181" s="124" t="s">
        <v>102</v>
      </c>
      <c r="F181" s="123" t="s">
        <v>33</v>
      </c>
      <c r="G181" s="125">
        <v>1</v>
      </c>
      <c r="H181" s="126">
        <v>16</v>
      </c>
      <c r="I181" s="127">
        <v>25.64</v>
      </c>
      <c r="J181" s="127">
        <f t="shared" ref="J181" si="65">G181*H181*I181</f>
        <v>410.24</v>
      </c>
      <c r="K181" s="128">
        <f t="shared" si="64"/>
        <v>500.98508800000002</v>
      </c>
    </row>
    <row r="182" spans="1:11" ht="15.75" thickBot="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</row>
    <row r="183" spans="1:11" ht="35.1" customHeight="1" x14ac:dyDescent="0.25">
      <c r="A183" s="181" t="s">
        <v>206</v>
      </c>
      <c r="B183" s="182"/>
      <c r="C183" s="182"/>
      <c r="D183" s="182"/>
      <c r="E183" s="182"/>
      <c r="F183" s="182"/>
      <c r="G183" s="182"/>
      <c r="H183" s="182"/>
      <c r="I183" s="182"/>
      <c r="J183" s="103" t="s">
        <v>226</v>
      </c>
      <c r="K183" s="129">
        <f>$K$11</f>
        <v>355494.89834017574</v>
      </c>
    </row>
    <row r="184" spans="1:11" ht="30" customHeight="1" x14ac:dyDescent="0.25">
      <c r="A184" s="187" t="s">
        <v>207</v>
      </c>
      <c r="B184" s="179" t="s">
        <v>3</v>
      </c>
      <c r="C184" s="179"/>
      <c r="D184" s="179"/>
      <c r="E184" s="179"/>
      <c r="F184" s="179"/>
      <c r="G184" s="179"/>
      <c r="H184" s="46" t="s">
        <v>25</v>
      </c>
      <c r="I184" s="179" t="s">
        <v>208</v>
      </c>
      <c r="J184" s="185" t="s">
        <v>209</v>
      </c>
      <c r="K184" s="202" t="s">
        <v>210</v>
      </c>
    </row>
    <row r="185" spans="1:11" ht="15" customHeight="1" x14ac:dyDescent="0.25">
      <c r="A185" s="187"/>
      <c r="B185" s="179"/>
      <c r="C185" s="179"/>
      <c r="D185" s="179"/>
      <c r="E185" s="179"/>
      <c r="F185" s="179"/>
      <c r="G185" s="179"/>
      <c r="H185" s="51">
        <f>$K$13</f>
        <v>0.22120000000000001</v>
      </c>
      <c r="I185" s="179"/>
      <c r="J185" s="185"/>
      <c r="K185" s="203"/>
    </row>
    <row r="186" spans="1:11" x14ac:dyDescent="0.25">
      <c r="A186" s="130">
        <v>1</v>
      </c>
      <c r="B186" s="204" t="s">
        <v>21</v>
      </c>
      <c r="C186" s="204"/>
      <c r="D186" s="204"/>
      <c r="E186" s="204"/>
      <c r="F186" s="204"/>
      <c r="G186" s="204"/>
      <c r="H186" s="60">
        <f>$K$14</f>
        <v>52246.269876000006</v>
      </c>
      <c r="I186" s="61">
        <f>H186/$K$183</f>
        <v>0.14696770648451093</v>
      </c>
      <c r="J186" s="61">
        <f>I186</f>
        <v>0.14696770648451093</v>
      </c>
      <c r="K186" s="111" t="str">
        <f>IF(I186&lt;=5%,"C",IF(I186&lt;=15%,"B",IF(I186&gt;15%,"A")))</f>
        <v>B</v>
      </c>
    </row>
    <row r="187" spans="1:11" x14ac:dyDescent="0.25">
      <c r="A187" s="130">
        <v>2</v>
      </c>
      <c r="B187" s="205" t="s">
        <v>47</v>
      </c>
      <c r="C187" s="206"/>
      <c r="D187" s="206"/>
      <c r="E187" s="206"/>
      <c r="F187" s="206"/>
      <c r="G187" s="207"/>
      <c r="H187" s="60">
        <f>$K$24</f>
        <v>864.6096</v>
      </c>
      <c r="I187" s="61">
        <f>H187/$K$183</f>
        <v>2.432129417431607E-3</v>
      </c>
      <c r="J187" s="61">
        <f t="shared" ref="J187:J195" si="66">I187+J186</f>
        <v>0.14939983590194253</v>
      </c>
      <c r="K187" s="111" t="str">
        <f t="shared" ref="K187:K195" si="67">IF(I187&lt;=5%,"C",IF(I187&lt;=15%,"B",IF(I187&gt;15%,"A")))</f>
        <v>C</v>
      </c>
    </row>
    <row r="188" spans="1:11" x14ac:dyDescent="0.25">
      <c r="A188" s="130">
        <v>3</v>
      </c>
      <c r="B188" s="205" t="s">
        <v>55</v>
      </c>
      <c r="C188" s="206"/>
      <c r="D188" s="206"/>
      <c r="E188" s="206"/>
      <c r="F188" s="206"/>
      <c r="G188" s="207"/>
      <c r="H188" s="60">
        <f>$K$29</f>
        <v>3541.2973084800005</v>
      </c>
      <c r="I188" s="61">
        <f>H188/$K$183</f>
        <v>9.9615981129813746E-3</v>
      </c>
      <c r="J188" s="61">
        <f t="shared" si="66"/>
        <v>0.15936143401492389</v>
      </c>
      <c r="K188" s="111" t="str">
        <f t="shared" si="67"/>
        <v>C</v>
      </c>
    </row>
    <row r="189" spans="1:11" x14ac:dyDescent="0.25">
      <c r="A189" s="130">
        <v>4</v>
      </c>
      <c r="B189" s="205" t="s">
        <v>63</v>
      </c>
      <c r="C189" s="206"/>
      <c r="D189" s="206"/>
      <c r="E189" s="206"/>
      <c r="F189" s="206"/>
      <c r="G189" s="207"/>
      <c r="H189" s="60">
        <f>$K$35</f>
        <v>26110.503797736001</v>
      </c>
      <c r="I189" s="61">
        <f>H189/$K$183</f>
        <v>7.3448322098706081E-2</v>
      </c>
      <c r="J189" s="61">
        <f t="shared" si="66"/>
        <v>0.23280975611362997</v>
      </c>
      <c r="K189" s="111" t="str">
        <f t="shared" si="67"/>
        <v>B</v>
      </c>
    </row>
    <row r="190" spans="1:11" x14ac:dyDescent="0.25">
      <c r="A190" s="130">
        <v>5</v>
      </c>
      <c r="B190" s="205" t="s">
        <v>77</v>
      </c>
      <c r="C190" s="206"/>
      <c r="D190" s="206"/>
      <c r="E190" s="206"/>
      <c r="F190" s="206"/>
      <c r="G190" s="207"/>
      <c r="H190" s="60">
        <f>$K$47</f>
        <v>180502.27476</v>
      </c>
      <c r="I190" s="61">
        <f>H190/$K$183</f>
        <v>0.50774926898465933</v>
      </c>
      <c r="J190" s="61">
        <f t="shared" si="66"/>
        <v>0.7405590250982893</v>
      </c>
      <c r="K190" s="111" t="str">
        <f t="shared" si="67"/>
        <v>A</v>
      </c>
    </row>
    <row r="191" spans="1:11" x14ac:dyDescent="0.25">
      <c r="A191" s="130">
        <v>6</v>
      </c>
      <c r="B191" s="205" t="s">
        <v>159</v>
      </c>
      <c r="C191" s="206"/>
      <c r="D191" s="206"/>
      <c r="E191" s="206"/>
      <c r="F191" s="206"/>
      <c r="G191" s="207"/>
      <c r="H191" s="60">
        <f>$K$56</f>
        <v>54682.435666571691</v>
      </c>
      <c r="I191" s="61">
        <f>H191/$K$183</f>
        <v>0.15382059186189967</v>
      </c>
      <c r="J191" s="61">
        <f t="shared" si="66"/>
        <v>0.89437961696018897</v>
      </c>
      <c r="K191" s="111" t="str">
        <f t="shared" si="67"/>
        <v>A</v>
      </c>
    </row>
    <row r="192" spans="1:11" x14ac:dyDescent="0.25">
      <c r="A192" s="130">
        <v>7</v>
      </c>
      <c r="B192" s="205" t="s">
        <v>194</v>
      </c>
      <c r="C192" s="206"/>
      <c r="D192" s="206"/>
      <c r="E192" s="206"/>
      <c r="F192" s="206"/>
      <c r="G192" s="207"/>
      <c r="H192" s="60">
        <f>$K$124</f>
        <v>27040.424651387999</v>
      </c>
      <c r="I192" s="61">
        <f>H192/$K$183</f>
        <v>7.6064170759246208E-2</v>
      </c>
      <c r="J192" s="61">
        <f t="shared" si="66"/>
        <v>0.97044378771943518</v>
      </c>
      <c r="K192" s="111" t="str">
        <f t="shared" si="67"/>
        <v>B</v>
      </c>
    </row>
    <row r="193" spans="1:11" x14ac:dyDescent="0.25">
      <c r="A193" s="130">
        <v>8</v>
      </c>
      <c r="B193" s="205" t="s">
        <v>139</v>
      </c>
      <c r="C193" s="206"/>
      <c r="D193" s="206"/>
      <c r="E193" s="206"/>
      <c r="F193" s="206"/>
      <c r="G193" s="207"/>
      <c r="H193" s="60">
        <f>$K$167</f>
        <v>3433.7945839999998</v>
      </c>
      <c r="I193" s="61">
        <f>H193/$K$183</f>
        <v>9.6591951109075442E-3</v>
      </c>
      <c r="J193" s="61">
        <f t="shared" si="66"/>
        <v>0.98010298283034269</v>
      </c>
      <c r="K193" s="111" t="str">
        <f t="shared" si="67"/>
        <v>C</v>
      </c>
    </row>
    <row r="194" spans="1:11" x14ac:dyDescent="0.25">
      <c r="A194" s="130">
        <v>9</v>
      </c>
      <c r="B194" s="205" t="s">
        <v>151</v>
      </c>
      <c r="C194" s="206"/>
      <c r="D194" s="206"/>
      <c r="E194" s="206"/>
      <c r="F194" s="206"/>
      <c r="G194" s="207"/>
      <c r="H194" s="60">
        <f>$K$176</f>
        <v>5974.5988799999996</v>
      </c>
      <c r="I194" s="61">
        <f>H194/$K$183</f>
        <v>1.6806426499777392E-2</v>
      </c>
      <c r="J194" s="61">
        <f t="shared" si="66"/>
        <v>0.99690940933012007</v>
      </c>
      <c r="K194" s="111" t="str">
        <f t="shared" si="67"/>
        <v>C</v>
      </c>
    </row>
    <row r="195" spans="1:11" x14ac:dyDescent="0.25">
      <c r="A195" s="130">
        <v>10</v>
      </c>
      <c r="B195" s="205" t="s">
        <v>156</v>
      </c>
      <c r="C195" s="206"/>
      <c r="D195" s="206"/>
      <c r="E195" s="206"/>
      <c r="F195" s="206"/>
      <c r="G195" s="207"/>
      <c r="H195" s="60">
        <f>$K$179</f>
        <v>1098.689216</v>
      </c>
      <c r="I195" s="61">
        <f>H195/$K$183</f>
        <v>3.0905906698797574E-3</v>
      </c>
      <c r="J195" s="61">
        <f t="shared" si="66"/>
        <v>0.99999999999999978</v>
      </c>
      <c r="K195" s="111" t="str">
        <f t="shared" si="67"/>
        <v>C</v>
      </c>
    </row>
    <row r="196" spans="1:11" ht="5.0999999999999996" customHeight="1" x14ac:dyDescent="0.25">
      <c r="A196" s="131"/>
      <c r="B196" s="43"/>
      <c r="C196" s="43"/>
      <c r="D196" s="43"/>
      <c r="E196" s="43"/>
      <c r="F196" s="43"/>
      <c r="G196" s="43"/>
      <c r="H196" s="43"/>
      <c r="I196" s="43"/>
      <c r="J196" s="43"/>
      <c r="K196" s="132"/>
    </row>
    <row r="197" spans="1:11" ht="20.100000000000001" customHeight="1" x14ac:dyDescent="0.25">
      <c r="A197" s="190" t="s">
        <v>211</v>
      </c>
      <c r="B197" s="191"/>
      <c r="C197" s="191"/>
      <c r="D197" s="191"/>
      <c r="E197" s="192"/>
      <c r="F197" s="53"/>
      <c r="G197" s="53"/>
      <c r="H197" s="53"/>
      <c r="I197" s="53"/>
      <c r="J197" s="53"/>
      <c r="K197" s="80"/>
    </row>
    <row r="198" spans="1:11" ht="20.100000000000001" customHeight="1" x14ac:dyDescent="0.25">
      <c r="A198" s="193" t="s">
        <v>212</v>
      </c>
      <c r="B198" s="194"/>
      <c r="C198" s="194"/>
      <c r="D198" s="194"/>
      <c r="E198" s="195"/>
      <c r="F198" s="52"/>
      <c r="G198" s="52"/>
      <c r="H198" s="52"/>
      <c r="I198" s="52"/>
      <c r="J198" s="52"/>
      <c r="K198" s="133"/>
    </row>
    <row r="199" spans="1:11" ht="20.100000000000001" customHeight="1" x14ac:dyDescent="0.25">
      <c r="A199" s="196" t="s">
        <v>213</v>
      </c>
      <c r="B199" s="197"/>
      <c r="C199" s="197"/>
      <c r="D199" s="197"/>
      <c r="E199" s="198"/>
      <c r="F199" s="52"/>
      <c r="G199" s="52"/>
      <c r="H199" s="52"/>
      <c r="I199" s="52"/>
      <c r="J199" s="52"/>
      <c r="K199" s="133"/>
    </row>
    <row r="200" spans="1:11" ht="20.100000000000001" customHeight="1" thickBot="1" x14ac:dyDescent="0.3">
      <c r="A200" s="199" t="s">
        <v>214</v>
      </c>
      <c r="B200" s="200"/>
      <c r="C200" s="200"/>
      <c r="D200" s="200"/>
      <c r="E200" s="201"/>
      <c r="F200" s="134"/>
      <c r="G200" s="134"/>
      <c r="H200" s="134"/>
      <c r="I200" s="134"/>
      <c r="J200" s="134"/>
      <c r="K200" s="135"/>
    </row>
    <row r="201" spans="1:11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</row>
  </sheetData>
  <mergeCells count="49">
    <mergeCell ref="A197:E197"/>
    <mergeCell ref="A198:E198"/>
    <mergeCell ref="A199:E199"/>
    <mergeCell ref="A200:E200"/>
    <mergeCell ref="K184:K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84:G185"/>
    <mergeCell ref="J184:J185"/>
    <mergeCell ref="B124:I124"/>
    <mergeCell ref="A183:I183"/>
    <mergeCell ref="A184:A185"/>
    <mergeCell ref="I184:I185"/>
    <mergeCell ref="B179:I179"/>
    <mergeCell ref="B176:I176"/>
    <mergeCell ref="B56:I56"/>
    <mergeCell ref="F5:H5"/>
    <mergeCell ref="I12:I13"/>
    <mergeCell ref="B167:I167"/>
    <mergeCell ref="I5:K5"/>
    <mergeCell ref="B24:I24"/>
    <mergeCell ref="A11:I11"/>
    <mergeCell ref="B14:I14"/>
    <mergeCell ref="B47:I47"/>
    <mergeCell ref="A1:D9"/>
    <mergeCell ref="H12:H13"/>
    <mergeCell ref="J12:J13"/>
    <mergeCell ref="A12:A13"/>
    <mergeCell ref="G12:G13"/>
    <mergeCell ref="E7:E8"/>
    <mergeCell ref="B29:I29"/>
    <mergeCell ref="B35:I35"/>
    <mergeCell ref="F9:H9"/>
    <mergeCell ref="E12:E13"/>
    <mergeCell ref="B12:B13"/>
    <mergeCell ref="C12:C13"/>
    <mergeCell ref="D12:D13"/>
    <mergeCell ref="F12:F13"/>
    <mergeCell ref="F6:H8"/>
    <mergeCell ref="J7:K7"/>
    <mergeCell ref="J8:K8"/>
  </mergeCells>
  <phoneticPr fontId="10" type="noConversion"/>
  <printOptions horizontalCentered="1"/>
  <pageMargins left="0.19685039370078741" right="0.19685039370078741" top="0.19685039370078741" bottom="0.59055118110236227" header="0" footer="0"/>
  <pageSetup paperSize="8"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08E30-F188-4EFC-85CF-9C9E56948D77}">
  <dimension ref="A1:R25"/>
  <sheetViews>
    <sheetView view="pageBreakPreview" zoomScale="90" zoomScaleNormal="90" zoomScaleSheetLayoutView="90" workbookViewId="0">
      <selection activeCell="M1" sqref="M1"/>
    </sheetView>
  </sheetViews>
  <sheetFormatPr defaultRowHeight="15" x14ac:dyDescent="0.25"/>
  <cols>
    <col min="1" max="18" width="14.7109375" customWidth="1"/>
  </cols>
  <sheetData>
    <row r="1" spans="1:18" ht="21" customHeight="1" x14ac:dyDescent="0.25">
      <c r="A1" s="150" t="e" vm="3">
        <f>CONSID!A1</f>
        <v>#VALUE!</v>
      </c>
      <c r="B1" s="151"/>
      <c r="C1" s="151"/>
      <c r="D1" s="151"/>
      <c r="E1" s="214" t="s">
        <v>16</v>
      </c>
      <c r="F1" s="215"/>
      <c r="G1" s="215"/>
      <c r="H1" s="215"/>
      <c r="I1" s="215"/>
      <c r="J1" s="215"/>
      <c r="K1" s="215"/>
      <c r="L1" s="216"/>
      <c r="M1" s="77" t="s">
        <v>10</v>
      </c>
      <c r="N1" s="78" t="str">
        <f>CONSID!F1</f>
        <v>ESCRITÓRIO DE REPRESENTAÇÃO DA SUSEP NO DISTRITO FEDERAL</v>
      </c>
      <c r="O1" s="77"/>
      <c r="P1" s="77"/>
      <c r="Q1" s="77"/>
      <c r="R1" s="79"/>
    </row>
    <row r="2" spans="1:18" ht="21" customHeight="1" x14ac:dyDescent="0.25">
      <c r="A2" s="153"/>
      <c r="B2" s="154"/>
      <c r="C2" s="154"/>
      <c r="D2" s="154"/>
      <c r="E2" s="208" t="str">
        <f>ORÇ!E2</f>
        <v>SINAPI - BRASÍLIA/DF - REF. JULHO/2025 BANCO DE PREÇOS E MERCADO</v>
      </c>
      <c r="F2" s="209"/>
      <c r="G2" s="209"/>
      <c r="H2" s="209"/>
      <c r="I2" s="209"/>
      <c r="J2" s="209"/>
      <c r="K2" s="209"/>
      <c r="L2" s="210"/>
      <c r="M2" s="53" t="s">
        <v>9</v>
      </c>
      <c r="N2" s="52" t="str">
        <f>CONSID!F2</f>
        <v>REFORMA DO 13º PAVIMENTO</v>
      </c>
      <c r="O2" s="53"/>
      <c r="P2" s="53"/>
      <c r="Q2" s="53"/>
      <c r="R2" s="80"/>
    </row>
    <row r="3" spans="1:18" ht="21" customHeight="1" x14ac:dyDescent="0.25">
      <c r="A3" s="153"/>
      <c r="B3" s="154"/>
      <c r="C3" s="154"/>
      <c r="D3" s="154"/>
      <c r="E3" s="217" t="s">
        <v>17</v>
      </c>
      <c r="F3" s="218"/>
      <c r="G3" s="218"/>
      <c r="H3" s="218"/>
      <c r="I3" s="218"/>
      <c r="J3" s="218"/>
      <c r="K3" s="218"/>
      <c r="L3" s="219"/>
      <c r="M3" s="54" t="s">
        <v>12</v>
      </c>
      <c r="N3" s="81">
        <f>CONSID!F3</f>
        <v>405</v>
      </c>
      <c r="O3" s="82" t="s">
        <v>15</v>
      </c>
      <c r="P3" s="83"/>
      <c r="Q3" s="83"/>
      <c r="R3" s="84"/>
    </row>
    <row r="4" spans="1:18" ht="21" customHeight="1" x14ac:dyDescent="0.25">
      <c r="A4" s="153"/>
      <c r="B4" s="154"/>
      <c r="C4" s="154"/>
      <c r="D4" s="154"/>
      <c r="E4" s="208" t="str">
        <f>ORÇ!E4</f>
        <v>NÃO DESONERADO</v>
      </c>
      <c r="F4" s="209"/>
      <c r="G4" s="209"/>
      <c r="H4" s="209"/>
      <c r="I4" s="209"/>
      <c r="J4" s="209"/>
      <c r="K4" s="209"/>
      <c r="L4" s="210"/>
      <c r="M4" s="54" t="s">
        <v>11</v>
      </c>
      <c r="N4" s="85">
        <f>CONSID!F4</f>
        <v>45891</v>
      </c>
      <c r="O4" s="86" t="s">
        <v>13</v>
      </c>
      <c r="P4" s="81">
        <f>CONSID!H4</f>
        <v>0</v>
      </c>
      <c r="Q4" s="54" t="s">
        <v>20</v>
      </c>
      <c r="R4" s="87">
        <f>CONSID!J4</f>
        <v>45891</v>
      </c>
    </row>
    <row r="5" spans="1:18" ht="21" customHeight="1" x14ac:dyDescent="0.25">
      <c r="A5" s="153"/>
      <c r="B5" s="154"/>
      <c r="C5" s="154"/>
      <c r="D5" s="154"/>
      <c r="E5" s="217" t="s">
        <v>18</v>
      </c>
      <c r="F5" s="218"/>
      <c r="G5" s="218"/>
      <c r="H5" s="218"/>
      <c r="I5" s="218"/>
      <c r="J5" s="218"/>
      <c r="K5" s="218"/>
      <c r="L5" s="219"/>
      <c r="M5" s="159" t="s">
        <v>40</v>
      </c>
      <c r="N5" s="160"/>
      <c r="O5" s="161"/>
      <c r="P5" s="159" t="s">
        <v>39</v>
      </c>
      <c r="Q5" s="160"/>
      <c r="R5" s="165"/>
    </row>
    <row r="6" spans="1:18" ht="21" customHeight="1" x14ac:dyDescent="0.25">
      <c r="A6" s="153"/>
      <c r="B6" s="154"/>
      <c r="C6" s="154"/>
      <c r="D6" s="154"/>
      <c r="E6" s="208" t="str">
        <f>ORÇ!E6</f>
        <v>COM ENCARGOS SOCIAIS - HORISTA 110,11% / MENSALISTA 70,19%</v>
      </c>
      <c r="F6" s="209"/>
      <c r="G6" s="209"/>
      <c r="H6" s="209"/>
      <c r="I6" s="209"/>
      <c r="J6" s="209"/>
      <c r="K6" s="209"/>
      <c r="L6" s="210"/>
      <c r="M6" s="159" t="e" vm="4">
        <f>CONSID!E6</f>
        <v>#VALUE!</v>
      </c>
      <c r="N6" s="160"/>
      <c r="O6" s="161"/>
      <c r="P6" s="258"/>
      <c r="Q6" s="258"/>
      <c r="R6" s="259"/>
    </row>
    <row r="7" spans="1:18" ht="21" customHeight="1" x14ac:dyDescent="0.25">
      <c r="A7" s="153"/>
      <c r="B7" s="154"/>
      <c r="C7" s="154"/>
      <c r="D7" s="154"/>
      <c r="E7" s="189" t="str">
        <f>ORÇ!E7</f>
        <v>BDI: Utilizou-se como percentual de BDI, o percentual do Quartil Médio considerado razoável pelo TCU para a Construção e Reforma de Edifícios, constante no Acórdão 2.622/2013 - Plenário, ficando proibida a utilização de percentuais inferior a 20,34% ou superior a 25,00%.</v>
      </c>
      <c r="F7" s="212"/>
      <c r="G7" s="212"/>
      <c r="H7" s="212"/>
      <c r="I7" s="212"/>
      <c r="J7" s="212"/>
      <c r="K7" s="212"/>
      <c r="L7" s="213"/>
      <c r="M7" s="253"/>
      <c r="N7" s="166"/>
      <c r="O7" s="254"/>
      <c r="P7" s="260" t="s">
        <v>41</v>
      </c>
      <c r="Q7" s="261" t="str">
        <f>CONSID!I7</f>
        <v>João Maurício B. dos Santos</v>
      </c>
      <c r="R7" s="262"/>
    </row>
    <row r="8" spans="1:18" ht="21" customHeight="1" x14ac:dyDescent="0.25">
      <c r="A8" s="153"/>
      <c r="B8" s="154"/>
      <c r="C8" s="154"/>
      <c r="D8" s="154"/>
      <c r="E8" s="189"/>
      <c r="F8" s="212"/>
      <c r="G8" s="212"/>
      <c r="H8" s="212"/>
      <c r="I8" s="212"/>
      <c r="J8" s="212"/>
      <c r="K8" s="212"/>
      <c r="L8" s="213"/>
      <c r="M8" s="253"/>
      <c r="N8" s="166"/>
      <c r="O8" s="254"/>
      <c r="P8" s="54" t="s">
        <v>42</v>
      </c>
      <c r="Q8" s="167" t="str">
        <f>CONSID!I8</f>
        <v>A44777-3</v>
      </c>
      <c r="R8" s="263"/>
    </row>
    <row r="9" spans="1:18" ht="21" customHeight="1" thickBot="1" x14ac:dyDescent="0.3">
      <c r="A9" s="156"/>
      <c r="B9" s="157"/>
      <c r="C9" s="157"/>
      <c r="D9" s="157"/>
      <c r="E9" s="230">
        <f>ORÇ!E9</f>
        <v>0.22120000000000001</v>
      </c>
      <c r="F9" s="231"/>
      <c r="G9" s="231"/>
      <c r="H9" s="231"/>
      <c r="I9" s="231"/>
      <c r="J9" s="231"/>
      <c r="K9" s="231"/>
      <c r="L9" s="232"/>
      <c r="M9" s="255" t="s">
        <v>281</v>
      </c>
      <c r="N9" s="256"/>
      <c r="O9" s="257"/>
      <c r="P9" s="264"/>
      <c r="Q9" s="264"/>
      <c r="R9" s="265"/>
    </row>
    <row r="10" spans="1:18" ht="9.9499999999999993" customHeight="1" thickBo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ht="30" customHeight="1" thickBot="1" x14ac:dyDescent="0.3">
      <c r="A11" s="246" t="s">
        <v>225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  <c r="O11" s="247"/>
      <c r="P11" s="247"/>
      <c r="Q11" s="75" t="s">
        <v>226</v>
      </c>
      <c r="R11" s="100">
        <f>ORÇ!$K$11</f>
        <v>355494.89834017574</v>
      </c>
    </row>
    <row r="12" spans="1:18" ht="20.100000000000001" customHeight="1" x14ac:dyDescent="0.25">
      <c r="A12" s="220" t="s">
        <v>207</v>
      </c>
      <c r="B12" s="235" t="s">
        <v>215</v>
      </c>
      <c r="C12" s="236"/>
      <c r="D12" s="236"/>
      <c r="E12" s="237"/>
      <c r="F12" s="223" t="s">
        <v>220</v>
      </c>
      <c r="G12" s="244" t="s">
        <v>221</v>
      </c>
      <c r="H12" s="233" t="s">
        <v>216</v>
      </c>
      <c r="I12" s="62" t="s">
        <v>217</v>
      </c>
      <c r="J12" s="63">
        <v>45947</v>
      </c>
      <c r="K12" s="233" t="s">
        <v>219</v>
      </c>
      <c r="L12" s="62" t="s">
        <v>217</v>
      </c>
      <c r="M12" s="63">
        <v>45979</v>
      </c>
      <c r="N12" s="233" t="s">
        <v>224</v>
      </c>
      <c r="O12" s="62" t="s">
        <v>217</v>
      </c>
      <c r="P12" s="63" t="s">
        <v>29</v>
      </c>
      <c r="Q12" s="226" t="s">
        <v>227</v>
      </c>
      <c r="R12" s="227"/>
    </row>
    <row r="13" spans="1:18" ht="20.100000000000001" customHeight="1" x14ac:dyDescent="0.25">
      <c r="A13" s="221"/>
      <c r="B13" s="238"/>
      <c r="C13" s="239"/>
      <c r="D13" s="239"/>
      <c r="E13" s="240"/>
      <c r="F13" s="224"/>
      <c r="G13" s="245"/>
      <c r="H13" s="234"/>
      <c r="I13" s="59" t="s">
        <v>218</v>
      </c>
      <c r="J13" s="64">
        <v>45978</v>
      </c>
      <c r="K13" s="234"/>
      <c r="L13" s="59" t="s">
        <v>218</v>
      </c>
      <c r="M13" s="64">
        <v>46009</v>
      </c>
      <c r="N13" s="234"/>
      <c r="O13" s="59" t="s">
        <v>218</v>
      </c>
      <c r="P13" s="64" t="s">
        <v>29</v>
      </c>
      <c r="Q13" s="228"/>
      <c r="R13" s="229"/>
    </row>
    <row r="14" spans="1:18" ht="24.95" customHeight="1" x14ac:dyDescent="0.25">
      <c r="A14" s="222"/>
      <c r="B14" s="241"/>
      <c r="C14" s="242"/>
      <c r="D14" s="242"/>
      <c r="E14" s="243"/>
      <c r="F14" s="225"/>
      <c r="G14" s="203"/>
      <c r="H14" s="65" t="s">
        <v>222</v>
      </c>
      <c r="I14" s="46" t="s">
        <v>223</v>
      </c>
      <c r="J14" s="66" t="s">
        <v>221</v>
      </c>
      <c r="K14" s="65" t="s">
        <v>222</v>
      </c>
      <c r="L14" s="46" t="s">
        <v>223</v>
      </c>
      <c r="M14" s="66" t="s">
        <v>221</v>
      </c>
      <c r="N14" s="65" t="s">
        <v>222</v>
      </c>
      <c r="O14" s="46" t="s">
        <v>223</v>
      </c>
      <c r="P14" s="66" t="s">
        <v>221</v>
      </c>
      <c r="Q14" s="65" t="s">
        <v>220</v>
      </c>
      <c r="R14" s="71" t="s">
        <v>221</v>
      </c>
    </row>
    <row r="15" spans="1:18" ht="20.100000000000001" customHeight="1" x14ac:dyDescent="0.25">
      <c r="A15" s="74">
        <v>1</v>
      </c>
      <c r="B15" s="204" t="s">
        <v>21</v>
      </c>
      <c r="C15" s="204"/>
      <c r="D15" s="204"/>
      <c r="E15" s="204"/>
      <c r="F15" s="60">
        <f>ORÇ!$K$14</f>
        <v>52246.269876000006</v>
      </c>
      <c r="G15" s="68">
        <f>F15/$R$11</f>
        <v>0.14696770648451093</v>
      </c>
      <c r="H15" s="67">
        <v>0.6</v>
      </c>
      <c r="I15" s="60">
        <f>F15*H15</f>
        <v>31347.761925600003</v>
      </c>
      <c r="J15" s="68">
        <f>I15/$R$11</f>
        <v>8.8180623890706564E-2</v>
      </c>
      <c r="K15" s="67">
        <v>0.4</v>
      </c>
      <c r="L15" s="60">
        <f>F15*K15</f>
        <v>20898.507950400002</v>
      </c>
      <c r="M15" s="68">
        <f>L15/$R$11</f>
        <v>5.8787082593804378E-2</v>
      </c>
      <c r="N15" s="69">
        <v>0</v>
      </c>
      <c r="O15" s="142">
        <f>F15*N15</f>
        <v>0</v>
      </c>
      <c r="P15" s="70">
        <f>O15/$R$11</f>
        <v>0</v>
      </c>
      <c r="Q15" s="72">
        <f t="shared" ref="Q15:Q24" si="0">I15+L15+O15</f>
        <v>52246.269876000006</v>
      </c>
      <c r="R15" s="73">
        <f>(J15+M15+P15)/G15</f>
        <v>1</v>
      </c>
    </row>
    <row r="16" spans="1:18" ht="20.100000000000001" customHeight="1" x14ac:dyDescent="0.25">
      <c r="A16" s="74">
        <v>2</v>
      </c>
      <c r="B16" s="204" t="s">
        <v>47</v>
      </c>
      <c r="C16" s="204"/>
      <c r="D16" s="204"/>
      <c r="E16" s="204"/>
      <c r="F16" s="60">
        <f>ORÇ!$K$24</f>
        <v>864.6096</v>
      </c>
      <c r="G16" s="68">
        <f t="shared" ref="G16:G24" si="1">F16/$R$11</f>
        <v>2.432129417431607E-3</v>
      </c>
      <c r="H16" s="67">
        <v>0</v>
      </c>
      <c r="I16" s="60">
        <f t="shared" ref="I16:I24" si="2">F16*H16</f>
        <v>0</v>
      </c>
      <c r="J16" s="68">
        <f t="shared" ref="J16:J25" si="3">I16/$R$11</f>
        <v>0</v>
      </c>
      <c r="K16" s="67">
        <v>1</v>
      </c>
      <c r="L16" s="60">
        <f t="shared" ref="L16:L24" si="4">F16*K16</f>
        <v>864.6096</v>
      </c>
      <c r="M16" s="68">
        <f t="shared" ref="M16:M25" si="5">L16/$R$11</f>
        <v>2.432129417431607E-3</v>
      </c>
      <c r="N16" s="69">
        <v>0</v>
      </c>
      <c r="O16" s="142">
        <f t="shared" ref="O16:O24" si="6">F16*N16</f>
        <v>0</v>
      </c>
      <c r="P16" s="70">
        <f t="shared" ref="P16:R25" si="7">O16/$R$11</f>
        <v>0</v>
      </c>
      <c r="Q16" s="72">
        <f t="shared" si="0"/>
        <v>864.6096</v>
      </c>
      <c r="R16" s="73">
        <f t="shared" ref="R16:R24" si="8">(J16+M16+P16)/G16</f>
        <v>1</v>
      </c>
    </row>
    <row r="17" spans="1:18" ht="20.100000000000001" customHeight="1" x14ac:dyDescent="0.25">
      <c r="A17" s="74">
        <v>3</v>
      </c>
      <c r="B17" s="204" t="s">
        <v>55</v>
      </c>
      <c r="C17" s="204"/>
      <c r="D17" s="204"/>
      <c r="E17" s="204"/>
      <c r="F17" s="60">
        <f>ORÇ!$K$29</f>
        <v>3541.2973084800005</v>
      </c>
      <c r="G17" s="68">
        <f t="shared" si="1"/>
        <v>9.9615981129813746E-3</v>
      </c>
      <c r="H17" s="67">
        <v>1</v>
      </c>
      <c r="I17" s="60">
        <f t="shared" si="2"/>
        <v>3541.2973084800005</v>
      </c>
      <c r="J17" s="68">
        <f t="shared" si="3"/>
        <v>9.9615981129813746E-3</v>
      </c>
      <c r="K17" s="67">
        <v>0</v>
      </c>
      <c r="L17" s="60">
        <f t="shared" si="4"/>
        <v>0</v>
      </c>
      <c r="M17" s="68">
        <f t="shared" si="5"/>
        <v>0</v>
      </c>
      <c r="N17" s="69">
        <v>0</v>
      </c>
      <c r="O17" s="142">
        <f t="shared" si="6"/>
        <v>0</v>
      </c>
      <c r="P17" s="70">
        <f t="shared" si="7"/>
        <v>0</v>
      </c>
      <c r="Q17" s="72">
        <f t="shared" si="0"/>
        <v>3541.2973084800005</v>
      </c>
      <c r="R17" s="73">
        <f t="shared" si="8"/>
        <v>1</v>
      </c>
    </row>
    <row r="18" spans="1:18" ht="20.100000000000001" customHeight="1" x14ac:dyDescent="0.25">
      <c r="A18" s="74">
        <v>4</v>
      </c>
      <c r="B18" s="204" t="s">
        <v>63</v>
      </c>
      <c r="C18" s="204"/>
      <c r="D18" s="204"/>
      <c r="E18" s="204"/>
      <c r="F18" s="60">
        <f>ORÇ!$K$35</f>
        <v>26110.503797736001</v>
      </c>
      <c r="G18" s="68">
        <f t="shared" si="1"/>
        <v>7.3448322098706081E-2</v>
      </c>
      <c r="H18" s="67">
        <v>1</v>
      </c>
      <c r="I18" s="60">
        <f t="shared" si="2"/>
        <v>26110.503797736001</v>
      </c>
      <c r="J18" s="68">
        <f t="shared" si="3"/>
        <v>7.3448322098706081E-2</v>
      </c>
      <c r="K18" s="67">
        <v>0</v>
      </c>
      <c r="L18" s="60">
        <f t="shared" si="4"/>
        <v>0</v>
      </c>
      <c r="M18" s="68">
        <f t="shared" si="5"/>
        <v>0</v>
      </c>
      <c r="N18" s="69">
        <v>0</v>
      </c>
      <c r="O18" s="142">
        <f t="shared" si="6"/>
        <v>0</v>
      </c>
      <c r="P18" s="70">
        <f t="shared" si="7"/>
        <v>0</v>
      </c>
      <c r="Q18" s="72">
        <f t="shared" si="0"/>
        <v>26110.503797736001</v>
      </c>
      <c r="R18" s="73">
        <f t="shared" si="8"/>
        <v>1</v>
      </c>
    </row>
    <row r="19" spans="1:18" ht="20.100000000000001" customHeight="1" x14ac:dyDescent="0.25">
      <c r="A19" s="74">
        <v>5</v>
      </c>
      <c r="B19" s="204" t="s">
        <v>77</v>
      </c>
      <c r="C19" s="204"/>
      <c r="D19" s="204"/>
      <c r="E19" s="204"/>
      <c r="F19" s="60">
        <f>ORÇ!$K$47</f>
        <v>180502.27476</v>
      </c>
      <c r="G19" s="68">
        <f t="shared" si="1"/>
        <v>0.50774926898465933</v>
      </c>
      <c r="H19" s="67">
        <v>0.3</v>
      </c>
      <c r="I19" s="60">
        <f t="shared" si="2"/>
        <v>54150.682428</v>
      </c>
      <c r="J19" s="68">
        <f t="shared" si="3"/>
        <v>0.15232478069539779</v>
      </c>
      <c r="K19" s="67">
        <v>0.7</v>
      </c>
      <c r="L19" s="60">
        <f t="shared" si="4"/>
        <v>126351.59233199999</v>
      </c>
      <c r="M19" s="68">
        <f t="shared" si="5"/>
        <v>0.35542448828926143</v>
      </c>
      <c r="N19" s="69">
        <v>0</v>
      </c>
      <c r="O19" s="142">
        <f t="shared" si="6"/>
        <v>0</v>
      </c>
      <c r="P19" s="70">
        <f t="shared" si="7"/>
        <v>0</v>
      </c>
      <c r="Q19" s="72">
        <f t="shared" si="0"/>
        <v>180502.27476</v>
      </c>
      <c r="R19" s="73">
        <f t="shared" si="8"/>
        <v>0.99999999999999978</v>
      </c>
    </row>
    <row r="20" spans="1:18" ht="20.100000000000001" customHeight="1" x14ac:dyDescent="0.25">
      <c r="A20" s="74">
        <v>6</v>
      </c>
      <c r="B20" s="204" t="s">
        <v>159</v>
      </c>
      <c r="C20" s="204"/>
      <c r="D20" s="204"/>
      <c r="E20" s="204"/>
      <c r="F20" s="60">
        <f>ORÇ!$K$56</f>
        <v>54682.435666571691</v>
      </c>
      <c r="G20" s="68">
        <f t="shared" si="1"/>
        <v>0.15382059186189967</v>
      </c>
      <c r="H20" s="67">
        <v>0.6</v>
      </c>
      <c r="I20" s="60">
        <f t="shared" si="2"/>
        <v>32809.461399943015</v>
      </c>
      <c r="J20" s="68">
        <f t="shared" si="3"/>
        <v>9.2292355117139804E-2</v>
      </c>
      <c r="K20" s="67">
        <v>0.4</v>
      </c>
      <c r="L20" s="60">
        <f t="shared" si="4"/>
        <v>21872.974266628677</v>
      </c>
      <c r="M20" s="68">
        <f t="shared" si="5"/>
        <v>6.1528236744759872E-2</v>
      </c>
      <c r="N20" s="69">
        <v>0</v>
      </c>
      <c r="O20" s="142">
        <f t="shared" si="6"/>
        <v>0</v>
      </c>
      <c r="P20" s="70">
        <f t="shared" si="7"/>
        <v>0</v>
      </c>
      <c r="Q20" s="72">
        <f t="shared" si="0"/>
        <v>54682.435666571691</v>
      </c>
      <c r="R20" s="73">
        <f t="shared" si="8"/>
        <v>1</v>
      </c>
    </row>
    <row r="21" spans="1:18" ht="20.100000000000001" customHeight="1" x14ac:dyDescent="0.25">
      <c r="A21" s="74">
        <v>7</v>
      </c>
      <c r="B21" s="204" t="s">
        <v>194</v>
      </c>
      <c r="C21" s="204"/>
      <c r="D21" s="204"/>
      <c r="E21" s="204"/>
      <c r="F21" s="60">
        <f>ORÇ!$K$124</f>
        <v>27040.424651387999</v>
      </c>
      <c r="G21" s="68">
        <f t="shared" si="1"/>
        <v>7.6064170759246208E-2</v>
      </c>
      <c r="H21" s="67">
        <v>0.6</v>
      </c>
      <c r="I21" s="60">
        <f t="shared" si="2"/>
        <v>16224.254790832798</v>
      </c>
      <c r="J21" s="68">
        <f t="shared" si="3"/>
        <v>4.5638502455547722E-2</v>
      </c>
      <c r="K21" s="67">
        <v>0.4</v>
      </c>
      <c r="L21" s="60">
        <f t="shared" si="4"/>
        <v>10816.169860555201</v>
      </c>
      <c r="M21" s="68">
        <f t="shared" si="5"/>
        <v>3.0425668303698486E-2</v>
      </c>
      <c r="N21" s="69">
        <v>0</v>
      </c>
      <c r="O21" s="142">
        <f t="shared" si="6"/>
        <v>0</v>
      </c>
      <c r="P21" s="70">
        <f t="shared" si="7"/>
        <v>0</v>
      </c>
      <c r="Q21" s="72">
        <f t="shared" si="0"/>
        <v>27040.424651387999</v>
      </c>
      <c r="R21" s="73">
        <f t="shared" si="8"/>
        <v>1</v>
      </c>
    </row>
    <row r="22" spans="1:18" ht="30" customHeight="1" x14ac:dyDescent="0.25">
      <c r="A22" s="74">
        <v>8</v>
      </c>
      <c r="B22" s="211" t="s">
        <v>139</v>
      </c>
      <c r="C22" s="211"/>
      <c r="D22" s="211"/>
      <c r="E22" s="211"/>
      <c r="F22" s="60">
        <f>ORÇ!$K$167</f>
        <v>3433.7945839999998</v>
      </c>
      <c r="G22" s="68">
        <f t="shared" si="1"/>
        <v>9.6591951109075442E-3</v>
      </c>
      <c r="H22" s="67">
        <v>0</v>
      </c>
      <c r="I22" s="60">
        <f t="shared" si="2"/>
        <v>0</v>
      </c>
      <c r="J22" s="68">
        <f t="shared" si="3"/>
        <v>0</v>
      </c>
      <c r="K22" s="67">
        <v>1</v>
      </c>
      <c r="L22" s="60">
        <f t="shared" si="4"/>
        <v>3433.7945839999998</v>
      </c>
      <c r="M22" s="68">
        <f t="shared" si="5"/>
        <v>9.6591951109075442E-3</v>
      </c>
      <c r="N22" s="69">
        <v>0</v>
      </c>
      <c r="O22" s="142">
        <f t="shared" si="6"/>
        <v>0</v>
      </c>
      <c r="P22" s="70">
        <f t="shared" si="7"/>
        <v>0</v>
      </c>
      <c r="Q22" s="72">
        <f t="shared" si="0"/>
        <v>3433.7945839999998</v>
      </c>
      <c r="R22" s="73">
        <f t="shared" si="8"/>
        <v>1</v>
      </c>
    </row>
    <row r="23" spans="1:18" ht="20.100000000000001" customHeight="1" x14ac:dyDescent="0.25">
      <c r="A23" s="74">
        <v>9</v>
      </c>
      <c r="B23" s="204" t="s">
        <v>151</v>
      </c>
      <c r="C23" s="204"/>
      <c r="D23" s="204"/>
      <c r="E23" s="204"/>
      <c r="F23" s="60">
        <f>ORÇ!$K$176</f>
        <v>5974.5988799999996</v>
      </c>
      <c r="G23" s="68">
        <f t="shared" si="1"/>
        <v>1.6806426499777392E-2</v>
      </c>
      <c r="H23" s="67">
        <v>1</v>
      </c>
      <c r="I23" s="60">
        <f t="shared" si="2"/>
        <v>5974.5988799999996</v>
      </c>
      <c r="J23" s="68">
        <f t="shared" si="3"/>
        <v>1.6806426499777392E-2</v>
      </c>
      <c r="K23" s="67">
        <v>0</v>
      </c>
      <c r="L23" s="60">
        <f t="shared" si="4"/>
        <v>0</v>
      </c>
      <c r="M23" s="68">
        <f t="shared" si="5"/>
        <v>0</v>
      </c>
      <c r="N23" s="69">
        <v>0</v>
      </c>
      <c r="O23" s="142">
        <f t="shared" si="6"/>
        <v>0</v>
      </c>
      <c r="P23" s="70">
        <f t="shared" si="7"/>
        <v>0</v>
      </c>
      <c r="Q23" s="72">
        <f t="shared" si="0"/>
        <v>5974.5988799999996</v>
      </c>
      <c r="R23" s="73">
        <f t="shared" si="8"/>
        <v>1</v>
      </c>
    </row>
    <row r="24" spans="1:18" ht="20.100000000000001" customHeight="1" thickBot="1" x14ac:dyDescent="0.3">
      <c r="A24" s="248">
        <v>10</v>
      </c>
      <c r="B24" s="249" t="s">
        <v>156</v>
      </c>
      <c r="C24" s="249"/>
      <c r="D24" s="249"/>
      <c r="E24" s="249"/>
      <c r="F24" s="89">
        <f>ORÇ!$K$179</f>
        <v>1098.689216</v>
      </c>
      <c r="G24" s="90">
        <f t="shared" si="1"/>
        <v>3.0905906698797574E-3</v>
      </c>
      <c r="H24" s="88">
        <v>0</v>
      </c>
      <c r="I24" s="89">
        <f t="shared" si="2"/>
        <v>0</v>
      </c>
      <c r="J24" s="90">
        <f t="shared" si="3"/>
        <v>0</v>
      </c>
      <c r="K24" s="88">
        <v>1</v>
      </c>
      <c r="L24" s="89">
        <f t="shared" si="4"/>
        <v>1098.689216</v>
      </c>
      <c r="M24" s="90">
        <f t="shared" si="5"/>
        <v>3.0905906698797574E-3</v>
      </c>
      <c r="N24" s="91">
        <v>0</v>
      </c>
      <c r="O24" s="143">
        <f t="shared" si="6"/>
        <v>0</v>
      </c>
      <c r="P24" s="92">
        <f t="shared" si="7"/>
        <v>0</v>
      </c>
      <c r="Q24" s="93">
        <f t="shared" si="0"/>
        <v>1098.689216</v>
      </c>
      <c r="R24" s="94">
        <f t="shared" si="8"/>
        <v>1</v>
      </c>
    </row>
    <row r="25" spans="1:18" ht="30" customHeight="1" thickBot="1" x14ac:dyDescent="0.3">
      <c r="A25" s="250"/>
      <c r="B25" s="251"/>
      <c r="C25" s="251"/>
      <c r="D25" s="251"/>
      <c r="E25" s="251"/>
      <c r="F25" s="251"/>
      <c r="G25" s="252"/>
      <c r="H25" s="95" t="s">
        <v>228</v>
      </c>
      <c r="I25" s="96">
        <f>SUM(I15:I24)</f>
        <v>170158.56053059181</v>
      </c>
      <c r="J25" s="97">
        <f t="shared" si="3"/>
        <v>0.47865260887025673</v>
      </c>
      <c r="K25" s="95" t="s">
        <v>230</v>
      </c>
      <c r="L25" s="96">
        <f>SUM(L15:L24)</f>
        <v>185336.33780958387</v>
      </c>
      <c r="M25" s="97">
        <f t="shared" si="5"/>
        <v>0.52134739112974315</v>
      </c>
      <c r="N25" s="95" t="s">
        <v>229</v>
      </c>
      <c r="O25" s="96">
        <f>SUM(O15:O24)</f>
        <v>0</v>
      </c>
      <c r="P25" s="97">
        <f t="shared" si="7"/>
        <v>0</v>
      </c>
      <c r="Q25" s="98">
        <f>SUM(Q15:Q24)</f>
        <v>355494.89834017574</v>
      </c>
      <c r="R25" s="99">
        <f t="shared" si="7"/>
        <v>1</v>
      </c>
    </row>
  </sheetData>
  <mergeCells count="34">
    <mergeCell ref="Q12:R13"/>
    <mergeCell ref="B24:E24"/>
    <mergeCell ref="E9:L9"/>
    <mergeCell ref="B15:E15"/>
    <mergeCell ref="B16:E16"/>
    <mergeCell ref="B17:E17"/>
    <mergeCell ref="B18:E18"/>
    <mergeCell ref="H12:H13"/>
    <mergeCell ref="K12:K13"/>
    <mergeCell ref="B12:E14"/>
    <mergeCell ref="G12:G14"/>
    <mergeCell ref="A11:P11"/>
    <mergeCell ref="N12:N13"/>
    <mergeCell ref="E6:L6"/>
    <mergeCell ref="B20:E20"/>
    <mergeCell ref="B21:E21"/>
    <mergeCell ref="B22:E22"/>
    <mergeCell ref="B23:E23"/>
    <mergeCell ref="B19:E19"/>
    <mergeCell ref="A1:D9"/>
    <mergeCell ref="E7:L8"/>
    <mergeCell ref="E1:L1"/>
    <mergeCell ref="E2:L2"/>
    <mergeCell ref="E3:L3"/>
    <mergeCell ref="E4:L4"/>
    <mergeCell ref="E5:L5"/>
    <mergeCell ref="A12:A14"/>
    <mergeCell ref="F12:F14"/>
    <mergeCell ref="M5:O5"/>
    <mergeCell ref="P5:R5"/>
    <mergeCell ref="M9:O9"/>
    <mergeCell ref="M6:O8"/>
    <mergeCell ref="Q7:R7"/>
    <mergeCell ref="Q8:R8"/>
  </mergeCells>
  <printOptions horizontalCentered="1"/>
  <pageMargins left="0.19685039370078741" right="0.19685039370078741" top="0.19685039370078741" bottom="0.59055118110236227" header="0" footer="0"/>
  <pageSetup paperSize="8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CONSID</vt:lpstr>
      <vt:lpstr>ORÇ</vt:lpstr>
      <vt:lpstr>CFF</vt:lpstr>
      <vt:lpstr>CFF!Area_de_impressao</vt:lpstr>
      <vt:lpstr>CONSID!Area_de_impressao</vt:lpstr>
      <vt:lpstr>ORÇ!Area_de_impressao</vt:lpstr>
      <vt:lpstr>CFF!Titulos_de_impressao</vt:lpstr>
      <vt:lpstr>CONSID!Titulos_de_impressao</vt:lpstr>
      <vt:lpstr>ORÇ!Titulos_de_impressao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Maurício Braga dos Santos</dc:creator>
  <cp:lastModifiedBy>João Maurício Braga dos Santos</cp:lastModifiedBy>
  <cp:lastPrinted>2025-08-21T15:36:38Z</cp:lastPrinted>
  <dcterms:created xsi:type="dcterms:W3CDTF">2025-08-15T13:26:07Z</dcterms:created>
  <dcterms:modified xsi:type="dcterms:W3CDTF">2025-09-01T15:43:12Z</dcterms:modified>
</cp:coreProperties>
</file>