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charts/chart23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drawings/drawing4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INDICADORES ANTIGOS\"/>
    </mc:Choice>
  </mc:AlternateContent>
  <bookViews>
    <workbookView xWindow="0" yWindow="0" windowWidth="15315" windowHeight="8670" tabRatio="597" activeTab="9"/>
  </bookViews>
  <sheets>
    <sheet name="capa" sheetId="45955" r:id="rId1"/>
    <sheet name="Sumario" sheetId="45954" r:id="rId2"/>
    <sheet name="DOLAR4" sheetId="45971" r:id="rId3"/>
    <sheet name="Percentual5" sheetId="45927" r:id="rId4"/>
    <sheet name="Gráfico - fat6" sheetId="45956" r:id="rId5"/>
    <sheet name="CUSTOS7" sheetId="45869" r:id="rId6"/>
    <sheet name="BALANÇA8" sheetId="1" r:id="rId7"/>
    <sheet name="gráfico - Balança9" sheetId="45951" r:id="rId8"/>
    <sheet name="GERAL10" sheetId="7" r:id="rId9"/>
    <sheet name="Graf_Faturamento11" sheetId="45939" r:id="rId10"/>
    <sheet name="Graf_Insumos12" sheetId="6" r:id="rId11"/>
    <sheet name="Graf._InsuFat13" sheetId="5" r:id="rId12"/>
    <sheet name="ELETROELETRONICO14" sheetId="45932" r:id="rId13"/>
    <sheet name="DUAS_RODAS15" sheetId="45931" r:id="rId14"/>
    <sheet name="RELOJOEIRO16" sheetId="9" r:id="rId15"/>
    <sheet name="TERMOPLASTICO17" sheetId="11" r:id="rId16"/>
    <sheet name="METALURGICO18" sheetId="12" r:id="rId17"/>
    <sheet name="MECANICO19" sheetId="13" r:id="rId18"/>
    <sheet name="MADEIREIRO20" sheetId="14" r:id="rId19"/>
    <sheet name="QUIMICO21" sheetId="45868" r:id="rId20"/>
    <sheet name="OTICO22" sheetId="1840" r:id="rId21"/>
    <sheet name="PAPEL E PAPELAO23" sheetId="519" r:id="rId22"/>
    <sheet name="ISQ.CANET.BARB24" sheetId="32" r:id="rId23"/>
    <sheet name="FATPOLOS25" sheetId="45928" r:id="rId24"/>
    <sheet name="Crescimento 26" sheetId="45929" r:id="rId25"/>
    <sheet name="Graf polos27" sheetId="45952" r:id="rId26"/>
    <sheet name="Consolidado28" sheetId="45881" r:id="rId27"/>
    <sheet name="ELETRO29" sheetId="45882" r:id="rId28"/>
    <sheet name="Grafeletro30" sheetId="45958" r:id="rId29"/>
    <sheet name="RELOJOEIRO31" sheetId="45883" r:id="rId30"/>
    <sheet name="Grafrelo32" sheetId="45960" r:id="rId31"/>
    <sheet name="DUAS RODAS33" sheetId="45884" r:id="rId32"/>
    <sheet name="Grafduas34" sheetId="45959" r:id="rId33"/>
    <sheet name="TERMOPLÁSTICO35" sheetId="45885" r:id="rId34"/>
    <sheet name="GrafTERM36" sheetId="45961" r:id="rId35"/>
    <sheet name="BEBIDAS37" sheetId="45886" r:id="rId36"/>
    <sheet name="GrafBEBID38" sheetId="45970" r:id="rId37"/>
    <sheet name="METALURGICO39" sheetId="45887" r:id="rId38"/>
    <sheet name="Grametalurg40" sheetId="45962" r:id="rId39"/>
    <sheet name="MECANICO 41" sheetId="45888" r:id="rId40"/>
    <sheet name="Grafmec42" sheetId="45963" r:id="rId41"/>
    <sheet name="MADEIREIRO 43" sheetId="45889" r:id="rId42"/>
    <sheet name="GrafMAD44" sheetId="45965" r:id="rId43"/>
    <sheet name="PAPEL E PAPELÃO45" sheetId="45972" r:id="rId44"/>
    <sheet name="GrafPAPEL46" sheetId="45973" r:id="rId45"/>
    <sheet name="MINERAL47" sheetId="45892" r:id="rId46"/>
    <sheet name="GrafMINERA48" sheetId="45969" r:id="rId47"/>
    <sheet name="QUIMICO 49" sheetId="45890" r:id="rId48"/>
    <sheet name="GrafQUIM50" sheetId="45964" r:id="rId49"/>
    <sheet name="OTICO 51" sheetId="45893" r:id="rId50"/>
    <sheet name="GrafOTICO52" sheetId="45966" r:id="rId51"/>
    <sheet name="BRINQUEDOS53" sheetId="45894" r:id="rId52"/>
    <sheet name="GrafBRINQL54" sheetId="45968" r:id="rId53"/>
    <sheet name="ISQUEIROS55" sheetId="45895" r:id="rId54"/>
    <sheet name="GrafISQS56" sheetId="45967" r:id="rId55"/>
    <sheet name="Produção57" sheetId="45904" r:id="rId56"/>
    <sheet name="Produção1" sheetId="45976" r:id="rId57"/>
    <sheet name="TV60" sheetId="45906" r:id="rId58"/>
    <sheet name="VIDEO61" sheetId="45907" r:id="rId59"/>
    <sheet name="3 EM 162" sheetId="45908" r:id="rId60"/>
    <sheet name="MICROONDAS63" sheetId="45909" r:id="rId61"/>
    <sheet name="AR_CONDICIONADO64" sheetId="45910" r:id="rId62"/>
    <sheet name="MONITORES65" sheetId="45911" r:id="rId63"/>
    <sheet name="COMPACT_DISK66" sheetId="45912" r:id="rId64"/>
    <sheet name="MOTOCICLETAS67" sheetId="45913" r:id="rId65"/>
    <sheet name="BICICLETA68" sheetId="45914" r:id="rId66"/>
    <sheet name="MICROCOMPUTADOR69" sheetId="45915" r:id="rId67"/>
    <sheet name="RELOGIOS70" sheetId="45916" r:id="rId68"/>
    <sheet name="maobra171" sheetId="45930" r:id="rId69"/>
    <sheet name="gráfico - Mão-de-obra72" sheetId="45944" r:id="rId70"/>
    <sheet name="MaoSetor73" sheetId="45900" r:id="rId71"/>
    <sheet name="Crescimento 74" sheetId="45901" r:id="rId72"/>
    <sheet name="maoemp98A0075" sheetId="45898" r:id="rId73"/>
    <sheet name="maoemp01a0476" sheetId="45941" r:id="rId74"/>
    <sheet name="maoemp05a0677" sheetId="45953" r:id="rId75"/>
    <sheet name="maoemp78" sheetId="45978" r:id="rId76"/>
    <sheet name="Mao anual79" sheetId="45902" r:id="rId77"/>
    <sheet name="Salarios80" sheetId="45917" r:id="rId78"/>
    <sheet name="Disperndio81" sheetId="45938" r:id="rId79"/>
    <sheet name="Sal.Enc.Fat82" sheetId="45937" r:id="rId80"/>
    <sheet name="SAL ICMS83" sheetId="45946" r:id="rId81"/>
    <sheet name="Grafico Sal x icms84" sheetId="45948" r:id="rId82"/>
    <sheet name="ICMS85" sheetId="45945" r:id="rId83"/>
    <sheet name="Graf._ICMS86" sheetId="45950" r:id="rId84"/>
    <sheet name="INVEST. TOTAIS87" sheetId="45975" r:id="rId85"/>
    <sheet name="iNVESTIMENTOS ESTRANG88" sheetId="45974" r:id="rId86"/>
    <sheet name="Graf.INVEST89" sheetId="45977" r:id="rId87"/>
    <sheet name="Plan1" sheetId="45979" r:id="rId88"/>
  </sheets>
  <externalReferences>
    <externalReference r:id="rId89"/>
    <externalReference r:id="rId90"/>
  </externalReferences>
  <definedNames>
    <definedName name="aaa">#REF!</definedName>
    <definedName name="_xlnm.Print_Area" localSheetId="59">'3 EM 162'!$A$1:$U$24</definedName>
    <definedName name="_xlnm.Print_Area" localSheetId="61">AR_CONDICIONADO64!$A$1:$V$23</definedName>
    <definedName name="_xlnm.Print_Area" localSheetId="6">BALANÇA8!$A$2:$H$31</definedName>
    <definedName name="_xlnm.Print_Area" localSheetId="35">BEBIDAS37!$A$1:$X$23</definedName>
    <definedName name="_xlnm.Print_Area" localSheetId="65">BICICLETA68!$A$1:$V$23</definedName>
    <definedName name="_xlnm.Print_Area" localSheetId="51">BRINQUEDOS53!$A$1:$X$23</definedName>
    <definedName name="_xlnm.Print_Area" localSheetId="0">capa!$A$2:$R$42</definedName>
    <definedName name="_xlnm.Print_Area" localSheetId="63">COMPACT_DISK66!$A$1:$U$23</definedName>
    <definedName name="_xlnm.Print_Area" localSheetId="26">Consolidado28!$A$1:$X$22</definedName>
    <definedName name="_xlnm.Print_Area" localSheetId="24">'Crescimento 26'!$A$1:$X$59</definedName>
    <definedName name="_xlnm.Print_Area" localSheetId="71">'Crescimento 74'!$A$1:$X$63</definedName>
    <definedName name="_xlnm.Print_Area" localSheetId="5">CUSTOS7!$A$2:$J$32</definedName>
    <definedName name="_xlnm.Print_Area" localSheetId="78">Disperndio81!$A$1:$D$35</definedName>
    <definedName name="_xlnm.Print_Area" localSheetId="2">DOLAR4!$B$2:$O$33</definedName>
    <definedName name="_xlnm.Print_Area" localSheetId="31">'DUAS RODAS33'!$A$1:$X$23</definedName>
    <definedName name="_xlnm.Print_Area" localSheetId="13">DUAS_RODAS15!$A$2:$Q$31</definedName>
    <definedName name="_xlnm.Print_Area" localSheetId="27">ELETRO29!$A$1:$X$24</definedName>
    <definedName name="_xlnm.Print_Area" localSheetId="12">ELETROELETRONICO14!$A$1:$Q$31</definedName>
    <definedName name="_xlnm.Print_Area" localSheetId="23">FATPOLOS25!$A$1:$X$25</definedName>
    <definedName name="_xlnm.Print_Area" localSheetId="8">GERAL10!$A$2:$Q$31</definedName>
    <definedName name="_xlnm.Print_Area" localSheetId="25">'Graf polos27'!$A$1:$M$36</definedName>
    <definedName name="_xlnm.Print_Area" localSheetId="83">Graf._ICMS86!$A$1:$L$44</definedName>
    <definedName name="_xlnm.Print_Area" localSheetId="11">Graf._InsuFat13!$A$1:$J$33</definedName>
    <definedName name="_xlnm.Print_Area" localSheetId="86">Graf.INVEST89!$A$1:$M$36</definedName>
    <definedName name="_xlnm.Print_Area" localSheetId="9">Graf_Faturamento11!$A$1:$K$31</definedName>
    <definedName name="_xlnm.Print_Area" localSheetId="10">Graf_Insumos12!$A$1:$J$32</definedName>
    <definedName name="_xlnm.Print_Area" localSheetId="36">GrafBEBID38!$A$1:$M$33</definedName>
    <definedName name="_xlnm.Print_Area" localSheetId="52">GrafBRINQL54!$A$1:$O$32</definedName>
    <definedName name="_xlnm.Print_Area" localSheetId="32">Grafduas34!$A$1:$O$32</definedName>
    <definedName name="_xlnm.Print_Area" localSheetId="28">Grafeletro30!$A$1:$O$34</definedName>
    <definedName name="_xlnm.Print_Area" localSheetId="7">'gráfico - Balança9'!$A$1:$W$31</definedName>
    <definedName name="_xlnm.Print_Area" localSheetId="4">'Gráfico - fat6'!$A$1:$Z$44</definedName>
    <definedName name="_xlnm.Print_Area" localSheetId="69">'gráfico - Mão-de-obra72'!$A$5:$P$42</definedName>
    <definedName name="_xlnm.Print_Area" localSheetId="81">'Grafico Sal x icms84'!$A$1:$K$29</definedName>
    <definedName name="_xlnm.Print_Area" localSheetId="54">GrafISQS56!$A$1:$M$30</definedName>
    <definedName name="_xlnm.Print_Area" localSheetId="42">GrafMAD44!$A$1:$O$34</definedName>
    <definedName name="_xlnm.Print_Area" localSheetId="40">Grafmec42!$A$1:$O$36</definedName>
    <definedName name="_xlnm.Print_Area" localSheetId="46">GrafMINERA48!$A$1:$O$37</definedName>
    <definedName name="_xlnm.Print_Area" localSheetId="50">GrafOTICO52!$A$1:$O$34</definedName>
    <definedName name="_xlnm.Print_Area" localSheetId="44">GrafPAPEL46!$A$1:$K$35</definedName>
    <definedName name="_xlnm.Print_Area" localSheetId="48">GrafQUIM50!$A$1:$O$37</definedName>
    <definedName name="_xlnm.Print_Area" localSheetId="30">Grafrelo32!$A$1:$O$35</definedName>
    <definedName name="_xlnm.Print_Area" localSheetId="34">GrafTERM36!$A$1:$O$36</definedName>
    <definedName name="_xlnm.Print_Area" localSheetId="38">Grametalurg40!$A$1:$N$36</definedName>
    <definedName name="_xlnm.Print_Area" localSheetId="82">ICMS85!$A$2:$G$31</definedName>
    <definedName name="_xlnm.Print_Area" localSheetId="84">'INVEST. TOTAIS87'!$A$1:$L$28</definedName>
    <definedName name="_xlnm.Print_Area" localSheetId="85">'iNVESTIMENTOS ESTRANG88'!$A$1:$N$46</definedName>
    <definedName name="_xlnm.Print_Area" localSheetId="22">ISQ.CANET.BARB24!$A$2:$Q$31</definedName>
    <definedName name="_xlnm.Print_Area" localSheetId="53">ISQUEIROS55!$A$1:$X$22</definedName>
    <definedName name="_xlnm.Print_Area" localSheetId="41">'MADEIREIRO 43'!$A$1:$X$23</definedName>
    <definedName name="_xlnm.Print_Area" localSheetId="18">MADEIREIRO20!$A$2:$Q$31</definedName>
    <definedName name="_xlnm.Print_Area" localSheetId="76">'Mao anual79'!$A$1:$J$30</definedName>
    <definedName name="_xlnm.Print_Area" localSheetId="68">maobra171!$A$1:$O$35</definedName>
    <definedName name="_xlnm.Print_Area" localSheetId="73">maoemp01a0476!$A$1:$N$55</definedName>
    <definedName name="_xlnm.Print_Area" localSheetId="74">maoemp05a0677!$A$1:$N$45</definedName>
    <definedName name="_xlnm.Print_Area" localSheetId="75">maoemp78!$A$1:$N$42</definedName>
    <definedName name="_xlnm.Print_Area" localSheetId="72">maoemp98A0075!$A$1:$J$45</definedName>
    <definedName name="_xlnm.Print_Area" localSheetId="70">MaoSetor73!$A$1:$X$28</definedName>
    <definedName name="_xlnm.Print_Area" localSheetId="39">'MECANICO 41'!$A$1:$X$23</definedName>
    <definedName name="_xlnm.Print_Area" localSheetId="17">MECANICO19!$A$2:$Q$31</definedName>
    <definedName name="_xlnm.Print_Area" localSheetId="16">METALURGICO18!$A$2:$Q$31</definedName>
    <definedName name="_xlnm.Print_Area" localSheetId="37">METALURGICO39!$A$1:$X$23</definedName>
    <definedName name="_xlnm.Print_Area" localSheetId="66">MICROCOMPUTADOR69!$A$1:$V$23</definedName>
    <definedName name="_xlnm.Print_Area" localSheetId="60">MICROONDAS63!$A$1:$V$23</definedName>
    <definedName name="_xlnm.Print_Area" localSheetId="45">MINERAL47!$A$1:$X$23</definedName>
    <definedName name="_xlnm.Print_Area" localSheetId="62">MONITORES65!$A$1:$V$23</definedName>
    <definedName name="_xlnm.Print_Area" localSheetId="64">MOTOCICLETAS67!$A$1:$V$23</definedName>
    <definedName name="_xlnm.Print_Area" localSheetId="49">'OTICO 51'!$A$1:$X$25</definedName>
    <definedName name="_xlnm.Print_Area" localSheetId="20">OTICO22!$A$2:$Q$33</definedName>
    <definedName name="_xlnm.Print_Area" localSheetId="21">'PAPEL E PAPELAO23'!$A$2:$Q$32</definedName>
    <definedName name="_xlnm.Print_Area" localSheetId="43">'PAPEL E PAPELÃO45'!$A$1:$X$22</definedName>
    <definedName name="_xlnm.Print_Area" localSheetId="3">Percentual5!$B$2:$AF$25</definedName>
    <definedName name="_xlnm.Print_Area" localSheetId="56">Produção1!$A$1:$I$55</definedName>
    <definedName name="_xlnm.Print_Area" localSheetId="55">Produção57!$A$1:$P$49</definedName>
    <definedName name="_xlnm.Print_Area" localSheetId="47">'QUIMICO 49'!$A$1:$X$23</definedName>
    <definedName name="_xlnm.Print_Area" localSheetId="19">QUIMICO21!$A$2:$Q$32</definedName>
    <definedName name="_xlnm.Print_Area" localSheetId="67">RELOGIOS70!$A$1:$V$23</definedName>
    <definedName name="_xlnm.Print_Area" localSheetId="14">RELOJOEIRO16!$A$1:$Q$31</definedName>
    <definedName name="_xlnm.Print_Area" localSheetId="29">RELOJOEIRO31!$A$1:$X$23</definedName>
    <definedName name="_xlnm.Print_Area" localSheetId="80">'SAL ICMS83'!$A$2:$G$32</definedName>
    <definedName name="_xlnm.Print_Area" localSheetId="79">Sal.Enc.Fat82!$A$1:$F$34</definedName>
    <definedName name="_xlnm.Print_Area" localSheetId="77">Salarios80!$A$2:$D$34</definedName>
    <definedName name="_xlnm.Print_Area" localSheetId="1">Sumario!$B$1:$C$88</definedName>
    <definedName name="_xlnm.Print_Area" localSheetId="15">TERMOPLASTICO17!$A$2:$Q$31</definedName>
    <definedName name="_xlnm.Print_Area" localSheetId="33">TERMOPLÁSTICO35!$A$1:$X$23</definedName>
    <definedName name="_xlnm.Print_Area" localSheetId="57">'TV60'!$A$1:$V$23</definedName>
    <definedName name="_xlnm.Print_Area" localSheetId="58">VIDEO61!$A$1:$R$23</definedName>
    <definedName name="bbb" localSheetId="77">Salarios80!$A$2:$D$34</definedName>
    <definedName name="bbb">#REF!</definedName>
    <definedName name="ccc">#REF!</definedName>
    <definedName name="IMP">BALANÇA8!$A$2:$H$31</definedName>
    <definedName name="imp_3em1">'3 EM 162'!$A$2:$J$23</definedName>
    <definedName name="imp_ar">AR_CONDICIONADO64!$A$2:$J$23</definedName>
    <definedName name="imp_bici">BICICLETA68!$A$2:$J$23</definedName>
    <definedName name="imp_comp">COMPACT_DISK66!$A$2:$I$23</definedName>
    <definedName name="imp_fac">MONITORES65!$A$2:$J$23</definedName>
    <definedName name="imp_micr">MICROONDAS63!$A$2:$J$22</definedName>
    <definedName name="imp_micro">MICROCOMPUTADOR69!$A$2:$J$23</definedName>
    <definedName name="imp_moto">MOTOCICLETAS67!$A$2:$J$23</definedName>
    <definedName name="imp_rel">RELOGIOS70!$A$2:$J$23</definedName>
    <definedName name="imp_tv">'TV60'!$A$2:$J$23</definedName>
    <definedName name="imp_video">VIDEO61!$A$2:$J$23</definedName>
    <definedName name="impres">#REF!</definedName>
    <definedName name="IMPRESS" localSheetId="5">#REF!</definedName>
    <definedName name="impress">ISQ.CANET.BARB24!$A$3:$Q$19</definedName>
    <definedName name="IMPRESSAO">#REF!</definedName>
    <definedName name="impressinsomos">#REF!</definedName>
    <definedName name="mmm">#REF!</definedName>
    <definedName name="PRINT_AREA">#REF!</definedName>
    <definedName name="REGIONAL" localSheetId="2">[1]ELETROELETRONICO!$D$7+RELOJOEIRO16!$B$7+TERMOPLASTICO+TERMOPLASTICO17!$B$7+METALURGICO18!$B$7+MECANICO19!$B$7+QUIMICO21!$B$7+OTICO22!$B$7+ISQ.CANET.BARB24!$B$7</definedName>
    <definedName name="REGIONAL" localSheetId="83">[1]ELETROELETRONICO!$D$7+RELOJOEIRO16!$B$7+TERMOPLASTICO+TERMOPLASTICO17!$B$7+METALURGICO18!$B$7+MECANICO19!$B$7+QUIMICO21!$B$7+OTICO22!$B$7+ISQ.CANET.BARB24!$B$7</definedName>
    <definedName name="REGIONAL" localSheetId="36">[1]ELETROELETRONICO!$D$7+RELOJOEIRO16!$B$7+TERMOPLASTICO+TERMOPLASTICO17!$B$7+METALURGICO18!$B$7+MECANICO19!$B$7+QUIMICO21!$B$7+OTICO22!$B$7+ISQ.CANET.BARB24!$B$7</definedName>
    <definedName name="REGIONAL" localSheetId="52">[1]ELETROELETRONICO!$D$7+RELOJOEIRO16!$B$7+TERMOPLASTICO+TERMOPLASTICO17!$B$7+METALURGICO18!$B$7+MECANICO19!$B$7+QUIMICO21!$B$7+OTICO22!$B$7+ISQ.CANET.BARB24!$B$7</definedName>
    <definedName name="REGIONAL" localSheetId="32">[1]ELETROELETRONICO!$D$7+RELOJOEIRO16!$B$7+TERMOPLASTICO+TERMOPLASTICO17!$B$7+METALURGICO18!$B$7+MECANICO19!$B$7+QUIMICO21!$B$7+OTICO22!$B$7+ISQ.CANET.BARB24!$B$7</definedName>
    <definedName name="REGIONAL" localSheetId="7">[1]ELETROELETRONICO!$D$7+RELOJOEIRO16!$B$7+TERMOPLASTICO+TERMOPLASTICO17!$B$7+METALURGICO18!$B$7+MECANICO19!$B$7+QUIMICO21!$B$7+OTICO22!$B$7+ISQ.CANET.BARB24!$B$7</definedName>
    <definedName name="REGIONAL" localSheetId="81">[1]ELETROELETRONICO!$D$7+RELOJOEIRO16!$B$7+TERMOPLASTICO+TERMOPLASTICO17!$B$7+METALURGICO18!$B$7+MECANICO19!$B$7+QUIMICO21!$B$7+OTICO22!$B$7+ISQ.CANET.BARB24!$B$7</definedName>
    <definedName name="REGIONAL" localSheetId="54">[1]ELETROELETRONICO!$D$7+RELOJOEIRO16!$B$7+TERMOPLASTICO+TERMOPLASTICO17!$B$7+METALURGICO18!$B$7+MECANICO19!$B$7+QUIMICO21!$B$7+OTICO22!$B$7+ISQ.CANET.BARB24!$B$7</definedName>
    <definedName name="REGIONAL" localSheetId="42">[1]ELETROELETRONICO!$D$7+RELOJOEIRO16!$B$7+TERMOPLASTICO+TERMOPLASTICO17!$B$7+METALURGICO18!$B$7+MECANICO19!$B$7+QUIMICO21!$B$7+OTICO22!$B$7+ISQ.CANET.BARB24!$B$7</definedName>
    <definedName name="REGIONAL" localSheetId="40">[1]ELETROELETRONICO!$D$7+RELOJOEIRO16!$B$7+TERMOPLASTICO+TERMOPLASTICO17!$B$7+METALURGICO18!$B$7+MECANICO19!$B$7+QUIMICO21!$B$7+OTICO22!$B$7+ISQ.CANET.BARB24!$B$7</definedName>
    <definedName name="REGIONAL" localSheetId="46">[1]ELETROELETRONICO!$D$7+RELOJOEIRO16!$B$7+TERMOPLASTICO+TERMOPLASTICO17!$B$7+METALURGICO18!$B$7+MECANICO19!$B$7+QUIMICO21!$B$7+OTICO22!$B$7+ISQ.CANET.BARB24!$B$7</definedName>
    <definedName name="REGIONAL" localSheetId="50">[1]ELETROELETRONICO!$D$7+RELOJOEIRO16!$B$7+TERMOPLASTICO+TERMOPLASTICO17!$B$7+METALURGICO18!$B$7+MECANICO19!$B$7+QUIMICO21!$B$7+OTICO22!$B$7+ISQ.CANET.BARB24!$B$7</definedName>
    <definedName name="REGIONAL" localSheetId="48">[1]ELETROELETRONICO!$D$7+RELOJOEIRO16!$B$7+TERMOPLASTICO+TERMOPLASTICO17!$B$7+METALURGICO18!$B$7+MECANICO19!$B$7+QUIMICO21!$B$7+OTICO22!$B$7+ISQ.CANET.BARB24!$B$7</definedName>
    <definedName name="REGIONAL" localSheetId="30">[1]ELETROELETRONICO!$D$7+RELOJOEIRO16!$B$7+TERMOPLASTICO+TERMOPLASTICO17!$B$7+METALURGICO18!$B$7+MECANICO19!$B$7+QUIMICO21!$B$7+OTICO22!$B$7+ISQ.CANET.BARB24!$B$7</definedName>
    <definedName name="REGIONAL" localSheetId="34">[1]ELETROELETRONICO!$D$7+RELOJOEIRO16!$B$7+TERMOPLASTICO+TERMOPLASTICO17!$B$7+METALURGICO18!$B$7+MECANICO19!$B$7+QUIMICO21!$B$7+OTICO22!$B$7+ISQ.CANET.BARB24!$B$7</definedName>
    <definedName name="REGIONAL" localSheetId="38">[1]ELETROELETRONICO!$D$7+RELOJOEIRO16!$B$7+TERMOPLASTICO+TERMOPLASTICO17!$B$7+METALURGICO18!$B$7+MECANICO19!$B$7+QUIMICO21!$B$7+OTICO22!$B$7+ISQ.CANET.BARB24!$B$7</definedName>
    <definedName name="REGIONAL" localSheetId="82">[1]ELETROELETRONICO!$D$7+RELOJOEIRO16!$B$7+TERMOPLASTICO+TERMOPLASTICO17!$B$7+METALURGICO18!$B$7+MECANICO19!$B$7+QUIMICO21!$B$7+OTICO22!$B$7+ISQ.CANET.BARB24!$B$7</definedName>
    <definedName name="REGIONAL" localSheetId="18">[1]ELETROELETRONICO!$D$7+RELOJOEIRO16!$B$7+[0]!TERMOPLASTICO+TERMOPLASTICO17!$B$7+METALURGICO18!$B$7+MADEIREIRO20!$B$7+QUIMICO21!$B$7+OTICO22!$B$7+ISQ.CANET.BARB24!$B$7</definedName>
    <definedName name="REGIONAL" localSheetId="21">[1]ELETROELETRONICO!$D$7+RELOJOEIRO16!$B$7+[0]!TERMOPLASTICO+TERMOPLASTICO17!$B$7+METALURGICO18!$B$7+MECANICO19!$B$7+QUIMICO21!$B$7+'PAPEL E PAPELAO23'!$B$7+ISQ.CANET.BARB24!$B$7</definedName>
    <definedName name="REGIONAL" localSheetId="80">[1]ELETROELETRONICO!$D$7+RELOJOEIRO16!$B$7+TERMOPLASTICO+TERMOPLASTICO17!$B$7+METALURGICO18!$B$7+MECANICO19!$B$7+QUIMICO21!$B$7+OTICO22!$B$7+ISQ.CANET.BARB24!$B$7</definedName>
    <definedName name="REGIONAL">[1]ELETROELETRONICO!$D$7+RELOJOEIRO16!$B$7+TERMOPLASTICO+TERMOPLASTICO17!$B$7+METALURGICO18!$B$7+MECANICO19!$B$7+QUIMICO21!$B$7+OTICO22!$B$7+ISQ.CANET.BARB24!$B$7</definedName>
    <definedName name="SALENCPOLOS">#REF!</definedName>
    <definedName name="SALICMS" localSheetId="2">[1]ELETROELETRONICO!$D$7+RELOJOEIRO16!$B$7+TERMOPLASTICO+TERMOPLASTICO17!$B$7+METALURGICO18!$B$7+MECANICO19!$B$7+QUIMICO21!$B$7+OTICO22!$B$7+ISQ.CANET.BARB24!$B$7</definedName>
    <definedName name="SALICMS" localSheetId="83">[1]ELETROELETRONICO!$D$7+RELOJOEIRO16!$B$7+TERMOPLASTICO+TERMOPLASTICO17!$B$7+METALURGICO18!$B$7+MECANICO19!$B$7+QUIMICO21!$B$7+OTICO22!$B$7+ISQ.CANET.BARB24!$B$7</definedName>
    <definedName name="SALICMS" localSheetId="36">[1]ELETROELETRONICO!$D$7+RELOJOEIRO16!$B$7+TERMOPLASTICO+TERMOPLASTICO17!$B$7+METALURGICO18!$B$7+MECANICO19!$B$7+QUIMICO21!$B$7+OTICO22!$B$7+ISQ.CANET.BARB24!$B$7</definedName>
    <definedName name="SALICMS" localSheetId="52">[1]ELETROELETRONICO!$D$7+RELOJOEIRO16!$B$7+TERMOPLASTICO+TERMOPLASTICO17!$B$7+METALURGICO18!$B$7+MECANICO19!$B$7+QUIMICO21!$B$7+OTICO22!$B$7+ISQ.CANET.BARB24!$B$7</definedName>
    <definedName name="SALICMS" localSheetId="32">[1]ELETROELETRONICO!$D$7+RELOJOEIRO16!$B$7+TERMOPLASTICO+TERMOPLASTICO17!$B$7+METALURGICO18!$B$7+MECANICO19!$B$7+QUIMICO21!$B$7+OTICO22!$B$7+ISQ.CANET.BARB24!$B$7</definedName>
    <definedName name="SALICMS" localSheetId="7">[1]ELETROELETRONICO!$D$7+RELOJOEIRO16!$B$7+TERMOPLASTICO+TERMOPLASTICO17!$B$7+METALURGICO18!$B$7+MECANICO19!$B$7+QUIMICO21!$B$7+OTICO22!$B$7+ISQ.CANET.BARB24!$B$7</definedName>
    <definedName name="SALICMS" localSheetId="81">[1]ELETROELETRONICO!$D$7+RELOJOEIRO16!$B$7+TERMOPLASTICO+TERMOPLASTICO17!$B$7+METALURGICO18!$B$7+MECANICO19!$B$7+QUIMICO21!$B$7+OTICO22!$B$7+ISQ.CANET.BARB24!$B$7</definedName>
    <definedName name="SALICMS" localSheetId="54">[1]ELETROELETRONICO!$D$7+RELOJOEIRO16!$B$7+TERMOPLASTICO+TERMOPLASTICO17!$B$7+METALURGICO18!$B$7+MECANICO19!$B$7+QUIMICO21!$B$7+OTICO22!$B$7+ISQ.CANET.BARB24!$B$7</definedName>
    <definedName name="SALICMS" localSheetId="42">[1]ELETROELETRONICO!$D$7+RELOJOEIRO16!$B$7+TERMOPLASTICO+TERMOPLASTICO17!$B$7+METALURGICO18!$B$7+MECANICO19!$B$7+QUIMICO21!$B$7+OTICO22!$B$7+ISQ.CANET.BARB24!$B$7</definedName>
    <definedName name="SALICMS" localSheetId="40">[1]ELETROELETRONICO!$D$7+RELOJOEIRO16!$B$7+TERMOPLASTICO+TERMOPLASTICO17!$B$7+METALURGICO18!$B$7+MECANICO19!$B$7+QUIMICO21!$B$7+OTICO22!$B$7+ISQ.CANET.BARB24!$B$7</definedName>
    <definedName name="SALICMS" localSheetId="46">[1]ELETROELETRONICO!$D$7+RELOJOEIRO16!$B$7+TERMOPLASTICO+TERMOPLASTICO17!$B$7+METALURGICO18!$B$7+MECANICO19!$B$7+QUIMICO21!$B$7+OTICO22!$B$7+ISQ.CANET.BARB24!$B$7</definedName>
    <definedName name="SALICMS" localSheetId="50">[1]ELETROELETRONICO!$D$7+RELOJOEIRO16!$B$7+TERMOPLASTICO+TERMOPLASTICO17!$B$7+METALURGICO18!$B$7+MECANICO19!$B$7+QUIMICO21!$B$7+OTICO22!$B$7+ISQ.CANET.BARB24!$B$7</definedName>
    <definedName name="SALICMS" localSheetId="48">[1]ELETROELETRONICO!$D$7+RELOJOEIRO16!$B$7+TERMOPLASTICO+TERMOPLASTICO17!$B$7+METALURGICO18!$B$7+MECANICO19!$B$7+QUIMICO21!$B$7+OTICO22!$B$7+ISQ.CANET.BARB24!$B$7</definedName>
    <definedName name="SALICMS" localSheetId="30">[1]ELETROELETRONICO!$D$7+RELOJOEIRO16!$B$7+TERMOPLASTICO+TERMOPLASTICO17!$B$7+METALURGICO18!$B$7+MECANICO19!$B$7+QUIMICO21!$B$7+OTICO22!$B$7+ISQ.CANET.BARB24!$B$7</definedName>
    <definedName name="SALICMS" localSheetId="34">[1]ELETROELETRONICO!$D$7+RELOJOEIRO16!$B$7+TERMOPLASTICO+TERMOPLASTICO17!$B$7+METALURGICO18!$B$7+MECANICO19!$B$7+QUIMICO21!$B$7+OTICO22!$B$7+ISQ.CANET.BARB24!$B$7</definedName>
    <definedName name="SALICMS" localSheetId="38">[1]ELETROELETRONICO!$D$7+RELOJOEIRO16!$B$7+TERMOPLASTICO+TERMOPLASTICO17!$B$7+METALURGICO18!$B$7+MECANICO19!$B$7+QUIMICO21!$B$7+OTICO22!$B$7+ISQ.CANET.BARB24!$B$7</definedName>
    <definedName name="SALICMS">[1]ELETROELETRONICO!$D$7+RELOJOEIRO16!$B$7+TERMOPLASTICO+TERMOPLASTICO17!$B$7+METALURGICO18!$B$7+MECANICO19!$B$7+QUIMICO21!$B$7+OTICO22!$B$7+ISQ.CANET.BARB24!$B$7</definedName>
    <definedName name="TES" localSheetId="2">[1]ELETROELETRONICO!$D$7+RELOJOEIRO16!$B$7+TERMOPLASTICO+TERMOPLASTICO17!$B$7+METALURGICO18!$B$7+MECANICO19!$B$7+QUIMICO21!$B$7+OTICO22!$B$7+ISQ.CANET.BARB24!$B$7</definedName>
    <definedName name="TES" localSheetId="36">[1]ELETROELETRONICO!$D$7+RELOJOEIRO16!$B$7+TERMOPLASTICO+TERMOPLASTICO17!$B$7+METALURGICO18!$B$7+MECANICO19!$B$7+QUIMICO21!$B$7+OTICO22!$B$7+ISQ.CANET.BARB24!$B$7</definedName>
    <definedName name="TES" localSheetId="52">[1]ELETROELETRONICO!$D$7+RELOJOEIRO16!$B$7+TERMOPLASTICO+TERMOPLASTICO17!$B$7+METALURGICO18!$B$7+MECANICO19!$B$7+QUIMICO21!$B$7+OTICO22!$B$7+ISQ.CANET.BARB24!$B$7</definedName>
    <definedName name="TES" localSheetId="32">[1]ELETROELETRONICO!$D$7+RELOJOEIRO16!$B$7+TERMOPLASTICO+TERMOPLASTICO17!$B$7+METALURGICO18!$B$7+MECANICO19!$B$7+QUIMICO21!$B$7+OTICO22!$B$7+ISQ.CANET.BARB24!$B$7</definedName>
    <definedName name="TES" localSheetId="7">[1]ELETROELETRONICO!$D$7+RELOJOEIRO16!$B$7+TERMOPLASTICO+TERMOPLASTICO17!$B$7+METALURGICO18!$B$7+MECANICO19!$B$7+QUIMICO21!$B$7+OTICO22!$B$7+ISQ.CANET.BARB24!$B$7</definedName>
    <definedName name="TES" localSheetId="54">[1]ELETROELETRONICO!$D$7+RELOJOEIRO16!$B$7+TERMOPLASTICO+TERMOPLASTICO17!$B$7+METALURGICO18!$B$7+MECANICO19!$B$7+QUIMICO21!$B$7+OTICO22!$B$7+ISQ.CANET.BARB24!$B$7</definedName>
    <definedName name="TES" localSheetId="42">[1]ELETROELETRONICO!$D$7+RELOJOEIRO16!$B$7+TERMOPLASTICO+TERMOPLASTICO17!$B$7+METALURGICO18!$B$7+MECANICO19!$B$7+QUIMICO21!$B$7+OTICO22!$B$7+ISQ.CANET.BARB24!$B$7</definedName>
    <definedName name="TES" localSheetId="40">[1]ELETROELETRONICO!$D$7+RELOJOEIRO16!$B$7+TERMOPLASTICO+TERMOPLASTICO17!$B$7+METALURGICO18!$B$7+MECANICO19!$B$7+QUIMICO21!$B$7+OTICO22!$B$7+ISQ.CANET.BARB24!$B$7</definedName>
    <definedName name="TES" localSheetId="46">[1]ELETROELETRONICO!$D$7+RELOJOEIRO16!$B$7+TERMOPLASTICO+TERMOPLASTICO17!$B$7+METALURGICO18!$B$7+MECANICO19!$B$7+QUIMICO21!$B$7+OTICO22!$B$7+ISQ.CANET.BARB24!$B$7</definedName>
    <definedName name="TES" localSheetId="50">[1]ELETROELETRONICO!$D$7+RELOJOEIRO16!$B$7+TERMOPLASTICO+TERMOPLASTICO17!$B$7+METALURGICO18!$B$7+MECANICO19!$B$7+QUIMICO21!$B$7+OTICO22!$B$7+ISQ.CANET.BARB24!$B$7</definedName>
    <definedName name="TES" localSheetId="48">[1]ELETROELETRONICO!$D$7+RELOJOEIRO16!$B$7+TERMOPLASTICO+TERMOPLASTICO17!$B$7+METALURGICO18!$B$7+MECANICO19!$B$7+QUIMICO21!$B$7+OTICO22!$B$7+ISQ.CANET.BARB24!$B$7</definedName>
    <definedName name="TES" localSheetId="30">[1]ELETROELETRONICO!$D$7+RELOJOEIRO16!$B$7+TERMOPLASTICO+TERMOPLASTICO17!$B$7+METALURGICO18!$B$7+MECANICO19!$B$7+QUIMICO21!$B$7+OTICO22!$B$7+ISQ.CANET.BARB24!$B$7</definedName>
    <definedName name="TES" localSheetId="34">[1]ELETROELETRONICO!$D$7+RELOJOEIRO16!$B$7+TERMOPLASTICO+TERMOPLASTICO17!$B$7+METALURGICO18!$B$7+MECANICO19!$B$7+QUIMICO21!$B$7+OTICO22!$B$7+ISQ.CANET.BARB24!$B$7</definedName>
    <definedName name="TES" localSheetId="38">[1]ELETROELETRONICO!$D$7+RELOJOEIRO16!$B$7+TERMOPLASTICO+TERMOPLASTICO17!$B$7+METALURGICO18!$B$7+MECANICO19!$B$7+QUIMICO21!$B$7+OTICO22!$B$7+ISQ.CANET.BARB24!$B$7</definedName>
    <definedName name="TES">[1]ELETROELETRONICO!$D$7+RELOJOEIRO16!$B$7+TERMOPLASTICO+TERMOPLASTICO17!$B$7+METALURGICO18!$B$7+MECANICO19!$B$7+QUIMICO21!$B$7+OTICO22!$B$7+ISQ.CANET.BARB24!$B$7</definedName>
    <definedName name="_xlnm.Print_Titles" localSheetId="55">Produção57!$2:$4</definedName>
  </definedNames>
  <calcPr calcId="152511"/>
</workbook>
</file>

<file path=xl/calcChain.xml><?xml version="1.0" encoding="utf-8"?>
<calcChain xmlns="http://schemas.openxmlformats.org/spreadsheetml/2006/main">
  <c r="W21" i="45882" l="1"/>
  <c r="X21" i="45882"/>
  <c r="F19" i="45869"/>
  <c r="F20" i="45869"/>
  <c r="F21" i="45869"/>
  <c r="F22" i="45869"/>
  <c r="F23" i="45869"/>
  <c r="F24" i="45869"/>
  <c r="F25" i="45869"/>
  <c r="F26" i="45869"/>
  <c r="F27" i="45869"/>
  <c r="F28" i="45869"/>
  <c r="F29" i="45869"/>
  <c r="F30" i="45869"/>
  <c r="U23" i="45928"/>
  <c r="V23" i="45928"/>
  <c r="W23" i="45928"/>
  <c r="X23" i="45928"/>
  <c r="P9" i="7"/>
  <c r="P10" i="7"/>
  <c r="P13" i="7"/>
  <c r="P14" i="7"/>
  <c r="P17" i="7"/>
  <c r="P18" i="7"/>
  <c r="O9" i="7"/>
  <c r="O10" i="7"/>
  <c r="O13" i="7"/>
  <c r="O14" i="7"/>
  <c r="O17" i="7"/>
  <c r="N8" i="7"/>
  <c r="N9" i="7"/>
  <c r="N12" i="7"/>
  <c r="N13" i="7"/>
  <c r="N16" i="7"/>
  <c r="N17" i="7"/>
  <c r="P7" i="7"/>
  <c r="K7" i="7"/>
  <c r="L7" i="7"/>
  <c r="J7" i="7"/>
  <c r="I8" i="7"/>
  <c r="P8" i="7" s="1"/>
  <c r="I9" i="7"/>
  <c r="I10" i="7"/>
  <c r="N10" i="7" s="1"/>
  <c r="I11" i="7"/>
  <c r="N11" i="7" s="1"/>
  <c r="I12" i="7"/>
  <c r="P12" i="7" s="1"/>
  <c r="I13" i="7"/>
  <c r="I14" i="7"/>
  <c r="N14" i="7" s="1"/>
  <c r="I15" i="7"/>
  <c r="N15" i="7" s="1"/>
  <c r="I16" i="7"/>
  <c r="P16" i="7" s="1"/>
  <c r="I17" i="7"/>
  <c r="I18" i="7"/>
  <c r="N18" i="7" s="1"/>
  <c r="I19" i="7"/>
  <c r="N19" i="7" s="1"/>
  <c r="I20" i="7"/>
  <c r="N20" i="7" s="1"/>
  <c r="I21" i="7"/>
  <c r="P21" i="7" s="1"/>
  <c r="I22" i="7"/>
  <c r="O22" i="7" s="1"/>
  <c r="I23" i="7"/>
  <c r="N23" i="7" s="1"/>
  <c r="I24" i="7"/>
  <c r="N24" i="7" s="1"/>
  <c r="I25" i="7"/>
  <c r="P25" i="7" s="1"/>
  <c r="I26" i="7"/>
  <c r="O26" i="7" s="1"/>
  <c r="I27" i="7"/>
  <c r="N27" i="7" s="1"/>
  <c r="I28" i="7"/>
  <c r="N28" i="7" s="1"/>
  <c r="I29" i="7"/>
  <c r="P29" i="7" s="1"/>
  <c r="I7" i="7"/>
  <c r="O7" i="7" s="1"/>
  <c r="E9" i="7"/>
  <c r="L9" i="7" s="1"/>
  <c r="E10" i="7"/>
  <c r="L10" i="7" s="1"/>
  <c r="E11" i="7"/>
  <c r="J11" i="7" s="1"/>
  <c r="E12" i="7"/>
  <c r="J12" i="7" s="1"/>
  <c r="E13" i="7"/>
  <c r="L13" i="7" s="1"/>
  <c r="E14" i="7"/>
  <c r="L14" i="7" s="1"/>
  <c r="E15" i="7"/>
  <c r="J15" i="7" s="1"/>
  <c r="E16" i="7"/>
  <c r="J16" i="7" s="1"/>
  <c r="E17" i="7"/>
  <c r="L17" i="7" s="1"/>
  <c r="E18" i="7"/>
  <c r="L18" i="7" s="1"/>
  <c r="E19" i="7"/>
  <c r="J19" i="7" s="1"/>
  <c r="E20" i="7"/>
  <c r="J20" i="7" s="1"/>
  <c r="E21" i="7"/>
  <c r="L21" i="7" s="1"/>
  <c r="E22" i="7"/>
  <c r="L22" i="7" s="1"/>
  <c r="E23" i="7"/>
  <c r="J23" i="7" s="1"/>
  <c r="E24" i="7"/>
  <c r="J24" i="7" s="1"/>
  <c r="E25" i="7"/>
  <c r="L25" i="7" s="1"/>
  <c r="E26" i="7"/>
  <c r="L26" i="7" s="1"/>
  <c r="E27" i="7"/>
  <c r="J27" i="7" s="1"/>
  <c r="E28" i="7"/>
  <c r="J28" i="7" s="1"/>
  <c r="E29" i="7"/>
  <c r="L29" i="7" s="1"/>
  <c r="E8" i="7"/>
  <c r="J8" i="7" s="1"/>
  <c r="F18" i="45978"/>
  <c r="F19" i="45978"/>
  <c r="J30" i="45978"/>
  <c r="J31" i="45978"/>
  <c r="F30" i="45978"/>
  <c r="D30" i="45978"/>
  <c r="U22" i="45900"/>
  <c r="V22" i="45900"/>
  <c r="W22" i="45900"/>
  <c r="X22" i="45900"/>
  <c r="D58" i="45901"/>
  <c r="E58" i="45901"/>
  <c r="F58" i="45901"/>
  <c r="G58" i="45901"/>
  <c r="H58" i="45901"/>
  <c r="I58" i="45901"/>
  <c r="J58" i="45901"/>
  <c r="K58" i="45901"/>
  <c r="L58" i="45901"/>
  <c r="M58" i="45901"/>
  <c r="N58" i="45901"/>
  <c r="O58" i="45901"/>
  <c r="P58" i="45901"/>
  <c r="R58" i="45901"/>
  <c r="S58" i="45901"/>
  <c r="T58" i="45901"/>
  <c r="U58" i="45901"/>
  <c r="V58" i="45901"/>
  <c r="W58" i="45901"/>
  <c r="X58" i="45901"/>
  <c r="C58" i="45901"/>
  <c r="D55" i="45901"/>
  <c r="E55" i="45901"/>
  <c r="F55" i="45901"/>
  <c r="G55" i="45901"/>
  <c r="H55" i="45901"/>
  <c r="I55" i="45901"/>
  <c r="J55" i="45901"/>
  <c r="K55" i="45901"/>
  <c r="L55" i="45901"/>
  <c r="M55" i="45901"/>
  <c r="N55" i="45901"/>
  <c r="O55" i="45901"/>
  <c r="P55" i="45901"/>
  <c r="Q55" i="45901"/>
  <c r="R55" i="45901"/>
  <c r="S55" i="45901"/>
  <c r="T55" i="45901"/>
  <c r="C55" i="45901"/>
  <c r="D52" i="45901"/>
  <c r="E52" i="45901"/>
  <c r="F52" i="45901"/>
  <c r="G52" i="45901"/>
  <c r="H52" i="45901"/>
  <c r="I52" i="45901"/>
  <c r="J52" i="45901"/>
  <c r="K52" i="45901"/>
  <c r="L52" i="45901"/>
  <c r="M52" i="45901"/>
  <c r="N52" i="45901"/>
  <c r="O52" i="45901"/>
  <c r="P52" i="45901"/>
  <c r="Q52" i="45901"/>
  <c r="R52" i="45901"/>
  <c r="S52" i="45901"/>
  <c r="T52" i="45901"/>
  <c r="U52" i="45901"/>
  <c r="V52" i="45901"/>
  <c r="W52" i="45901"/>
  <c r="X52" i="45901"/>
  <c r="C52" i="45901"/>
  <c r="J24" i="45869"/>
  <c r="J29" i="45869"/>
  <c r="H24" i="45869"/>
  <c r="H29" i="45869"/>
  <c r="U20" i="45916"/>
  <c r="V20" i="45916"/>
  <c r="F8" i="45945"/>
  <c r="F9" i="45945"/>
  <c r="F10" i="45945"/>
  <c r="F11" i="45945"/>
  <c r="F12" i="45945"/>
  <c r="F13" i="45945"/>
  <c r="F14" i="45945"/>
  <c r="F15" i="45945"/>
  <c r="F16" i="45945"/>
  <c r="F17" i="45945"/>
  <c r="F18" i="45945"/>
  <c r="F19" i="45945"/>
  <c r="F20" i="45945"/>
  <c r="F21" i="45945"/>
  <c r="F22" i="45945"/>
  <c r="F23" i="45945"/>
  <c r="F24" i="45945"/>
  <c r="F25" i="45945"/>
  <c r="F26" i="45945"/>
  <c r="F27" i="45945"/>
  <c r="F28" i="45945"/>
  <c r="F29" i="45945"/>
  <c r="F7" i="45945"/>
  <c r="D60" i="45901"/>
  <c r="E60" i="45901"/>
  <c r="F60" i="45901"/>
  <c r="G60" i="45901"/>
  <c r="H60" i="45901"/>
  <c r="I60" i="45901"/>
  <c r="J60" i="45901"/>
  <c r="K60" i="45901"/>
  <c r="L60" i="45901"/>
  <c r="M60" i="45901"/>
  <c r="N60" i="45901"/>
  <c r="O60" i="45901"/>
  <c r="P60" i="45901"/>
  <c r="S60" i="45901"/>
  <c r="T60" i="45901"/>
  <c r="U60" i="45901"/>
  <c r="V60" i="45901"/>
  <c r="W60" i="45901"/>
  <c r="X60" i="45901"/>
  <c r="C60" i="45901"/>
  <c r="D54" i="45901"/>
  <c r="E54" i="45901"/>
  <c r="F54" i="45901"/>
  <c r="G54" i="45901"/>
  <c r="H54" i="45901"/>
  <c r="I54" i="45901"/>
  <c r="J54" i="45901"/>
  <c r="K54" i="45901"/>
  <c r="L54" i="45901"/>
  <c r="M54" i="45901"/>
  <c r="N54" i="45901"/>
  <c r="O54" i="45901"/>
  <c r="P54" i="45901"/>
  <c r="Q54" i="45901"/>
  <c r="R54" i="45901"/>
  <c r="S54" i="45901"/>
  <c r="T54" i="45901"/>
  <c r="U54" i="45901"/>
  <c r="V54" i="45901"/>
  <c r="W54" i="45901"/>
  <c r="X54" i="45901"/>
  <c r="C54" i="45901"/>
  <c r="C22" i="45900"/>
  <c r="D22" i="45900"/>
  <c r="E22" i="45900"/>
  <c r="F22" i="45900"/>
  <c r="G22" i="45900"/>
  <c r="H22" i="45900"/>
  <c r="I22" i="45900"/>
  <c r="J22" i="45900"/>
  <c r="K22" i="45900"/>
  <c r="L22" i="45900"/>
  <c r="M22" i="45900"/>
  <c r="N22" i="45900"/>
  <c r="O22" i="45900"/>
  <c r="P22" i="45900"/>
  <c r="R22" i="45900"/>
  <c r="S22" i="45900"/>
  <c r="T22" i="45900"/>
  <c r="B22" i="45900"/>
  <c r="C20" i="45915"/>
  <c r="D20" i="45915"/>
  <c r="E20" i="45915"/>
  <c r="F20" i="45915"/>
  <c r="G20" i="45915"/>
  <c r="H20" i="45915"/>
  <c r="I20" i="45915"/>
  <c r="J20" i="45915"/>
  <c r="K20" i="45915"/>
  <c r="L20" i="45915"/>
  <c r="M20" i="45915"/>
  <c r="N20" i="45915"/>
  <c r="O20" i="45915"/>
  <c r="P20" i="45915"/>
  <c r="Q20" i="45915"/>
  <c r="R20" i="45915"/>
  <c r="S20" i="45915"/>
  <c r="T20" i="45915"/>
  <c r="U20" i="45915"/>
  <c r="V20" i="45915"/>
  <c r="C20" i="45911"/>
  <c r="D20" i="45911"/>
  <c r="E20" i="45911"/>
  <c r="F20" i="45911"/>
  <c r="G20" i="45911"/>
  <c r="H20" i="45911"/>
  <c r="I20" i="45911"/>
  <c r="J20" i="45911"/>
  <c r="K20" i="45911"/>
  <c r="L20" i="45911"/>
  <c r="M20" i="45911"/>
  <c r="N20" i="45911"/>
  <c r="O20" i="45911"/>
  <c r="P20" i="45911"/>
  <c r="Q20" i="45911"/>
  <c r="R20" i="45911"/>
  <c r="S20" i="45911"/>
  <c r="T20" i="45911"/>
  <c r="U20" i="45911"/>
  <c r="V20" i="45911"/>
  <c r="W20" i="45881"/>
  <c r="X20" i="45881"/>
  <c r="C35" i="45929"/>
  <c r="D35" i="45929"/>
  <c r="E35" i="45929"/>
  <c r="F35" i="45929"/>
  <c r="G35" i="45929"/>
  <c r="H35" i="45929"/>
  <c r="I35" i="45929"/>
  <c r="J35" i="45929"/>
  <c r="B35" i="45929"/>
  <c r="N8" i="45929"/>
  <c r="O8" i="45929"/>
  <c r="P8" i="45929"/>
  <c r="Q8" i="45929"/>
  <c r="R8" i="45929"/>
  <c r="S8" i="45929"/>
  <c r="T8" i="45929"/>
  <c r="U8" i="45929"/>
  <c r="V8" i="45929"/>
  <c r="W8" i="45929"/>
  <c r="X8" i="45929"/>
  <c r="N11" i="45929"/>
  <c r="O11" i="45929"/>
  <c r="P11" i="45929"/>
  <c r="Q11" i="45929"/>
  <c r="R11" i="45929"/>
  <c r="S11" i="45929"/>
  <c r="T11" i="45929"/>
  <c r="U11" i="45929"/>
  <c r="V11" i="45929"/>
  <c r="W11" i="45929"/>
  <c r="X11" i="45929"/>
  <c r="N14" i="45929"/>
  <c r="O14" i="45929"/>
  <c r="P14" i="45929"/>
  <c r="Q14" i="45929"/>
  <c r="R14" i="45929"/>
  <c r="S14" i="45929"/>
  <c r="T14" i="45929"/>
  <c r="U14" i="45929"/>
  <c r="V14" i="45929"/>
  <c r="W14" i="45929"/>
  <c r="X14" i="45929"/>
  <c r="N17" i="45929"/>
  <c r="O17" i="45929"/>
  <c r="P17" i="45929"/>
  <c r="Q17" i="45929"/>
  <c r="R17" i="45929"/>
  <c r="S17" i="45929"/>
  <c r="T17" i="45929"/>
  <c r="U17" i="45929"/>
  <c r="V17" i="45929"/>
  <c r="W17" i="45929"/>
  <c r="X17" i="45929"/>
  <c r="N20" i="45929"/>
  <c r="O20" i="45929"/>
  <c r="P20" i="45929"/>
  <c r="Q20" i="45929"/>
  <c r="R20" i="45929"/>
  <c r="S20" i="45929"/>
  <c r="T20" i="45929"/>
  <c r="U20" i="45929"/>
  <c r="V20" i="45929"/>
  <c r="W20" i="45929"/>
  <c r="X20" i="45929"/>
  <c r="N23" i="45929"/>
  <c r="N22" i="45929" s="1"/>
  <c r="O23" i="45929"/>
  <c r="O22" i="45929" s="1"/>
  <c r="P23" i="45929"/>
  <c r="P22" i="45929" s="1"/>
  <c r="Q23" i="45929"/>
  <c r="Q22" i="45929" s="1"/>
  <c r="R23" i="45929"/>
  <c r="R22" i="45929" s="1"/>
  <c r="S23" i="45929"/>
  <c r="S22" i="45929" s="1"/>
  <c r="T23" i="45929"/>
  <c r="T22" i="45929" s="1"/>
  <c r="U23" i="45929"/>
  <c r="U22" i="45929" s="1"/>
  <c r="V23" i="45929"/>
  <c r="V22" i="45929" s="1"/>
  <c r="W23" i="45929"/>
  <c r="W22" i="45929" s="1"/>
  <c r="X23" i="45929"/>
  <c r="X22" i="45929" s="1"/>
  <c r="N26" i="45929"/>
  <c r="O26" i="45929"/>
  <c r="P26" i="45929"/>
  <c r="Q26" i="45929"/>
  <c r="R26" i="45929"/>
  <c r="S26" i="45929"/>
  <c r="T26" i="45929"/>
  <c r="U26" i="45929"/>
  <c r="V26" i="45929"/>
  <c r="W26" i="45929"/>
  <c r="X26" i="45929"/>
  <c r="N29" i="45929"/>
  <c r="O29" i="45929"/>
  <c r="P29" i="45929"/>
  <c r="Q29" i="45929"/>
  <c r="R29" i="45929"/>
  <c r="S29" i="45929"/>
  <c r="T29" i="45929"/>
  <c r="U29" i="45929"/>
  <c r="V29" i="45929"/>
  <c r="W29" i="45929"/>
  <c r="X29" i="45929"/>
  <c r="N32" i="45929"/>
  <c r="O32" i="45929"/>
  <c r="P32" i="45929"/>
  <c r="Q32" i="45929"/>
  <c r="R32" i="45929"/>
  <c r="S32" i="45929"/>
  <c r="T32" i="45929"/>
  <c r="U32" i="45929"/>
  <c r="V32" i="45929"/>
  <c r="W32" i="45929"/>
  <c r="X32" i="45929"/>
  <c r="N35" i="45929"/>
  <c r="N34" i="45929" s="1"/>
  <c r="O35" i="45929"/>
  <c r="P35" i="45929"/>
  <c r="P34" i="45929" s="1"/>
  <c r="Q35" i="45929"/>
  <c r="R35" i="45929"/>
  <c r="R34" i="45929" s="1"/>
  <c r="S35" i="45929"/>
  <c r="T35" i="45929"/>
  <c r="T34" i="45929" s="1"/>
  <c r="U35" i="45929"/>
  <c r="V35" i="45929"/>
  <c r="V34" i="45929" s="1"/>
  <c r="W35" i="45929"/>
  <c r="X35" i="45929"/>
  <c r="X34" i="45929" s="1"/>
  <c r="N38" i="45929"/>
  <c r="O38" i="45929"/>
  <c r="P38" i="45929"/>
  <c r="Q38" i="45929"/>
  <c r="R38" i="45929"/>
  <c r="S38" i="45929"/>
  <c r="T38" i="45929"/>
  <c r="U38" i="45929"/>
  <c r="V38" i="45929"/>
  <c r="W38" i="45929"/>
  <c r="X38" i="45929"/>
  <c r="N41" i="45929"/>
  <c r="O41" i="45929"/>
  <c r="P41" i="45929"/>
  <c r="Q41" i="45929"/>
  <c r="R41" i="45929"/>
  <c r="S41" i="45929"/>
  <c r="T41" i="45929"/>
  <c r="U41" i="45929"/>
  <c r="V41" i="45929"/>
  <c r="W41" i="45929"/>
  <c r="X41" i="45929"/>
  <c r="N44" i="45929"/>
  <c r="O44" i="45929"/>
  <c r="P44" i="45929"/>
  <c r="Q44" i="45929"/>
  <c r="R44" i="45929"/>
  <c r="S44" i="45929"/>
  <c r="T44" i="45929"/>
  <c r="U44" i="45929"/>
  <c r="V44" i="45929"/>
  <c r="W44" i="45929"/>
  <c r="X44" i="45929"/>
  <c r="N47" i="45929"/>
  <c r="O47" i="45929"/>
  <c r="P47" i="45929"/>
  <c r="Q47" i="45929"/>
  <c r="R47" i="45929"/>
  <c r="S47" i="45929"/>
  <c r="T47" i="45929"/>
  <c r="U47" i="45929"/>
  <c r="V47" i="45929"/>
  <c r="W47" i="45929"/>
  <c r="X47" i="45929"/>
  <c r="N50" i="45929"/>
  <c r="O50" i="45929"/>
  <c r="P50" i="45929"/>
  <c r="Q50" i="45929"/>
  <c r="R50" i="45929"/>
  <c r="S50" i="45929"/>
  <c r="T50" i="45929"/>
  <c r="U50" i="45929"/>
  <c r="V50" i="45929"/>
  <c r="W50" i="45929"/>
  <c r="X50" i="45929"/>
  <c r="N53" i="45929"/>
  <c r="O53" i="45929"/>
  <c r="P53" i="45929"/>
  <c r="Q53" i="45929"/>
  <c r="R53" i="45929"/>
  <c r="S53" i="45929"/>
  <c r="T53" i="45929"/>
  <c r="U53" i="45929"/>
  <c r="V53" i="45929"/>
  <c r="W53" i="45929"/>
  <c r="X53" i="45929"/>
  <c r="S56" i="45929"/>
  <c r="T56" i="45929"/>
  <c r="U56" i="45929"/>
  <c r="V56" i="45929"/>
  <c r="W56" i="45929"/>
  <c r="X56" i="45929"/>
  <c r="T20" i="45895"/>
  <c r="U20" i="45895"/>
  <c r="V20" i="45895"/>
  <c r="W20" i="45895"/>
  <c r="X20" i="45895"/>
  <c r="T21" i="45894"/>
  <c r="U21" i="45894"/>
  <c r="V21" i="45894"/>
  <c r="W21" i="45894"/>
  <c r="X21" i="45894"/>
  <c r="T23" i="45893"/>
  <c r="U23" i="45893"/>
  <c r="V23" i="45893"/>
  <c r="W23" i="45893"/>
  <c r="X23" i="45893"/>
  <c r="T21" i="45890"/>
  <c r="U21" i="45890"/>
  <c r="V21" i="45890"/>
  <c r="W21" i="45890"/>
  <c r="X21" i="45890"/>
  <c r="T21" i="45892"/>
  <c r="U21" i="45892"/>
  <c r="V21" i="45892"/>
  <c r="W21" i="45892"/>
  <c r="X21" i="45892"/>
  <c r="T21" i="45972"/>
  <c r="U21" i="45972"/>
  <c r="V21" i="45972"/>
  <c r="W21" i="45972"/>
  <c r="X21" i="45972"/>
  <c r="T21" i="45889"/>
  <c r="U21" i="45889"/>
  <c r="V21" i="45889"/>
  <c r="W21" i="45889"/>
  <c r="X21" i="45889"/>
  <c r="T21" i="45888"/>
  <c r="U21" i="45888"/>
  <c r="V21" i="45888"/>
  <c r="W21" i="45888"/>
  <c r="X21" i="45888"/>
  <c r="T21" i="45887"/>
  <c r="U21" i="45887"/>
  <c r="V21" i="45887"/>
  <c r="W21" i="45887"/>
  <c r="X21" i="45887"/>
  <c r="T21" i="45886"/>
  <c r="U21" i="45886"/>
  <c r="V21" i="45886"/>
  <c r="W21" i="45886"/>
  <c r="X21" i="45886"/>
  <c r="T21" i="45885"/>
  <c r="U21" i="45885"/>
  <c r="V21" i="45885"/>
  <c r="W21" i="45885"/>
  <c r="X21" i="45885"/>
  <c r="T21" i="45884"/>
  <c r="U21" i="45884"/>
  <c r="V21" i="45884"/>
  <c r="W21" i="45884"/>
  <c r="X21" i="45884"/>
  <c r="T21" i="45883"/>
  <c r="U21" i="45883"/>
  <c r="V21" i="45883"/>
  <c r="W21" i="45883"/>
  <c r="X21" i="45883"/>
  <c r="B8" i="45952"/>
  <c r="V51" i="45929"/>
  <c r="X51" i="45929"/>
  <c r="W48" i="45929"/>
  <c r="V45" i="45929"/>
  <c r="X45" i="45929"/>
  <c r="W42" i="45929"/>
  <c r="W39" i="45929"/>
  <c r="V36" i="45929"/>
  <c r="X36" i="45929"/>
  <c r="W33" i="45929"/>
  <c r="V30" i="45929"/>
  <c r="X30" i="45929"/>
  <c r="W27" i="45929"/>
  <c r="V24" i="45929"/>
  <c r="X24" i="45929"/>
  <c r="W21" i="45929"/>
  <c r="V18" i="45929"/>
  <c r="X18" i="45929"/>
  <c r="W15" i="45929"/>
  <c r="V12" i="45929"/>
  <c r="W9" i="45929"/>
  <c r="U21" i="45908"/>
  <c r="U20" i="45908"/>
  <c r="T20" i="45908"/>
  <c r="V20" i="45908"/>
  <c r="Q29" i="32"/>
  <c r="Q28" i="32"/>
  <c r="Q27" i="32"/>
  <c r="P29" i="32"/>
  <c r="P28" i="32"/>
  <c r="P27" i="32"/>
  <c r="O29" i="32"/>
  <c r="O28" i="32"/>
  <c r="O27" i="32"/>
  <c r="N29" i="32"/>
  <c r="N28" i="32"/>
  <c r="N27" i="32"/>
  <c r="M29" i="32"/>
  <c r="M28" i="32"/>
  <c r="M27" i="32"/>
  <c r="L29" i="32"/>
  <c r="L28" i="32"/>
  <c r="L27" i="32"/>
  <c r="K29" i="32"/>
  <c r="K28" i="32"/>
  <c r="K27" i="32"/>
  <c r="J29" i="32"/>
  <c r="J28" i="32"/>
  <c r="J27" i="32"/>
  <c r="N29" i="519"/>
  <c r="O29" i="519"/>
  <c r="P29" i="519"/>
  <c r="N28" i="519"/>
  <c r="Q28" i="519" s="1"/>
  <c r="O28" i="519"/>
  <c r="P28" i="519"/>
  <c r="J29" i="519"/>
  <c r="K29" i="519"/>
  <c r="L29" i="519"/>
  <c r="J28" i="519"/>
  <c r="K28" i="519"/>
  <c r="L28" i="519"/>
  <c r="M28" i="519"/>
  <c r="Q29" i="1840"/>
  <c r="Q28" i="1840"/>
  <c r="P29" i="1840"/>
  <c r="P28" i="1840"/>
  <c r="O29" i="1840"/>
  <c r="O28" i="1840"/>
  <c r="N29" i="1840"/>
  <c r="N28" i="1840"/>
  <c r="M29" i="1840"/>
  <c r="M28" i="1840"/>
  <c r="L29" i="1840"/>
  <c r="L28" i="1840"/>
  <c r="K29" i="1840"/>
  <c r="K28" i="1840"/>
  <c r="J29" i="1840"/>
  <c r="J28" i="1840"/>
  <c r="Q29" i="45868"/>
  <c r="Q28" i="45868"/>
  <c r="P29" i="45868"/>
  <c r="P28" i="45868"/>
  <c r="O29" i="45868"/>
  <c r="O28" i="45868"/>
  <c r="N29" i="45868"/>
  <c r="N28" i="45868"/>
  <c r="M29" i="45868"/>
  <c r="M28" i="45868"/>
  <c r="L29" i="45868"/>
  <c r="L28" i="45868"/>
  <c r="K29" i="45868"/>
  <c r="K28" i="45868"/>
  <c r="J29" i="45868"/>
  <c r="J28" i="45868"/>
  <c r="Q29" i="14"/>
  <c r="Q28" i="14"/>
  <c r="P29" i="14"/>
  <c r="P28" i="14"/>
  <c r="O29" i="14"/>
  <c r="O28" i="14"/>
  <c r="N29" i="14"/>
  <c r="N28" i="14"/>
  <c r="M29" i="14"/>
  <c r="M28" i="14"/>
  <c r="L29" i="14"/>
  <c r="L28" i="14"/>
  <c r="K29" i="14"/>
  <c r="K28" i="14"/>
  <c r="J29" i="14"/>
  <c r="J28" i="14"/>
  <c r="Q29" i="13"/>
  <c r="Q28" i="13"/>
  <c r="Q27" i="13"/>
  <c r="P29" i="13"/>
  <c r="P28" i="13"/>
  <c r="O29" i="13"/>
  <c r="O28" i="13"/>
  <c r="N29" i="13"/>
  <c r="N28" i="13"/>
  <c r="M29" i="13"/>
  <c r="M28" i="13"/>
  <c r="M27" i="13"/>
  <c r="L29" i="13"/>
  <c r="L28" i="13"/>
  <c r="K29" i="13"/>
  <c r="K28" i="13"/>
  <c r="J29" i="13"/>
  <c r="J28" i="13"/>
  <c r="Q29" i="12"/>
  <c r="Q28" i="12"/>
  <c r="Q27" i="12"/>
  <c r="P29" i="12"/>
  <c r="P28" i="12"/>
  <c r="O29" i="12"/>
  <c r="O28" i="12"/>
  <c r="N29" i="12"/>
  <c r="N28" i="12"/>
  <c r="M29" i="12"/>
  <c r="M28" i="12"/>
  <c r="M27" i="12"/>
  <c r="L29" i="12"/>
  <c r="L28" i="12"/>
  <c r="K29" i="12"/>
  <c r="K28" i="12"/>
  <c r="J29" i="12"/>
  <c r="J28" i="12"/>
  <c r="Q29" i="11"/>
  <c r="Q28" i="11"/>
  <c r="Q27" i="11"/>
  <c r="Q26" i="11"/>
  <c r="P29" i="11"/>
  <c r="P28" i="11"/>
  <c r="P27" i="11"/>
  <c r="O29" i="11"/>
  <c r="O28" i="11"/>
  <c r="O27" i="11"/>
  <c r="N29" i="11"/>
  <c r="N28" i="11"/>
  <c r="N27" i="11"/>
  <c r="O26" i="11"/>
  <c r="P26" i="11"/>
  <c r="L29" i="11"/>
  <c r="L28" i="11"/>
  <c r="L27" i="11"/>
  <c r="K29" i="11"/>
  <c r="K28" i="11"/>
  <c r="K27" i="11"/>
  <c r="J29" i="11"/>
  <c r="J28" i="11"/>
  <c r="J27" i="11"/>
  <c r="N29" i="9"/>
  <c r="O29" i="9"/>
  <c r="P29" i="9"/>
  <c r="Q29" i="9"/>
  <c r="N28" i="9"/>
  <c r="O28" i="9"/>
  <c r="P28" i="9"/>
  <c r="Q28" i="9"/>
  <c r="J29" i="9"/>
  <c r="K29" i="9"/>
  <c r="L29" i="9"/>
  <c r="M29" i="9"/>
  <c r="J28" i="9"/>
  <c r="K28" i="9"/>
  <c r="L28" i="9"/>
  <c r="M28" i="9"/>
  <c r="P29" i="45931"/>
  <c r="P28" i="45931"/>
  <c r="P27" i="45931"/>
  <c r="O29" i="45931"/>
  <c r="O28" i="45931"/>
  <c r="O27" i="45931"/>
  <c r="N29" i="45931"/>
  <c r="N28" i="45931"/>
  <c r="N27" i="45931"/>
  <c r="J29" i="45931"/>
  <c r="K29" i="45931"/>
  <c r="L29" i="45931"/>
  <c r="J28" i="45931"/>
  <c r="M28" i="45931" s="1"/>
  <c r="K28" i="45931"/>
  <c r="L28" i="45931"/>
  <c r="P29" i="45932"/>
  <c r="P28" i="45932"/>
  <c r="P27" i="45932"/>
  <c r="O29" i="45932"/>
  <c r="O28" i="45932"/>
  <c r="Q28" i="45932" s="1"/>
  <c r="O27" i="45932"/>
  <c r="N29" i="45932"/>
  <c r="N28" i="45932"/>
  <c r="N27" i="45932"/>
  <c r="J29" i="45932"/>
  <c r="K29" i="45932"/>
  <c r="L29" i="45932"/>
  <c r="J28" i="45932"/>
  <c r="K28" i="45932"/>
  <c r="L28" i="45932"/>
  <c r="M28" i="45932" s="1"/>
  <c r="Q28" i="7"/>
  <c r="G30" i="1"/>
  <c r="G29" i="1"/>
  <c r="D30" i="1"/>
  <c r="H30" i="1" s="1"/>
  <c r="D29" i="1"/>
  <c r="J30" i="45869"/>
  <c r="O29" i="45971"/>
  <c r="O28" i="45971"/>
  <c r="S21" i="45911"/>
  <c r="T21" i="45911"/>
  <c r="C44" i="45974"/>
  <c r="D44" i="45974"/>
  <c r="E44" i="45974"/>
  <c r="F44" i="45974"/>
  <c r="G44" i="45974"/>
  <c r="B44" i="45974"/>
  <c r="K42" i="45974"/>
  <c r="L42" i="45974"/>
  <c r="M34" i="45974" s="1"/>
  <c r="Q27" i="45931" l="1"/>
  <c r="X57" i="45929"/>
  <c r="X48" i="45929"/>
  <c r="W45" i="45929"/>
  <c r="V42" i="45929"/>
  <c r="V39" i="45929"/>
  <c r="X33" i="45929"/>
  <c r="W30" i="45929"/>
  <c r="X21" i="45929"/>
  <c r="W18" i="45929"/>
  <c r="V15" i="45929"/>
  <c r="N7" i="7"/>
  <c r="O15" i="7"/>
  <c r="O11" i="7"/>
  <c r="O18" i="7"/>
  <c r="P15" i="7"/>
  <c r="P11" i="7"/>
  <c r="Q7" i="7"/>
  <c r="J26" i="7"/>
  <c r="J22" i="7"/>
  <c r="M22" i="7" s="1"/>
  <c r="J18" i="7"/>
  <c r="M18" i="7" s="1"/>
  <c r="J14" i="7"/>
  <c r="M14" i="7" s="1"/>
  <c r="J10" i="7"/>
  <c r="K28" i="7"/>
  <c r="K24" i="7"/>
  <c r="M24" i="7" s="1"/>
  <c r="K20" i="7"/>
  <c r="M20" i="7" s="1"/>
  <c r="K16" i="7"/>
  <c r="K12" i="7"/>
  <c r="K8" i="7"/>
  <c r="M8" i="7" s="1"/>
  <c r="L28" i="7"/>
  <c r="M28" i="7" s="1"/>
  <c r="L24" i="7"/>
  <c r="L20" i="7"/>
  <c r="L16" i="7"/>
  <c r="M16" i="7" s="1"/>
  <c r="L12" i="7"/>
  <c r="M12" i="7" s="1"/>
  <c r="L8" i="7"/>
  <c r="N26" i="7"/>
  <c r="N22" i="7"/>
  <c r="O29" i="7"/>
  <c r="O25" i="7"/>
  <c r="O21" i="7"/>
  <c r="P28" i="7"/>
  <c r="P24" i="7"/>
  <c r="P20" i="7"/>
  <c r="J29" i="7"/>
  <c r="M29" i="7" s="1"/>
  <c r="J25" i="7"/>
  <c r="M25" i="7" s="1"/>
  <c r="J21" i="7"/>
  <c r="M21" i="7" s="1"/>
  <c r="J17" i="7"/>
  <c r="J13" i="7"/>
  <c r="M13" i="7" s="1"/>
  <c r="J9" i="7"/>
  <c r="M9" i="7" s="1"/>
  <c r="K27" i="7"/>
  <c r="M27" i="7" s="1"/>
  <c r="K23" i="7"/>
  <c r="M23" i="7" s="1"/>
  <c r="K19" i="7"/>
  <c r="K15" i="7"/>
  <c r="K11" i="7"/>
  <c r="M11" i="7" s="1"/>
  <c r="L27" i="7"/>
  <c r="L23" i="7"/>
  <c r="L19" i="7"/>
  <c r="M19" i="7" s="1"/>
  <c r="L15" i="7"/>
  <c r="M15" i="7" s="1"/>
  <c r="L11" i="7"/>
  <c r="N29" i="7"/>
  <c r="N25" i="7"/>
  <c r="N21" i="7"/>
  <c r="O28" i="7"/>
  <c r="O24" i="7"/>
  <c r="O20" i="7"/>
  <c r="P27" i="7"/>
  <c r="P23" i="7"/>
  <c r="P19" i="7"/>
  <c r="Q28" i="45931"/>
  <c r="V57" i="45929"/>
  <c r="W51" i="45929"/>
  <c r="V48" i="45929"/>
  <c r="V33" i="45929"/>
  <c r="X27" i="45929"/>
  <c r="V21" i="45929"/>
  <c r="X15" i="45929"/>
  <c r="W12" i="45929"/>
  <c r="K26" i="7"/>
  <c r="K22" i="7"/>
  <c r="K18" i="7"/>
  <c r="K14" i="7"/>
  <c r="K10" i="7"/>
  <c r="O27" i="7"/>
  <c r="O23" i="7"/>
  <c r="O19" i="7"/>
  <c r="P26" i="7"/>
  <c r="P22" i="7"/>
  <c r="O16" i="7"/>
  <c r="O12" i="7"/>
  <c r="O8" i="7"/>
  <c r="K29" i="7"/>
  <c r="K25" i="7"/>
  <c r="K21" i="7"/>
  <c r="K17" i="7"/>
  <c r="K13" i="7"/>
  <c r="K9" i="7"/>
  <c r="X22" i="45882"/>
  <c r="Q29" i="45931"/>
  <c r="X21" i="45881"/>
  <c r="W57" i="45929"/>
  <c r="X39" i="45929"/>
  <c r="V27" i="45929"/>
  <c r="Q29" i="7"/>
  <c r="W24" i="45929"/>
  <c r="W36" i="45929"/>
  <c r="X42" i="45929"/>
  <c r="W34" i="45929"/>
  <c r="U34" i="45929"/>
  <c r="S34" i="45929"/>
  <c r="Q34" i="45929"/>
  <c r="O34" i="45929"/>
  <c r="X12" i="45929"/>
  <c r="V9" i="45929"/>
  <c r="Q29" i="519"/>
  <c r="M29" i="519"/>
  <c r="M27" i="11"/>
  <c r="M28" i="11"/>
  <c r="H29" i="1"/>
  <c r="H30" i="45869"/>
  <c r="I34" i="45929"/>
  <c r="G34" i="45929"/>
  <c r="E34" i="45929"/>
  <c r="C34" i="45929"/>
  <c r="X9" i="45929"/>
  <c r="J34" i="45929"/>
  <c r="H34" i="45929"/>
  <c r="F34" i="45929"/>
  <c r="D34" i="45929"/>
  <c r="M29" i="11"/>
  <c r="M29" i="45931"/>
  <c r="Q27" i="45932"/>
  <c r="Q29" i="45932"/>
  <c r="M29" i="45932"/>
  <c r="V21" i="45908"/>
  <c r="K44" i="45974"/>
  <c r="M12" i="45974"/>
  <c r="M40" i="45974"/>
  <c r="M39" i="45974"/>
  <c r="M38" i="45974"/>
  <c r="M7" i="45974"/>
  <c r="M9" i="45974"/>
  <c r="M41" i="45974"/>
  <c r="M36" i="45974"/>
  <c r="M33" i="45974"/>
  <c r="M31" i="45974"/>
  <c r="M29" i="45974"/>
  <c r="M27" i="45974"/>
  <c r="M25" i="45974"/>
  <c r="M23" i="45974"/>
  <c r="M21" i="45974"/>
  <c r="M19" i="45974"/>
  <c r="M17" i="45974"/>
  <c r="M15" i="45974"/>
  <c r="M13" i="45974"/>
  <c r="M11" i="45974"/>
  <c r="L44" i="45974"/>
  <c r="L43" i="45974"/>
  <c r="M8" i="45974"/>
  <c r="M10" i="45974"/>
  <c r="M37" i="45974"/>
  <c r="M35" i="45974"/>
  <c r="M32" i="45974"/>
  <c r="M30" i="45974"/>
  <c r="M28" i="45974"/>
  <c r="M26" i="45974"/>
  <c r="M24" i="45974"/>
  <c r="M22" i="45974"/>
  <c r="M20" i="45974"/>
  <c r="M18" i="45974"/>
  <c r="M16" i="45974"/>
  <c r="M14" i="45974"/>
  <c r="I27" i="45975"/>
  <c r="J27" i="45975"/>
  <c r="K27" i="45975"/>
  <c r="L27" i="45975"/>
  <c r="G23" i="45945"/>
  <c r="G24" i="45945"/>
  <c r="G25" i="45945"/>
  <c r="G26" i="45945"/>
  <c r="G27" i="45945"/>
  <c r="G28" i="45945"/>
  <c r="G29" i="45945"/>
  <c r="E23" i="45945"/>
  <c r="E24" i="45945"/>
  <c r="E25" i="45945"/>
  <c r="E26" i="45945"/>
  <c r="E27" i="45945"/>
  <c r="E28" i="45945"/>
  <c r="E29" i="45945"/>
  <c r="C22" i="45945"/>
  <c r="C23" i="45945"/>
  <c r="C24" i="45945"/>
  <c r="C25" i="45945"/>
  <c r="C26" i="45945"/>
  <c r="C27" i="45945"/>
  <c r="C28" i="45945"/>
  <c r="C29" i="45945"/>
  <c r="G29" i="45946"/>
  <c r="G28" i="45946"/>
  <c r="F29" i="45946"/>
  <c r="F28" i="45946"/>
  <c r="D32" i="45937"/>
  <c r="F32" i="45937" s="1"/>
  <c r="D31" i="45937"/>
  <c r="F31" i="45937" s="1"/>
  <c r="D31" i="45938"/>
  <c r="D30" i="45938"/>
  <c r="D31" i="45917"/>
  <c r="D30" i="45917"/>
  <c r="G16" i="45978"/>
  <c r="G17" i="45978"/>
  <c r="G18" i="45978"/>
  <c r="G19" i="45978"/>
  <c r="M19" i="45978" s="1"/>
  <c r="G20" i="45978"/>
  <c r="M20" i="45978" s="1"/>
  <c r="G21" i="45978"/>
  <c r="G22" i="45978"/>
  <c r="G23" i="45978"/>
  <c r="M23" i="45978" s="1"/>
  <c r="G24" i="45978"/>
  <c r="G25" i="45978"/>
  <c r="G26" i="45978"/>
  <c r="G27" i="45978"/>
  <c r="H28" i="45978" s="1"/>
  <c r="G28" i="45978"/>
  <c r="G29" i="45978"/>
  <c r="G30" i="45978"/>
  <c r="G31" i="45978"/>
  <c r="G32" i="45978"/>
  <c r="G33" i="45978"/>
  <c r="M33" i="45978" s="1"/>
  <c r="G34" i="45978"/>
  <c r="G35" i="45978"/>
  <c r="M35" i="45978" s="1"/>
  <c r="G36" i="45978"/>
  <c r="G37" i="45978"/>
  <c r="M37" i="45978" s="1"/>
  <c r="G38" i="45978"/>
  <c r="G39" i="45978"/>
  <c r="G40" i="45978"/>
  <c r="G41" i="45978"/>
  <c r="N41" i="45978"/>
  <c r="M41" i="45978"/>
  <c r="J41" i="45978"/>
  <c r="F41" i="45978"/>
  <c r="D41" i="45978"/>
  <c r="N40" i="45978"/>
  <c r="M40" i="45978"/>
  <c r="J40" i="45978"/>
  <c r="F40" i="45978"/>
  <c r="D40" i="45978"/>
  <c r="N39" i="45978"/>
  <c r="J39" i="45978"/>
  <c r="F39" i="45978"/>
  <c r="D39" i="45978"/>
  <c r="N38" i="45978"/>
  <c r="J38" i="45978"/>
  <c r="M38" i="45978"/>
  <c r="F38" i="45978"/>
  <c r="D38" i="45978"/>
  <c r="N37" i="45978"/>
  <c r="J37" i="45978"/>
  <c r="F37" i="45978"/>
  <c r="D37" i="45978"/>
  <c r="N36" i="45978"/>
  <c r="J36" i="45978"/>
  <c r="M36" i="45978"/>
  <c r="F36" i="45978"/>
  <c r="D36" i="45978"/>
  <c r="N35" i="45978"/>
  <c r="J35" i="45978"/>
  <c r="F35" i="45978"/>
  <c r="D35" i="45978"/>
  <c r="N34" i="45978"/>
  <c r="J34" i="45978"/>
  <c r="M34" i="45978"/>
  <c r="F34" i="45978"/>
  <c r="D34" i="45978"/>
  <c r="N33" i="45978"/>
  <c r="J33" i="45978"/>
  <c r="F33" i="45978"/>
  <c r="D33" i="45978"/>
  <c r="N32" i="45978"/>
  <c r="J32" i="45978"/>
  <c r="M32" i="45978"/>
  <c r="F32" i="45978"/>
  <c r="D32" i="45978"/>
  <c r="N31" i="45978"/>
  <c r="M31" i="45978"/>
  <c r="F31" i="45978"/>
  <c r="D31" i="45978"/>
  <c r="N30" i="45978"/>
  <c r="M30" i="45978"/>
  <c r="N29" i="45978"/>
  <c r="M29" i="45978"/>
  <c r="J29" i="45978"/>
  <c r="H29" i="45978"/>
  <c r="F29" i="45978"/>
  <c r="D29" i="45978"/>
  <c r="N28" i="45978"/>
  <c r="M28" i="45978"/>
  <c r="J28" i="45978"/>
  <c r="F28" i="45978"/>
  <c r="D28" i="45978"/>
  <c r="N27" i="45978"/>
  <c r="J27" i="45978"/>
  <c r="F27" i="45978"/>
  <c r="D27" i="45978"/>
  <c r="N26" i="45978"/>
  <c r="J26" i="45978"/>
  <c r="M26" i="45978"/>
  <c r="F26" i="45978"/>
  <c r="D26" i="45978"/>
  <c r="N25" i="45978"/>
  <c r="J25" i="45978"/>
  <c r="M25" i="45978"/>
  <c r="F25" i="45978"/>
  <c r="D25" i="45978"/>
  <c r="N24" i="45978"/>
  <c r="J24" i="45978"/>
  <c r="M24" i="45978"/>
  <c r="F24" i="45978"/>
  <c r="D24" i="45978"/>
  <c r="N23" i="45978"/>
  <c r="J23" i="45978"/>
  <c r="F23" i="45978"/>
  <c r="D23" i="45978"/>
  <c r="N22" i="45978"/>
  <c r="J22" i="45978"/>
  <c r="M22" i="45978"/>
  <c r="F22" i="45978"/>
  <c r="D22" i="45978"/>
  <c r="N21" i="45978"/>
  <c r="J21" i="45978"/>
  <c r="M21" i="45978"/>
  <c r="F21" i="45978"/>
  <c r="D21" i="45978"/>
  <c r="N20" i="45978"/>
  <c r="J20" i="45978"/>
  <c r="F20" i="45978"/>
  <c r="D20" i="45978"/>
  <c r="N19" i="45978"/>
  <c r="J19" i="45978"/>
  <c r="D19" i="45978"/>
  <c r="N18" i="45978"/>
  <c r="M18" i="45978"/>
  <c r="T51" i="45901"/>
  <c r="U51" i="45901"/>
  <c r="V51" i="45901"/>
  <c r="W51" i="45901"/>
  <c r="X51" i="45901"/>
  <c r="T48" i="45901"/>
  <c r="T45" i="45901"/>
  <c r="U45" i="45901"/>
  <c r="V45" i="45901"/>
  <c r="W45" i="45901"/>
  <c r="X45" i="45901"/>
  <c r="T42" i="45901"/>
  <c r="U42" i="45901"/>
  <c r="V42" i="45901"/>
  <c r="W42" i="45901"/>
  <c r="X42" i="45901"/>
  <c r="U39" i="45901"/>
  <c r="V39" i="45901"/>
  <c r="W39" i="45901"/>
  <c r="X39" i="45901"/>
  <c r="U36" i="45901"/>
  <c r="V36" i="45901"/>
  <c r="W36" i="45901"/>
  <c r="X36" i="45901"/>
  <c r="U33" i="45901"/>
  <c r="V33" i="45901"/>
  <c r="W33" i="45901"/>
  <c r="X33" i="45901"/>
  <c r="T30" i="45901"/>
  <c r="U30" i="45901"/>
  <c r="V30" i="45901"/>
  <c r="W30" i="45901"/>
  <c r="X30" i="45901"/>
  <c r="T27" i="45901"/>
  <c r="U27" i="45901"/>
  <c r="V27" i="45901"/>
  <c r="W27" i="45901"/>
  <c r="X27" i="45901"/>
  <c r="T24" i="45901"/>
  <c r="U24" i="45901"/>
  <c r="V24" i="45901"/>
  <c r="W24" i="45901"/>
  <c r="X24" i="45901"/>
  <c r="T21" i="45901"/>
  <c r="U21" i="45901"/>
  <c r="V21" i="45901"/>
  <c r="W21" i="45901"/>
  <c r="X21" i="45901"/>
  <c r="T18" i="45901"/>
  <c r="U18" i="45901"/>
  <c r="V18" i="45901"/>
  <c r="W18" i="45901"/>
  <c r="X18" i="45901"/>
  <c r="U15" i="45901"/>
  <c r="V15" i="45901"/>
  <c r="W15" i="45901"/>
  <c r="X15" i="45901"/>
  <c r="T12" i="45901"/>
  <c r="U12" i="45901"/>
  <c r="V12" i="45901"/>
  <c r="W12" i="45901"/>
  <c r="X12" i="45901"/>
  <c r="U9" i="45901"/>
  <c r="V9" i="45901"/>
  <c r="W9" i="45901"/>
  <c r="X9" i="45901"/>
  <c r="U19" i="45909"/>
  <c r="T20" i="45909"/>
  <c r="T19" i="45909" s="1"/>
  <c r="U20" i="45909"/>
  <c r="V20" i="45909"/>
  <c r="T19" i="45910"/>
  <c r="T20" i="45910"/>
  <c r="T21" i="45910" s="1"/>
  <c r="U20" i="45910"/>
  <c r="V20" i="45910"/>
  <c r="V19" i="45910" s="1"/>
  <c r="S20" i="45912"/>
  <c r="T20" i="45912"/>
  <c r="T19" i="45912" s="1"/>
  <c r="U20" i="45912"/>
  <c r="T20" i="45913"/>
  <c r="T19" i="45913" s="1"/>
  <c r="U20" i="45913"/>
  <c r="U19" i="45913" s="1"/>
  <c r="V20" i="45913"/>
  <c r="U19" i="45914"/>
  <c r="T20" i="45914"/>
  <c r="T19" i="45914" s="1"/>
  <c r="U20" i="45914"/>
  <c r="V20" i="45914"/>
  <c r="V19" i="45914" s="1"/>
  <c r="S19" i="45915"/>
  <c r="T19" i="45915"/>
  <c r="S21" i="45915"/>
  <c r="T21" i="45915"/>
  <c r="T21" i="45914"/>
  <c r="S21" i="45909"/>
  <c r="R20" i="45906"/>
  <c r="R21" i="45906" s="1"/>
  <c r="S20" i="45906"/>
  <c r="S21" i="45906" s="1"/>
  <c r="T20" i="45906"/>
  <c r="T21" i="45906" s="1"/>
  <c r="U20" i="45906"/>
  <c r="U21" i="45906" s="1"/>
  <c r="V20" i="45906"/>
  <c r="V21" i="45906" s="1"/>
  <c r="J42" i="45974"/>
  <c r="M42" i="45974"/>
  <c r="I42" i="45974"/>
  <c r="I44" i="45974" s="1"/>
  <c r="N42" i="45974"/>
  <c r="H42" i="45974"/>
  <c r="G43" i="45974"/>
  <c r="F43" i="45974"/>
  <c r="E43" i="45974"/>
  <c r="D43" i="45974"/>
  <c r="C43" i="45974"/>
  <c r="H27" i="45975"/>
  <c r="AB21" i="45927"/>
  <c r="N21" i="45927"/>
  <c r="O21" i="45927"/>
  <c r="Q21" i="45927"/>
  <c r="S21" i="45927"/>
  <c r="T21" i="45927"/>
  <c r="F30" i="45946"/>
  <c r="G30" i="45946"/>
  <c r="D30" i="45937"/>
  <c r="F30" i="45937" s="1"/>
  <c r="D32" i="45938"/>
  <c r="D32" i="45917"/>
  <c r="D14" i="45978"/>
  <c r="D15" i="45978"/>
  <c r="D16" i="45978"/>
  <c r="D17" i="45978"/>
  <c r="F14" i="45978"/>
  <c r="F15" i="45978"/>
  <c r="F16" i="45978"/>
  <c r="F17" i="45978"/>
  <c r="H17" i="45978"/>
  <c r="G14" i="45978"/>
  <c r="M14" i="45978" s="1"/>
  <c r="G13" i="45978"/>
  <c r="G15" i="45978"/>
  <c r="H16" i="45978" s="1"/>
  <c r="J14" i="45978"/>
  <c r="J15" i="45978"/>
  <c r="J16" i="45978"/>
  <c r="J17" i="45978"/>
  <c r="N17" i="45978"/>
  <c r="M17" i="45978"/>
  <c r="N16" i="45978"/>
  <c r="N15" i="45978"/>
  <c r="N14" i="45978"/>
  <c r="M16" i="45978"/>
  <c r="G7" i="45978"/>
  <c r="M7" i="45978" s="1"/>
  <c r="G8" i="45978"/>
  <c r="G9" i="45978"/>
  <c r="G10" i="45978"/>
  <c r="M10" i="45978" s="1"/>
  <c r="G11" i="45978"/>
  <c r="G12" i="45978"/>
  <c r="N13" i="45978"/>
  <c r="J13" i="45978"/>
  <c r="F13" i="45978"/>
  <c r="D13" i="45978"/>
  <c r="N12" i="45978"/>
  <c r="M12" i="45978"/>
  <c r="J12" i="45978"/>
  <c r="F12" i="45978"/>
  <c r="D12" i="45978"/>
  <c r="N11" i="45978"/>
  <c r="M11" i="45978"/>
  <c r="J11" i="45978"/>
  <c r="F11" i="45978"/>
  <c r="D11" i="45978"/>
  <c r="N10" i="45978"/>
  <c r="J10" i="45978"/>
  <c r="F10" i="45978"/>
  <c r="D10" i="45978"/>
  <c r="N9" i="45978"/>
  <c r="M9" i="45978"/>
  <c r="J9" i="45978"/>
  <c r="F9" i="45978"/>
  <c r="D9" i="45978"/>
  <c r="N8" i="45978"/>
  <c r="J8" i="45978"/>
  <c r="F8" i="45978"/>
  <c r="D8" i="45978"/>
  <c r="N7" i="45978"/>
  <c r="J7" i="45978"/>
  <c r="H7" i="45978"/>
  <c r="F7" i="45978"/>
  <c r="D7" i="45978"/>
  <c r="N6" i="45978"/>
  <c r="M6" i="45978"/>
  <c r="B20" i="45911"/>
  <c r="T20" i="45916"/>
  <c r="T19" i="45916" s="1"/>
  <c r="S20" i="45916"/>
  <c r="T21" i="45916" s="1"/>
  <c r="C20" i="45916"/>
  <c r="S20" i="45914"/>
  <c r="S19" i="45914" s="1"/>
  <c r="C20" i="45914"/>
  <c r="S20" i="45913"/>
  <c r="S19" i="45913" s="1"/>
  <c r="B20" i="45913"/>
  <c r="R20" i="45912"/>
  <c r="R21" i="45912" s="1"/>
  <c r="B20" i="45912"/>
  <c r="S19" i="45912" s="1"/>
  <c r="S20" i="45910"/>
  <c r="S21" i="45910" s="1"/>
  <c r="C20" i="45910"/>
  <c r="U19" i="45910" s="1"/>
  <c r="S20" i="45909"/>
  <c r="T21" i="45909" s="1"/>
  <c r="B20" i="45909"/>
  <c r="B20" i="45906"/>
  <c r="V19" i="45906" s="1"/>
  <c r="B19" i="45895"/>
  <c r="B20" i="45894"/>
  <c r="B22" i="45893"/>
  <c r="B20" i="45890"/>
  <c r="B20" i="45892"/>
  <c r="B20" i="45972"/>
  <c r="B20" i="45889"/>
  <c r="B20" i="45888"/>
  <c r="B20" i="45887"/>
  <c r="B20" i="45886"/>
  <c r="B20" i="45885"/>
  <c r="B20" i="45884"/>
  <c r="P56" i="45929"/>
  <c r="Q56" i="45929"/>
  <c r="V20" i="45881"/>
  <c r="V21" i="45882"/>
  <c r="V22" i="45882" s="1"/>
  <c r="K14" i="45929"/>
  <c r="K17" i="45929"/>
  <c r="K23" i="45929"/>
  <c r="K22" i="45929" s="1"/>
  <c r="K26" i="45929"/>
  <c r="L29" i="45929"/>
  <c r="L32" i="45929"/>
  <c r="L35" i="45929"/>
  <c r="L34" i="45929" s="1"/>
  <c r="L38" i="45929"/>
  <c r="K41" i="45929"/>
  <c r="K44" i="45929"/>
  <c r="K47" i="45929"/>
  <c r="C50" i="45929"/>
  <c r="D51" i="45929" s="1"/>
  <c r="C53" i="45929"/>
  <c r="N27" i="519"/>
  <c r="O27" i="519"/>
  <c r="P27" i="519"/>
  <c r="J27" i="519"/>
  <c r="K27" i="519"/>
  <c r="L27" i="519"/>
  <c r="O27" i="1840"/>
  <c r="P27" i="1840"/>
  <c r="Q27" i="1840"/>
  <c r="N27" i="1840"/>
  <c r="K27" i="1840"/>
  <c r="L27" i="1840"/>
  <c r="M27" i="1840"/>
  <c r="J27" i="1840"/>
  <c r="Q27" i="45868"/>
  <c r="P27" i="45868"/>
  <c r="O27" i="45868"/>
  <c r="N27" i="45868"/>
  <c r="K27" i="45868"/>
  <c r="L27" i="45868"/>
  <c r="M27" i="45868"/>
  <c r="J27" i="45868"/>
  <c r="Q27" i="14"/>
  <c r="P27" i="14"/>
  <c r="O27" i="14"/>
  <c r="N27" i="14"/>
  <c r="K27" i="14"/>
  <c r="L27" i="14"/>
  <c r="M27" i="14"/>
  <c r="J27" i="14"/>
  <c r="P27" i="13"/>
  <c r="O27" i="13"/>
  <c r="N27" i="13"/>
  <c r="L27" i="13"/>
  <c r="K27" i="13"/>
  <c r="J27" i="13"/>
  <c r="P27" i="12"/>
  <c r="O27" i="12"/>
  <c r="N27" i="12"/>
  <c r="L27" i="12"/>
  <c r="K27" i="12"/>
  <c r="J27" i="12"/>
  <c r="J26" i="12"/>
  <c r="J25" i="12"/>
  <c r="J24" i="12"/>
  <c r="J23" i="12"/>
  <c r="N27" i="9"/>
  <c r="O27" i="9"/>
  <c r="P27" i="9"/>
  <c r="Q27" i="9"/>
  <c r="J27" i="9"/>
  <c r="K27" i="9"/>
  <c r="L27" i="9"/>
  <c r="M27" i="9"/>
  <c r="J27" i="45931"/>
  <c r="K27" i="45931"/>
  <c r="L27" i="45931"/>
  <c r="J27" i="45932"/>
  <c r="K27" i="45932"/>
  <c r="L27" i="45932"/>
  <c r="Q27" i="7"/>
  <c r="G28" i="1"/>
  <c r="D28" i="1"/>
  <c r="O30" i="45971"/>
  <c r="O20" i="45908"/>
  <c r="N20" i="45908"/>
  <c r="P20" i="45908"/>
  <c r="P21" i="45908" s="1"/>
  <c r="Q20" i="45908"/>
  <c r="R20" i="45908"/>
  <c r="S20" i="45908"/>
  <c r="B20" i="45908"/>
  <c r="U19" i="45908" s="1"/>
  <c r="W20" i="45908"/>
  <c r="X20" i="45908"/>
  <c r="Y20" i="45908"/>
  <c r="E18" i="32"/>
  <c r="M18" i="32" s="1"/>
  <c r="J25" i="11"/>
  <c r="K25" i="11"/>
  <c r="L25" i="11"/>
  <c r="J23" i="11"/>
  <c r="K23" i="11"/>
  <c r="L23" i="11"/>
  <c r="O26" i="45971"/>
  <c r="R20" i="45916"/>
  <c r="R19" i="45916" s="1"/>
  <c r="Q20" i="45916"/>
  <c r="R19" i="45915"/>
  <c r="R20" i="45914"/>
  <c r="R19" i="45914" s="1"/>
  <c r="Q20" i="45914"/>
  <c r="Q19" i="45914" s="1"/>
  <c r="Q20" i="45913"/>
  <c r="P20" i="45913"/>
  <c r="R20" i="45913"/>
  <c r="R21" i="45913"/>
  <c r="Q19" i="45913"/>
  <c r="R19" i="45913"/>
  <c r="Q20" i="45912"/>
  <c r="Q19" i="45912" s="1"/>
  <c r="P20" i="45912"/>
  <c r="P19" i="45912" s="1"/>
  <c r="Q20" i="45910"/>
  <c r="Q19" i="45910" s="1"/>
  <c r="P20" i="45910"/>
  <c r="R20" i="45910"/>
  <c r="Q20" i="45909"/>
  <c r="Q19" i="45909" s="1"/>
  <c r="R20" i="45909"/>
  <c r="R19" i="45909" s="1"/>
  <c r="P20" i="45909"/>
  <c r="P20" i="45906"/>
  <c r="O20" i="45906"/>
  <c r="Q20" i="45906"/>
  <c r="Q21" i="45906"/>
  <c r="P25" i="45931"/>
  <c r="O25" i="45931"/>
  <c r="N25" i="45931"/>
  <c r="E27" i="45975"/>
  <c r="F27" i="45975"/>
  <c r="G27" i="45975"/>
  <c r="F27" i="45946"/>
  <c r="G27" i="45946"/>
  <c r="D29" i="45937"/>
  <c r="F29" i="45937" s="1"/>
  <c r="D28" i="45937"/>
  <c r="F28" i="45937" s="1"/>
  <c r="D11" i="45938"/>
  <c r="D12" i="45938"/>
  <c r="D13" i="45938"/>
  <c r="D14" i="45938"/>
  <c r="D15" i="45938"/>
  <c r="D16" i="45938"/>
  <c r="D17" i="45938"/>
  <c r="D10" i="45938"/>
  <c r="D24" i="45938"/>
  <c r="D23" i="45938"/>
  <c r="D22" i="45938"/>
  <c r="D21" i="45938"/>
  <c r="D20" i="45938"/>
  <c r="D19" i="45938"/>
  <c r="D18" i="45938"/>
  <c r="D25" i="45938"/>
  <c r="D27" i="45938"/>
  <c r="D29" i="45938"/>
  <c r="D28" i="45938"/>
  <c r="D29" i="45917"/>
  <c r="N43" i="45953"/>
  <c r="M43" i="45953"/>
  <c r="J43" i="45953"/>
  <c r="H43" i="45953"/>
  <c r="F43" i="45953"/>
  <c r="D43" i="45953"/>
  <c r="N42" i="45953"/>
  <c r="M42" i="45953"/>
  <c r="J42" i="45953"/>
  <c r="H42" i="45953"/>
  <c r="F42" i="45953"/>
  <c r="D42" i="45953"/>
  <c r="N41" i="45953"/>
  <c r="J41" i="45953"/>
  <c r="H41" i="45953"/>
  <c r="F41" i="45953"/>
  <c r="D41" i="45953"/>
  <c r="N40" i="45953"/>
  <c r="M40" i="45953"/>
  <c r="J40" i="45953"/>
  <c r="H40" i="45953"/>
  <c r="F40" i="45953"/>
  <c r="D40" i="45953"/>
  <c r="N39" i="45953"/>
  <c r="J39" i="45953"/>
  <c r="G38" i="45953"/>
  <c r="H39" i="45953"/>
  <c r="F39" i="45953"/>
  <c r="D39" i="45953"/>
  <c r="N38" i="45953"/>
  <c r="J38" i="45953"/>
  <c r="G37" i="45953"/>
  <c r="F38" i="45953"/>
  <c r="D38" i="45953"/>
  <c r="N37" i="45953"/>
  <c r="J37" i="45953"/>
  <c r="G36" i="45953"/>
  <c r="M36" i="45953" s="1"/>
  <c r="F37" i="45953"/>
  <c r="D37" i="45953"/>
  <c r="N36" i="45953"/>
  <c r="J36" i="45953"/>
  <c r="G35" i="45953"/>
  <c r="F36" i="45953"/>
  <c r="D36" i="45953"/>
  <c r="N35" i="45953"/>
  <c r="J35" i="45953"/>
  <c r="G34" i="45953"/>
  <c r="M34" i="45953" s="1"/>
  <c r="F35" i="45953"/>
  <c r="D35" i="45953"/>
  <c r="N34" i="45953"/>
  <c r="J34" i="45953"/>
  <c r="G33" i="45953"/>
  <c r="F34" i="45953"/>
  <c r="D34" i="45953"/>
  <c r="N33" i="45953"/>
  <c r="J33" i="45953"/>
  <c r="G32" i="45953"/>
  <c r="H33" i="45953" s="1"/>
  <c r="F33" i="45953"/>
  <c r="D33" i="45953"/>
  <c r="N32" i="45953"/>
  <c r="M32" i="45953"/>
  <c r="J32" i="45953"/>
  <c r="G31" i="45953"/>
  <c r="H32" i="45953" s="1"/>
  <c r="F32" i="45953"/>
  <c r="D32" i="45953"/>
  <c r="S57" i="45901"/>
  <c r="S51" i="45901"/>
  <c r="S48" i="45901"/>
  <c r="S45" i="45901"/>
  <c r="S42" i="45901"/>
  <c r="S39" i="45901"/>
  <c r="T39" i="45901"/>
  <c r="S36" i="45901"/>
  <c r="T36" i="45901"/>
  <c r="S33" i="45901"/>
  <c r="T33" i="45901"/>
  <c r="S30" i="45901"/>
  <c r="S27" i="45901"/>
  <c r="S24" i="45901"/>
  <c r="S21" i="45901"/>
  <c r="S18" i="45901"/>
  <c r="S15" i="45901"/>
  <c r="T15" i="45901"/>
  <c r="S12" i="45901"/>
  <c r="S9" i="45901"/>
  <c r="T9" i="45901"/>
  <c r="R19" i="45895"/>
  <c r="Q20" i="45894"/>
  <c r="R20" i="45894"/>
  <c r="R22" i="45893"/>
  <c r="R20" i="45890"/>
  <c r="R20" i="45892"/>
  <c r="R20" i="45972"/>
  <c r="R20" i="45889"/>
  <c r="R20" i="45888"/>
  <c r="R20" i="45887"/>
  <c r="R20" i="45886"/>
  <c r="Q20" i="45886"/>
  <c r="R20" i="45885"/>
  <c r="R20" i="45883"/>
  <c r="B20" i="45883"/>
  <c r="R21" i="45882"/>
  <c r="T21" i="45882"/>
  <c r="T22" i="45882" s="1"/>
  <c r="U21" i="45882"/>
  <c r="B21" i="45882"/>
  <c r="Q20" i="45881"/>
  <c r="P20" i="45881"/>
  <c r="Q21" i="45881" s="1"/>
  <c r="R20" i="45881"/>
  <c r="R21" i="45881" s="1"/>
  <c r="S20" i="45881"/>
  <c r="S21" i="45881" s="1"/>
  <c r="T20" i="45881"/>
  <c r="U20" i="45881"/>
  <c r="U21" i="45881" s="1"/>
  <c r="B20" i="45881"/>
  <c r="N56" i="45929"/>
  <c r="O56" i="45929"/>
  <c r="L56" i="45929"/>
  <c r="M56" i="45929"/>
  <c r="I56" i="45929"/>
  <c r="J56" i="45929"/>
  <c r="K56" i="45929"/>
  <c r="K55" i="45929" s="1"/>
  <c r="B56" i="45929"/>
  <c r="V55" i="45929" s="1"/>
  <c r="B53" i="45929"/>
  <c r="X52" i="45929" s="1"/>
  <c r="B50" i="45929"/>
  <c r="W49" i="45929" s="1"/>
  <c r="D56" i="45929"/>
  <c r="D55" i="45929" s="1"/>
  <c r="C56" i="45929"/>
  <c r="C55" i="45929" s="1"/>
  <c r="E56" i="45929"/>
  <c r="F56" i="45929"/>
  <c r="F55" i="45929" s="1"/>
  <c r="G56" i="45929"/>
  <c r="G55" i="45929" s="1"/>
  <c r="H56" i="45929"/>
  <c r="H55" i="45929" s="1"/>
  <c r="N57" i="45929"/>
  <c r="P57" i="45929"/>
  <c r="S51" i="45929"/>
  <c r="T51" i="45929"/>
  <c r="U51" i="45929"/>
  <c r="S48" i="45929"/>
  <c r="T48" i="45929"/>
  <c r="U48" i="45929"/>
  <c r="H47" i="45929"/>
  <c r="H48" i="45929" s="1"/>
  <c r="I47" i="45929"/>
  <c r="J47" i="45929"/>
  <c r="S45" i="45929"/>
  <c r="T45" i="45929"/>
  <c r="U45" i="45929"/>
  <c r="H44" i="45929"/>
  <c r="I44" i="45929"/>
  <c r="J44" i="45929"/>
  <c r="J45" i="45929" s="1"/>
  <c r="H41" i="45929"/>
  <c r="I41" i="45929"/>
  <c r="J41" i="45929"/>
  <c r="S42" i="45929"/>
  <c r="T42" i="45929"/>
  <c r="U42" i="45929"/>
  <c r="S39" i="45929"/>
  <c r="T39" i="45929"/>
  <c r="U39" i="45929"/>
  <c r="I38" i="45929"/>
  <c r="J38" i="45929"/>
  <c r="K38" i="45929"/>
  <c r="S36" i="45929"/>
  <c r="T36" i="45929"/>
  <c r="U36" i="45929"/>
  <c r="K35" i="45929"/>
  <c r="K34" i="45929" s="1"/>
  <c r="S33" i="45929"/>
  <c r="T33" i="45929"/>
  <c r="U33" i="45929"/>
  <c r="I32" i="45929"/>
  <c r="J33" i="45929" s="1"/>
  <c r="J32" i="45929"/>
  <c r="K32" i="45929"/>
  <c r="S30" i="45929"/>
  <c r="T30" i="45929"/>
  <c r="U30" i="45929"/>
  <c r="I29" i="45929"/>
  <c r="J29" i="45929"/>
  <c r="K29" i="45929"/>
  <c r="K30" i="45929" s="1"/>
  <c r="S27" i="45929"/>
  <c r="T27" i="45929"/>
  <c r="U27" i="45929"/>
  <c r="H26" i="45929"/>
  <c r="H27" i="45929" s="1"/>
  <c r="I26" i="45929"/>
  <c r="J26" i="45929"/>
  <c r="S24" i="45929"/>
  <c r="T24" i="45929"/>
  <c r="U24" i="45929"/>
  <c r="H23" i="45929"/>
  <c r="H22" i="45929" s="1"/>
  <c r="I23" i="45929"/>
  <c r="I22" i="45929" s="1"/>
  <c r="J23" i="45929"/>
  <c r="J22" i="45929" s="1"/>
  <c r="S21" i="45929"/>
  <c r="T21" i="45929"/>
  <c r="U21" i="45929"/>
  <c r="S18" i="45929"/>
  <c r="T18" i="45929"/>
  <c r="U18" i="45929"/>
  <c r="G17" i="45929"/>
  <c r="H17" i="45929"/>
  <c r="H18" i="45929" s="1"/>
  <c r="I17" i="45929"/>
  <c r="J17" i="45929"/>
  <c r="R15" i="45929"/>
  <c r="S15" i="45929"/>
  <c r="T15" i="45929"/>
  <c r="U15" i="45929"/>
  <c r="G14" i="45929"/>
  <c r="H14" i="45929"/>
  <c r="I15" i="45929" s="1"/>
  <c r="I14" i="45929"/>
  <c r="J14" i="45929"/>
  <c r="R12" i="45929"/>
  <c r="S12" i="45929"/>
  <c r="T12" i="45929"/>
  <c r="U12" i="45929"/>
  <c r="R9" i="45929"/>
  <c r="S9" i="45929"/>
  <c r="T9" i="45929"/>
  <c r="U9" i="45929"/>
  <c r="Q26" i="32"/>
  <c r="P26" i="32"/>
  <c r="O26" i="32"/>
  <c r="N26" i="32"/>
  <c r="M26" i="32"/>
  <c r="L26" i="32"/>
  <c r="K26" i="32"/>
  <c r="J26" i="32"/>
  <c r="N26" i="519"/>
  <c r="O26" i="519"/>
  <c r="P26" i="519"/>
  <c r="J26" i="519"/>
  <c r="K26" i="519"/>
  <c r="L26" i="519"/>
  <c r="Q26" i="1840"/>
  <c r="P26" i="1840"/>
  <c r="O26" i="1840"/>
  <c r="N26" i="1840"/>
  <c r="M26" i="1840"/>
  <c r="L26" i="1840"/>
  <c r="K26" i="1840"/>
  <c r="J26" i="1840"/>
  <c r="Q26" i="45868"/>
  <c r="P26" i="45868"/>
  <c r="O26" i="45868"/>
  <c r="N23" i="45868"/>
  <c r="N24" i="45868"/>
  <c r="N25" i="45868"/>
  <c r="N26" i="45868"/>
  <c r="M26" i="45868"/>
  <c r="L26" i="45868"/>
  <c r="L23" i="45868"/>
  <c r="K26" i="45868"/>
  <c r="K23" i="45868"/>
  <c r="J26" i="45868"/>
  <c r="Q25" i="14"/>
  <c r="P25" i="14"/>
  <c r="O25" i="14"/>
  <c r="N25" i="14"/>
  <c r="M25" i="14"/>
  <c r="L25" i="14"/>
  <c r="K25" i="14"/>
  <c r="J25" i="14"/>
  <c r="Q25" i="13"/>
  <c r="P25" i="13"/>
  <c r="O25" i="13"/>
  <c r="N25" i="13"/>
  <c r="M25" i="13"/>
  <c r="L25" i="13"/>
  <c r="K25" i="13"/>
  <c r="J25" i="13"/>
  <c r="Q25" i="12"/>
  <c r="P25" i="12"/>
  <c r="O25" i="12"/>
  <c r="N25" i="12"/>
  <c r="M25" i="12"/>
  <c r="L25" i="12"/>
  <c r="K25" i="12"/>
  <c r="Q25" i="11"/>
  <c r="P25" i="11"/>
  <c r="O25" i="11"/>
  <c r="N25" i="11"/>
  <c r="N23" i="9"/>
  <c r="N24" i="9"/>
  <c r="N25" i="9"/>
  <c r="N26" i="9"/>
  <c r="Q25" i="9"/>
  <c r="P25" i="9"/>
  <c r="O25" i="9"/>
  <c r="M25" i="9"/>
  <c r="L25" i="9"/>
  <c r="K25" i="9"/>
  <c r="J25" i="9"/>
  <c r="Q25" i="45931"/>
  <c r="J25" i="45931"/>
  <c r="K25" i="45931"/>
  <c r="L25" i="45931"/>
  <c r="P26" i="45932"/>
  <c r="P25" i="45932"/>
  <c r="P24" i="45932"/>
  <c r="P23" i="45932"/>
  <c r="P22" i="45932"/>
  <c r="N22" i="45932"/>
  <c r="O22" i="45932"/>
  <c r="N23" i="45932"/>
  <c r="O23" i="45932"/>
  <c r="Q23" i="45932" s="1"/>
  <c r="N24" i="45932"/>
  <c r="O24" i="45932"/>
  <c r="N25" i="45932"/>
  <c r="O25" i="45932"/>
  <c r="Q25" i="45932" s="1"/>
  <c r="N26" i="45932"/>
  <c r="O26" i="45932"/>
  <c r="N21" i="45932"/>
  <c r="N20" i="45932"/>
  <c r="J21" i="45932"/>
  <c r="K21" i="45932"/>
  <c r="L21" i="45932"/>
  <c r="J22" i="45932"/>
  <c r="K22" i="45932"/>
  <c r="L22" i="45932"/>
  <c r="J23" i="45932"/>
  <c r="K23" i="45932"/>
  <c r="M23" i="45932" s="1"/>
  <c r="L23" i="45932"/>
  <c r="J24" i="45932"/>
  <c r="K24" i="45932"/>
  <c r="L24" i="45932"/>
  <c r="J25" i="45932"/>
  <c r="K25" i="45932"/>
  <c r="L25" i="45932"/>
  <c r="J26" i="45932"/>
  <c r="K26" i="45932"/>
  <c r="L26" i="45932"/>
  <c r="Q25" i="7"/>
  <c r="G27" i="1"/>
  <c r="D27" i="1"/>
  <c r="M20" i="45908"/>
  <c r="N21" i="45908" s="1"/>
  <c r="N19" i="45908"/>
  <c r="L20" i="45908"/>
  <c r="M21" i="45908" s="1"/>
  <c r="J20" i="45908"/>
  <c r="K20" i="45908"/>
  <c r="K21" i="45908" s="1"/>
  <c r="I20" i="45908"/>
  <c r="J21" i="45908" s="1"/>
  <c r="H20" i="45908"/>
  <c r="C20" i="45908"/>
  <c r="C21" i="45908" s="1"/>
  <c r="D20" i="45908"/>
  <c r="E20" i="45908"/>
  <c r="F20" i="45908"/>
  <c r="G20" i="45908"/>
  <c r="G19" i="45908" s="1"/>
  <c r="O20" i="45910"/>
  <c r="P21" i="45910" s="1"/>
  <c r="P19" i="45910"/>
  <c r="M20" i="45910"/>
  <c r="M19" i="45910" s="1"/>
  <c r="L20" i="45910"/>
  <c r="N20" i="45910"/>
  <c r="N21" i="45910"/>
  <c r="N19" i="45910"/>
  <c r="K20" i="45910"/>
  <c r="J20" i="45910"/>
  <c r="K19" i="45910"/>
  <c r="I20" i="45910"/>
  <c r="J21" i="45910" s="1"/>
  <c r="H20" i="45910"/>
  <c r="I19" i="45910"/>
  <c r="D20" i="45910"/>
  <c r="E20" i="45910"/>
  <c r="E21" i="45910" s="1"/>
  <c r="F20" i="45910"/>
  <c r="G20" i="45910"/>
  <c r="B20" i="45910"/>
  <c r="C21" i="45910" s="1"/>
  <c r="D21" i="45910"/>
  <c r="H19" i="45910"/>
  <c r="D19" i="45910"/>
  <c r="C19" i="45910"/>
  <c r="D24" i="1"/>
  <c r="H24" i="1" s="1"/>
  <c r="D25" i="1"/>
  <c r="D26" i="1"/>
  <c r="G26" i="1"/>
  <c r="G25" i="1"/>
  <c r="D23" i="1"/>
  <c r="G23" i="1"/>
  <c r="D22" i="1"/>
  <c r="G22" i="1"/>
  <c r="D21" i="1"/>
  <c r="G21" i="1"/>
  <c r="H21" i="1" s="1"/>
  <c r="D19" i="1"/>
  <c r="H19" i="1" s="1"/>
  <c r="D9" i="1"/>
  <c r="G9" i="1"/>
  <c r="D8" i="1"/>
  <c r="G8" i="1"/>
  <c r="D20" i="1"/>
  <c r="G20" i="1"/>
  <c r="D16" i="1"/>
  <c r="G16" i="1"/>
  <c r="D17" i="1"/>
  <c r="G17" i="1"/>
  <c r="D18" i="1"/>
  <c r="H18" i="1" s="1"/>
  <c r="D15" i="1"/>
  <c r="G15" i="1"/>
  <c r="D14" i="1"/>
  <c r="G14" i="1"/>
  <c r="D13" i="1"/>
  <c r="G13" i="1"/>
  <c r="D12" i="1"/>
  <c r="G12" i="1"/>
  <c r="D11" i="1"/>
  <c r="G11" i="1"/>
  <c r="D10" i="1"/>
  <c r="G10" i="1"/>
  <c r="P20" i="45886"/>
  <c r="Q21" i="45886" s="1"/>
  <c r="Q19" i="45886"/>
  <c r="O20" i="45886"/>
  <c r="P21" i="45886" s="1"/>
  <c r="N20" i="45886"/>
  <c r="D20" i="45886"/>
  <c r="D19" i="45886"/>
  <c r="C20" i="45886"/>
  <c r="E20" i="45886"/>
  <c r="E21" i="45886" s="1"/>
  <c r="F20" i="45886"/>
  <c r="G20" i="45886"/>
  <c r="G19" i="45886" s="1"/>
  <c r="H20" i="45886"/>
  <c r="I20" i="45886"/>
  <c r="J20" i="45886"/>
  <c r="J21" i="45886" s="1"/>
  <c r="K20" i="45886"/>
  <c r="L20" i="45886"/>
  <c r="L19" i="45886" s="1"/>
  <c r="M20" i="45886"/>
  <c r="C21" i="45886"/>
  <c r="F19" i="45886"/>
  <c r="C19" i="45886"/>
  <c r="P20" i="45914"/>
  <c r="O20" i="45914"/>
  <c r="M20" i="45914"/>
  <c r="M19" i="45914" s="1"/>
  <c r="L20" i="45914"/>
  <c r="L19" i="45914" s="1"/>
  <c r="N20" i="45914"/>
  <c r="J20" i="45914"/>
  <c r="J19" i="45914" s="1"/>
  <c r="I20" i="45914"/>
  <c r="I19" i="45914" s="1"/>
  <c r="K20" i="45914"/>
  <c r="H20" i="45914"/>
  <c r="H19" i="45914" s="1"/>
  <c r="D20" i="45914"/>
  <c r="E20" i="45914"/>
  <c r="F20" i="45914"/>
  <c r="G20" i="45914"/>
  <c r="G21" i="45914" s="1"/>
  <c r="B20" i="45914"/>
  <c r="C21" i="45914" s="1"/>
  <c r="E19" i="45914"/>
  <c r="C19" i="45914"/>
  <c r="P20" i="45894"/>
  <c r="Q21" i="45894" s="1"/>
  <c r="Q19" i="45894"/>
  <c r="D20" i="45894"/>
  <c r="D19" i="45894" s="1"/>
  <c r="C20" i="45894"/>
  <c r="E20" i="45894"/>
  <c r="F20" i="45894"/>
  <c r="F19" i="45894" s="1"/>
  <c r="G20" i="45894"/>
  <c r="H20" i="45894"/>
  <c r="H19" i="45894" s="1"/>
  <c r="I20" i="45894"/>
  <c r="J20" i="45894"/>
  <c r="K20" i="45894"/>
  <c r="L20" i="45894"/>
  <c r="M20" i="45894"/>
  <c r="N20" i="45894"/>
  <c r="O20" i="45894"/>
  <c r="P21" i="45894" s="1"/>
  <c r="P19" i="45894"/>
  <c r="O20" i="45912"/>
  <c r="N20" i="45912"/>
  <c r="L20" i="45912"/>
  <c r="L19" i="45912" s="1"/>
  <c r="K20" i="45912"/>
  <c r="M20" i="45912"/>
  <c r="J20" i="45912"/>
  <c r="J19" i="45912" s="1"/>
  <c r="I20" i="45912"/>
  <c r="I19" i="45912" s="1"/>
  <c r="H20" i="45912"/>
  <c r="H19" i="45912" s="1"/>
  <c r="G20" i="45912"/>
  <c r="C20" i="45912"/>
  <c r="D20" i="45912"/>
  <c r="E20" i="45912"/>
  <c r="F20" i="45912"/>
  <c r="E19" i="45912"/>
  <c r="G19" i="45912"/>
  <c r="B19" i="45912"/>
  <c r="O20" i="45881"/>
  <c r="N20" i="45881"/>
  <c r="N19" i="45881" s="1"/>
  <c r="O19" i="45881"/>
  <c r="C20" i="45881"/>
  <c r="D20" i="45881"/>
  <c r="E20" i="45881"/>
  <c r="E19" i="45881" s="1"/>
  <c r="F20" i="45881"/>
  <c r="F19" i="45881" s="1"/>
  <c r="G20" i="45881"/>
  <c r="H20" i="45881"/>
  <c r="H19" i="45881" s="1"/>
  <c r="I20" i="45881"/>
  <c r="J20" i="45881"/>
  <c r="J19" i="45881" s="1"/>
  <c r="K20" i="45881"/>
  <c r="K21" i="45881"/>
  <c r="L20" i="45881"/>
  <c r="L19" i="45881" s="1"/>
  <c r="M20" i="45881"/>
  <c r="M21" i="45881"/>
  <c r="D19" i="45881"/>
  <c r="M53" i="45929"/>
  <c r="O54" i="45929"/>
  <c r="P54" i="45929"/>
  <c r="Q54" i="45929"/>
  <c r="R54" i="45929"/>
  <c r="M50" i="45929"/>
  <c r="O51" i="45929"/>
  <c r="P51" i="45929"/>
  <c r="Q51" i="45929"/>
  <c r="R51" i="45929"/>
  <c r="D50" i="45929"/>
  <c r="D49" i="45929" s="1"/>
  <c r="E50" i="45929"/>
  <c r="F50" i="45929"/>
  <c r="F49" i="45929" s="1"/>
  <c r="G50" i="45929"/>
  <c r="G49" i="45929" s="1"/>
  <c r="H50" i="45929"/>
  <c r="H49" i="45929" s="1"/>
  <c r="I50" i="45929"/>
  <c r="I49" i="45929" s="1"/>
  <c r="M47" i="45929"/>
  <c r="O48" i="45929"/>
  <c r="P48" i="45929"/>
  <c r="Q48" i="45929"/>
  <c r="R48" i="45929"/>
  <c r="C47" i="45929"/>
  <c r="D47" i="45929"/>
  <c r="E47" i="45929"/>
  <c r="F48" i="45929" s="1"/>
  <c r="F47" i="45929"/>
  <c r="G47" i="45929"/>
  <c r="M44" i="45929"/>
  <c r="O45" i="45929"/>
  <c r="P45" i="45929"/>
  <c r="Q45" i="45929"/>
  <c r="R45" i="45929"/>
  <c r="C44" i="45929"/>
  <c r="D45" i="45929" s="1"/>
  <c r="D44" i="45929"/>
  <c r="E44" i="45929"/>
  <c r="F44" i="45929"/>
  <c r="G44" i="45929"/>
  <c r="H45" i="45929" s="1"/>
  <c r="M41" i="45929"/>
  <c r="O42" i="45929"/>
  <c r="P42" i="45929"/>
  <c r="Q42" i="45929"/>
  <c r="R42" i="45929"/>
  <c r="C41" i="45929"/>
  <c r="D41" i="45929"/>
  <c r="E41" i="45929"/>
  <c r="F42" i="45929" s="1"/>
  <c r="F41" i="45929"/>
  <c r="G41" i="45929"/>
  <c r="M38" i="45929"/>
  <c r="O39" i="45929"/>
  <c r="P39" i="45929"/>
  <c r="Q39" i="45929"/>
  <c r="R39" i="45929"/>
  <c r="C38" i="45929"/>
  <c r="D39" i="45929" s="1"/>
  <c r="D38" i="45929"/>
  <c r="E38" i="45929"/>
  <c r="F38" i="45929"/>
  <c r="G38" i="45929"/>
  <c r="G39" i="45929" s="1"/>
  <c r="H38" i="45929"/>
  <c r="M35" i="45929"/>
  <c r="M34" i="45929" s="1"/>
  <c r="O36" i="45929"/>
  <c r="P36" i="45929"/>
  <c r="Q36" i="45929"/>
  <c r="R36" i="45929"/>
  <c r="M32" i="45929"/>
  <c r="O33" i="45929"/>
  <c r="P33" i="45929"/>
  <c r="Q33" i="45929"/>
  <c r="R33" i="45929"/>
  <c r="C32" i="45929"/>
  <c r="D32" i="45929"/>
  <c r="E32" i="45929"/>
  <c r="F32" i="45929"/>
  <c r="G32" i="45929"/>
  <c r="H33" i="45929" s="1"/>
  <c r="H32" i="45929"/>
  <c r="M29" i="45929"/>
  <c r="O30" i="45929"/>
  <c r="P30" i="45929"/>
  <c r="Q30" i="45929"/>
  <c r="R30" i="45929"/>
  <c r="C29" i="45929"/>
  <c r="D29" i="45929"/>
  <c r="E29" i="45929"/>
  <c r="F29" i="45929"/>
  <c r="G29" i="45929"/>
  <c r="H29" i="45929"/>
  <c r="I30" i="45929" s="1"/>
  <c r="M26" i="45929"/>
  <c r="O27" i="45929"/>
  <c r="P27" i="45929"/>
  <c r="Q27" i="45929"/>
  <c r="R27" i="45929"/>
  <c r="C26" i="45929"/>
  <c r="D26" i="45929"/>
  <c r="E26" i="45929"/>
  <c r="F27" i="45929" s="1"/>
  <c r="F26" i="45929"/>
  <c r="G26" i="45929"/>
  <c r="M23" i="45929"/>
  <c r="M22" i="45929" s="1"/>
  <c r="O24" i="45929"/>
  <c r="P24" i="45929"/>
  <c r="Q24" i="45929"/>
  <c r="R24" i="45929"/>
  <c r="C23" i="45929"/>
  <c r="D23" i="45929"/>
  <c r="D22" i="45929" s="1"/>
  <c r="E23" i="45929"/>
  <c r="E22" i="45929" s="1"/>
  <c r="F23" i="45929"/>
  <c r="F22" i="45929" s="1"/>
  <c r="G23" i="45929"/>
  <c r="M20" i="45929"/>
  <c r="O21" i="45929"/>
  <c r="P21" i="45929"/>
  <c r="Q21" i="45929"/>
  <c r="R21" i="45929"/>
  <c r="M17" i="45929"/>
  <c r="O18" i="45929"/>
  <c r="P18" i="45929"/>
  <c r="Q18" i="45929"/>
  <c r="R18" i="45929"/>
  <c r="C17" i="45929"/>
  <c r="D17" i="45929"/>
  <c r="D18" i="45929" s="1"/>
  <c r="E17" i="45929"/>
  <c r="F17" i="45929"/>
  <c r="C14" i="45929"/>
  <c r="D14" i="45929"/>
  <c r="E14" i="45929"/>
  <c r="F14" i="45929"/>
  <c r="M14" i="45929"/>
  <c r="O15" i="45929"/>
  <c r="P15" i="45929"/>
  <c r="Q15" i="45929"/>
  <c r="M11" i="45929"/>
  <c r="O12" i="45929"/>
  <c r="P12" i="45929"/>
  <c r="Q12" i="45929"/>
  <c r="M8" i="45929"/>
  <c r="O9" i="45929"/>
  <c r="P9" i="45929"/>
  <c r="Q9" i="45929"/>
  <c r="F11" i="45929"/>
  <c r="E11" i="45929"/>
  <c r="F12" i="45929" s="1"/>
  <c r="G11" i="45929"/>
  <c r="H11" i="45929"/>
  <c r="I11" i="45929"/>
  <c r="J11" i="45929"/>
  <c r="K11" i="45929"/>
  <c r="L11" i="45929"/>
  <c r="D8" i="45929"/>
  <c r="C8" i="45929"/>
  <c r="D9" i="45929" s="1"/>
  <c r="E8" i="45929"/>
  <c r="F8" i="45929"/>
  <c r="G8" i="45929"/>
  <c r="H8" i="45929"/>
  <c r="H9" i="45929" s="1"/>
  <c r="I8" i="45929"/>
  <c r="J8" i="45929"/>
  <c r="K9" i="45929" s="1"/>
  <c r="K8" i="45929"/>
  <c r="L8" i="45929"/>
  <c r="L9" i="45929" s="1"/>
  <c r="L53" i="45929"/>
  <c r="L50" i="45929"/>
  <c r="L49" i="45929" s="1"/>
  <c r="K50" i="45929"/>
  <c r="K49" i="45929" s="1"/>
  <c r="J50" i="45929"/>
  <c r="B47" i="45929"/>
  <c r="V46" i="45929" s="1"/>
  <c r="L47" i="45929"/>
  <c r="L48" i="45929" s="1"/>
  <c r="B44" i="45929"/>
  <c r="U43" i="45929" s="1"/>
  <c r="L44" i="45929"/>
  <c r="L45" i="45929" s="1"/>
  <c r="B41" i="45929"/>
  <c r="X40" i="45929" s="1"/>
  <c r="L41" i="45929"/>
  <c r="L42" i="45929" s="1"/>
  <c r="B38" i="45929"/>
  <c r="W37" i="45929" s="1"/>
  <c r="B32" i="45929"/>
  <c r="V31" i="45929" s="1"/>
  <c r="B29" i="45929"/>
  <c r="U28" i="45929" s="1"/>
  <c r="B26" i="45929"/>
  <c r="X25" i="45929" s="1"/>
  <c r="L26" i="45929"/>
  <c r="L23" i="45929"/>
  <c r="L22" i="45929" s="1"/>
  <c r="D20" i="45929"/>
  <c r="C20" i="45929"/>
  <c r="E20" i="45929"/>
  <c r="F20" i="45929"/>
  <c r="F21" i="45929" s="1"/>
  <c r="G20" i="45929"/>
  <c r="H20" i="45929"/>
  <c r="I20" i="45929"/>
  <c r="J20" i="45929"/>
  <c r="J21" i="45929" s="1"/>
  <c r="K20" i="45929"/>
  <c r="L20" i="45929"/>
  <c r="B20" i="45929"/>
  <c r="X19" i="45929" s="1"/>
  <c r="B17" i="45929"/>
  <c r="W16" i="45929" s="1"/>
  <c r="L17" i="45929"/>
  <c r="B14" i="45929"/>
  <c r="V13" i="45929" s="1"/>
  <c r="L14" i="45929"/>
  <c r="D11" i="45929"/>
  <c r="U10" i="45929" s="1"/>
  <c r="B8" i="45929"/>
  <c r="X7" i="45929" s="1"/>
  <c r="M42" i="45929"/>
  <c r="L39" i="45929"/>
  <c r="L33" i="45929"/>
  <c r="L27" i="45929"/>
  <c r="K18" i="45929"/>
  <c r="J36" i="45929"/>
  <c r="I36" i="45929"/>
  <c r="H36" i="45929"/>
  <c r="G36" i="45929"/>
  <c r="F36" i="45929"/>
  <c r="E36" i="45929"/>
  <c r="D36" i="45929"/>
  <c r="C36" i="45929"/>
  <c r="C11" i="45929"/>
  <c r="B11" i="45929"/>
  <c r="A56" i="45929"/>
  <c r="A53" i="45929"/>
  <c r="A50" i="45929"/>
  <c r="A47" i="45929"/>
  <c r="A44" i="45929"/>
  <c r="A41" i="45929"/>
  <c r="A38" i="45929"/>
  <c r="A32" i="45929"/>
  <c r="A26" i="45929"/>
  <c r="A23" i="45929"/>
  <c r="A20" i="45929"/>
  <c r="A17" i="45929"/>
  <c r="A14" i="45929"/>
  <c r="A11" i="45929"/>
  <c r="A8" i="45929"/>
  <c r="I51" i="45929"/>
  <c r="H51" i="45929"/>
  <c r="G51" i="45929"/>
  <c r="E51" i="45929"/>
  <c r="C51" i="45929"/>
  <c r="J48" i="45929"/>
  <c r="I48" i="45929"/>
  <c r="G48" i="45929"/>
  <c r="E48" i="45929"/>
  <c r="D48" i="45929"/>
  <c r="C48" i="45929"/>
  <c r="I45" i="45929"/>
  <c r="G45" i="45929"/>
  <c r="F45" i="45929"/>
  <c r="E45" i="45929"/>
  <c r="C45" i="45929"/>
  <c r="I24" i="45929"/>
  <c r="J18" i="45929"/>
  <c r="J15" i="45929"/>
  <c r="J12" i="45929"/>
  <c r="J9" i="45929"/>
  <c r="J24" i="45929"/>
  <c r="I12" i="45929"/>
  <c r="H24" i="45929"/>
  <c r="F24" i="45929"/>
  <c r="E24" i="45929"/>
  <c r="H12" i="45929"/>
  <c r="G12" i="45929"/>
  <c r="E9" i="45929"/>
  <c r="G9" i="45929"/>
  <c r="C15" i="45929"/>
  <c r="F15" i="45929"/>
  <c r="G15" i="45929"/>
  <c r="H15" i="45929"/>
  <c r="E18" i="45929"/>
  <c r="F18" i="45929"/>
  <c r="G18" i="45929"/>
  <c r="I18" i="45929"/>
  <c r="D21" i="45929"/>
  <c r="E21" i="45929"/>
  <c r="H21" i="45929"/>
  <c r="I21" i="45929"/>
  <c r="D27" i="45929"/>
  <c r="D33" i="45929"/>
  <c r="D42" i="45929"/>
  <c r="C27" i="45929"/>
  <c r="E27" i="45929"/>
  <c r="G27" i="45929"/>
  <c r="I27" i="45929"/>
  <c r="J27" i="45929"/>
  <c r="C30" i="45929"/>
  <c r="F30" i="45929"/>
  <c r="G30" i="45929"/>
  <c r="H30" i="45929"/>
  <c r="J30" i="45929"/>
  <c r="E33" i="45929"/>
  <c r="F33" i="45929"/>
  <c r="G33" i="45929"/>
  <c r="I33" i="45929"/>
  <c r="C39" i="45929"/>
  <c r="E39" i="45929"/>
  <c r="F39" i="45929"/>
  <c r="H39" i="45929"/>
  <c r="I39" i="45929"/>
  <c r="J39" i="45929"/>
  <c r="C42" i="45929"/>
  <c r="E42" i="45929"/>
  <c r="G42" i="45929"/>
  <c r="H42" i="45929"/>
  <c r="I42" i="45929"/>
  <c r="J42" i="45929"/>
  <c r="C57" i="45929"/>
  <c r="L12" i="45929"/>
  <c r="M12" i="45929"/>
  <c r="M9" i="45929"/>
  <c r="M15" i="45929"/>
  <c r="M21" i="45929"/>
  <c r="M27" i="45929"/>
  <c r="M45" i="45929"/>
  <c r="M51" i="45929"/>
  <c r="M54" i="45929"/>
  <c r="M18" i="45929"/>
  <c r="M39" i="45929"/>
  <c r="M48" i="45929"/>
  <c r="D53" i="45929"/>
  <c r="D52" i="45929" s="1"/>
  <c r="E53" i="45929"/>
  <c r="F53" i="45929"/>
  <c r="F52" i="45929" s="1"/>
  <c r="G53" i="45929"/>
  <c r="H53" i="45929"/>
  <c r="H52" i="45929" s="1"/>
  <c r="I53" i="45929"/>
  <c r="K53" i="45929"/>
  <c r="K52" i="45929" s="1"/>
  <c r="J53" i="45929"/>
  <c r="C25" i="45904"/>
  <c r="Q57" i="45901"/>
  <c r="R57" i="45901"/>
  <c r="Q51" i="45901"/>
  <c r="R51" i="45901"/>
  <c r="Q48" i="45901"/>
  <c r="R48" i="45901"/>
  <c r="Q45" i="45901"/>
  <c r="R45" i="45901"/>
  <c r="R42" i="45901"/>
  <c r="Q39" i="45901"/>
  <c r="R39" i="45901"/>
  <c r="Q36" i="45901"/>
  <c r="R36" i="45901"/>
  <c r="Q33" i="45901"/>
  <c r="R33" i="45901"/>
  <c r="Q30" i="45901"/>
  <c r="R30" i="45901"/>
  <c r="Q27" i="45901"/>
  <c r="R27" i="45901"/>
  <c r="Q24" i="45901"/>
  <c r="R24" i="45901"/>
  <c r="Q21" i="45901"/>
  <c r="R21" i="45901"/>
  <c r="R18" i="45901"/>
  <c r="R15" i="45901"/>
  <c r="R12" i="45901"/>
  <c r="R9" i="45901"/>
  <c r="D50" i="45901"/>
  <c r="D51" i="45901" s="1"/>
  <c r="C50" i="45901"/>
  <c r="E50" i="45901"/>
  <c r="F50" i="45901"/>
  <c r="G50" i="45901"/>
  <c r="H50" i="45901"/>
  <c r="I50" i="45901"/>
  <c r="I51" i="45901" s="1"/>
  <c r="J50" i="45901"/>
  <c r="K50" i="45901"/>
  <c r="K51" i="45901" s="1"/>
  <c r="L50" i="45901"/>
  <c r="M50" i="45901"/>
  <c r="B50" i="45901"/>
  <c r="D47" i="45901"/>
  <c r="C47" i="45901"/>
  <c r="E47" i="45901"/>
  <c r="F47" i="45901"/>
  <c r="G47" i="45901"/>
  <c r="G48" i="45901" s="1"/>
  <c r="H47" i="45901"/>
  <c r="I47" i="45901"/>
  <c r="J47" i="45901"/>
  <c r="K47" i="45901"/>
  <c r="K48" i="45901" s="1"/>
  <c r="L47" i="45901"/>
  <c r="M47" i="45901"/>
  <c r="B47" i="45901"/>
  <c r="D44" i="45901"/>
  <c r="D45" i="45901" s="1"/>
  <c r="C44" i="45901"/>
  <c r="E44" i="45901"/>
  <c r="F44" i="45901"/>
  <c r="G44" i="45901"/>
  <c r="H44" i="45901"/>
  <c r="I44" i="45901"/>
  <c r="J45" i="45901" s="1"/>
  <c r="J44" i="45901"/>
  <c r="K44" i="45901"/>
  <c r="K45" i="45901" s="1"/>
  <c r="L44" i="45901"/>
  <c r="M44" i="45901"/>
  <c r="M45" i="45901" s="1"/>
  <c r="B44" i="45901"/>
  <c r="D41" i="45901"/>
  <c r="C41" i="45901"/>
  <c r="E41" i="45901"/>
  <c r="F41" i="45901"/>
  <c r="G41" i="45901"/>
  <c r="G42" i="45901" s="1"/>
  <c r="H41" i="45901"/>
  <c r="I41" i="45901"/>
  <c r="I42" i="45901" s="1"/>
  <c r="J41" i="45901"/>
  <c r="K41" i="45901"/>
  <c r="K42" i="45901" s="1"/>
  <c r="L41" i="45901"/>
  <c r="M41" i="45901"/>
  <c r="M42" i="45901" s="1"/>
  <c r="B41" i="45901"/>
  <c r="D38" i="45901"/>
  <c r="C38" i="45901"/>
  <c r="E38" i="45901"/>
  <c r="F38" i="45901"/>
  <c r="G38" i="45901"/>
  <c r="H39" i="45901" s="1"/>
  <c r="H38" i="45901"/>
  <c r="I38" i="45901"/>
  <c r="J39" i="45901" s="1"/>
  <c r="J38" i="45901"/>
  <c r="K38" i="45901"/>
  <c r="L38" i="45901"/>
  <c r="M38" i="45901"/>
  <c r="B38" i="45901"/>
  <c r="D35" i="45901"/>
  <c r="C35" i="45901"/>
  <c r="E35" i="45901"/>
  <c r="E36" i="45901" s="1"/>
  <c r="F35" i="45901"/>
  <c r="G35" i="45901"/>
  <c r="H35" i="45901"/>
  <c r="I35" i="45901"/>
  <c r="I36" i="45901" s="1"/>
  <c r="J35" i="45901"/>
  <c r="K35" i="45901"/>
  <c r="K36" i="45901" s="1"/>
  <c r="L35" i="45901"/>
  <c r="M35" i="45901"/>
  <c r="B35" i="45901"/>
  <c r="D32" i="45901"/>
  <c r="C32" i="45901"/>
  <c r="E32" i="45901"/>
  <c r="E33" i="45901" s="1"/>
  <c r="F32" i="45901"/>
  <c r="G32" i="45901"/>
  <c r="G33" i="45901" s="1"/>
  <c r="H32" i="45901"/>
  <c r="I32" i="45901"/>
  <c r="J32" i="45901"/>
  <c r="K32" i="45901"/>
  <c r="L32" i="45901"/>
  <c r="M32" i="45901"/>
  <c r="B32" i="45901"/>
  <c r="D29" i="45901"/>
  <c r="C29" i="45901"/>
  <c r="E29" i="45901"/>
  <c r="E30" i="45901" s="1"/>
  <c r="F29" i="45901"/>
  <c r="G29" i="45901"/>
  <c r="H29" i="45901"/>
  <c r="I29" i="45901"/>
  <c r="J29" i="45901"/>
  <c r="K29" i="45901"/>
  <c r="K30" i="45901" s="1"/>
  <c r="L29" i="45901"/>
  <c r="M29" i="45901"/>
  <c r="N30" i="45901" s="1"/>
  <c r="B29" i="45901"/>
  <c r="D26" i="45901"/>
  <c r="C26" i="45901"/>
  <c r="E26" i="45901"/>
  <c r="F27" i="45901" s="1"/>
  <c r="F26" i="45901"/>
  <c r="G26" i="45901"/>
  <c r="H27" i="45901" s="1"/>
  <c r="H26" i="45901"/>
  <c r="I26" i="45901"/>
  <c r="J26" i="45901"/>
  <c r="K26" i="45901"/>
  <c r="L27" i="45901" s="1"/>
  <c r="L26" i="45901"/>
  <c r="M26" i="45901"/>
  <c r="N27" i="45901" s="1"/>
  <c r="B26" i="45901"/>
  <c r="D23" i="45901"/>
  <c r="C23" i="45901"/>
  <c r="E23" i="45901"/>
  <c r="E24" i="45901" s="1"/>
  <c r="F23" i="45901"/>
  <c r="G23" i="45901"/>
  <c r="H23" i="45901"/>
  <c r="I23" i="45901"/>
  <c r="J23" i="45901"/>
  <c r="K23" i="45901"/>
  <c r="L23" i="45901"/>
  <c r="M23" i="45901"/>
  <c r="B23" i="45901"/>
  <c r="D20" i="45901"/>
  <c r="C20" i="45901"/>
  <c r="E20" i="45901"/>
  <c r="E21" i="45901" s="1"/>
  <c r="F20" i="45901"/>
  <c r="G20" i="45901"/>
  <c r="H20" i="45901"/>
  <c r="I20" i="45901"/>
  <c r="I21" i="45901" s="1"/>
  <c r="J20" i="45901"/>
  <c r="K20" i="45901"/>
  <c r="L20" i="45901"/>
  <c r="M20" i="45901"/>
  <c r="M21" i="45901" s="1"/>
  <c r="B20" i="45901"/>
  <c r="D17" i="45901"/>
  <c r="C17" i="45901"/>
  <c r="E17" i="45901"/>
  <c r="F17" i="45901"/>
  <c r="G17" i="45901"/>
  <c r="H17" i="45901"/>
  <c r="I17" i="45901"/>
  <c r="J17" i="45901"/>
  <c r="K17" i="45901"/>
  <c r="L17" i="45901"/>
  <c r="M17" i="45901"/>
  <c r="B17" i="45901"/>
  <c r="D14" i="45901"/>
  <c r="C14" i="45901"/>
  <c r="E14" i="45901"/>
  <c r="E15" i="45901" s="1"/>
  <c r="F14" i="45901"/>
  <c r="G14" i="45901"/>
  <c r="H14" i="45901"/>
  <c r="I14" i="45901"/>
  <c r="J14" i="45901"/>
  <c r="K14" i="45901"/>
  <c r="L14" i="45901"/>
  <c r="M14" i="45901"/>
  <c r="N15" i="45901" s="1"/>
  <c r="B14" i="45901"/>
  <c r="D11" i="45901"/>
  <c r="C11" i="45901"/>
  <c r="E11" i="45901"/>
  <c r="F11" i="45901"/>
  <c r="G11" i="45901"/>
  <c r="H11" i="45901"/>
  <c r="I11" i="45901"/>
  <c r="I12" i="45901" s="1"/>
  <c r="J11" i="45901"/>
  <c r="K11" i="45901"/>
  <c r="L11" i="45901"/>
  <c r="M11" i="45901"/>
  <c r="B11" i="45901"/>
  <c r="D8" i="45901"/>
  <c r="C8" i="45901"/>
  <c r="E8" i="45901"/>
  <c r="F8" i="45901"/>
  <c r="G8" i="45901"/>
  <c r="H8" i="45901"/>
  <c r="I8" i="45901"/>
  <c r="J8" i="45901"/>
  <c r="K8" i="45901"/>
  <c r="L8" i="45901"/>
  <c r="M8" i="45901"/>
  <c r="B8" i="45901"/>
  <c r="O57" i="45901"/>
  <c r="P57" i="45901"/>
  <c r="O51" i="45901"/>
  <c r="P51" i="45901"/>
  <c r="O48" i="45901"/>
  <c r="P48" i="45901"/>
  <c r="O45" i="45901"/>
  <c r="P45" i="45901"/>
  <c r="O42" i="45901"/>
  <c r="P42" i="45901"/>
  <c r="Q42" i="45901"/>
  <c r="O39" i="45901"/>
  <c r="P39" i="45901"/>
  <c r="O36" i="45901"/>
  <c r="P36" i="45901"/>
  <c r="O33" i="45901"/>
  <c r="P33" i="45901"/>
  <c r="O30" i="45901"/>
  <c r="P30" i="45901"/>
  <c r="O27" i="45901"/>
  <c r="P27" i="45901"/>
  <c r="O24" i="45901"/>
  <c r="P24" i="45901"/>
  <c r="O21" i="45901"/>
  <c r="P21" i="45901"/>
  <c r="O18" i="45901"/>
  <c r="P18" i="45901"/>
  <c r="Q18" i="45901"/>
  <c r="O15" i="45901"/>
  <c r="P15" i="45901"/>
  <c r="Q15" i="45901"/>
  <c r="O12" i="45901"/>
  <c r="P12" i="45901"/>
  <c r="Q12" i="45901"/>
  <c r="O9" i="45901"/>
  <c r="P9" i="45901"/>
  <c r="Q9" i="45901"/>
  <c r="M51" i="45901"/>
  <c r="M48" i="45901"/>
  <c r="L39" i="45901"/>
  <c r="K33" i="45901"/>
  <c r="N18" i="45901"/>
  <c r="I33" i="45901"/>
  <c r="G51" i="45901"/>
  <c r="I48" i="45901"/>
  <c r="D48" i="45901"/>
  <c r="H45" i="45901"/>
  <c r="D42" i="45901"/>
  <c r="F39" i="45901"/>
  <c r="C36" i="45901"/>
  <c r="I30" i="45901"/>
  <c r="J27" i="45901"/>
  <c r="C27" i="45901"/>
  <c r="G24" i="45901"/>
  <c r="C24" i="45901"/>
  <c r="C21" i="45901"/>
  <c r="G18" i="45901"/>
  <c r="C18" i="45901"/>
  <c r="C12" i="45901"/>
  <c r="E9" i="45901"/>
  <c r="J20" i="45869"/>
  <c r="J23" i="45869"/>
  <c r="J22" i="45869"/>
  <c r="J21" i="45869"/>
  <c r="J19" i="45869"/>
  <c r="H19" i="45869"/>
  <c r="F18" i="45869"/>
  <c r="H18" i="45869" s="1"/>
  <c r="J18" i="45869"/>
  <c r="F17" i="45869"/>
  <c r="J17" i="45869" s="1"/>
  <c r="F16" i="45869"/>
  <c r="J16" i="45869" s="1"/>
  <c r="H16" i="45869"/>
  <c r="F15" i="45869"/>
  <c r="J15" i="45869" s="1"/>
  <c r="F14" i="45869"/>
  <c r="F13" i="45869"/>
  <c r="J13" i="45869" s="1"/>
  <c r="F12" i="45869"/>
  <c r="J12" i="45869" s="1"/>
  <c r="F11" i="45869"/>
  <c r="J11" i="45869" s="1"/>
  <c r="F10" i="45869"/>
  <c r="J10" i="45869" s="1"/>
  <c r="F9" i="45869"/>
  <c r="J9" i="45869" s="1"/>
  <c r="F8" i="45869"/>
  <c r="O9" i="45971"/>
  <c r="O10" i="45971"/>
  <c r="O11" i="45971"/>
  <c r="O12" i="45971"/>
  <c r="O13" i="45971"/>
  <c r="O14" i="45971"/>
  <c r="O15" i="45971"/>
  <c r="O16" i="45971"/>
  <c r="O17" i="45971"/>
  <c r="O18" i="45971"/>
  <c r="O19" i="45971"/>
  <c r="O20" i="45971"/>
  <c r="O21" i="45971"/>
  <c r="O22" i="45971"/>
  <c r="O23" i="45971"/>
  <c r="O24" i="45971"/>
  <c r="O25" i="45971"/>
  <c r="O27" i="45971"/>
  <c r="O8" i="45971"/>
  <c r="R20" i="45884"/>
  <c r="P20" i="45884"/>
  <c r="P19" i="45884" s="1"/>
  <c r="O20" i="45884"/>
  <c r="O19" i="45884" s="1"/>
  <c r="Q20" i="45884"/>
  <c r="N20" i="45884"/>
  <c r="D20" i="45884"/>
  <c r="D19" i="45884" s="1"/>
  <c r="C20" i="45884"/>
  <c r="C19" i="45884" s="1"/>
  <c r="E20" i="45884"/>
  <c r="F20" i="45884"/>
  <c r="G20" i="45884"/>
  <c r="H21" i="45884" s="1"/>
  <c r="H20" i="45884"/>
  <c r="I20" i="45884"/>
  <c r="J20" i="45884"/>
  <c r="J21" i="45884" s="1"/>
  <c r="K20" i="45884"/>
  <c r="L20" i="45884"/>
  <c r="L21" i="45884" s="1"/>
  <c r="M20" i="45884"/>
  <c r="C21" i="45884"/>
  <c r="H19" i="45884"/>
  <c r="P26" i="45931"/>
  <c r="N26" i="45931"/>
  <c r="P23" i="45931"/>
  <c r="O23" i="45931"/>
  <c r="N22" i="45931"/>
  <c r="O22" i="45931"/>
  <c r="P22" i="45931"/>
  <c r="N23" i="45931"/>
  <c r="N24" i="45931"/>
  <c r="O24" i="45931"/>
  <c r="P24" i="45931"/>
  <c r="O26" i="45931"/>
  <c r="N21" i="45931"/>
  <c r="O21" i="45931"/>
  <c r="O20" i="45931"/>
  <c r="O19" i="45931"/>
  <c r="L22" i="45931"/>
  <c r="L23" i="45931"/>
  <c r="L24" i="45931"/>
  <c r="L26" i="45931"/>
  <c r="K22" i="45931"/>
  <c r="K23" i="45931"/>
  <c r="K24" i="45931"/>
  <c r="M24" i="45931" s="1"/>
  <c r="K26" i="45931"/>
  <c r="J21" i="45931"/>
  <c r="K21" i="45931"/>
  <c r="L21" i="45931"/>
  <c r="J22" i="45931"/>
  <c r="M22" i="45931"/>
  <c r="J23" i="45931"/>
  <c r="M23" i="45931"/>
  <c r="J24" i="45931"/>
  <c r="J26" i="45931"/>
  <c r="M26" i="45931"/>
  <c r="J20" i="45931"/>
  <c r="N20" i="45931"/>
  <c r="P20" i="45931"/>
  <c r="P21" i="45931"/>
  <c r="L20" i="45931"/>
  <c r="K20" i="45931"/>
  <c r="N16" i="45931"/>
  <c r="O16" i="45931"/>
  <c r="P16" i="45931"/>
  <c r="N17" i="45931"/>
  <c r="O17" i="45931"/>
  <c r="P17" i="45931"/>
  <c r="N18" i="45931"/>
  <c r="O18" i="45931"/>
  <c r="P18" i="45931"/>
  <c r="N19" i="45931"/>
  <c r="P19" i="45931"/>
  <c r="P15" i="45931"/>
  <c r="P14" i="45931"/>
  <c r="P13" i="45931"/>
  <c r="P12" i="45931"/>
  <c r="P11" i="45931"/>
  <c r="P10" i="45931"/>
  <c r="P9" i="45931"/>
  <c r="P8" i="45931"/>
  <c r="N15" i="45931"/>
  <c r="N14" i="45931"/>
  <c r="N13" i="45931"/>
  <c r="N12" i="45931"/>
  <c r="N11" i="45931"/>
  <c r="N10" i="45931"/>
  <c r="N9" i="45931"/>
  <c r="Q9" i="45931" s="1"/>
  <c r="N8" i="45931"/>
  <c r="P7" i="45931"/>
  <c r="O15" i="45931"/>
  <c r="O14" i="45931"/>
  <c r="Q14" i="45931" s="1"/>
  <c r="O13" i="45931"/>
  <c r="O12" i="45931"/>
  <c r="O11" i="45931"/>
  <c r="O10" i="45931"/>
  <c r="O9" i="45931"/>
  <c r="O8" i="45931"/>
  <c r="O7" i="45931"/>
  <c r="N7" i="45931"/>
  <c r="J16" i="45931"/>
  <c r="K16" i="45931"/>
  <c r="L16" i="45931"/>
  <c r="J17" i="45931"/>
  <c r="K17" i="45931"/>
  <c r="L17" i="45931"/>
  <c r="J18" i="45931"/>
  <c r="K18" i="45931"/>
  <c r="L18" i="45931"/>
  <c r="J19" i="45931"/>
  <c r="K19" i="45931"/>
  <c r="L19" i="45931"/>
  <c r="L8" i="45931"/>
  <c r="L9" i="45931"/>
  <c r="L10" i="45931"/>
  <c r="L11" i="45931"/>
  <c r="L12" i="45931"/>
  <c r="L13" i="45931"/>
  <c r="L14" i="45931"/>
  <c r="L15" i="45931"/>
  <c r="L7" i="45931"/>
  <c r="K8" i="45931"/>
  <c r="K9" i="45931"/>
  <c r="K10" i="45931"/>
  <c r="K11" i="45931"/>
  <c r="K12" i="45931"/>
  <c r="K13" i="45931"/>
  <c r="K14" i="45931"/>
  <c r="K15" i="45931"/>
  <c r="K7" i="45931"/>
  <c r="J8" i="45931"/>
  <c r="J9" i="45931"/>
  <c r="J10" i="45931"/>
  <c r="J11" i="45931"/>
  <c r="J12" i="45931"/>
  <c r="J13" i="45931"/>
  <c r="J14" i="45931"/>
  <c r="J15" i="45931"/>
  <c r="J7" i="45931"/>
  <c r="Q13" i="45931"/>
  <c r="P21" i="45882"/>
  <c r="Q21" i="45882"/>
  <c r="O21" i="45882"/>
  <c r="O20" i="45882" s="1"/>
  <c r="N21" i="45882"/>
  <c r="N20" i="45882" s="1"/>
  <c r="P20" i="45882"/>
  <c r="D21" i="45882"/>
  <c r="D20" i="45882" s="1"/>
  <c r="C21" i="45882"/>
  <c r="C22" i="45882" s="1"/>
  <c r="E21" i="45882"/>
  <c r="F21" i="45882"/>
  <c r="F20" i="45882" s="1"/>
  <c r="G21" i="45882"/>
  <c r="G22" i="45882"/>
  <c r="H21" i="45882"/>
  <c r="I21" i="45882"/>
  <c r="I22" i="45882" s="1"/>
  <c r="J21" i="45882"/>
  <c r="K21" i="45882"/>
  <c r="L21" i="45882"/>
  <c r="M21" i="45882"/>
  <c r="O21" i="45932"/>
  <c r="P21" i="45932"/>
  <c r="E7" i="45932"/>
  <c r="I8" i="45932"/>
  <c r="N8" i="45932" s="1"/>
  <c r="I9" i="45932"/>
  <c r="N9" i="45932" s="1"/>
  <c r="I10" i="45932"/>
  <c r="N10" i="45932" s="1"/>
  <c r="I11" i="45932"/>
  <c r="N11" i="45932" s="1"/>
  <c r="I12" i="45932"/>
  <c r="N12" i="45932" s="1"/>
  <c r="I13" i="45932"/>
  <c r="N13" i="45932" s="1"/>
  <c r="O13" i="45932"/>
  <c r="I14" i="45932"/>
  <c r="N14" i="45932" s="1"/>
  <c r="N15" i="45932"/>
  <c r="O15" i="45932"/>
  <c r="P15" i="45932"/>
  <c r="N16" i="45932"/>
  <c r="O16" i="45932"/>
  <c r="P16" i="45932"/>
  <c r="N17" i="45932"/>
  <c r="Q17" i="45932" s="1"/>
  <c r="O17" i="45932"/>
  <c r="P17" i="45932"/>
  <c r="N18" i="45932"/>
  <c r="O18" i="45932"/>
  <c r="P18" i="45932"/>
  <c r="N19" i="45932"/>
  <c r="O19" i="45932"/>
  <c r="P19" i="45932"/>
  <c r="O20" i="45932"/>
  <c r="P20" i="45932"/>
  <c r="I7" i="45932"/>
  <c r="N7" i="45932" s="1"/>
  <c r="E8" i="45932"/>
  <c r="J8" i="45932" s="1"/>
  <c r="E9" i="45932"/>
  <c r="J9" i="45932" s="1"/>
  <c r="E10" i="45932"/>
  <c r="J10" i="45932" s="1"/>
  <c r="E11" i="45932"/>
  <c r="J11" i="45932" s="1"/>
  <c r="E12" i="45932"/>
  <c r="E13" i="45932"/>
  <c r="J13" i="45932" s="1"/>
  <c r="J14" i="45932"/>
  <c r="K14" i="45932"/>
  <c r="L14" i="45932"/>
  <c r="J15" i="45932"/>
  <c r="K15" i="45932"/>
  <c r="L15" i="45932"/>
  <c r="J16" i="45932"/>
  <c r="K16" i="45932"/>
  <c r="L16" i="45932"/>
  <c r="J17" i="45932"/>
  <c r="K17" i="45932"/>
  <c r="L17" i="45932"/>
  <c r="J18" i="45932"/>
  <c r="K18" i="45932"/>
  <c r="L18" i="45932"/>
  <c r="J19" i="45932"/>
  <c r="K19" i="45932"/>
  <c r="L19" i="45932"/>
  <c r="J20" i="45932"/>
  <c r="K20" i="45932"/>
  <c r="L20" i="45932"/>
  <c r="Q21" i="7"/>
  <c r="Q22" i="7"/>
  <c r="Q23" i="7"/>
  <c r="Q24" i="7"/>
  <c r="Q26" i="7"/>
  <c r="Q20" i="7"/>
  <c r="Q18" i="7"/>
  <c r="Q19" i="7"/>
  <c r="Q17" i="7"/>
  <c r="Q16" i="7"/>
  <c r="Q15" i="7"/>
  <c r="Q14" i="7"/>
  <c r="Q13" i="7"/>
  <c r="Q12" i="7"/>
  <c r="Q11" i="7"/>
  <c r="Q10" i="7"/>
  <c r="Q9" i="7"/>
  <c r="Q8" i="7"/>
  <c r="M7" i="7"/>
  <c r="G9" i="45945"/>
  <c r="G10" i="45945"/>
  <c r="G11" i="45945"/>
  <c r="G12" i="45945"/>
  <c r="G13" i="45945"/>
  <c r="G14" i="45945"/>
  <c r="G15" i="45945"/>
  <c r="G16" i="45945"/>
  <c r="G17" i="45945"/>
  <c r="G18" i="45945"/>
  <c r="G19" i="45945"/>
  <c r="G20" i="45945"/>
  <c r="G21" i="45945"/>
  <c r="G22" i="45945"/>
  <c r="G8" i="45945"/>
  <c r="E9" i="45945"/>
  <c r="E10" i="45945"/>
  <c r="E11" i="45945"/>
  <c r="E12" i="45945"/>
  <c r="E13" i="45945"/>
  <c r="E14" i="45945"/>
  <c r="E15" i="45945"/>
  <c r="E16" i="45945"/>
  <c r="E17" i="45945"/>
  <c r="E18" i="45945"/>
  <c r="E19" i="45945"/>
  <c r="E20" i="45945"/>
  <c r="E21" i="45945"/>
  <c r="E22" i="45945"/>
  <c r="E8" i="45945"/>
  <c r="C9" i="45945"/>
  <c r="C10" i="45945"/>
  <c r="C11" i="45945"/>
  <c r="C12" i="45945"/>
  <c r="C13" i="45945"/>
  <c r="C14" i="45945"/>
  <c r="C15" i="45945"/>
  <c r="C16" i="45945"/>
  <c r="C17" i="45945"/>
  <c r="C18" i="45945"/>
  <c r="C19" i="45945"/>
  <c r="C20" i="45945"/>
  <c r="C21" i="45945"/>
  <c r="C8" i="45945"/>
  <c r="D27" i="45975"/>
  <c r="C27" i="45975"/>
  <c r="B27" i="45975"/>
  <c r="Q25" i="32"/>
  <c r="Q24" i="32"/>
  <c r="Q23" i="32"/>
  <c r="I22" i="32"/>
  <c r="Q22" i="32" s="1"/>
  <c r="N25" i="32"/>
  <c r="N24" i="32"/>
  <c r="N23" i="32"/>
  <c r="P25" i="32"/>
  <c r="P24" i="32"/>
  <c r="P23" i="32"/>
  <c r="O25" i="32"/>
  <c r="O24" i="32"/>
  <c r="O23" i="32"/>
  <c r="K25" i="32"/>
  <c r="L25" i="32"/>
  <c r="M25" i="32"/>
  <c r="K24" i="32"/>
  <c r="L24" i="32"/>
  <c r="M24" i="32"/>
  <c r="K23" i="32"/>
  <c r="L23" i="32"/>
  <c r="M23" i="32"/>
  <c r="E22" i="32"/>
  <c r="J25" i="32"/>
  <c r="J24" i="32"/>
  <c r="J23" i="32"/>
  <c r="I8" i="32"/>
  <c r="I9" i="32"/>
  <c r="I10" i="32"/>
  <c r="I11" i="32"/>
  <c r="I12" i="32"/>
  <c r="I13" i="32"/>
  <c r="I14" i="32"/>
  <c r="I15" i="32"/>
  <c r="I16" i="32"/>
  <c r="Q16" i="32" s="1"/>
  <c r="I17" i="32"/>
  <c r="P17" i="32" s="1"/>
  <c r="I18" i="32"/>
  <c r="Q18" i="32" s="1"/>
  <c r="I19" i="32"/>
  <c r="Q19" i="32" s="1"/>
  <c r="I20" i="32"/>
  <c r="I21" i="32"/>
  <c r="Q21" i="32" s="1"/>
  <c r="I7" i="32"/>
  <c r="E8" i="32"/>
  <c r="E9" i="32"/>
  <c r="E10" i="32"/>
  <c r="E11" i="32"/>
  <c r="E12" i="32"/>
  <c r="E13" i="32"/>
  <c r="E14" i="32"/>
  <c r="E15" i="32"/>
  <c r="E16" i="32"/>
  <c r="L16" i="32" s="1"/>
  <c r="E17" i="32"/>
  <c r="L20" i="32" s="1"/>
  <c r="E19" i="32"/>
  <c r="K19" i="32" s="1"/>
  <c r="E20" i="32"/>
  <c r="M20" i="32" s="1"/>
  <c r="E21" i="32"/>
  <c r="K21" i="32" s="1"/>
  <c r="E7" i="32"/>
  <c r="P18" i="32"/>
  <c r="O20" i="32"/>
  <c r="O18" i="32"/>
  <c r="N18" i="32"/>
  <c r="M19" i="32"/>
  <c r="L19" i="32"/>
  <c r="L18" i="32"/>
  <c r="L21" i="32"/>
  <c r="K18" i="32"/>
  <c r="J18" i="32"/>
  <c r="O17" i="32"/>
  <c r="L17" i="32"/>
  <c r="J17" i="32"/>
  <c r="O16" i="32"/>
  <c r="N16" i="32"/>
  <c r="K16" i="32"/>
  <c r="Q15" i="32"/>
  <c r="M15" i="32"/>
  <c r="Q14" i="32"/>
  <c r="Q13" i="32"/>
  <c r="Q12" i="32"/>
  <c r="Q11" i="32"/>
  <c r="Q10" i="32"/>
  <c r="Q9" i="32"/>
  <c r="Q8" i="32"/>
  <c r="Q7" i="32"/>
  <c r="M14" i="32"/>
  <c r="M13" i="32"/>
  <c r="M12" i="32"/>
  <c r="M11" i="32"/>
  <c r="M10" i="32"/>
  <c r="M9" i="32"/>
  <c r="M8" i="32"/>
  <c r="M7" i="32"/>
  <c r="Q19" i="45895"/>
  <c r="P19" i="45895"/>
  <c r="P18" i="45895"/>
  <c r="Q18" i="45895"/>
  <c r="D19" i="45895"/>
  <c r="D18" i="45895" s="1"/>
  <c r="C19" i="45895"/>
  <c r="E19" i="45895"/>
  <c r="F19" i="45895"/>
  <c r="G19" i="45895"/>
  <c r="H19" i="45895"/>
  <c r="I19" i="45895"/>
  <c r="J19" i="45895"/>
  <c r="K19" i="45895"/>
  <c r="L20" i="45895" s="1"/>
  <c r="L19" i="45895"/>
  <c r="M19" i="45895"/>
  <c r="M18" i="45895" s="1"/>
  <c r="N19" i="45895"/>
  <c r="O19" i="45895"/>
  <c r="P20" i="45895" s="1"/>
  <c r="F18" i="45895"/>
  <c r="N18" i="45895"/>
  <c r="O20" i="45889"/>
  <c r="O19" i="45889"/>
  <c r="N20" i="45889"/>
  <c r="P20" i="45889"/>
  <c r="P21" i="45889" s="1"/>
  <c r="Q20" i="45889"/>
  <c r="D20" i="45889"/>
  <c r="D19" i="45889"/>
  <c r="C20" i="45889"/>
  <c r="E20" i="45889"/>
  <c r="F20" i="45889"/>
  <c r="G20" i="45889"/>
  <c r="G21" i="45889" s="1"/>
  <c r="H20" i="45889"/>
  <c r="I20" i="45889"/>
  <c r="J20" i="45889"/>
  <c r="J19" i="45889" s="1"/>
  <c r="K20" i="45889"/>
  <c r="L20" i="45889"/>
  <c r="M20" i="45889"/>
  <c r="M21" i="45889" s="1"/>
  <c r="F19" i="45889"/>
  <c r="C19" i="45889"/>
  <c r="O26" i="14"/>
  <c r="P26" i="14"/>
  <c r="Q26" i="14"/>
  <c r="O24" i="14"/>
  <c r="P24" i="14"/>
  <c r="Q24" i="14"/>
  <c r="N23" i="14"/>
  <c r="N26" i="14"/>
  <c r="N24" i="14"/>
  <c r="K26" i="14"/>
  <c r="L26" i="14"/>
  <c r="M26" i="14"/>
  <c r="K24" i="14"/>
  <c r="L24" i="14"/>
  <c r="M24" i="14"/>
  <c r="J26" i="14"/>
  <c r="J24" i="14"/>
  <c r="J23" i="14"/>
  <c r="I8" i="14"/>
  <c r="I9" i="14"/>
  <c r="I10" i="14"/>
  <c r="I11" i="14"/>
  <c r="I12" i="14"/>
  <c r="I13" i="14"/>
  <c r="I14" i="14"/>
  <c r="I15" i="14"/>
  <c r="I16" i="14"/>
  <c r="I17" i="14"/>
  <c r="Q17" i="14" s="1"/>
  <c r="I18" i="14"/>
  <c r="I19" i="14"/>
  <c r="Q19" i="14" s="1"/>
  <c r="I20" i="14"/>
  <c r="I21" i="14"/>
  <c r="Q21" i="14" s="1"/>
  <c r="I22" i="14"/>
  <c r="I7" i="14"/>
  <c r="E8" i="14"/>
  <c r="E9" i="14"/>
  <c r="E10" i="14"/>
  <c r="E11" i="14"/>
  <c r="E12" i="14"/>
  <c r="E13" i="14"/>
  <c r="E14" i="14"/>
  <c r="E15" i="14"/>
  <c r="E16" i="14"/>
  <c r="J16" i="14" s="1"/>
  <c r="E17" i="14"/>
  <c r="K17" i="14" s="1"/>
  <c r="E18" i="14"/>
  <c r="L18" i="14" s="1"/>
  <c r="E19" i="14"/>
  <c r="E20" i="14"/>
  <c r="E21" i="14"/>
  <c r="E22" i="14"/>
  <c r="E7" i="14"/>
  <c r="Q22" i="14"/>
  <c r="P22" i="14"/>
  <c r="O22" i="14"/>
  <c r="N22" i="14"/>
  <c r="M22" i="14"/>
  <c r="M21" i="14"/>
  <c r="M19" i="14"/>
  <c r="L22" i="14"/>
  <c r="L21" i="14"/>
  <c r="L19" i="14"/>
  <c r="K22" i="14"/>
  <c r="K21" i="14"/>
  <c r="K19" i="14"/>
  <c r="J22" i="14"/>
  <c r="J21" i="14"/>
  <c r="J19" i="14"/>
  <c r="Q18" i="14"/>
  <c r="P18" i="14"/>
  <c r="O18" i="14"/>
  <c r="N18" i="14"/>
  <c r="K18" i="14"/>
  <c r="P17" i="14"/>
  <c r="P16" i="14"/>
  <c r="Q15" i="14"/>
  <c r="M15" i="14"/>
  <c r="Q14" i="14"/>
  <c r="Q13" i="14"/>
  <c r="Q12" i="14"/>
  <c r="Q11" i="14"/>
  <c r="Q10" i="14"/>
  <c r="Q9" i="14"/>
  <c r="Q8" i="14"/>
  <c r="Q7" i="14"/>
  <c r="M14" i="14"/>
  <c r="M13" i="14"/>
  <c r="M12" i="14"/>
  <c r="M11" i="14"/>
  <c r="M10" i="14"/>
  <c r="M9" i="14"/>
  <c r="M8" i="14"/>
  <c r="M7" i="14"/>
  <c r="B7" i="45902"/>
  <c r="G43" i="45941"/>
  <c r="H43" i="45941" s="1"/>
  <c r="J43" i="45941"/>
  <c r="G42" i="45941"/>
  <c r="F43" i="45941"/>
  <c r="D43" i="45941"/>
  <c r="J42" i="45941"/>
  <c r="G41" i="45941"/>
  <c r="F42" i="45941"/>
  <c r="D42" i="45941"/>
  <c r="J41" i="45941"/>
  <c r="G40" i="45941"/>
  <c r="F41" i="45941"/>
  <c r="D41" i="45941"/>
  <c r="J40" i="45941"/>
  <c r="G39" i="45941"/>
  <c r="F40" i="45941"/>
  <c r="D40" i="45941"/>
  <c r="J39" i="45941"/>
  <c r="G38" i="45941"/>
  <c r="F39" i="45941"/>
  <c r="D39" i="45941"/>
  <c r="J38" i="45941"/>
  <c r="G37" i="45941"/>
  <c r="F38" i="45941"/>
  <c r="D38" i="45941"/>
  <c r="J37" i="45941"/>
  <c r="G36" i="45941"/>
  <c r="F37" i="45941"/>
  <c r="D37" i="45941"/>
  <c r="J36" i="45941"/>
  <c r="G35" i="45941"/>
  <c r="F36" i="45941"/>
  <c r="D36" i="45941"/>
  <c r="J35" i="45941"/>
  <c r="G34" i="45941"/>
  <c r="F35" i="45941"/>
  <c r="D35" i="45941"/>
  <c r="J34" i="45941"/>
  <c r="G33" i="45941"/>
  <c r="F34" i="45941"/>
  <c r="D34" i="45941"/>
  <c r="J33" i="45941"/>
  <c r="G32" i="45941"/>
  <c r="F33" i="45941"/>
  <c r="D33" i="45941"/>
  <c r="J32" i="45941"/>
  <c r="G31" i="45941"/>
  <c r="F32" i="45941"/>
  <c r="D32" i="45941"/>
  <c r="J31" i="45941"/>
  <c r="G30" i="45941"/>
  <c r="F31" i="45941"/>
  <c r="D31" i="45941"/>
  <c r="J30" i="45941"/>
  <c r="G29" i="45941"/>
  <c r="F30" i="45941"/>
  <c r="D30" i="45941"/>
  <c r="J29" i="45941"/>
  <c r="G28" i="45941"/>
  <c r="F29" i="45941"/>
  <c r="D29" i="45941"/>
  <c r="J28" i="45941"/>
  <c r="G27" i="45941"/>
  <c r="H28" i="45941" s="1"/>
  <c r="F28" i="45941"/>
  <c r="D28" i="45941"/>
  <c r="J27" i="45941"/>
  <c r="G26" i="45941"/>
  <c r="F27" i="45941"/>
  <c r="D27" i="45941"/>
  <c r="J26" i="45941"/>
  <c r="G25" i="45941"/>
  <c r="F26" i="45941"/>
  <c r="D26" i="45941"/>
  <c r="J25" i="45941"/>
  <c r="G24" i="45941"/>
  <c r="F25" i="45941"/>
  <c r="D25" i="45941"/>
  <c r="J24" i="45941"/>
  <c r="G23" i="45941"/>
  <c r="F24" i="45941"/>
  <c r="D24" i="45941"/>
  <c r="J23" i="45941"/>
  <c r="G22" i="45941"/>
  <c r="F23" i="45941"/>
  <c r="D23" i="45941"/>
  <c r="J22" i="45941"/>
  <c r="G21" i="45941"/>
  <c r="F22" i="45941"/>
  <c r="D22" i="45941"/>
  <c r="J21" i="45941"/>
  <c r="G20" i="45941"/>
  <c r="F21" i="45941"/>
  <c r="D21" i="45941"/>
  <c r="J20" i="45941"/>
  <c r="G19" i="45941"/>
  <c r="F20" i="45941"/>
  <c r="D20" i="45941"/>
  <c r="G18" i="45941"/>
  <c r="G17" i="45941"/>
  <c r="G16" i="45941"/>
  <c r="G15" i="45941"/>
  <c r="G14" i="45941"/>
  <c r="G13" i="45941"/>
  <c r="G12" i="45941"/>
  <c r="G11" i="45941"/>
  <c r="G10" i="45941"/>
  <c r="G9" i="45941"/>
  <c r="G8" i="45941"/>
  <c r="N31" i="45953"/>
  <c r="M31" i="45953"/>
  <c r="J31" i="45953"/>
  <c r="G30" i="45953"/>
  <c r="H31" i="45953" s="1"/>
  <c r="F31" i="45953"/>
  <c r="D31" i="45953"/>
  <c r="N30" i="45953"/>
  <c r="J30" i="45953"/>
  <c r="G29" i="45953"/>
  <c r="F30" i="45953"/>
  <c r="D30" i="45953"/>
  <c r="N29" i="45953"/>
  <c r="J29" i="45953"/>
  <c r="G28" i="45953"/>
  <c r="F29" i="45953"/>
  <c r="D29" i="45953"/>
  <c r="N28" i="45953"/>
  <c r="J28" i="45953"/>
  <c r="G27" i="45953"/>
  <c r="F28" i="45953"/>
  <c r="D28" i="45953"/>
  <c r="N27" i="45953"/>
  <c r="J27" i="45953"/>
  <c r="G26" i="45953"/>
  <c r="F27" i="45953"/>
  <c r="D27" i="45953"/>
  <c r="N26" i="45953"/>
  <c r="J26" i="45953"/>
  <c r="G25" i="45953"/>
  <c r="F26" i="45953"/>
  <c r="D26" i="45953"/>
  <c r="N25" i="45953"/>
  <c r="J25" i="45953"/>
  <c r="G24" i="45953"/>
  <c r="F25" i="45953"/>
  <c r="D25" i="45953"/>
  <c r="N24" i="45953"/>
  <c r="J24" i="45953"/>
  <c r="G23" i="45953"/>
  <c r="F24" i="45953"/>
  <c r="D24" i="45953"/>
  <c r="N23" i="45953"/>
  <c r="J23" i="45953"/>
  <c r="G22" i="45953"/>
  <c r="F23" i="45953"/>
  <c r="D23" i="45953"/>
  <c r="N22" i="45953"/>
  <c r="J22" i="45953"/>
  <c r="G21" i="45953"/>
  <c r="F22" i="45953"/>
  <c r="D22" i="45953"/>
  <c r="N21" i="45953"/>
  <c r="J21" i="45953"/>
  <c r="G20" i="45953"/>
  <c r="F21" i="45953"/>
  <c r="D21" i="45953"/>
  <c r="N20" i="45953"/>
  <c r="J20" i="45953"/>
  <c r="G19" i="45953"/>
  <c r="F20" i="45953"/>
  <c r="D20" i="45953"/>
  <c r="N19" i="45953"/>
  <c r="J19" i="45953"/>
  <c r="G18" i="45953"/>
  <c r="F19" i="45953"/>
  <c r="D19" i="45953"/>
  <c r="N18" i="45953"/>
  <c r="J18" i="45953"/>
  <c r="G17" i="45953"/>
  <c r="H17" i="45953" s="1"/>
  <c r="F18" i="45953"/>
  <c r="D18" i="45953"/>
  <c r="N17" i="45953"/>
  <c r="J17" i="45953"/>
  <c r="F17" i="45953"/>
  <c r="D17" i="45953"/>
  <c r="N16" i="45953"/>
  <c r="J16" i="45953"/>
  <c r="G15" i="45953"/>
  <c r="F16" i="45953"/>
  <c r="D16" i="45953"/>
  <c r="N15" i="45953"/>
  <c r="J15" i="45953"/>
  <c r="G14" i="45953"/>
  <c r="F15" i="45953"/>
  <c r="D15" i="45953"/>
  <c r="N14" i="45953"/>
  <c r="J14" i="45953"/>
  <c r="G13" i="45953"/>
  <c r="F14" i="45953"/>
  <c r="D14" i="45953"/>
  <c r="N13" i="45953"/>
  <c r="J13" i="45953"/>
  <c r="G12" i="45953"/>
  <c r="M12" i="45953" s="1"/>
  <c r="F13" i="45953"/>
  <c r="D13" i="45953"/>
  <c r="N12" i="45953"/>
  <c r="J12" i="45953"/>
  <c r="G11" i="45953"/>
  <c r="F12" i="45953"/>
  <c r="D12" i="45953"/>
  <c r="N11" i="45953"/>
  <c r="J11" i="45953"/>
  <c r="G10" i="45953"/>
  <c r="F11" i="45953"/>
  <c r="D11" i="45953"/>
  <c r="N10" i="45953"/>
  <c r="J10" i="45953"/>
  <c r="G9" i="45953"/>
  <c r="F10" i="45953"/>
  <c r="D10" i="45953"/>
  <c r="N9" i="45953"/>
  <c r="J9" i="45953"/>
  <c r="G8" i="45953"/>
  <c r="M8" i="45953" s="1"/>
  <c r="F9" i="45953"/>
  <c r="D9" i="45953"/>
  <c r="N8" i="45953"/>
  <c r="G9" i="45898"/>
  <c r="G10" i="45898"/>
  <c r="G11" i="45898"/>
  <c r="G12" i="45898"/>
  <c r="G13" i="45898"/>
  <c r="G14" i="45898"/>
  <c r="G15" i="45898"/>
  <c r="G16" i="45898"/>
  <c r="G17" i="45898"/>
  <c r="H17" i="45898" s="1"/>
  <c r="G18" i="45898"/>
  <c r="G19" i="45898"/>
  <c r="G20" i="45898"/>
  <c r="H20" i="45898" s="1"/>
  <c r="G21" i="45898"/>
  <c r="H21" i="45898" s="1"/>
  <c r="G22" i="45898"/>
  <c r="G23" i="45898"/>
  <c r="G24" i="45898"/>
  <c r="G25" i="45898"/>
  <c r="H25" i="45898" s="1"/>
  <c r="G26" i="45898"/>
  <c r="G27" i="45898"/>
  <c r="G28" i="45898"/>
  <c r="H28" i="45898"/>
  <c r="G29" i="45898"/>
  <c r="G30" i="45898"/>
  <c r="G31" i="45898"/>
  <c r="G32" i="45898"/>
  <c r="G33" i="45898"/>
  <c r="G34" i="45898"/>
  <c r="G35" i="45898"/>
  <c r="G36" i="45898"/>
  <c r="G37" i="45898"/>
  <c r="G38" i="45898"/>
  <c r="H38" i="45898" s="1"/>
  <c r="G39" i="45898"/>
  <c r="G40" i="45898"/>
  <c r="G41" i="45898"/>
  <c r="G42" i="45898"/>
  <c r="G43" i="45898"/>
  <c r="G8" i="45898"/>
  <c r="J32" i="45898"/>
  <c r="F32" i="45898"/>
  <c r="D32" i="45898"/>
  <c r="J43" i="45898"/>
  <c r="F43" i="45898"/>
  <c r="D43" i="45898"/>
  <c r="J42" i="45898"/>
  <c r="F42" i="45898"/>
  <c r="D42" i="45898"/>
  <c r="J41" i="45898"/>
  <c r="F41" i="45898"/>
  <c r="D41" i="45898"/>
  <c r="J40" i="45898"/>
  <c r="F40" i="45898"/>
  <c r="D40" i="45898"/>
  <c r="J39" i="45898"/>
  <c r="F39" i="45898"/>
  <c r="D39" i="45898"/>
  <c r="J38" i="45898"/>
  <c r="F38" i="45898"/>
  <c r="D38" i="45898"/>
  <c r="J37" i="45898"/>
  <c r="F37" i="45898"/>
  <c r="D37" i="45898"/>
  <c r="J36" i="45898"/>
  <c r="F36" i="45898"/>
  <c r="D36" i="45898"/>
  <c r="J35" i="45898"/>
  <c r="F35" i="45898"/>
  <c r="D35" i="45898"/>
  <c r="J34" i="45898"/>
  <c r="F34" i="45898"/>
  <c r="D34" i="45898"/>
  <c r="J33" i="45898"/>
  <c r="F33" i="45898"/>
  <c r="D33" i="45898"/>
  <c r="J31" i="45898"/>
  <c r="F31" i="45898"/>
  <c r="D31" i="45898"/>
  <c r="J30" i="45898"/>
  <c r="F30" i="45898"/>
  <c r="D30" i="45898"/>
  <c r="J29" i="45898"/>
  <c r="F29" i="45898"/>
  <c r="D29" i="45898"/>
  <c r="J28" i="45898"/>
  <c r="F28" i="45898"/>
  <c r="D28" i="45898"/>
  <c r="D25" i="45898"/>
  <c r="J27" i="45898"/>
  <c r="F27" i="45898"/>
  <c r="D27" i="45898"/>
  <c r="J26" i="45898"/>
  <c r="F26" i="45898"/>
  <c r="D26" i="45898"/>
  <c r="J25" i="45898"/>
  <c r="F25" i="45898"/>
  <c r="J24" i="45898"/>
  <c r="J23" i="45898"/>
  <c r="F24" i="45898"/>
  <c r="F23" i="45898"/>
  <c r="F22" i="45898"/>
  <c r="D24" i="45898"/>
  <c r="D23" i="45898"/>
  <c r="D22" i="45898"/>
  <c r="D21" i="45898"/>
  <c r="D20" i="45898"/>
  <c r="D19" i="45898"/>
  <c r="D18" i="45898"/>
  <c r="J22" i="45898"/>
  <c r="F21" i="45898"/>
  <c r="J21" i="45898"/>
  <c r="J20" i="45898"/>
  <c r="F20" i="45898"/>
  <c r="J19" i="45898"/>
  <c r="J18" i="45898"/>
  <c r="F19" i="45898"/>
  <c r="F18" i="45898"/>
  <c r="J17" i="45898"/>
  <c r="F17" i="45898"/>
  <c r="D17" i="45898"/>
  <c r="J16" i="45898"/>
  <c r="F16" i="45898"/>
  <c r="D16" i="45898"/>
  <c r="J15" i="45898"/>
  <c r="F15" i="45898"/>
  <c r="D15" i="45898"/>
  <c r="F14" i="45898"/>
  <c r="F13" i="45898"/>
  <c r="F12" i="45898"/>
  <c r="F11" i="45898"/>
  <c r="F10" i="45898"/>
  <c r="F9" i="45898"/>
  <c r="D14" i="45898"/>
  <c r="D13" i="45898"/>
  <c r="D12" i="45898"/>
  <c r="D11" i="45898"/>
  <c r="D10" i="45898"/>
  <c r="D9" i="45898"/>
  <c r="J14" i="45898"/>
  <c r="J13" i="45898"/>
  <c r="J12" i="45898"/>
  <c r="J11" i="45898"/>
  <c r="J10" i="45898"/>
  <c r="J9" i="45898"/>
  <c r="Q20" i="45888"/>
  <c r="O20" i="45888"/>
  <c r="O19" i="45888" s="1"/>
  <c r="N20" i="45888"/>
  <c r="P20" i="45888"/>
  <c r="D20" i="45888"/>
  <c r="C20" i="45888"/>
  <c r="E20" i="45888"/>
  <c r="F20" i="45888"/>
  <c r="G20" i="45888"/>
  <c r="H20" i="45888"/>
  <c r="I20" i="45888"/>
  <c r="J20" i="45888"/>
  <c r="K20" i="45888"/>
  <c r="L20" i="45888"/>
  <c r="M20" i="45888"/>
  <c r="C21" i="45888"/>
  <c r="H19" i="45888"/>
  <c r="L19" i="45888"/>
  <c r="C19" i="45888"/>
  <c r="O26" i="13"/>
  <c r="P26" i="13"/>
  <c r="Q26" i="13"/>
  <c r="N26" i="13"/>
  <c r="O24" i="13"/>
  <c r="P24" i="13"/>
  <c r="Q24" i="13"/>
  <c r="N24" i="13"/>
  <c r="O23" i="13"/>
  <c r="P23" i="13"/>
  <c r="Q23" i="13"/>
  <c r="N23" i="13"/>
  <c r="K26" i="13"/>
  <c r="L26" i="13"/>
  <c r="M26" i="13"/>
  <c r="K24" i="13"/>
  <c r="L24" i="13"/>
  <c r="M24" i="13"/>
  <c r="K23" i="13"/>
  <c r="L23" i="13"/>
  <c r="M23" i="13"/>
  <c r="J26" i="13"/>
  <c r="J24" i="13"/>
  <c r="J23" i="13"/>
  <c r="E22" i="13"/>
  <c r="I8" i="13"/>
  <c r="I9" i="13"/>
  <c r="I10" i="13"/>
  <c r="I11" i="13"/>
  <c r="I12" i="13"/>
  <c r="I13" i="13"/>
  <c r="I14" i="13"/>
  <c r="I15" i="13"/>
  <c r="I16" i="13"/>
  <c r="P16" i="13"/>
  <c r="I17" i="13"/>
  <c r="I18" i="13"/>
  <c r="I19" i="13"/>
  <c r="I20" i="13"/>
  <c r="Q20" i="13" s="1"/>
  <c r="I21" i="13"/>
  <c r="I22" i="13"/>
  <c r="P22" i="13" s="1"/>
  <c r="I7" i="13"/>
  <c r="E8" i="13"/>
  <c r="E9" i="13"/>
  <c r="E10" i="13"/>
  <c r="E11" i="13"/>
  <c r="E12" i="13"/>
  <c r="E13" i="13"/>
  <c r="E14" i="13"/>
  <c r="E15" i="13"/>
  <c r="E16" i="13"/>
  <c r="E17" i="13"/>
  <c r="E18" i="13"/>
  <c r="K18" i="13" s="1"/>
  <c r="E19" i="13"/>
  <c r="L19" i="13" s="1"/>
  <c r="E20" i="13"/>
  <c r="M20" i="13" s="1"/>
  <c r="E21" i="13"/>
  <c r="L21" i="13" s="1"/>
  <c r="E7" i="13"/>
  <c r="L22" i="13"/>
  <c r="J20" i="13"/>
  <c r="J19" i="13"/>
  <c r="P18" i="13"/>
  <c r="N17" i="13"/>
  <c r="Q16" i="13"/>
  <c r="O16" i="13"/>
  <c r="K16" i="13"/>
  <c r="Q15" i="13"/>
  <c r="M15" i="13"/>
  <c r="Q14" i="13"/>
  <c r="Q13" i="13"/>
  <c r="Q12" i="13"/>
  <c r="Q11" i="13"/>
  <c r="Q10" i="13"/>
  <c r="Q9" i="13"/>
  <c r="Q8" i="13"/>
  <c r="Q7" i="13"/>
  <c r="M14" i="13"/>
  <c r="M13" i="13"/>
  <c r="M12" i="13"/>
  <c r="M11" i="13"/>
  <c r="M10" i="13"/>
  <c r="M9" i="13"/>
  <c r="M8" i="13"/>
  <c r="M7" i="13"/>
  <c r="Q26" i="12"/>
  <c r="Q24" i="12"/>
  <c r="Q23" i="12"/>
  <c r="P26" i="12"/>
  <c r="P24" i="12"/>
  <c r="P23" i="12"/>
  <c r="O26" i="12"/>
  <c r="O24" i="12"/>
  <c r="O23" i="12"/>
  <c r="N26" i="12"/>
  <c r="N24" i="12"/>
  <c r="N23" i="12"/>
  <c r="M26" i="12"/>
  <c r="M24" i="12"/>
  <c r="M23" i="12"/>
  <c r="E22" i="12"/>
  <c r="J22" i="12" s="1"/>
  <c r="E21" i="12"/>
  <c r="L21" i="12" s="1"/>
  <c r="E20" i="12"/>
  <c r="L26" i="12"/>
  <c r="L24" i="12"/>
  <c r="L23" i="12"/>
  <c r="K26" i="12"/>
  <c r="K24" i="12"/>
  <c r="K23" i="12"/>
  <c r="I8" i="12"/>
  <c r="I9" i="12"/>
  <c r="I10" i="12"/>
  <c r="I11" i="12"/>
  <c r="I12" i="12"/>
  <c r="I13" i="12"/>
  <c r="I14" i="12"/>
  <c r="I15" i="12"/>
  <c r="I16" i="12"/>
  <c r="Q16" i="12" s="1"/>
  <c r="I17" i="12"/>
  <c r="P17" i="12" s="1"/>
  <c r="I18" i="12"/>
  <c r="O18" i="12" s="1"/>
  <c r="I19" i="12"/>
  <c r="I20" i="12"/>
  <c r="P20" i="12" s="1"/>
  <c r="I21" i="12"/>
  <c r="I22" i="12"/>
  <c r="I7" i="12"/>
  <c r="E8" i="12"/>
  <c r="E9" i="12"/>
  <c r="E10" i="12"/>
  <c r="E11" i="12"/>
  <c r="E12" i="12"/>
  <c r="E13" i="12"/>
  <c r="E14" i="12"/>
  <c r="E15" i="12"/>
  <c r="E16" i="12"/>
  <c r="M16" i="12" s="1"/>
  <c r="E17" i="12"/>
  <c r="E18" i="12"/>
  <c r="M18" i="12" s="1"/>
  <c r="E19" i="12"/>
  <c r="L19" i="12" s="1"/>
  <c r="E7" i="12"/>
  <c r="Q19" i="12"/>
  <c r="P19" i="12"/>
  <c r="O19" i="12"/>
  <c r="N19" i="12"/>
  <c r="J20" i="12"/>
  <c r="Q18" i="12"/>
  <c r="N17" i="12"/>
  <c r="K16" i="12"/>
  <c r="Q15" i="12"/>
  <c r="M15" i="12"/>
  <c r="Q14" i="12"/>
  <c r="Q13" i="12"/>
  <c r="Q12" i="12"/>
  <c r="Q11" i="12"/>
  <c r="Q10" i="12"/>
  <c r="Q9" i="12"/>
  <c r="Q8" i="12"/>
  <c r="Q7" i="12"/>
  <c r="M14" i="12"/>
  <c r="M13" i="12"/>
  <c r="M12" i="12"/>
  <c r="M11" i="12"/>
  <c r="M10" i="12"/>
  <c r="M9" i="12"/>
  <c r="M8" i="12"/>
  <c r="M7" i="12"/>
  <c r="Q20" i="45887"/>
  <c r="P20" i="45887"/>
  <c r="Q19" i="45887"/>
  <c r="O20" i="45887"/>
  <c r="N20" i="45887"/>
  <c r="D20" i="45887"/>
  <c r="D19" i="45887" s="1"/>
  <c r="C20" i="45887"/>
  <c r="C19" i="45887" s="1"/>
  <c r="E20" i="45887"/>
  <c r="E21" i="45887" s="1"/>
  <c r="F20" i="45887"/>
  <c r="G20" i="45887"/>
  <c r="H20" i="45887"/>
  <c r="H19" i="45887" s="1"/>
  <c r="I20" i="45887"/>
  <c r="J20" i="45887"/>
  <c r="J19" i="45887" s="1"/>
  <c r="K20" i="45887"/>
  <c r="L20" i="45887"/>
  <c r="L19" i="45887" s="1"/>
  <c r="M20" i="45887"/>
  <c r="F19" i="45887"/>
  <c r="N19" i="45887"/>
  <c r="P19" i="45915"/>
  <c r="O19" i="45915"/>
  <c r="Q19" i="45915"/>
  <c r="M19" i="45915"/>
  <c r="L19" i="45915"/>
  <c r="N21" i="45915"/>
  <c r="N19" i="45915"/>
  <c r="J19" i="45915"/>
  <c r="I19" i="45915"/>
  <c r="E19" i="45915"/>
  <c r="B20" i="45915"/>
  <c r="C21" i="45915"/>
  <c r="C19" i="45915"/>
  <c r="O20" i="45909"/>
  <c r="P21" i="45909" s="1"/>
  <c r="P19" i="45909"/>
  <c r="D20" i="45909"/>
  <c r="C20" i="45909"/>
  <c r="C21" i="45909" s="1"/>
  <c r="E20" i="45909"/>
  <c r="E21" i="45909" s="1"/>
  <c r="F20" i="45909"/>
  <c r="G20" i="45909"/>
  <c r="G19" i="45909" s="1"/>
  <c r="H20" i="45909"/>
  <c r="H21" i="45909" s="1"/>
  <c r="I20" i="45909"/>
  <c r="J20" i="45909"/>
  <c r="K20" i="45909"/>
  <c r="L20" i="45909"/>
  <c r="M20" i="45909"/>
  <c r="N20" i="45909"/>
  <c r="K19" i="45909"/>
  <c r="D19" i="45909"/>
  <c r="C19" i="45909"/>
  <c r="Q20" i="45892"/>
  <c r="P20" i="45892"/>
  <c r="D20" i="45892"/>
  <c r="D19" i="45892"/>
  <c r="C20" i="45892"/>
  <c r="C21" i="45892" s="1"/>
  <c r="E20" i="45892"/>
  <c r="E21" i="45892"/>
  <c r="F20" i="45892"/>
  <c r="G20" i="45892"/>
  <c r="H20" i="45892"/>
  <c r="I20" i="45892"/>
  <c r="I19" i="45892" s="1"/>
  <c r="J20" i="45892"/>
  <c r="K20" i="45892"/>
  <c r="K19" i="45892" s="1"/>
  <c r="L20" i="45892"/>
  <c r="M20" i="45892"/>
  <c r="M19" i="45892" s="1"/>
  <c r="N20" i="45892"/>
  <c r="O20" i="45892"/>
  <c r="E19" i="45892"/>
  <c r="G19" i="45892"/>
  <c r="P19" i="45892"/>
  <c r="P19" i="45911"/>
  <c r="Q19" i="45911"/>
  <c r="D19" i="45911"/>
  <c r="F19" i="45911"/>
  <c r="H19" i="45911"/>
  <c r="J19" i="45911"/>
  <c r="L19" i="45911"/>
  <c r="N19" i="45911"/>
  <c r="O20" i="45913"/>
  <c r="P21" i="45913" s="1"/>
  <c r="P19" i="45913"/>
  <c r="M20" i="45913"/>
  <c r="L20" i="45913"/>
  <c r="N20" i="45913"/>
  <c r="M19" i="45913"/>
  <c r="K20" i="45913"/>
  <c r="K19" i="45913" s="1"/>
  <c r="J20" i="45913"/>
  <c r="I20" i="45913"/>
  <c r="H20" i="45913"/>
  <c r="C20" i="45913"/>
  <c r="C21" i="45913" s="1"/>
  <c r="D20" i="45913"/>
  <c r="E20" i="45913"/>
  <c r="E19" i="45913" s="1"/>
  <c r="F20" i="45913"/>
  <c r="G20" i="45913"/>
  <c r="H19" i="45913"/>
  <c r="C19" i="45913"/>
  <c r="Q22" i="45893"/>
  <c r="P22" i="45893"/>
  <c r="P21" i="45893" s="1"/>
  <c r="O22" i="45893"/>
  <c r="O21" i="45893" s="1"/>
  <c r="D22" i="45893"/>
  <c r="C22" i="45893"/>
  <c r="C21" i="45893" s="1"/>
  <c r="E22" i="45893"/>
  <c r="F22" i="45893"/>
  <c r="G22" i="45893"/>
  <c r="H22" i="45893"/>
  <c r="I22" i="45893"/>
  <c r="I23" i="45893" s="1"/>
  <c r="J22" i="45893"/>
  <c r="J23" i="45893" s="1"/>
  <c r="K22" i="45893"/>
  <c r="L22" i="45893"/>
  <c r="M22" i="45893"/>
  <c r="N22" i="45893"/>
  <c r="O23" i="45893" s="1"/>
  <c r="D21" i="45893"/>
  <c r="H21" i="45893"/>
  <c r="L21" i="45893"/>
  <c r="O25" i="1840"/>
  <c r="P25" i="1840"/>
  <c r="Q25" i="1840"/>
  <c r="O24" i="1840"/>
  <c r="P24" i="1840"/>
  <c r="Q24" i="1840"/>
  <c r="O23" i="1840"/>
  <c r="N25" i="1840"/>
  <c r="N24" i="1840"/>
  <c r="N23" i="1840"/>
  <c r="L23" i="1840"/>
  <c r="K23" i="1840"/>
  <c r="K25" i="1840"/>
  <c r="L25" i="1840"/>
  <c r="M25" i="1840"/>
  <c r="K24" i="1840"/>
  <c r="L24" i="1840"/>
  <c r="M24" i="1840"/>
  <c r="J25" i="1840"/>
  <c r="J24" i="1840"/>
  <c r="J23" i="1840"/>
  <c r="I8" i="1840"/>
  <c r="I9" i="1840"/>
  <c r="I10" i="1840"/>
  <c r="I11" i="1840"/>
  <c r="I12" i="1840"/>
  <c r="I13" i="1840"/>
  <c r="I14" i="1840"/>
  <c r="I15" i="1840"/>
  <c r="I16" i="1840"/>
  <c r="I17" i="1840"/>
  <c r="N17" i="1840" s="1"/>
  <c r="I18" i="1840"/>
  <c r="I19" i="1840"/>
  <c r="I20" i="1840"/>
  <c r="I21" i="1840"/>
  <c r="P21" i="1840" s="1"/>
  <c r="I22" i="1840"/>
  <c r="I7" i="1840"/>
  <c r="E8" i="1840"/>
  <c r="E9" i="1840"/>
  <c r="E10" i="1840"/>
  <c r="E11" i="1840"/>
  <c r="E12" i="1840"/>
  <c r="E13" i="1840"/>
  <c r="E14" i="1840"/>
  <c r="E15" i="1840"/>
  <c r="E16" i="1840"/>
  <c r="M16" i="1840" s="1"/>
  <c r="E17" i="1840"/>
  <c r="M17" i="1840" s="1"/>
  <c r="E18" i="1840"/>
  <c r="E19" i="1840"/>
  <c r="E20" i="1840"/>
  <c r="E21" i="1840"/>
  <c r="E22" i="1840"/>
  <c r="E7" i="1840"/>
  <c r="Q21" i="1840"/>
  <c r="Q19" i="1840"/>
  <c r="P19" i="1840"/>
  <c r="O21" i="1840"/>
  <c r="O19" i="1840"/>
  <c r="N19" i="1840"/>
  <c r="M22" i="1840"/>
  <c r="M21" i="1840"/>
  <c r="M19" i="1840"/>
  <c r="L22" i="1840"/>
  <c r="L21" i="1840"/>
  <c r="L19" i="1840"/>
  <c r="K22" i="1840"/>
  <c r="K21" i="1840"/>
  <c r="K19" i="1840"/>
  <c r="J22" i="1840"/>
  <c r="J21" i="1840"/>
  <c r="J19" i="1840"/>
  <c r="N18" i="1840"/>
  <c r="M18" i="1840"/>
  <c r="L18" i="1840"/>
  <c r="K18" i="1840"/>
  <c r="J18" i="1840"/>
  <c r="J17" i="1840"/>
  <c r="O16" i="1840"/>
  <c r="Q15" i="1840"/>
  <c r="M15" i="1840"/>
  <c r="Q14" i="1840"/>
  <c r="Q13" i="1840"/>
  <c r="Q12" i="1840"/>
  <c r="Q11" i="1840"/>
  <c r="Q10" i="1840"/>
  <c r="Q9" i="1840"/>
  <c r="Q8" i="1840"/>
  <c r="Q7" i="1840"/>
  <c r="M14" i="1840"/>
  <c r="M13" i="1840"/>
  <c r="M12" i="1840"/>
  <c r="M11" i="1840"/>
  <c r="M10" i="1840"/>
  <c r="M9" i="1840"/>
  <c r="M8" i="1840"/>
  <c r="M7" i="1840"/>
  <c r="I8" i="519"/>
  <c r="N8" i="519" s="1"/>
  <c r="I9" i="519"/>
  <c r="O9" i="519" s="1"/>
  <c r="I10" i="519"/>
  <c r="N10" i="519" s="1"/>
  <c r="O10" i="519"/>
  <c r="I11" i="519"/>
  <c r="I12" i="519"/>
  <c r="N12" i="519" s="1"/>
  <c r="I13" i="519"/>
  <c r="O13" i="519" s="1"/>
  <c r="I14" i="519"/>
  <c r="N14" i="519" s="1"/>
  <c r="I15" i="519"/>
  <c r="N15" i="519" s="1"/>
  <c r="I16" i="519"/>
  <c r="O16" i="519"/>
  <c r="I17" i="519"/>
  <c r="I18" i="519"/>
  <c r="N19" i="519"/>
  <c r="O19" i="519"/>
  <c r="P19" i="519"/>
  <c r="Q19" i="519" s="1"/>
  <c r="N20" i="519"/>
  <c r="O20" i="519"/>
  <c r="P20" i="519"/>
  <c r="N21" i="519"/>
  <c r="Q21" i="519" s="1"/>
  <c r="O21" i="519"/>
  <c r="P21" i="519"/>
  <c r="N22" i="519"/>
  <c r="O22" i="519"/>
  <c r="P22" i="519"/>
  <c r="N23" i="519"/>
  <c r="O23" i="519"/>
  <c r="P23" i="519"/>
  <c r="Q23" i="519" s="1"/>
  <c r="N24" i="519"/>
  <c r="O24" i="519"/>
  <c r="P24" i="519"/>
  <c r="N25" i="519"/>
  <c r="O25" i="519"/>
  <c r="P25" i="519"/>
  <c r="I7" i="519"/>
  <c r="O7" i="519" s="1"/>
  <c r="E10" i="519"/>
  <c r="E9" i="519"/>
  <c r="J9" i="519" s="1"/>
  <c r="J25" i="519"/>
  <c r="J24" i="519"/>
  <c r="J23" i="519"/>
  <c r="J22" i="519"/>
  <c r="J21" i="519"/>
  <c r="J20" i="519"/>
  <c r="J19" i="519"/>
  <c r="E18" i="519"/>
  <c r="K18" i="519" s="1"/>
  <c r="E17" i="519"/>
  <c r="L17" i="519" s="1"/>
  <c r="E16" i="519"/>
  <c r="E15" i="519"/>
  <c r="E14" i="519"/>
  <c r="K14" i="519" s="1"/>
  <c r="E13" i="519"/>
  <c r="J13" i="519"/>
  <c r="E12" i="519"/>
  <c r="E11" i="519"/>
  <c r="J11" i="519" s="1"/>
  <c r="E8" i="519"/>
  <c r="K8" i="519" s="1"/>
  <c r="L9" i="519"/>
  <c r="K16" i="519"/>
  <c r="K19" i="519"/>
  <c r="L19" i="519"/>
  <c r="K20" i="519"/>
  <c r="L20" i="519"/>
  <c r="K21" i="519"/>
  <c r="L21" i="519"/>
  <c r="K22" i="519"/>
  <c r="L22" i="519"/>
  <c r="M22" i="519" s="1"/>
  <c r="K23" i="519"/>
  <c r="L23" i="519"/>
  <c r="K24" i="519"/>
  <c r="L24" i="519"/>
  <c r="K25" i="519"/>
  <c r="L25" i="519"/>
  <c r="E7" i="519"/>
  <c r="Q20" i="45972"/>
  <c r="P20" i="45972"/>
  <c r="P21" i="45972"/>
  <c r="O20" i="45972"/>
  <c r="N20" i="45972"/>
  <c r="M20" i="45972"/>
  <c r="L20" i="45972"/>
  <c r="K20" i="45972"/>
  <c r="J20" i="45972"/>
  <c r="I20" i="45972"/>
  <c r="I19" i="45972" s="1"/>
  <c r="H20" i="45972"/>
  <c r="G20" i="45972"/>
  <c r="F20" i="45972"/>
  <c r="E20" i="45972"/>
  <c r="E21" i="45972" s="1"/>
  <c r="D20" i="45972"/>
  <c r="D21" i="45972" s="1"/>
  <c r="C20" i="45972"/>
  <c r="C21" i="45972" s="1"/>
  <c r="Q19" i="45972"/>
  <c r="P19" i="45972"/>
  <c r="O19" i="45972"/>
  <c r="M19" i="45972"/>
  <c r="K19" i="45972"/>
  <c r="G19" i="45972"/>
  <c r="C19" i="45972"/>
  <c r="M21" i="45927"/>
  <c r="L21" i="45927"/>
  <c r="K21" i="45927"/>
  <c r="J21" i="45927"/>
  <c r="I21" i="45927"/>
  <c r="H21" i="45927"/>
  <c r="G21" i="45927"/>
  <c r="F21" i="45927"/>
  <c r="E21" i="45927"/>
  <c r="D21" i="45927"/>
  <c r="C21" i="45927"/>
  <c r="Q20" i="45890"/>
  <c r="Q19" i="45890" s="1"/>
  <c r="P20" i="45890"/>
  <c r="O20" i="45890"/>
  <c r="O19" i="45890" s="1"/>
  <c r="N20" i="45890"/>
  <c r="D20" i="45890"/>
  <c r="C20" i="45890"/>
  <c r="E20" i="45890"/>
  <c r="E19" i="45890" s="1"/>
  <c r="F20" i="45890"/>
  <c r="G20" i="45890"/>
  <c r="H20" i="45890"/>
  <c r="I21" i="45890" s="1"/>
  <c r="I20" i="45890"/>
  <c r="I19" i="45890" s="1"/>
  <c r="J20" i="45890"/>
  <c r="K20" i="45890"/>
  <c r="L20" i="45890"/>
  <c r="M20" i="45890"/>
  <c r="M19" i="45890" s="1"/>
  <c r="D19" i="45890"/>
  <c r="F19" i="45890"/>
  <c r="J19" i="45890"/>
  <c r="O25" i="45868"/>
  <c r="O24" i="45868"/>
  <c r="O23" i="45868"/>
  <c r="Q25" i="45868"/>
  <c r="Q24" i="45868"/>
  <c r="P25" i="45868"/>
  <c r="P24" i="45868"/>
  <c r="P23" i="45868"/>
  <c r="K25" i="45868"/>
  <c r="L25" i="45868"/>
  <c r="M25" i="45868"/>
  <c r="K24" i="45868"/>
  <c r="L24" i="45868"/>
  <c r="M24" i="45868"/>
  <c r="J25" i="45868"/>
  <c r="J24" i="45868"/>
  <c r="J23" i="45868"/>
  <c r="E22" i="45868"/>
  <c r="E8" i="45868"/>
  <c r="E9" i="45868"/>
  <c r="E10" i="45868"/>
  <c r="E11" i="45868"/>
  <c r="E12" i="45868"/>
  <c r="E13" i="45868"/>
  <c r="E14" i="45868"/>
  <c r="E15" i="45868"/>
  <c r="E16" i="45868"/>
  <c r="E17" i="45868"/>
  <c r="E18" i="45868"/>
  <c r="L18" i="45868" s="1"/>
  <c r="E19" i="45868"/>
  <c r="K19" i="45868" s="1"/>
  <c r="E20" i="45868"/>
  <c r="E21" i="45868"/>
  <c r="E7" i="45868"/>
  <c r="I10" i="45868"/>
  <c r="I13" i="45868"/>
  <c r="I14" i="45868"/>
  <c r="I15" i="45868"/>
  <c r="I16" i="45868"/>
  <c r="I17" i="45868"/>
  <c r="O17" i="45868" s="1"/>
  <c r="I18" i="45868"/>
  <c r="P18" i="45868" s="1"/>
  <c r="I19" i="45868"/>
  <c r="I20" i="45868"/>
  <c r="O20" i="45868" s="1"/>
  <c r="I21" i="45868"/>
  <c r="Q21" i="45868" s="1"/>
  <c r="I22" i="45868"/>
  <c r="N22" i="45868" s="1"/>
  <c r="I7" i="45868"/>
  <c r="Q19" i="45868"/>
  <c r="P21" i="45868"/>
  <c r="O19" i="45868"/>
  <c r="P19" i="45868"/>
  <c r="N19" i="45868"/>
  <c r="M22" i="45868"/>
  <c r="K22" i="45868"/>
  <c r="L20" i="45868"/>
  <c r="N18" i="45868"/>
  <c r="M18" i="45868"/>
  <c r="J18" i="45868"/>
  <c r="M16" i="45868"/>
  <c r="Q15" i="45868"/>
  <c r="M15" i="45868"/>
  <c r="Q14" i="45868"/>
  <c r="Q13" i="45868"/>
  <c r="Q12" i="45868"/>
  <c r="Q11" i="45868"/>
  <c r="Q10" i="45868"/>
  <c r="Q9" i="45868"/>
  <c r="Q8" i="45868"/>
  <c r="Q7" i="45868"/>
  <c r="M14" i="45868"/>
  <c r="M13" i="45868"/>
  <c r="M12" i="45868"/>
  <c r="M11" i="45868"/>
  <c r="M10" i="45868"/>
  <c r="M9" i="45868"/>
  <c r="M8" i="45868"/>
  <c r="M7" i="45868"/>
  <c r="I8" i="45868"/>
  <c r="I9" i="45868"/>
  <c r="I11" i="45868"/>
  <c r="I12" i="45868"/>
  <c r="P20" i="45916"/>
  <c r="O20" i="45916"/>
  <c r="Q19" i="45916"/>
  <c r="L20" i="45916"/>
  <c r="N20" i="45916"/>
  <c r="N19" i="45916" s="1"/>
  <c r="M20" i="45916"/>
  <c r="K20" i="45916"/>
  <c r="K19" i="45916" s="1"/>
  <c r="J20" i="45916"/>
  <c r="J19" i="45916" s="1"/>
  <c r="I20" i="45916"/>
  <c r="H20" i="45916"/>
  <c r="D20" i="45916"/>
  <c r="E20" i="45916"/>
  <c r="E19" i="45916" s="1"/>
  <c r="F20" i="45916"/>
  <c r="G20" i="45916"/>
  <c r="B20" i="45916"/>
  <c r="C21" i="45916" s="1"/>
  <c r="G19" i="45916"/>
  <c r="C19" i="45916"/>
  <c r="M19" i="45916"/>
  <c r="M21" i="45916"/>
  <c r="Q21" i="9"/>
  <c r="Q22" i="9"/>
  <c r="Q23" i="9"/>
  <c r="Q24" i="9"/>
  <c r="Q26" i="9"/>
  <c r="P21" i="9"/>
  <c r="P22" i="9"/>
  <c r="P23" i="9"/>
  <c r="P24" i="9"/>
  <c r="P26" i="9"/>
  <c r="O21" i="9"/>
  <c r="O22" i="9"/>
  <c r="O23" i="9"/>
  <c r="O24" i="9"/>
  <c r="O26" i="9"/>
  <c r="M22" i="9"/>
  <c r="M23" i="9"/>
  <c r="M24" i="9"/>
  <c r="M26" i="9"/>
  <c r="L21" i="9"/>
  <c r="L22" i="9"/>
  <c r="L23" i="9"/>
  <c r="L24" i="9"/>
  <c r="L26" i="9"/>
  <c r="K21" i="9"/>
  <c r="K22" i="9"/>
  <c r="K23" i="9"/>
  <c r="K24" i="9"/>
  <c r="K26" i="9"/>
  <c r="J21" i="9"/>
  <c r="J22" i="9"/>
  <c r="J23" i="9"/>
  <c r="J24" i="9"/>
  <c r="J26" i="9"/>
  <c r="N22" i="9"/>
  <c r="N21" i="9"/>
  <c r="M21" i="9"/>
  <c r="Q20" i="9"/>
  <c r="P20" i="9"/>
  <c r="O20" i="9"/>
  <c r="N20" i="9"/>
  <c r="M20" i="9"/>
  <c r="L20" i="9"/>
  <c r="K20" i="9"/>
  <c r="J20" i="9"/>
  <c r="Q18" i="9"/>
  <c r="P18" i="9"/>
  <c r="O18" i="9"/>
  <c r="N18" i="9"/>
  <c r="M18" i="9"/>
  <c r="L18" i="9"/>
  <c r="K18" i="9"/>
  <c r="J18" i="9"/>
  <c r="Q19" i="9"/>
  <c r="P19" i="9"/>
  <c r="O19" i="9"/>
  <c r="N19" i="9"/>
  <c r="M19" i="9"/>
  <c r="L19" i="9"/>
  <c r="K19" i="9"/>
  <c r="J19" i="9"/>
  <c r="L17" i="9"/>
  <c r="K17" i="9"/>
  <c r="N17" i="9"/>
  <c r="O17" i="9"/>
  <c r="P17" i="9"/>
  <c r="Q17" i="9"/>
  <c r="M17" i="9"/>
  <c r="J17" i="9"/>
  <c r="Q16" i="9"/>
  <c r="P16" i="9"/>
  <c r="O16" i="9"/>
  <c r="N16" i="9"/>
  <c r="M16" i="9"/>
  <c r="L16" i="9"/>
  <c r="K16" i="9"/>
  <c r="J16" i="9"/>
  <c r="Q15" i="9"/>
  <c r="M15" i="9"/>
  <c r="Q11" i="9"/>
  <c r="Q14" i="9"/>
  <c r="Q13" i="9"/>
  <c r="Q12" i="9"/>
  <c r="Q10" i="9"/>
  <c r="Q9" i="9"/>
  <c r="Q8" i="9"/>
  <c r="Q7" i="9"/>
  <c r="M14" i="9"/>
  <c r="M13" i="9"/>
  <c r="M12" i="9"/>
  <c r="M11" i="9"/>
  <c r="M10" i="9"/>
  <c r="M9" i="9"/>
  <c r="M8" i="9"/>
  <c r="M7" i="9"/>
  <c r="Q20" i="45883"/>
  <c r="P20" i="45883"/>
  <c r="O20" i="45883"/>
  <c r="N20" i="45883"/>
  <c r="N19" i="45883" s="1"/>
  <c r="D20" i="45883"/>
  <c r="D19" i="45883" s="1"/>
  <c r="C20" i="45883"/>
  <c r="C21" i="45883" s="1"/>
  <c r="E20" i="45883"/>
  <c r="F20" i="45883"/>
  <c r="G20" i="45883"/>
  <c r="H20" i="45883"/>
  <c r="I20" i="45883"/>
  <c r="I21" i="45883" s="1"/>
  <c r="J20" i="45883"/>
  <c r="J19" i="45883" s="1"/>
  <c r="K20" i="45883"/>
  <c r="L20" i="45883"/>
  <c r="M20" i="45883"/>
  <c r="M21" i="45883" s="1"/>
  <c r="E19" i="45883"/>
  <c r="K19" i="45883"/>
  <c r="C19" i="45883"/>
  <c r="G22" i="45946"/>
  <c r="G23" i="45946"/>
  <c r="G24" i="45946"/>
  <c r="G25" i="45946"/>
  <c r="G26" i="45946"/>
  <c r="F23" i="45946"/>
  <c r="F24" i="45946"/>
  <c r="F25" i="45946"/>
  <c r="F26" i="45946"/>
  <c r="G9" i="45946"/>
  <c r="G10" i="45946"/>
  <c r="G11" i="45946"/>
  <c r="G12" i="45946"/>
  <c r="G13" i="45946"/>
  <c r="G14" i="45946"/>
  <c r="G15" i="45946"/>
  <c r="G16" i="45946"/>
  <c r="G17" i="45946"/>
  <c r="G18" i="45946"/>
  <c r="G19" i="45946"/>
  <c r="G20" i="45946"/>
  <c r="G21" i="45946"/>
  <c r="G8" i="45946"/>
  <c r="F9" i="45946"/>
  <c r="F10" i="45946"/>
  <c r="F11" i="45946"/>
  <c r="F12" i="45946"/>
  <c r="F13" i="45946"/>
  <c r="F14" i="45946"/>
  <c r="F15" i="45946"/>
  <c r="F16" i="45946"/>
  <c r="F17" i="45946"/>
  <c r="F18" i="45946"/>
  <c r="F19" i="45946"/>
  <c r="F20" i="45946"/>
  <c r="F21" i="45946"/>
  <c r="F22" i="45946"/>
  <c r="F8" i="45946"/>
  <c r="D26" i="45937"/>
  <c r="F26" i="45937" s="1"/>
  <c r="D27" i="45937"/>
  <c r="F27" i="45937" s="1"/>
  <c r="D11" i="45937"/>
  <c r="D12" i="45937"/>
  <c r="D13" i="45937"/>
  <c r="D14" i="45937"/>
  <c r="D15" i="45937"/>
  <c r="D16" i="45937"/>
  <c r="D17" i="45937"/>
  <c r="D18" i="45937"/>
  <c r="D19" i="45937"/>
  <c r="D20" i="45937"/>
  <c r="D21" i="45937"/>
  <c r="D22" i="45937"/>
  <c r="D23" i="45937"/>
  <c r="D24" i="45937"/>
  <c r="D25" i="45937"/>
  <c r="D10" i="45937"/>
  <c r="F11" i="45937"/>
  <c r="F12" i="45937"/>
  <c r="F13" i="45937"/>
  <c r="F14" i="45937"/>
  <c r="F15" i="45937"/>
  <c r="F16" i="45937"/>
  <c r="F17" i="45937"/>
  <c r="F18" i="45937"/>
  <c r="F19" i="45937"/>
  <c r="F20" i="45937"/>
  <c r="F21" i="45937"/>
  <c r="F22" i="45937"/>
  <c r="F23" i="45937"/>
  <c r="F24" i="45937"/>
  <c r="F25" i="45937"/>
  <c r="F10" i="45937"/>
  <c r="D27" i="45917"/>
  <c r="D28" i="45917"/>
  <c r="B11" i="45917"/>
  <c r="D11" i="45917" s="1"/>
  <c r="B12" i="45917"/>
  <c r="D12" i="45917" s="1"/>
  <c r="B13" i="45917"/>
  <c r="D13" i="45917" s="1"/>
  <c r="B14" i="45917"/>
  <c r="D14" i="45917" s="1"/>
  <c r="B15" i="45917"/>
  <c r="D15" i="45917" s="1"/>
  <c r="B16" i="45917"/>
  <c r="D16" i="45917" s="1"/>
  <c r="B17" i="45917"/>
  <c r="D17" i="45917" s="1"/>
  <c r="B18" i="45917"/>
  <c r="D18" i="45917" s="1"/>
  <c r="B19" i="45917"/>
  <c r="D19" i="45917" s="1"/>
  <c r="B20" i="45917"/>
  <c r="D20" i="45917" s="1"/>
  <c r="B21" i="45917"/>
  <c r="D21" i="45917" s="1"/>
  <c r="B22" i="45917"/>
  <c r="D22" i="45917" s="1"/>
  <c r="B23" i="45917"/>
  <c r="B24" i="45917"/>
  <c r="D24" i="45917" s="1"/>
  <c r="B10" i="45917"/>
  <c r="D10" i="45917"/>
  <c r="D23" i="45917"/>
  <c r="D25" i="45917"/>
  <c r="Q24" i="11"/>
  <c r="P24" i="11"/>
  <c r="P23" i="11"/>
  <c r="I22" i="11"/>
  <c r="P22" i="11" s="1"/>
  <c r="I21" i="11"/>
  <c r="P21" i="11" s="1"/>
  <c r="O24" i="11"/>
  <c r="O23" i="11"/>
  <c r="O22" i="11"/>
  <c r="O21" i="11"/>
  <c r="N26" i="11"/>
  <c r="N24" i="11"/>
  <c r="N23" i="11"/>
  <c r="N22" i="11"/>
  <c r="N21" i="11"/>
  <c r="J26" i="11"/>
  <c r="J24" i="11"/>
  <c r="J22" i="11"/>
  <c r="J21" i="11"/>
  <c r="K21" i="11"/>
  <c r="L21" i="11"/>
  <c r="K22" i="11"/>
  <c r="L22" i="11"/>
  <c r="M22" i="11" s="1"/>
  <c r="K24" i="11"/>
  <c r="L24" i="11"/>
  <c r="K26" i="11"/>
  <c r="L26" i="11"/>
  <c r="I8" i="11"/>
  <c r="I9" i="11"/>
  <c r="I10" i="11"/>
  <c r="I11" i="11"/>
  <c r="I12" i="11"/>
  <c r="I13" i="11"/>
  <c r="I14" i="11"/>
  <c r="I15" i="11"/>
  <c r="I16" i="11"/>
  <c r="P16" i="11" s="1"/>
  <c r="I17" i="11"/>
  <c r="I18" i="11"/>
  <c r="P18" i="11" s="1"/>
  <c r="I19" i="11"/>
  <c r="N19" i="11" s="1"/>
  <c r="I20" i="11"/>
  <c r="Q20" i="11" s="1"/>
  <c r="I7" i="11"/>
  <c r="E7" i="11"/>
  <c r="Q22" i="11"/>
  <c r="Q21" i="11"/>
  <c r="J16" i="11"/>
  <c r="K16" i="11"/>
  <c r="L16" i="11"/>
  <c r="J17" i="11"/>
  <c r="K17" i="11"/>
  <c r="L17" i="11"/>
  <c r="J18" i="11"/>
  <c r="K18" i="11"/>
  <c r="L18" i="11"/>
  <c r="J19" i="11"/>
  <c r="K19" i="11"/>
  <c r="L19" i="11"/>
  <c r="J20" i="11"/>
  <c r="K20" i="11"/>
  <c r="L20" i="11"/>
  <c r="Q18" i="11"/>
  <c r="Q17" i="11"/>
  <c r="P17" i="11"/>
  <c r="O17" i="11"/>
  <c r="N17" i="11"/>
  <c r="Q16" i="11"/>
  <c r="O16" i="11"/>
  <c r="Q15" i="11"/>
  <c r="M15" i="11"/>
  <c r="Q14" i="11"/>
  <c r="Q13" i="11"/>
  <c r="Q12" i="11"/>
  <c r="Q11" i="11"/>
  <c r="Q10" i="11"/>
  <c r="Q9" i="11"/>
  <c r="Q8" i="11"/>
  <c r="Q7" i="11"/>
  <c r="M14" i="11"/>
  <c r="M13" i="11"/>
  <c r="M12" i="11"/>
  <c r="M11" i="11"/>
  <c r="M10" i="11"/>
  <c r="M9" i="11"/>
  <c r="M8" i="11"/>
  <c r="M7" i="11"/>
  <c r="Q20" i="45885"/>
  <c r="Q19" i="45885" s="1"/>
  <c r="P20" i="45885"/>
  <c r="P19" i="45885" s="1"/>
  <c r="C20" i="45885"/>
  <c r="C21" i="45885" s="1"/>
  <c r="D20" i="45885"/>
  <c r="E20" i="45885"/>
  <c r="E21" i="45885" s="1"/>
  <c r="F20" i="45885"/>
  <c r="F19" i="45885" s="1"/>
  <c r="G20" i="45885"/>
  <c r="G21" i="45885" s="1"/>
  <c r="H20" i="45885"/>
  <c r="I20" i="45885"/>
  <c r="I21" i="45885" s="1"/>
  <c r="J20" i="45885"/>
  <c r="K20" i="45885"/>
  <c r="L20" i="45885"/>
  <c r="M20" i="45885"/>
  <c r="N20" i="45885"/>
  <c r="N19" i="45885" s="1"/>
  <c r="O20" i="45885"/>
  <c r="J19" i="45885"/>
  <c r="D19" i="45885"/>
  <c r="L20" i="45906"/>
  <c r="M20" i="45906"/>
  <c r="M19" i="45906" s="1"/>
  <c r="N20" i="45906"/>
  <c r="K20" i="45906"/>
  <c r="K19" i="45906" s="1"/>
  <c r="J20" i="45906"/>
  <c r="I20" i="45906"/>
  <c r="H20" i="45906"/>
  <c r="C20" i="45906"/>
  <c r="D20" i="45906"/>
  <c r="D19" i="45906" s="1"/>
  <c r="E20" i="45906"/>
  <c r="F20" i="45906"/>
  <c r="G20" i="45906"/>
  <c r="H19" i="45906"/>
  <c r="O19" i="45906"/>
  <c r="O21" i="45906"/>
  <c r="P20" i="45907"/>
  <c r="Q21" i="45907" s="1"/>
  <c r="O20" i="45907"/>
  <c r="R21" i="45907"/>
  <c r="B20" i="45907"/>
  <c r="M20" i="45907"/>
  <c r="L20" i="45907"/>
  <c r="M21" i="45907" s="1"/>
  <c r="N20" i="45907"/>
  <c r="N21" i="45907" s="1"/>
  <c r="K20" i="45907"/>
  <c r="K21" i="45907" s="1"/>
  <c r="J20" i="45907"/>
  <c r="I20" i="45907"/>
  <c r="H20" i="45907"/>
  <c r="H19" i="45907" s="1"/>
  <c r="C20" i="45907"/>
  <c r="D20" i="45907"/>
  <c r="E20" i="45907"/>
  <c r="E21" i="45907" s="1"/>
  <c r="F20" i="45907"/>
  <c r="F21" i="45907" s="1"/>
  <c r="G20" i="45907"/>
  <c r="U57" i="45929"/>
  <c r="AA21" i="45927"/>
  <c r="V21" i="45927"/>
  <c r="I21" i="45916"/>
  <c r="I19" i="45916"/>
  <c r="D21" i="45890"/>
  <c r="K11" i="519"/>
  <c r="J17" i="519"/>
  <c r="K17" i="519"/>
  <c r="P15" i="519"/>
  <c r="N11" i="519"/>
  <c r="P11" i="519"/>
  <c r="K17" i="1840"/>
  <c r="O17" i="1840"/>
  <c r="M19" i="45911"/>
  <c r="I19" i="45911"/>
  <c r="G19" i="45911"/>
  <c r="E21" i="45911"/>
  <c r="E19" i="45911"/>
  <c r="O19" i="45911"/>
  <c r="F19" i="45915"/>
  <c r="D21" i="45915"/>
  <c r="D19" i="45915"/>
  <c r="L21" i="45915"/>
  <c r="L20" i="12"/>
  <c r="M22" i="12"/>
  <c r="L22" i="12"/>
  <c r="K22" i="12"/>
  <c r="M19" i="13"/>
  <c r="K19" i="13"/>
  <c r="M17" i="13"/>
  <c r="O21" i="13"/>
  <c r="Q19" i="13"/>
  <c r="P19" i="13"/>
  <c r="O19" i="13"/>
  <c r="N19" i="13"/>
  <c r="P19" i="45888"/>
  <c r="Q21" i="45893"/>
  <c r="O19" i="45887"/>
  <c r="H19" i="45898"/>
  <c r="Q22" i="45868"/>
  <c r="P22" i="45868"/>
  <c r="Q20" i="45868"/>
  <c r="Q18" i="45868"/>
  <c r="Q16" i="45868"/>
  <c r="M21" i="45868"/>
  <c r="M19" i="45868"/>
  <c r="K21" i="45890"/>
  <c r="K19" i="45890"/>
  <c r="G21" i="45890"/>
  <c r="G19" i="45890"/>
  <c r="E21" i="45890"/>
  <c r="J8" i="519"/>
  <c r="L8" i="519"/>
  <c r="J12" i="519"/>
  <c r="J14" i="519"/>
  <c r="L14" i="519"/>
  <c r="J16" i="519"/>
  <c r="M16" i="519" s="1"/>
  <c r="L16" i="519"/>
  <c r="J18" i="519"/>
  <c r="L18" i="519"/>
  <c r="N17" i="519"/>
  <c r="N13" i="519"/>
  <c r="P13" i="519"/>
  <c r="N9" i="519"/>
  <c r="P9" i="519"/>
  <c r="J19" i="45913"/>
  <c r="C19" i="45911"/>
  <c r="P21" i="45915"/>
  <c r="L18" i="12"/>
  <c r="L16" i="12"/>
  <c r="J16" i="12"/>
  <c r="Q22" i="12"/>
  <c r="P22" i="12"/>
  <c r="O22" i="12"/>
  <c r="N22" i="12"/>
  <c r="Q20" i="12"/>
  <c r="O20" i="12"/>
  <c r="P18" i="12"/>
  <c r="P16" i="12"/>
  <c r="M21" i="12"/>
  <c r="O21" i="45888"/>
  <c r="N19" i="45888"/>
  <c r="H41" i="45898"/>
  <c r="H39" i="45898"/>
  <c r="H35" i="45898"/>
  <c r="H31" i="45898"/>
  <c r="H29" i="45898"/>
  <c r="H15" i="45898"/>
  <c r="M10" i="45953"/>
  <c r="M14" i="45953"/>
  <c r="M16" i="45953"/>
  <c r="M18" i="45953"/>
  <c r="M20" i="45953"/>
  <c r="M22" i="45953"/>
  <c r="M24" i="45953"/>
  <c r="M26" i="45953"/>
  <c r="M28" i="45953"/>
  <c r="M30" i="45953"/>
  <c r="O20" i="11"/>
  <c r="O21" i="45916"/>
  <c r="L11" i="519"/>
  <c r="Q22" i="519"/>
  <c r="O11" i="519"/>
  <c r="Q11" i="519" s="1"/>
  <c r="L17" i="1840"/>
  <c r="N21" i="45911"/>
  <c r="J21" i="45911"/>
  <c r="F21" i="45911"/>
  <c r="Q19" i="45892"/>
  <c r="E21" i="45915"/>
  <c r="H27" i="45941"/>
  <c r="H35" i="45941"/>
  <c r="M15" i="45901"/>
  <c r="C51" i="45901"/>
  <c r="L17" i="14"/>
  <c r="M19" i="45889"/>
  <c r="I19" i="45889"/>
  <c r="G19" i="45889"/>
  <c r="E19" i="45889"/>
  <c r="C21" i="45889"/>
  <c r="C18" i="45895"/>
  <c r="O18" i="45895"/>
  <c r="K18" i="45895"/>
  <c r="I18" i="45895"/>
  <c r="G18" i="45895"/>
  <c r="E18" i="45895"/>
  <c r="C20" i="45895"/>
  <c r="J19" i="32"/>
  <c r="J21" i="32"/>
  <c r="L10" i="45932"/>
  <c r="L8" i="45932"/>
  <c r="P13" i="45932"/>
  <c r="P11" i="45932"/>
  <c r="P9" i="45932"/>
  <c r="C20" i="45882"/>
  <c r="M20" i="45882"/>
  <c r="I20" i="45882"/>
  <c r="G20" i="45882"/>
  <c r="E20" i="45882"/>
  <c r="N19" i="45884"/>
  <c r="N21" i="45884"/>
  <c r="J57" i="45901"/>
  <c r="N9" i="45901"/>
  <c r="L15" i="45929"/>
  <c r="L21" i="45929"/>
  <c r="M19" i="45881"/>
  <c r="K19" i="45881"/>
  <c r="I19" i="45881"/>
  <c r="D19" i="45912"/>
  <c r="O19" i="45912"/>
  <c r="O19" i="45894"/>
  <c r="M19" i="45894"/>
  <c r="E19" i="45910"/>
  <c r="J19" i="45910"/>
  <c r="I19" i="45908"/>
  <c r="I21" i="45908"/>
  <c r="M19" i="45908"/>
  <c r="M33" i="45953"/>
  <c r="M35" i="45953"/>
  <c r="M37" i="45953"/>
  <c r="M39" i="45953"/>
  <c r="M41" i="45953"/>
  <c r="Q19" i="45908"/>
  <c r="O19" i="45908"/>
  <c r="M15" i="45978"/>
  <c r="U19" i="45881"/>
  <c r="S19" i="45881"/>
  <c r="T21" i="45881"/>
  <c r="N33" i="45929"/>
  <c r="I57" i="45929"/>
  <c r="G57" i="45929"/>
  <c r="C54" i="45929"/>
  <c r="Q57" i="45929"/>
  <c r="Q26" i="45932"/>
  <c r="H10" i="45978"/>
  <c r="H11" i="45978"/>
  <c r="H13" i="45978"/>
  <c r="M13" i="45978"/>
  <c r="H15" i="45978"/>
  <c r="M9" i="45953"/>
  <c r="M11" i="45953"/>
  <c r="M13" i="45953"/>
  <c r="M15" i="45953"/>
  <c r="H22" i="45941"/>
  <c r="H38" i="45941"/>
  <c r="P21" i="45907"/>
  <c r="L19" i="45883"/>
  <c r="H19" i="45883"/>
  <c r="F19" i="45883"/>
  <c r="D21" i="45883"/>
  <c r="P19" i="45883"/>
  <c r="F19" i="45916"/>
  <c r="D19" i="45972"/>
  <c r="F19" i="45972"/>
  <c r="Q21" i="45972"/>
  <c r="P14" i="519"/>
  <c r="P12" i="519"/>
  <c r="H21" i="45913"/>
  <c r="Q21" i="45892"/>
  <c r="Q21" i="45887"/>
  <c r="K19" i="45888"/>
  <c r="G19" i="45888"/>
  <c r="H30" i="45941"/>
  <c r="M36" i="45929"/>
  <c r="C21" i="45881"/>
  <c r="C19" i="45881"/>
  <c r="P21" i="45881"/>
  <c r="O21" i="45881"/>
  <c r="F21" i="45912"/>
  <c r="F19" i="45912"/>
  <c r="I21" i="45912"/>
  <c r="H21" i="45912"/>
  <c r="P21" i="45912"/>
  <c r="O21" i="45912"/>
  <c r="K21" i="45894"/>
  <c r="K19" i="45894"/>
  <c r="I21" i="45894"/>
  <c r="I19" i="45894"/>
  <c r="G21" i="45894"/>
  <c r="G19" i="45894"/>
  <c r="E21" i="45894"/>
  <c r="E19" i="45894"/>
  <c r="N19" i="45912"/>
  <c r="O21" i="45894"/>
  <c r="M21" i="45894"/>
  <c r="N39" i="45929"/>
  <c r="G21" i="45881"/>
  <c r="G19" i="45881"/>
  <c r="N21" i="45894"/>
  <c r="N19" i="45894"/>
  <c r="D21" i="45894"/>
  <c r="C21" i="45894"/>
  <c r="C19" i="45894"/>
  <c r="F21" i="45914"/>
  <c r="F19" i="45914"/>
  <c r="D21" i="45914"/>
  <c r="D19" i="45914"/>
  <c r="M21" i="45914"/>
  <c r="L21" i="45914"/>
  <c r="J17" i="14"/>
  <c r="J18" i="14"/>
  <c r="N19" i="14"/>
  <c r="N21" i="14"/>
  <c r="O19" i="14"/>
  <c r="O21" i="14"/>
  <c r="P19" i="14"/>
  <c r="P21" i="14"/>
  <c r="P19" i="45889"/>
  <c r="L18" i="45895"/>
  <c r="H18" i="45895"/>
  <c r="Q20" i="45895"/>
  <c r="J16" i="32"/>
  <c r="N17" i="32"/>
  <c r="J20" i="32"/>
  <c r="K20" i="32"/>
  <c r="O22" i="32"/>
  <c r="P22" i="32"/>
  <c r="N22" i="32"/>
  <c r="K13" i="45932"/>
  <c r="K11" i="45932"/>
  <c r="K9" i="45932"/>
  <c r="O7" i="45932"/>
  <c r="O14" i="45932"/>
  <c r="O12" i="45932"/>
  <c r="O10" i="45932"/>
  <c r="Q10" i="45932" s="1"/>
  <c r="O8" i="45932"/>
  <c r="L20" i="45882"/>
  <c r="H20" i="45882"/>
  <c r="N36" i="45929"/>
  <c r="L21" i="45881"/>
  <c r="D21" i="45881"/>
  <c r="G21" i="45912"/>
  <c r="N19" i="45914"/>
  <c r="O21" i="45914"/>
  <c r="O19" i="45914"/>
  <c r="N19" i="45886"/>
  <c r="O21" i="45886"/>
  <c r="F19" i="45910"/>
  <c r="I21" i="45910"/>
  <c r="L19" i="45910"/>
  <c r="L21" i="45910"/>
  <c r="O19" i="45910"/>
  <c r="G21" i="45908"/>
  <c r="E19" i="45908"/>
  <c r="K19" i="45908"/>
  <c r="H35" i="45953"/>
  <c r="M38" i="45953"/>
  <c r="R19" i="45906"/>
  <c r="P21" i="45906"/>
  <c r="Q21" i="45910"/>
  <c r="Q21" i="45912"/>
  <c r="R21" i="45911"/>
  <c r="H8" i="45978"/>
  <c r="M8" i="45978"/>
  <c r="O8" i="519"/>
  <c r="L23" i="45893"/>
  <c r="D23" i="45893"/>
  <c r="O21" i="45913"/>
  <c r="M21" i="45913"/>
  <c r="H36" i="45941"/>
  <c r="M18" i="45931"/>
  <c r="P21" i="45914"/>
  <c r="M21" i="45886"/>
  <c r="K21" i="45886"/>
  <c r="I21" i="45886"/>
  <c r="G21" i="45886"/>
  <c r="H22" i="1"/>
  <c r="E21" i="45908"/>
  <c r="L19" i="45908"/>
  <c r="Q26" i="519"/>
  <c r="R19" i="45881"/>
  <c r="R21" i="45914"/>
  <c r="G19" i="45906"/>
  <c r="G21" i="45972"/>
  <c r="I21" i="45972"/>
  <c r="K21" i="45972"/>
  <c r="M21" i="45972"/>
  <c r="O21" i="45972"/>
  <c r="Q25" i="519"/>
  <c r="O21" i="45892"/>
  <c r="M21" i="45892"/>
  <c r="K21" i="45892"/>
  <c r="I21" i="45892"/>
  <c r="G21" i="45892"/>
  <c r="H11" i="45898"/>
  <c r="H18" i="45953"/>
  <c r="H20" i="45953"/>
  <c r="H22" i="45953"/>
  <c r="H24" i="45953"/>
  <c r="H26" i="45953"/>
  <c r="H28" i="45953"/>
  <c r="H30" i="45953"/>
  <c r="H20" i="45895"/>
  <c r="F20" i="45895"/>
  <c r="D20" i="45895"/>
  <c r="K12" i="45932"/>
  <c r="P7" i="45932"/>
  <c r="Q20" i="45932"/>
  <c r="Q19" i="45932"/>
  <c r="O11" i="45932"/>
  <c r="Q11" i="45932" s="1"/>
  <c r="P10" i="45932"/>
  <c r="O9" i="45932"/>
  <c r="Q9" i="45932"/>
  <c r="Q21" i="45932"/>
  <c r="L22" i="45882"/>
  <c r="J22" i="45882"/>
  <c r="H22" i="45882"/>
  <c r="F22" i="45882"/>
  <c r="Q20" i="45882"/>
  <c r="M7" i="45931"/>
  <c r="M14" i="45931"/>
  <c r="M11" i="45931"/>
  <c r="M19" i="45931"/>
  <c r="M17" i="45931"/>
  <c r="Q7" i="45931"/>
  <c r="Q15" i="45931"/>
  <c r="J19" i="45884"/>
  <c r="F19" i="45884"/>
  <c r="M21" i="45884"/>
  <c r="K21" i="45884"/>
  <c r="I21" i="45884"/>
  <c r="G21" i="45884"/>
  <c r="O21" i="45884"/>
  <c r="K19" i="45914"/>
  <c r="I21" i="45914"/>
  <c r="M21" i="45932"/>
  <c r="M8" i="519"/>
  <c r="O21" i="45883"/>
  <c r="M24" i="519"/>
  <c r="O14" i="519"/>
  <c r="N21" i="45893"/>
  <c r="H9" i="45953"/>
  <c r="H11" i="45953"/>
  <c r="H13" i="45953"/>
  <c r="H15" i="45953"/>
  <c r="M17" i="45953"/>
  <c r="H19" i="45953"/>
  <c r="M19" i="45953"/>
  <c r="H21" i="45953"/>
  <c r="M21" i="45953"/>
  <c r="H23" i="45953"/>
  <c r="M23" i="45953"/>
  <c r="H25" i="45953"/>
  <c r="M25" i="45953"/>
  <c r="H27" i="45953"/>
  <c r="M27" i="45953"/>
  <c r="H29" i="45953"/>
  <c r="M29" i="45953"/>
  <c r="H33" i="45941"/>
  <c r="M20" i="45932"/>
  <c r="M18" i="45932"/>
  <c r="M16" i="45932"/>
  <c r="M14" i="45932"/>
  <c r="M16" i="45931"/>
  <c r="M21" i="45931"/>
  <c r="F21" i="45910"/>
  <c r="M26" i="45932"/>
  <c r="M24" i="45932"/>
  <c r="M22" i="45932"/>
  <c r="R19" i="45910"/>
  <c r="Q13" i="519"/>
  <c r="I21" i="45906"/>
  <c r="J21" i="45885"/>
  <c r="F21" i="45885"/>
  <c r="N21" i="45883"/>
  <c r="P21" i="45883"/>
  <c r="G21" i="45916"/>
  <c r="N20" i="45868"/>
  <c r="O22" i="45868"/>
  <c r="J21" i="45890"/>
  <c r="H21" i="45890"/>
  <c r="Q21" i="45890"/>
  <c r="E19" i="45972"/>
  <c r="K21" i="45911"/>
  <c r="I21" i="45911"/>
  <c r="O21" i="45911"/>
  <c r="O19" i="45892"/>
  <c r="P21" i="45892"/>
  <c r="N21" i="45892"/>
  <c r="L21" i="45892"/>
  <c r="J21" i="45892"/>
  <c r="H21" i="45892"/>
  <c r="F21" i="45892"/>
  <c r="N19" i="45909"/>
  <c r="G21" i="45915"/>
  <c r="K19" i="45915"/>
  <c r="M21" i="45887"/>
  <c r="K21" i="45887"/>
  <c r="I21" i="45887"/>
  <c r="G21" i="45887"/>
  <c r="O21" i="45887"/>
  <c r="L21" i="45888"/>
  <c r="J21" i="45888"/>
  <c r="H21" i="45888"/>
  <c r="F21" i="45888"/>
  <c r="H23" i="45898"/>
  <c r="H25" i="45941"/>
  <c r="H40" i="45941"/>
  <c r="L21" i="45889"/>
  <c r="J21" i="45889"/>
  <c r="H21" i="45889"/>
  <c r="F21" i="45889"/>
  <c r="D21" i="45889"/>
  <c r="Q21" i="45889"/>
  <c r="N21" i="45889"/>
  <c r="O20" i="45895"/>
  <c r="M20" i="45895"/>
  <c r="K20" i="45895"/>
  <c r="I20" i="45895"/>
  <c r="M19" i="45932"/>
  <c r="M17" i="45932"/>
  <c r="M15" i="45932"/>
  <c r="L11" i="45932"/>
  <c r="M11" i="45932" s="1"/>
  <c r="K10" i="45932"/>
  <c r="M10" i="45932" s="1"/>
  <c r="L9" i="45932"/>
  <c r="N22" i="45882"/>
  <c r="D22" i="45882"/>
  <c r="Q8" i="45931"/>
  <c r="Q19" i="45931"/>
  <c r="K21" i="45929"/>
  <c r="H21" i="45894"/>
  <c r="F21" i="45894"/>
  <c r="G19" i="45914"/>
  <c r="E21" i="45914"/>
  <c r="J21" i="45914"/>
  <c r="L21" i="45886"/>
  <c r="N21" i="45886"/>
  <c r="F21" i="45908"/>
  <c r="Q22" i="45932"/>
  <c r="M14" i="519"/>
  <c r="J21" i="45907"/>
  <c r="R19" i="45907"/>
  <c r="M19" i="11"/>
  <c r="M17" i="11"/>
  <c r="M21" i="11"/>
  <c r="M24" i="11"/>
  <c r="H21" i="45916"/>
  <c r="K21" i="45916"/>
  <c r="P21" i="45916"/>
  <c r="L21" i="45890"/>
  <c r="O21" i="45890"/>
  <c r="L13" i="519"/>
  <c r="G21" i="45913"/>
  <c r="D21" i="45911"/>
  <c r="N19" i="45892"/>
  <c r="L19" i="45892"/>
  <c r="J19" i="45892"/>
  <c r="H19" i="45892"/>
  <c r="F19" i="45892"/>
  <c r="D21" i="45892"/>
  <c r="O21" i="45909"/>
  <c r="M21" i="45909"/>
  <c r="K21" i="45909"/>
  <c r="I21" i="45909"/>
  <c r="G21" i="45909"/>
  <c r="G19" i="45915"/>
  <c r="H21" i="45915"/>
  <c r="F21" i="45915"/>
  <c r="I21" i="45915"/>
  <c r="J21" i="45915"/>
  <c r="O19" i="45907"/>
  <c r="E21" i="45906"/>
  <c r="P21" i="45885"/>
  <c r="N21" i="45885"/>
  <c r="M20" i="11"/>
  <c r="M18" i="11"/>
  <c r="M16" i="11"/>
  <c r="M26" i="11"/>
  <c r="M19" i="45883"/>
  <c r="I19" i="45883"/>
  <c r="O19" i="45883"/>
  <c r="N21" i="45890"/>
  <c r="M11" i="519"/>
  <c r="M19" i="519"/>
  <c r="M21" i="519"/>
  <c r="M23" i="519"/>
  <c r="M25" i="519"/>
  <c r="Q24" i="519"/>
  <c r="Q20" i="519"/>
  <c r="O12" i="519"/>
  <c r="Q12" i="519" s="1"/>
  <c r="J21" i="45913"/>
  <c r="M21" i="45888"/>
  <c r="K21" i="45888"/>
  <c r="I21" i="45888"/>
  <c r="G21" i="45888"/>
  <c r="E21" i="45888"/>
  <c r="N21" i="45888"/>
  <c r="H27" i="45898"/>
  <c r="H24" i="45898"/>
  <c r="H22" i="45898"/>
  <c r="H18" i="45898"/>
  <c r="H16" i="45898"/>
  <c r="H12" i="45898"/>
  <c r="H20" i="45941"/>
  <c r="H24" i="45941"/>
  <c r="H29" i="45941"/>
  <c r="H31" i="45941"/>
  <c r="H37" i="45941"/>
  <c r="H39" i="45941"/>
  <c r="Q12" i="45931"/>
  <c r="Q17" i="45931"/>
  <c r="J21" i="45881"/>
  <c r="H21" i="45881"/>
  <c r="J21" i="45894"/>
  <c r="M19" i="45886"/>
  <c r="K19" i="45886"/>
  <c r="I19" i="45886"/>
  <c r="D21" i="45886"/>
  <c r="M25" i="45931"/>
  <c r="M26" i="519"/>
  <c r="L57" i="45929"/>
  <c r="H37" i="45953"/>
  <c r="Q21" i="45913"/>
  <c r="R21" i="45915"/>
  <c r="M23" i="11"/>
  <c r="R19" i="45911"/>
  <c r="P19" i="45908"/>
  <c r="M27" i="45932"/>
  <c r="M27" i="519"/>
  <c r="O21" i="45915"/>
  <c r="L21" i="45887"/>
  <c r="J21" i="45887"/>
  <c r="H21" i="45887"/>
  <c r="F21" i="45887"/>
  <c r="P19" i="45887"/>
  <c r="K19" i="12"/>
  <c r="H26" i="45941"/>
  <c r="H34" i="45941"/>
  <c r="L19" i="45889"/>
  <c r="H19" i="45889"/>
  <c r="Q19" i="45889"/>
  <c r="G20" i="45895"/>
  <c r="L13" i="45932"/>
  <c r="M13" i="45932" s="1"/>
  <c r="Q7" i="45932"/>
  <c r="P12" i="45932"/>
  <c r="Q12" i="45932" s="1"/>
  <c r="P8" i="45932"/>
  <c r="Q8" i="45932" s="1"/>
  <c r="J20" i="45882"/>
  <c r="O22" i="45882"/>
  <c r="M13" i="45931"/>
  <c r="Q11" i="45931"/>
  <c r="Q18" i="45931"/>
  <c r="Q16" i="45931"/>
  <c r="Q24" i="45931"/>
  <c r="Q19" i="45884"/>
  <c r="P21" i="45884"/>
  <c r="H9" i="45869"/>
  <c r="H13" i="45869"/>
  <c r="H17" i="45869"/>
  <c r="H23" i="45869"/>
  <c r="L9" i="45901"/>
  <c r="D33" i="45901"/>
  <c r="K21" i="45910"/>
  <c r="O21" i="45910"/>
  <c r="M21" i="45910"/>
  <c r="M57" i="45929"/>
  <c r="M25" i="11"/>
  <c r="M27" i="45931"/>
  <c r="Q27" i="519"/>
  <c r="H43" i="45974"/>
  <c r="L54" i="45929"/>
  <c r="D54" i="45929"/>
  <c r="C21" i="45912"/>
  <c r="C19" i="45912"/>
  <c r="M21" i="45912"/>
  <c r="M19" i="45912"/>
  <c r="F21" i="45881"/>
  <c r="N21" i="45881"/>
  <c r="E21" i="45912"/>
  <c r="J21" i="45912"/>
  <c r="N21" i="45912"/>
  <c r="J19" i="45894"/>
  <c r="P19" i="45914"/>
  <c r="L21" i="45912"/>
  <c r="K21" i="45912"/>
  <c r="K19" i="45912"/>
  <c r="N21" i="45887"/>
  <c r="H21" i="45941"/>
  <c r="H32" i="45941"/>
  <c r="E19" i="45888"/>
  <c r="I19" i="45888"/>
  <c r="M19" i="45888"/>
  <c r="J17" i="12"/>
  <c r="H19" i="45915"/>
  <c r="O19" i="45913"/>
  <c r="I19" i="45885"/>
  <c r="M19" i="45885"/>
  <c r="O21" i="45907"/>
  <c r="H16" i="45953"/>
  <c r="H14" i="45953"/>
  <c r="H12" i="45953"/>
  <c r="H10" i="45953"/>
  <c r="H23" i="45941"/>
  <c r="H21" i="45911"/>
  <c r="L21" i="45911"/>
  <c r="P17" i="1840"/>
  <c r="O15" i="519"/>
  <c r="L15" i="519"/>
  <c r="H19" i="45890"/>
  <c r="J21" i="45916"/>
  <c r="P20" i="11"/>
  <c r="N20" i="11"/>
  <c r="I21" i="45907"/>
  <c r="J21" i="12"/>
  <c r="N16" i="12"/>
  <c r="N18" i="12"/>
  <c r="N20" i="12"/>
  <c r="J18" i="12"/>
  <c r="C21" i="45911"/>
  <c r="K21" i="45913"/>
  <c r="P7" i="519"/>
  <c r="N7" i="519"/>
  <c r="K17" i="45868"/>
  <c r="L19" i="45868"/>
  <c r="L21" i="45868"/>
  <c r="O16" i="45868"/>
  <c r="O18" i="45868"/>
  <c r="P20" i="45868"/>
  <c r="H41" i="45941"/>
  <c r="P21" i="45888"/>
  <c r="K21" i="13"/>
  <c r="M21" i="45915"/>
  <c r="P21" i="45911"/>
  <c r="G21" i="45911"/>
  <c r="M21" i="45911"/>
  <c r="Q17" i="1840"/>
  <c r="K13" i="519"/>
  <c r="M13" i="519" s="1"/>
  <c r="C19" i="45907"/>
  <c r="L19" i="45907"/>
  <c r="L21" i="45907"/>
  <c r="N19" i="45907"/>
  <c r="L21" i="45906"/>
  <c r="E19" i="45906"/>
  <c r="D21" i="45906"/>
  <c r="H21" i="45906"/>
  <c r="L19" i="45885"/>
  <c r="H19" i="45885"/>
  <c r="E19" i="45885"/>
  <c r="Q21" i="45885"/>
  <c r="N16" i="11"/>
  <c r="N18" i="11"/>
  <c r="O19" i="45916"/>
  <c r="N21" i="45916"/>
  <c r="H19" i="45916"/>
  <c r="N21" i="45868"/>
  <c r="O21" i="45868"/>
  <c r="N19" i="45890"/>
  <c r="P19" i="45890"/>
  <c r="P21" i="45890"/>
  <c r="K10" i="519"/>
  <c r="L19" i="45913"/>
  <c r="G19" i="45913"/>
  <c r="K19" i="45911"/>
  <c r="Q21" i="45911"/>
  <c r="F19" i="45909"/>
  <c r="H19" i="45909"/>
  <c r="I19" i="45909"/>
  <c r="L19" i="45909"/>
  <c r="O19" i="45909"/>
  <c r="M19" i="45909"/>
  <c r="Q21" i="45915"/>
  <c r="M19" i="45887"/>
  <c r="K19" i="45887"/>
  <c r="I19" i="45887"/>
  <c r="G19" i="45887"/>
  <c r="E19" i="45887"/>
  <c r="D21" i="45887"/>
  <c r="L17" i="12"/>
  <c r="J19" i="12"/>
  <c r="K21" i="12"/>
  <c r="J16" i="13"/>
  <c r="N16" i="13"/>
  <c r="O18" i="13"/>
  <c r="N20" i="13"/>
  <c r="O20" i="13"/>
  <c r="P20" i="13"/>
  <c r="J19" i="45888"/>
  <c r="F19" i="45888"/>
  <c r="M17" i="14"/>
  <c r="M18" i="14"/>
  <c r="J18" i="45895"/>
  <c r="M21" i="32"/>
  <c r="M19" i="45884"/>
  <c r="K19" i="45884"/>
  <c r="I19" i="45884"/>
  <c r="G19" i="45884"/>
  <c r="E19" i="45884"/>
  <c r="D21" i="45884"/>
  <c r="M57" i="45901"/>
  <c r="Q19" i="45881"/>
  <c r="H21" i="45910"/>
  <c r="F19" i="45908"/>
  <c r="H21" i="45908"/>
  <c r="L21" i="45908"/>
  <c r="H38" i="45953"/>
  <c r="H21" i="45907" l="1"/>
  <c r="G21" i="45907"/>
  <c r="M9" i="45932"/>
  <c r="H21" i="45885"/>
  <c r="G19" i="45885"/>
  <c r="M12" i="519"/>
  <c r="P19" i="45907"/>
  <c r="G19" i="45907"/>
  <c r="Q19" i="45907"/>
  <c r="D19" i="45907"/>
  <c r="N21" i="45906"/>
  <c r="N19" i="45906"/>
  <c r="L21" i="45916"/>
  <c r="H19" i="45972"/>
  <c r="H21" i="45972"/>
  <c r="L21" i="45972"/>
  <c r="L19" i="45972"/>
  <c r="M20" i="1840"/>
  <c r="L20" i="1840"/>
  <c r="K20" i="1840"/>
  <c r="J20" i="1840"/>
  <c r="Q16" i="1840"/>
  <c r="P16" i="1840"/>
  <c r="N16" i="1840"/>
  <c r="L17" i="13"/>
  <c r="J17" i="13"/>
  <c r="K17" i="13"/>
  <c r="Q21" i="13"/>
  <c r="P21" i="13"/>
  <c r="N21" i="13"/>
  <c r="Q17" i="13"/>
  <c r="P17" i="13"/>
  <c r="O17" i="13"/>
  <c r="H36" i="45898"/>
  <c r="H37" i="45898"/>
  <c r="H32" i="45898"/>
  <c r="H33" i="45898"/>
  <c r="H13" i="45898"/>
  <c r="H14" i="45898"/>
  <c r="O19" i="45885"/>
  <c r="O21" i="45885"/>
  <c r="K21" i="45885"/>
  <c r="K19" i="45885"/>
  <c r="Q21" i="45883"/>
  <c r="Q19" i="45883"/>
  <c r="D21" i="45916"/>
  <c r="D19" i="45916"/>
  <c r="I19" i="45913"/>
  <c r="I21" i="45913"/>
  <c r="J12" i="45932"/>
  <c r="M12" i="45932" s="1"/>
  <c r="L12" i="45932"/>
  <c r="K22" i="45882"/>
  <c r="K20" i="45882"/>
  <c r="G21" i="45910"/>
  <c r="G19" i="45910"/>
  <c r="L21" i="45885"/>
  <c r="J19" i="45906"/>
  <c r="K21" i="45906"/>
  <c r="L19" i="45906"/>
  <c r="M21" i="45906"/>
  <c r="Q19" i="11"/>
  <c r="P19" i="11"/>
  <c r="K12" i="519"/>
  <c r="L12" i="519"/>
  <c r="K15" i="519"/>
  <c r="J15" i="519"/>
  <c r="M15" i="519" s="1"/>
  <c r="J10" i="519"/>
  <c r="L10" i="519"/>
  <c r="O17" i="519"/>
  <c r="P17" i="519"/>
  <c r="F23" i="45893"/>
  <c r="F21" i="45893"/>
  <c r="D21" i="45888"/>
  <c r="D19" i="45888"/>
  <c r="Q21" i="45888"/>
  <c r="Q19" i="45888"/>
  <c r="K19" i="45889"/>
  <c r="K21" i="45889"/>
  <c r="O21" i="45889"/>
  <c r="N19" i="45889"/>
  <c r="K22" i="32"/>
  <c r="J22" i="32"/>
  <c r="L22" i="32"/>
  <c r="M22" i="32"/>
  <c r="C19" i="45885"/>
  <c r="Q15" i="519"/>
  <c r="Q14" i="519"/>
  <c r="F19" i="45907"/>
  <c r="C19" i="45906"/>
  <c r="C21" i="45906"/>
  <c r="K21" i="45868"/>
  <c r="J21" i="45868"/>
  <c r="L17" i="45868"/>
  <c r="J17" i="45868"/>
  <c r="M17" i="45868"/>
  <c r="M21" i="45890"/>
  <c r="L19" i="45890"/>
  <c r="C19" i="45890"/>
  <c r="C21" i="45890"/>
  <c r="K7" i="519"/>
  <c r="L7" i="519"/>
  <c r="J7" i="519"/>
  <c r="J21" i="45893"/>
  <c r="M17" i="12"/>
  <c r="K17" i="12"/>
  <c r="Q21" i="12"/>
  <c r="O21" i="12"/>
  <c r="P21" i="12"/>
  <c r="N21" i="12"/>
  <c r="M20" i="12"/>
  <c r="K20" i="12"/>
  <c r="M22" i="13"/>
  <c r="J22" i="13"/>
  <c r="K22" i="13"/>
  <c r="M20" i="14"/>
  <c r="L20" i="14"/>
  <c r="K20" i="14"/>
  <c r="J20" i="14"/>
  <c r="M16" i="14"/>
  <c r="L16" i="14"/>
  <c r="P20" i="14"/>
  <c r="N20" i="14"/>
  <c r="Q20" i="14"/>
  <c r="O20" i="14"/>
  <c r="N16" i="14"/>
  <c r="Q16" i="14"/>
  <c r="O16" i="14"/>
  <c r="J8" i="45869"/>
  <c r="H8" i="45869"/>
  <c r="Q13" i="45932"/>
  <c r="C21" i="45907"/>
  <c r="J21" i="45906"/>
  <c r="D21" i="45885"/>
  <c r="K21" i="45883"/>
  <c r="G21" i="45883"/>
  <c r="M9" i="519"/>
  <c r="K23" i="45893"/>
  <c r="G23" i="45893"/>
  <c r="L21" i="45909"/>
  <c r="H9" i="45898"/>
  <c r="H40" i="45898"/>
  <c r="N20" i="45895"/>
  <c r="Q20" i="32"/>
  <c r="P20" i="32"/>
  <c r="K7" i="45932"/>
  <c r="J7" i="45932"/>
  <c r="J49" i="45929"/>
  <c r="J51" i="45929"/>
  <c r="D15" i="45929"/>
  <c r="E15" i="45929"/>
  <c r="G22" i="45929"/>
  <c r="G24" i="45929"/>
  <c r="C22" i="45929"/>
  <c r="C24" i="45929"/>
  <c r="D30" i="45929"/>
  <c r="E30" i="45929"/>
  <c r="C33" i="45929"/>
  <c r="E49" i="45929"/>
  <c r="F51" i="45929"/>
  <c r="I19" i="45907"/>
  <c r="F21" i="45906"/>
  <c r="E21" i="45883"/>
  <c r="L19" i="45916"/>
  <c r="K18" i="45868"/>
  <c r="F21" i="45972"/>
  <c r="K9" i="519"/>
  <c r="Q7" i="519"/>
  <c r="E23" i="45893"/>
  <c r="N21" i="45913"/>
  <c r="P21" i="45887"/>
  <c r="E20" i="45895"/>
  <c r="P16" i="32"/>
  <c r="L7" i="45932"/>
  <c r="Q20" i="45931"/>
  <c r="Q21" i="45931"/>
  <c r="Q22" i="45931"/>
  <c r="E21" i="45884"/>
  <c r="C18" i="45929"/>
  <c r="C9" i="45929"/>
  <c r="D24" i="45929"/>
  <c r="K21" i="45914"/>
  <c r="H21" i="45886"/>
  <c r="J19" i="45907"/>
  <c r="M19" i="45907"/>
  <c r="F21" i="45916"/>
  <c r="F21" i="45890"/>
  <c r="M17" i="519"/>
  <c r="Q9" i="519"/>
  <c r="N21" i="1840"/>
  <c r="H23" i="45893"/>
  <c r="C19" i="45892"/>
  <c r="E19" i="45909"/>
  <c r="O16" i="12"/>
  <c r="K18" i="12"/>
  <c r="K20" i="13"/>
  <c r="H30" i="45898"/>
  <c r="N17" i="14"/>
  <c r="E21" i="45889"/>
  <c r="N20" i="32"/>
  <c r="Q15" i="45932"/>
  <c r="M10" i="45931"/>
  <c r="J14" i="45869"/>
  <c r="H14" i="45869"/>
  <c r="F15" i="45901"/>
  <c r="G21" i="45929"/>
  <c r="I9" i="45929"/>
  <c r="Q18" i="45932"/>
  <c r="Q22" i="45882"/>
  <c r="M12" i="45931"/>
  <c r="M9" i="45931"/>
  <c r="Q23" i="45931"/>
  <c r="G52" i="45929"/>
  <c r="H17" i="1"/>
  <c r="J19" i="45908"/>
  <c r="T19" i="45881"/>
  <c r="W19" i="45881"/>
  <c r="R22" i="45882"/>
  <c r="S22" i="45882"/>
  <c r="R19" i="45889"/>
  <c r="R21" i="45889"/>
  <c r="S21" i="45889"/>
  <c r="R21" i="45893"/>
  <c r="R23" i="45893"/>
  <c r="S23" i="45893"/>
  <c r="Q19" i="45906"/>
  <c r="P19" i="45906"/>
  <c r="S19" i="45908"/>
  <c r="S21" i="45908"/>
  <c r="O21" i="45908"/>
  <c r="W19" i="45885"/>
  <c r="S19" i="45885"/>
  <c r="X19" i="45885"/>
  <c r="T19" i="45885"/>
  <c r="U19" i="45885"/>
  <c r="V19" i="45885"/>
  <c r="V19" i="45889"/>
  <c r="S19" i="45889"/>
  <c r="W19" i="45889"/>
  <c r="T19" i="45889"/>
  <c r="X19" i="45889"/>
  <c r="U19" i="45889"/>
  <c r="V21" i="45893"/>
  <c r="S21" i="45893"/>
  <c r="W21" i="45893"/>
  <c r="T21" i="45893"/>
  <c r="X21" i="45893"/>
  <c r="U21" i="45893"/>
  <c r="U19" i="45906"/>
  <c r="S19" i="45909"/>
  <c r="R21" i="45909"/>
  <c r="R19" i="45912"/>
  <c r="T21" i="45913"/>
  <c r="S21" i="45914"/>
  <c r="S21" i="45916"/>
  <c r="V19" i="45909"/>
  <c r="M17" i="7"/>
  <c r="M10" i="7"/>
  <c r="M26" i="7"/>
  <c r="E21" i="45881"/>
  <c r="P19" i="45881"/>
  <c r="N21" i="45914"/>
  <c r="H19" i="45886"/>
  <c r="P19" i="45886"/>
  <c r="H19" i="45908"/>
  <c r="U19" i="45883"/>
  <c r="V19" i="45883"/>
  <c r="S19" i="45883"/>
  <c r="W19" i="45883"/>
  <c r="T19" i="45883"/>
  <c r="X19" i="45883"/>
  <c r="R19" i="45886"/>
  <c r="R21" i="45886"/>
  <c r="S21" i="45886"/>
  <c r="S21" i="45972"/>
  <c r="R19" i="45972"/>
  <c r="R21" i="45972"/>
  <c r="S21" i="45894"/>
  <c r="R19" i="45894"/>
  <c r="R21" i="45894"/>
  <c r="R21" i="45908"/>
  <c r="R19" i="45908"/>
  <c r="U19" i="45886"/>
  <c r="V19" i="45886"/>
  <c r="S19" i="45886"/>
  <c r="W19" i="45886"/>
  <c r="T19" i="45886"/>
  <c r="X19" i="45886"/>
  <c r="T19" i="45972"/>
  <c r="X19" i="45972"/>
  <c r="U19" i="45972"/>
  <c r="V19" i="45972"/>
  <c r="S19" i="45972"/>
  <c r="W19" i="45972"/>
  <c r="T19" i="45894"/>
  <c r="X19" i="45894"/>
  <c r="U19" i="45894"/>
  <c r="V19" i="45894"/>
  <c r="S19" i="45894"/>
  <c r="W19" i="45894"/>
  <c r="S19" i="45911"/>
  <c r="T19" i="45911"/>
  <c r="T19" i="45906"/>
  <c r="S19" i="45910"/>
  <c r="S21" i="45912"/>
  <c r="S21" i="45913"/>
  <c r="S19" i="45916"/>
  <c r="R21" i="45916"/>
  <c r="V19" i="45913"/>
  <c r="Q16" i="45932"/>
  <c r="Q26" i="45931"/>
  <c r="S21" i="45884"/>
  <c r="R19" i="45884"/>
  <c r="I52" i="45929"/>
  <c r="E52" i="45929"/>
  <c r="L36" i="45929"/>
  <c r="L52" i="45929"/>
  <c r="D21" i="45912"/>
  <c r="Q21" i="45914"/>
  <c r="H16" i="1"/>
  <c r="H8" i="1"/>
  <c r="D19" i="45908"/>
  <c r="U22" i="45882"/>
  <c r="R19" i="45883"/>
  <c r="R21" i="45883"/>
  <c r="S21" i="45883"/>
  <c r="R19" i="45887"/>
  <c r="R21" i="45887"/>
  <c r="S21" i="45887"/>
  <c r="R21" i="45892"/>
  <c r="R19" i="45892"/>
  <c r="S21" i="45892"/>
  <c r="Q21" i="45908"/>
  <c r="X19" i="45887"/>
  <c r="V19" i="45887"/>
  <c r="S19" i="45887"/>
  <c r="W19" i="45887"/>
  <c r="T19" i="45887"/>
  <c r="U19" i="45887"/>
  <c r="U19" i="45892"/>
  <c r="V19" i="45892"/>
  <c r="S19" i="45892"/>
  <c r="W19" i="45892"/>
  <c r="T19" i="45892"/>
  <c r="X19" i="45892"/>
  <c r="V18" i="45895"/>
  <c r="S18" i="45895"/>
  <c r="W18" i="45895"/>
  <c r="T18" i="45895"/>
  <c r="X18" i="45895"/>
  <c r="U18" i="45895"/>
  <c r="I43" i="45974"/>
  <c r="H44" i="45974"/>
  <c r="J43" i="45974"/>
  <c r="J44" i="45974"/>
  <c r="S19" i="45906"/>
  <c r="U19" i="45912"/>
  <c r="X19" i="45881"/>
  <c r="R21" i="45885"/>
  <c r="S21" i="45885"/>
  <c r="R19" i="45885"/>
  <c r="S21" i="45888"/>
  <c r="R19" i="45888"/>
  <c r="R21" i="45888"/>
  <c r="S21" i="45890"/>
  <c r="R19" i="45890"/>
  <c r="R21" i="45890"/>
  <c r="R18" i="45895"/>
  <c r="R20" i="45895"/>
  <c r="S20" i="45895"/>
  <c r="T19" i="45884"/>
  <c r="X19" i="45884"/>
  <c r="U19" i="45884"/>
  <c r="V19" i="45884"/>
  <c r="S19" i="45884"/>
  <c r="W19" i="45884"/>
  <c r="T19" i="45888"/>
  <c r="X19" i="45888"/>
  <c r="U19" i="45888"/>
  <c r="V19" i="45888"/>
  <c r="S19" i="45888"/>
  <c r="W19" i="45888"/>
  <c r="T19" i="45890"/>
  <c r="X19" i="45890"/>
  <c r="U19" i="45890"/>
  <c r="V19" i="45890"/>
  <c r="S19" i="45890"/>
  <c r="W19" i="45890"/>
  <c r="K43" i="45974"/>
  <c r="V19" i="45908"/>
  <c r="W22" i="45882"/>
  <c r="H10" i="1"/>
  <c r="H12" i="1"/>
  <c r="H13" i="1"/>
  <c r="H14" i="1"/>
  <c r="H23" i="1"/>
  <c r="H27" i="1"/>
  <c r="H26" i="1"/>
  <c r="H25" i="1"/>
  <c r="H20" i="1"/>
  <c r="M7" i="45901"/>
  <c r="M13" i="45901"/>
  <c r="M19" i="45901"/>
  <c r="M22" i="45901"/>
  <c r="M25" i="45901"/>
  <c r="L24" i="45929"/>
  <c r="L13" i="45929"/>
  <c r="L16" i="45929"/>
  <c r="L25" i="45929"/>
  <c r="H27" i="45869"/>
  <c r="J27" i="45869"/>
  <c r="J26" i="45869"/>
  <c r="H26" i="45869"/>
  <c r="H25" i="45869"/>
  <c r="J25" i="45869"/>
  <c r="H21" i="45869"/>
  <c r="H20" i="45869"/>
  <c r="H11" i="45869"/>
  <c r="H10" i="45869"/>
  <c r="H40" i="45978"/>
  <c r="H12" i="45978"/>
  <c r="H14" i="45978"/>
  <c r="H28" i="1"/>
  <c r="H28" i="45869"/>
  <c r="J28" i="45869"/>
  <c r="L12" i="45901"/>
  <c r="K10" i="45901"/>
  <c r="G21" i="45901"/>
  <c r="G19" i="45901"/>
  <c r="J33" i="45901"/>
  <c r="I31" i="45901"/>
  <c r="H33" i="45901"/>
  <c r="G31" i="45901"/>
  <c r="G36" i="45901"/>
  <c r="G34" i="45901"/>
  <c r="K39" i="45901"/>
  <c r="K37" i="45901"/>
  <c r="G39" i="45901"/>
  <c r="G37" i="45901"/>
  <c r="E42" i="45901"/>
  <c r="E40" i="45901"/>
  <c r="E45" i="45901"/>
  <c r="E43" i="45901"/>
  <c r="E48" i="45901"/>
  <c r="E46" i="45901"/>
  <c r="E51" i="45901"/>
  <c r="E49" i="45901"/>
  <c r="N51" i="45929"/>
  <c r="M49" i="45929"/>
  <c r="E57" i="45929"/>
  <c r="E55" i="45929"/>
  <c r="K7" i="45901"/>
  <c r="I7" i="45901"/>
  <c r="G7" i="45901"/>
  <c r="E7" i="45901"/>
  <c r="D7" i="45901"/>
  <c r="M10" i="45901"/>
  <c r="I10" i="45901"/>
  <c r="G10" i="45901"/>
  <c r="E10" i="45901"/>
  <c r="D10" i="45901"/>
  <c r="K13" i="45901"/>
  <c r="I13" i="45901"/>
  <c r="G13" i="45901"/>
  <c r="E13" i="45901"/>
  <c r="D13" i="45901"/>
  <c r="M16" i="45901"/>
  <c r="K16" i="45901"/>
  <c r="I16" i="45901"/>
  <c r="G16" i="45901"/>
  <c r="E16" i="45901"/>
  <c r="D16" i="45901"/>
  <c r="K19" i="45901"/>
  <c r="I19" i="45901"/>
  <c r="E19" i="45901"/>
  <c r="D19" i="45901"/>
  <c r="K22" i="45901"/>
  <c r="I22" i="45901"/>
  <c r="G22" i="45901"/>
  <c r="E22" i="45901"/>
  <c r="D22" i="45901"/>
  <c r="K25" i="45901"/>
  <c r="I25" i="45901"/>
  <c r="G25" i="45901"/>
  <c r="E25" i="45901"/>
  <c r="D25" i="45901"/>
  <c r="M28" i="45901"/>
  <c r="K28" i="45901"/>
  <c r="I28" i="45901"/>
  <c r="G28" i="45901"/>
  <c r="E28" i="45901"/>
  <c r="D28" i="45901"/>
  <c r="M31" i="45901"/>
  <c r="K31" i="45901"/>
  <c r="E31" i="45901"/>
  <c r="D31" i="45901"/>
  <c r="M34" i="45901"/>
  <c r="K34" i="45901"/>
  <c r="I34" i="45901"/>
  <c r="E34" i="45901"/>
  <c r="D34" i="45901"/>
  <c r="M37" i="45901"/>
  <c r="I37" i="45901"/>
  <c r="E37" i="45901"/>
  <c r="D37" i="45901"/>
  <c r="M40" i="45901"/>
  <c r="K40" i="45901"/>
  <c r="I40" i="45901"/>
  <c r="G40" i="45901"/>
  <c r="D40" i="45901"/>
  <c r="M43" i="45901"/>
  <c r="K43" i="45901"/>
  <c r="I43" i="45901"/>
  <c r="G43" i="45901"/>
  <c r="D43" i="45901"/>
  <c r="M46" i="45901"/>
  <c r="K46" i="45901"/>
  <c r="I46" i="45901"/>
  <c r="G46" i="45901"/>
  <c r="D46" i="45901"/>
  <c r="M49" i="45901"/>
  <c r="K49" i="45901"/>
  <c r="I49" i="45901"/>
  <c r="G49" i="45901"/>
  <c r="D49" i="45901"/>
  <c r="L19" i="45929"/>
  <c r="J19" i="45929"/>
  <c r="H19" i="45929"/>
  <c r="F19" i="45929"/>
  <c r="C19" i="45929"/>
  <c r="L40" i="45929"/>
  <c r="L43" i="45929"/>
  <c r="L46" i="45929"/>
  <c r="L7" i="45929"/>
  <c r="J7" i="45929"/>
  <c r="H7" i="45929"/>
  <c r="F7" i="45929"/>
  <c r="C7" i="45929"/>
  <c r="L10" i="45929"/>
  <c r="J10" i="45929"/>
  <c r="H10" i="45929"/>
  <c r="E10" i="45929"/>
  <c r="F13" i="45929"/>
  <c r="D13" i="45929"/>
  <c r="F16" i="45929"/>
  <c r="D16" i="45929"/>
  <c r="M16" i="45929"/>
  <c r="G25" i="45929"/>
  <c r="E25" i="45929"/>
  <c r="C25" i="45929"/>
  <c r="H28" i="45929"/>
  <c r="F28" i="45929"/>
  <c r="D28" i="45929"/>
  <c r="M28" i="45929"/>
  <c r="G31" i="45929"/>
  <c r="E31" i="45929"/>
  <c r="C31" i="45929"/>
  <c r="G37" i="45929"/>
  <c r="E37" i="45929"/>
  <c r="C37" i="45929"/>
  <c r="G40" i="45929"/>
  <c r="E40" i="45929"/>
  <c r="C40" i="45929"/>
  <c r="G43" i="45929"/>
  <c r="E43" i="45929"/>
  <c r="C43" i="45929"/>
  <c r="G46" i="45929"/>
  <c r="E46" i="45929"/>
  <c r="C46" i="45929"/>
  <c r="J13" i="45929"/>
  <c r="H13" i="45929"/>
  <c r="J16" i="45929"/>
  <c r="H16" i="45929"/>
  <c r="J25" i="45929"/>
  <c r="H25" i="45929"/>
  <c r="K28" i="45929"/>
  <c r="I28" i="45929"/>
  <c r="K31" i="45929"/>
  <c r="I31" i="45929"/>
  <c r="K37" i="45929"/>
  <c r="I37" i="45929"/>
  <c r="I40" i="45929"/>
  <c r="J43" i="45929"/>
  <c r="H43" i="45929"/>
  <c r="J46" i="45929"/>
  <c r="H46" i="45929"/>
  <c r="I55" i="45929"/>
  <c r="L55" i="45929"/>
  <c r="N55" i="45929"/>
  <c r="C49" i="45929"/>
  <c r="K43" i="45929"/>
  <c r="L37" i="45929"/>
  <c r="L31" i="45929"/>
  <c r="K25" i="45929"/>
  <c r="K16" i="45929"/>
  <c r="Q55" i="45929"/>
  <c r="P37" i="45929"/>
  <c r="T37" i="45929"/>
  <c r="X37" i="45929"/>
  <c r="Q40" i="45929"/>
  <c r="U40" i="45929"/>
  <c r="N43" i="45929"/>
  <c r="R43" i="45929"/>
  <c r="V43" i="45929"/>
  <c r="O46" i="45929"/>
  <c r="S46" i="45929"/>
  <c r="W46" i="45929"/>
  <c r="P49" i="45929"/>
  <c r="T49" i="45929"/>
  <c r="X49" i="45929"/>
  <c r="Q52" i="45929"/>
  <c r="U52" i="45929"/>
  <c r="S55" i="45929"/>
  <c r="W55" i="45929"/>
  <c r="Q37" i="45929"/>
  <c r="U37" i="45929"/>
  <c r="N40" i="45929"/>
  <c r="R40" i="45929"/>
  <c r="V40" i="45929"/>
  <c r="O43" i="45929"/>
  <c r="S43" i="45929"/>
  <c r="W43" i="45929"/>
  <c r="P46" i="45929"/>
  <c r="T46" i="45929"/>
  <c r="X46" i="45929"/>
  <c r="Q49" i="45929"/>
  <c r="U49" i="45929"/>
  <c r="N52" i="45929"/>
  <c r="R52" i="45929"/>
  <c r="V52" i="45929"/>
  <c r="T55" i="45929"/>
  <c r="X55" i="45929"/>
  <c r="Q7" i="45929"/>
  <c r="U7" i="45929"/>
  <c r="N10" i="45929"/>
  <c r="R10" i="45929"/>
  <c r="V10" i="45929"/>
  <c r="O13" i="45929"/>
  <c r="S13" i="45929"/>
  <c r="W13" i="45929"/>
  <c r="P16" i="45929"/>
  <c r="T16" i="45929"/>
  <c r="X16" i="45929"/>
  <c r="Q19" i="45929"/>
  <c r="U19" i="45929"/>
  <c r="O25" i="45929"/>
  <c r="S25" i="45929"/>
  <c r="W25" i="45929"/>
  <c r="P28" i="45929"/>
  <c r="T28" i="45929"/>
  <c r="X28" i="45929"/>
  <c r="Q31" i="45929"/>
  <c r="U31" i="45929"/>
  <c r="N7" i="45929"/>
  <c r="R7" i="45929"/>
  <c r="V7" i="45929"/>
  <c r="O10" i="45929"/>
  <c r="S10" i="45929"/>
  <c r="W10" i="45929"/>
  <c r="P13" i="45929"/>
  <c r="T13" i="45929"/>
  <c r="X13" i="45929"/>
  <c r="Q16" i="45929"/>
  <c r="U16" i="45929"/>
  <c r="N19" i="45929"/>
  <c r="R19" i="45929"/>
  <c r="V19" i="45929"/>
  <c r="N25" i="45929"/>
  <c r="R25" i="45929"/>
  <c r="V25" i="45929"/>
  <c r="O28" i="45929"/>
  <c r="S28" i="45929"/>
  <c r="W28" i="45929"/>
  <c r="P31" i="45929"/>
  <c r="T31" i="45929"/>
  <c r="X31" i="45929"/>
  <c r="N7" i="45901"/>
  <c r="P7" i="45901"/>
  <c r="R7" i="45901"/>
  <c r="T7" i="45901"/>
  <c r="V7" i="45901"/>
  <c r="X7" i="45901"/>
  <c r="O7" i="45901"/>
  <c r="Q7" i="45901"/>
  <c r="S7" i="45901"/>
  <c r="U7" i="45901"/>
  <c r="W7" i="45901"/>
  <c r="G9" i="45901"/>
  <c r="F7" i="45901"/>
  <c r="C9" i="45901"/>
  <c r="C7" i="45901"/>
  <c r="N10" i="45901"/>
  <c r="P10" i="45901"/>
  <c r="R10" i="45901"/>
  <c r="T10" i="45901"/>
  <c r="V10" i="45901"/>
  <c r="X10" i="45901"/>
  <c r="O10" i="45901"/>
  <c r="Q10" i="45901"/>
  <c r="S10" i="45901"/>
  <c r="U10" i="45901"/>
  <c r="W10" i="45901"/>
  <c r="N13" i="45901"/>
  <c r="P13" i="45901"/>
  <c r="R13" i="45901"/>
  <c r="T13" i="45901"/>
  <c r="V13" i="45901"/>
  <c r="X13" i="45901"/>
  <c r="O13" i="45901"/>
  <c r="Q13" i="45901"/>
  <c r="S13" i="45901"/>
  <c r="U13" i="45901"/>
  <c r="W13" i="45901"/>
  <c r="L15" i="45901"/>
  <c r="L13" i="45901"/>
  <c r="N16" i="45901"/>
  <c r="P16" i="45901"/>
  <c r="R16" i="45901"/>
  <c r="T16" i="45901"/>
  <c r="V16" i="45901"/>
  <c r="X16" i="45901"/>
  <c r="O16" i="45901"/>
  <c r="Q16" i="45901"/>
  <c r="S16" i="45901"/>
  <c r="U16" i="45901"/>
  <c r="W16" i="45901"/>
  <c r="N19" i="45901"/>
  <c r="P19" i="45901"/>
  <c r="R19" i="45901"/>
  <c r="T19" i="45901"/>
  <c r="V19" i="45901"/>
  <c r="X19" i="45901"/>
  <c r="O19" i="45901"/>
  <c r="Q19" i="45901"/>
  <c r="S19" i="45901"/>
  <c r="U19" i="45901"/>
  <c r="W19" i="45901"/>
  <c r="N22" i="45901"/>
  <c r="P22" i="45901"/>
  <c r="R22" i="45901"/>
  <c r="T22" i="45901"/>
  <c r="V22" i="45901"/>
  <c r="X22" i="45901"/>
  <c r="O22" i="45901"/>
  <c r="Q22" i="45901"/>
  <c r="S22" i="45901"/>
  <c r="U22" i="45901"/>
  <c r="W22" i="45901"/>
  <c r="N25" i="45901"/>
  <c r="P25" i="45901"/>
  <c r="R25" i="45901"/>
  <c r="T25" i="45901"/>
  <c r="V25" i="45901"/>
  <c r="X25" i="45901"/>
  <c r="O25" i="45901"/>
  <c r="Q25" i="45901"/>
  <c r="S25" i="45901"/>
  <c r="U25" i="45901"/>
  <c r="W25" i="45901"/>
  <c r="N28" i="45901"/>
  <c r="P28" i="45901"/>
  <c r="R28" i="45901"/>
  <c r="T28" i="45901"/>
  <c r="V28" i="45901"/>
  <c r="X28" i="45901"/>
  <c r="O28" i="45901"/>
  <c r="Q28" i="45901"/>
  <c r="S28" i="45901"/>
  <c r="U28" i="45901"/>
  <c r="W28" i="45901"/>
  <c r="C33" i="45901"/>
  <c r="N31" i="45901"/>
  <c r="P31" i="45901"/>
  <c r="R31" i="45901"/>
  <c r="T31" i="45901"/>
  <c r="V31" i="45901"/>
  <c r="X31" i="45901"/>
  <c r="O31" i="45901"/>
  <c r="Q31" i="45901"/>
  <c r="S31" i="45901"/>
  <c r="U31" i="45901"/>
  <c r="W31" i="45901"/>
  <c r="N34" i="45901"/>
  <c r="P34" i="45901"/>
  <c r="R34" i="45901"/>
  <c r="T34" i="45901"/>
  <c r="V34" i="45901"/>
  <c r="X34" i="45901"/>
  <c r="O34" i="45901"/>
  <c r="Q34" i="45901"/>
  <c r="S34" i="45901"/>
  <c r="U34" i="45901"/>
  <c r="W34" i="45901"/>
  <c r="N37" i="45901"/>
  <c r="P37" i="45901"/>
  <c r="R37" i="45901"/>
  <c r="T37" i="45901"/>
  <c r="V37" i="45901"/>
  <c r="X37" i="45901"/>
  <c r="O37" i="45901"/>
  <c r="Q37" i="45901"/>
  <c r="S37" i="45901"/>
  <c r="U37" i="45901"/>
  <c r="W37" i="45901"/>
  <c r="N40" i="45901"/>
  <c r="P40" i="45901"/>
  <c r="R40" i="45901"/>
  <c r="T40" i="45901"/>
  <c r="V40" i="45901"/>
  <c r="X40" i="45901"/>
  <c r="O40" i="45901"/>
  <c r="Q40" i="45901"/>
  <c r="S40" i="45901"/>
  <c r="U40" i="45901"/>
  <c r="W40" i="45901"/>
  <c r="N43" i="45901"/>
  <c r="P43" i="45901"/>
  <c r="R43" i="45901"/>
  <c r="T43" i="45901"/>
  <c r="V43" i="45901"/>
  <c r="X43" i="45901"/>
  <c r="O43" i="45901"/>
  <c r="Q43" i="45901"/>
  <c r="S43" i="45901"/>
  <c r="U43" i="45901"/>
  <c r="W43" i="45901"/>
  <c r="N46" i="45901"/>
  <c r="P46" i="45901"/>
  <c r="R46" i="45901"/>
  <c r="T46" i="45901"/>
  <c r="V46" i="45901"/>
  <c r="X46" i="45901"/>
  <c r="O46" i="45901"/>
  <c r="Q46" i="45901"/>
  <c r="S46" i="45901"/>
  <c r="U46" i="45901"/>
  <c r="W46" i="45901"/>
  <c r="N49" i="45901"/>
  <c r="P49" i="45901"/>
  <c r="R49" i="45901"/>
  <c r="T49" i="45901"/>
  <c r="V49" i="45901"/>
  <c r="X49" i="45901"/>
  <c r="O49" i="45901"/>
  <c r="Q49" i="45901"/>
  <c r="S49" i="45901"/>
  <c r="U49" i="45901"/>
  <c r="W49" i="45901"/>
  <c r="J54" i="45929"/>
  <c r="J52" i="45929"/>
  <c r="N9" i="45929"/>
  <c r="M7" i="45929"/>
  <c r="N12" i="45929"/>
  <c r="M10" i="45929"/>
  <c r="N21" i="45929"/>
  <c r="M19" i="45929"/>
  <c r="N54" i="45929"/>
  <c r="M52" i="45929"/>
  <c r="L7" i="45901"/>
  <c r="J7" i="45901"/>
  <c r="H7" i="45901"/>
  <c r="L10" i="45901"/>
  <c r="J10" i="45901"/>
  <c r="H10" i="45901"/>
  <c r="F10" i="45901"/>
  <c r="C10" i="45901"/>
  <c r="J13" i="45901"/>
  <c r="H13" i="45901"/>
  <c r="F13" i="45901"/>
  <c r="C13" i="45901"/>
  <c r="L16" i="45901"/>
  <c r="J16" i="45901"/>
  <c r="H16" i="45901"/>
  <c r="F16" i="45901"/>
  <c r="C16" i="45901"/>
  <c r="L19" i="45901"/>
  <c r="J19" i="45901"/>
  <c r="H19" i="45901"/>
  <c r="F19" i="45901"/>
  <c r="C19" i="45901"/>
  <c r="L22" i="45901"/>
  <c r="J22" i="45901"/>
  <c r="H22" i="45901"/>
  <c r="F22" i="45901"/>
  <c r="C22" i="45901"/>
  <c r="L25" i="45901"/>
  <c r="J25" i="45901"/>
  <c r="H25" i="45901"/>
  <c r="F25" i="45901"/>
  <c r="C25" i="45901"/>
  <c r="L28" i="45901"/>
  <c r="J28" i="45901"/>
  <c r="H28" i="45901"/>
  <c r="F28" i="45901"/>
  <c r="C28" i="45901"/>
  <c r="L31" i="45901"/>
  <c r="J31" i="45901"/>
  <c r="H31" i="45901"/>
  <c r="F31" i="45901"/>
  <c r="C31" i="45901"/>
  <c r="L34" i="45901"/>
  <c r="J34" i="45901"/>
  <c r="H34" i="45901"/>
  <c r="F34" i="45901"/>
  <c r="C34" i="45901"/>
  <c r="L37" i="45901"/>
  <c r="J37" i="45901"/>
  <c r="H37" i="45901"/>
  <c r="F37" i="45901"/>
  <c r="C37" i="45901"/>
  <c r="L40" i="45901"/>
  <c r="J40" i="45901"/>
  <c r="H40" i="45901"/>
  <c r="F40" i="45901"/>
  <c r="C40" i="45901"/>
  <c r="L43" i="45901"/>
  <c r="J43" i="45901"/>
  <c r="H43" i="45901"/>
  <c r="F43" i="45901"/>
  <c r="C43" i="45901"/>
  <c r="L46" i="45901"/>
  <c r="J46" i="45901"/>
  <c r="H46" i="45901"/>
  <c r="F46" i="45901"/>
  <c r="C46" i="45901"/>
  <c r="L49" i="45901"/>
  <c r="J49" i="45901"/>
  <c r="H49" i="45901"/>
  <c r="F49" i="45901"/>
  <c r="C49" i="45901"/>
  <c r="K19" i="45929"/>
  <c r="I19" i="45929"/>
  <c r="G19" i="45929"/>
  <c r="E19" i="45929"/>
  <c r="D19" i="45929"/>
  <c r="K7" i="45929"/>
  <c r="I7" i="45929"/>
  <c r="G7" i="45929"/>
  <c r="E7" i="45929"/>
  <c r="D7" i="45929"/>
  <c r="K10" i="45929"/>
  <c r="I10" i="45929"/>
  <c r="G10" i="45929"/>
  <c r="F10" i="45929"/>
  <c r="M13" i="45929"/>
  <c r="E13" i="45929"/>
  <c r="C13" i="45929"/>
  <c r="E16" i="45929"/>
  <c r="C16" i="45929"/>
  <c r="F25" i="45929"/>
  <c r="D25" i="45929"/>
  <c r="M25" i="45929"/>
  <c r="G28" i="45929"/>
  <c r="E28" i="45929"/>
  <c r="C28" i="45929"/>
  <c r="H31" i="45929"/>
  <c r="F31" i="45929"/>
  <c r="D31" i="45929"/>
  <c r="M31" i="45929"/>
  <c r="H37" i="45929"/>
  <c r="F37" i="45929"/>
  <c r="D37" i="45929"/>
  <c r="M37" i="45929"/>
  <c r="F40" i="45929"/>
  <c r="D40" i="45929"/>
  <c r="M40" i="45929"/>
  <c r="F43" i="45929"/>
  <c r="D43" i="45929"/>
  <c r="M43" i="45929"/>
  <c r="F46" i="45929"/>
  <c r="D46" i="45929"/>
  <c r="M46" i="45929"/>
  <c r="I13" i="45929"/>
  <c r="G13" i="45929"/>
  <c r="I16" i="45929"/>
  <c r="G16" i="45929"/>
  <c r="I25" i="45929"/>
  <c r="J28" i="45929"/>
  <c r="J31" i="45929"/>
  <c r="J37" i="45929"/>
  <c r="J40" i="45929"/>
  <c r="H40" i="45929"/>
  <c r="I43" i="45929"/>
  <c r="I46" i="45929"/>
  <c r="J55" i="45929"/>
  <c r="M55" i="45929"/>
  <c r="O55" i="45929"/>
  <c r="C52" i="45929"/>
  <c r="K46" i="45929"/>
  <c r="K40" i="45929"/>
  <c r="L28" i="45929"/>
  <c r="K13" i="45929"/>
  <c r="P55" i="45929"/>
  <c r="N37" i="45929"/>
  <c r="R37" i="45929"/>
  <c r="V37" i="45929"/>
  <c r="O40" i="45929"/>
  <c r="S40" i="45929"/>
  <c r="W40" i="45929"/>
  <c r="P43" i="45929"/>
  <c r="T43" i="45929"/>
  <c r="X43" i="45929"/>
  <c r="Q46" i="45929"/>
  <c r="U46" i="45929"/>
  <c r="N49" i="45929"/>
  <c r="R49" i="45929"/>
  <c r="V49" i="45929"/>
  <c r="O52" i="45929"/>
  <c r="S52" i="45929"/>
  <c r="W52" i="45929"/>
  <c r="U55" i="45929"/>
  <c r="O37" i="45929"/>
  <c r="S37" i="45929"/>
  <c r="P40" i="45929"/>
  <c r="T40" i="45929"/>
  <c r="Q43" i="45929"/>
  <c r="N46" i="45929"/>
  <c r="R46" i="45929"/>
  <c r="O49" i="45929"/>
  <c r="S49" i="45929"/>
  <c r="P52" i="45929"/>
  <c r="T52" i="45929"/>
  <c r="O7" i="45929"/>
  <c r="S7" i="45929"/>
  <c r="W7" i="45929"/>
  <c r="P10" i="45929"/>
  <c r="T10" i="45929"/>
  <c r="X10" i="45929"/>
  <c r="Q13" i="45929"/>
  <c r="U13" i="45929"/>
  <c r="N16" i="45929"/>
  <c r="R16" i="45929"/>
  <c r="V16" i="45929"/>
  <c r="O19" i="45929"/>
  <c r="S19" i="45929"/>
  <c r="W19" i="45929"/>
  <c r="Q25" i="45929"/>
  <c r="U25" i="45929"/>
  <c r="N28" i="45929"/>
  <c r="R28" i="45929"/>
  <c r="V28" i="45929"/>
  <c r="O31" i="45929"/>
  <c r="S31" i="45929"/>
  <c r="W31" i="45929"/>
  <c r="P7" i="45929"/>
  <c r="T7" i="45929"/>
  <c r="Q10" i="45929"/>
  <c r="N13" i="45929"/>
  <c r="R13" i="45929"/>
  <c r="O16" i="45929"/>
  <c r="S16" i="45929"/>
  <c r="P19" i="45929"/>
  <c r="T19" i="45929"/>
  <c r="P25" i="45929"/>
  <c r="T25" i="45929"/>
  <c r="Q28" i="45929"/>
  <c r="N31" i="45929"/>
  <c r="R31" i="45929"/>
  <c r="H41" i="45978"/>
  <c r="I24" i="45901"/>
  <c r="W21" i="45881"/>
  <c r="V19" i="45881"/>
  <c r="V21" i="45881"/>
  <c r="O57" i="45929"/>
  <c r="N15" i="45929"/>
  <c r="M30" i="45929"/>
  <c r="N42" i="45929"/>
  <c r="N45" i="45929"/>
  <c r="N48" i="45929"/>
  <c r="H57" i="45929"/>
  <c r="K57" i="45929"/>
  <c r="L18" i="45929"/>
  <c r="N18" i="45929"/>
  <c r="N24" i="45929"/>
  <c r="N27" i="45929"/>
  <c r="S20" i="45882"/>
  <c r="U20" i="45882"/>
  <c r="W20" i="45882"/>
  <c r="R20" i="45882"/>
  <c r="T20" i="45882"/>
  <c r="V20" i="45882"/>
  <c r="X20" i="45882"/>
  <c r="I54" i="45929"/>
  <c r="G54" i="45929"/>
  <c r="E54" i="45929"/>
  <c r="H32" i="45978"/>
  <c r="H34" i="45978"/>
  <c r="H36" i="45978"/>
  <c r="H38" i="45978"/>
  <c r="H31" i="45978"/>
  <c r="H33" i="45978"/>
  <c r="H35" i="45978"/>
  <c r="H37" i="45978"/>
  <c r="H39" i="45978"/>
  <c r="M39" i="45978"/>
  <c r="H20" i="45978"/>
  <c r="H22" i="45978"/>
  <c r="H24" i="45978"/>
  <c r="H26" i="45978"/>
  <c r="H19" i="45978"/>
  <c r="H21" i="45978"/>
  <c r="H23" i="45978"/>
  <c r="H25" i="45978"/>
  <c r="H27" i="45978"/>
  <c r="M27" i="45978"/>
  <c r="G30" i="45901"/>
  <c r="C30" i="45901"/>
  <c r="C45" i="45901"/>
  <c r="N57" i="45901"/>
  <c r="C57" i="45901"/>
  <c r="H57" i="45901"/>
  <c r="D39" i="45901"/>
  <c r="C42" i="45901"/>
  <c r="K12" i="45901"/>
  <c r="F54" i="45929"/>
  <c r="H54" i="45929"/>
  <c r="K54" i="45929"/>
  <c r="K57" i="45901"/>
  <c r="I57" i="45901"/>
  <c r="G57" i="45901"/>
  <c r="F12" i="45901"/>
  <c r="G15" i="45901"/>
  <c r="E18" i="45901"/>
  <c r="F24" i="45901"/>
  <c r="E27" i="45901"/>
  <c r="G27" i="45901"/>
  <c r="I27" i="45901"/>
  <c r="F42" i="45901"/>
  <c r="H42" i="45901"/>
  <c r="J42" i="45901"/>
  <c r="F45" i="45901"/>
  <c r="I45" i="45901"/>
  <c r="G45" i="45901"/>
  <c r="F48" i="45901"/>
  <c r="H48" i="45901"/>
  <c r="J48" i="45901"/>
  <c r="F51" i="45901"/>
  <c r="H51" i="45901"/>
  <c r="J51" i="45901"/>
  <c r="F33" i="45901"/>
  <c r="M18" i="45901"/>
  <c r="M24" i="45901"/>
  <c r="M27" i="45901"/>
  <c r="K27" i="45901"/>
  <c r="M30" i="45901"/>
  <c r="M33" i="45901"/>
  <c r="M36" i="45901"/>
  <c r="N39" i="45901"/>
  <c r="N42" i="45901"/>
  <c r="L42" i="45901"/>
  <c r="N45" i="45901"/>
  <c r="L45" i="45901"/>
  <c r="N48" i="45901"/>
  <c r="L48" i="45901"/>
  <c r="N51" i="45901"/>
  <c r="L51" i="45901"/>
  <c r="D27" i="45901"/>
  <c r="L30" i="45901"/>
  <c r="C48" i="45901"/>
  <c r="K15" i="45929"/>
  <c r="K27" i="45929"/>
  <c r="L30" i="45929"/>
  <c r="K33" i="45929"/>
  <c r="K36" i="45929"/>
  <c r="K39" i="45929"/>
  <c r="K42" i="45929"/>
  <c r="K45" i="45929"/>
  <c r="K48" i="45929"/>
  <c r="L51" i="45929"/>
  <c r="M33" i="45929"/>
  <c r="J57" i="45929"/>
  <c r="K12" i="45929"/>
  <c r="I9" i="45901"/>
  <c r="G12" i="45901"/>
  <c r="D15" i="45901"/>
  <c r="L18" i="45901"/>
  <c r="I18" i="45901"/>
  <c r="K21" i="45901"/>
  <c r="K24" i="45901"/>
  <c r="C21" i="45929"/>
  <c r="M10" i="519"/>
  <c r="F19" i="45906"/>
  <c r="G21" i="45906"/>
  <c r="I19" i="45906"/>
  <c r="L21" i="45883"/>
  <c r="J21" i="45883"/>
  <c r="H21" i="45883"/>
  <c r="F21" i="45883"/>
  <c r="M18" i="519"/>
  <c r="M20" i="519"/>
  <c r="P10" i="519"/>
  <c r="Q10" i="519" s="1"/>
  <c r="K21" i="45893"/>
  <c r="I21" i="45893"/>
  <c r="G21" i="45893"/>
  <c r="E21" i="45893"/>
  <c r="M23" i="45893"/>
  <c r="N19" i="45913"/>
  <c r="L21" i="45913"/>
  <c r="N21" i="45909"/>
  <c r="D21" i="45909"/>
  <c r="K21" i="45915"/>
  <c r="C21" i="45887"/>
  <c r="M19" i="12"/>
  <c r="D21" i="45907"/>
  <c r="M21" i="45885"/>
  <c r="Q10" i="45931"/>
  <c r="M25" i="45932"/>
  <c r="L20" i="13"/>
  <c r="H42" i="45898"/>
  <c r="H34" i="45898"/>
  <c r="H26" i="45898"/>
  <c r="H10" i="45898"/>
  <c r="H42" i="45941"/>
  <c r="K16" i="14"/>
  <c r="O17" i="14"/>
  <c r="I21" i="45889"/>
  <c r="J20" i="45895"/>
  <c r="M16" i="32"/>
  <c r="K17" i="32"/>
  <c r="M17" i="32"/>
  <c r="Q17" i="32"/>
  <c r="N19" i="32"/>
  <c r="N21" i="32"/>
  <c r="O19" i="32"/>
  <c r="O21" i="32"/>
  <c r="P19" i="32"/>
  <c r="P21" i="32"/>
  <c r="P14" i="45932"/>
  <c r="Q14" i="45932" s="1"/>
  <c r="M22" i="45882"/>
  <c r="E22" i="45882"/>
  <c r="P22" i="45882"/>
  <c r="M15" i="45931"/>
  <c r="M8" i="45931"/>
  <c r="M20" i="45931"/>
  <c r="L19" i="45884"/>
  <c r="F21" i="45884"/>
  <c r="Q21" i="45884"/>
  <c r="H12" i="45869"/>
  <c r="H15" i="45869"/>
  <c r="H22" i="45869"/>
  <c r="E57" i="45901"/>
  <c r="E12" i="45901"/>
  <c r="C15" i="45901"/>
  <c r="I15" i="45901"/>
  <c r="K18" i="45901"/>
  <c r="N33" i="45901"/>
  <c r="L33" i="45901"/>
  <c r="D9" i="45901"/>
  <c r="J24" i="45901"/>
  <c r="C39" i="45901"/>
  <c r="I39" i="45901"/>
  <c r="E12" i="45929"/>
  <c r="F9" i="45929"/>
  <c r="K24" i="45929"/>
  <c r="K51" i="45929"/>
  <c r="M24" i="45929"/>
  <c r="N30" i="45929"/>
  <c r="I21" i="45881"/>
  <c r="L21" i="45894"/>
  <c r="H21" i="45914"/>
  <c r="J19" i="45886"/>
  <c r="E19" i="45886"/>
  <c r="F21" i="45886"/>
  <c r="H11" i="1"/>
  <c r="H15" i="1"/>
  <c r="H9" i="1"/>
  <c r="C19" i="45908"/>
  <c r="D21" i="45908"/>
  <c r="Q24" i="45932"/>
  <c r="H34" i="45953"/>
  <c r="H36" i="45953"/>
  <c r="R21" i="45910"/>
  <c r="H9" i="45978"/>
  <c r="P19" i="45916"/>
  <c r="Q21" i="45916"/>
  <c r="P17" i="45868"/>
  <c r="N17" i="45868"/>
  <c r="L16" i="45868"/>
  <c r="J16" i="45868"/>
  <c r="N21" i="45972"/>
  <c r="N19" i="45972"/>
  <c r="N18" i="519"/>
  <c r="P18" i="519"/>
  <c r="L16" i="1840"/>
  <c r="J16" i="1840"/>
  <c r="Q22" i="1840"/>
  <c r="P22" i="1840"/>
  <c r="O22" i="1840"/>
  <c r="N22" i="1840"/>
  <c r="Q20" i="1840"/>
  <c r="P20" i="1840"/>
  <c r="O20" i="1840"/>
  <c r="N20" i="1840"/>
  <c r="Q18" i="1840"/>
  <c r="O18" i="1840"/>
  <c r="Q23" i="45893"/>
  <c r="F19" i="45913"/>
  <c r="F21" i="45913"/>
  <c r="D21" i="45913"/>
  <c r="D19" i="45913"/>
  <c r="J21" i="45909"/>
  <c r="J19" i="45909"/>
  <c r="M21" i="13"/>
  <c r="J21" i="13"/>
  <c r="L18" i="13"/>
  <c r="J18" i="13"/>
  <c r="L16" i="13"/>
  <c r="M16" i="13"/>
  <c r="Q22" i="13"/>
  <c r="O22" i="13"/>
  <c r="P16" i="45868"/>
  <c r="N16" i="45868"/>
  <c r="M20" i="45868"/>
  <c r="K20" i="45868"/>
  <c r="J20" i="45868"/>
  <c r="J22" i="45868"/>
  <c r="L22" i="45868"/>
  <c r="J21" i="45972"/>
  <c r="J19" i="45972"/>
  <c r="N16" i="519"/>
  <c r="P16" i="519"/>
  <c r="Q17" i="12"/>
  <c r="O17" i="12"/>
  <c r="Q18" i="13"/>
  <c r="N18" i="13"/>
  <c r="E19" i="45907"/>
  <c r="K19" i="45907"/>
  <c r="O18" i="11"/>
  <c r="O19" i="11"/>
  <c r="G19" i="45883"/>
  <c r="E21" i="45916"/>
  <c r="K16" i="45868"/>
  <c r="Q17" i="45868"/>
  <c r="J19" i="45868"/>
  <c r="O18" i="519"/>
  <c r="P8" i="519"/>
  <c r="Q8" i="519" s="1"/>
  <c r="K16" i="1840"/>
  <c r="P18" i="1840"/>
  <c r="M21" i="45893"/>
  <c r="C23" i="45893"/>
  <c r="N23" i="45893"/>
  <c r="P23" i="45893"/>
  <c r="E21" i="45913"/>
  <c r="F21" i="45909"/>
  <c r="M18" i="13"/>
  <c r="N22" i="13"/>
  <c r="H43" i="45898"/>
  <c r="R21" i="45884"/>
  <c r="L19" i="45894"/>
  <c r="O19" i="45886"/>
  <c r="F57" i="45929"/>
  <c r="D57" i="45929"/>
  <c r="K8" i="45932"/>
  <c r="M8" i="45932" s="1"/>
  <c r="M9" i="45901"/>
  <c r="J9" i="45901"/>
  <c r="H9" i="45901"/>
  <c r="F9" i="45901"/>
  <c r="J12" i="45901"/>
  <c r="H12" i="45901"/>
  <c r="D12" i="45901"/>
  <c r="K15" i="45901"/>
  <c r="J15" i="45901"/>
  <c r="H18" i="45901"/>
  <c r="D24" i="45901"/>
  <c r="H30" i="45901"/>
  <c r="E39" i="45901"/>
  <c r="Q21" i="45909"/>
  <c r="M12" i="45901"/>
  <c r="F57" i="45901"/>
  <c r="D57" i="45901"/>
  <c r="L57" i="45901"/>
  <c r="K9" i="45901"/>
  <c r="H15" i="45901"/>
  <c r="D18" i="45901"/>
  <c r="F18" i="45901"/>
  <c r="J18" i="45901"/>
  <c r="D21" i="45901"/>
  <c r="F21" i="45901"/>
  <c r="H21" i="45901"/>
  <c r="J21" i="45901"/>
  <c r="H24" i="45901"/>
  <c r="D30" i="45901"/>
  <c r="F30" i="45901"/>
  <c r="J30" i="45901"/>
  <c r="D36" i="45901"/>
  <c r="F36" i="45901"/>
  <c r="H36" i="45901"/>
  <c r="N12" i="45901"/>
  <c r="N21" i="45901"/>
  <c r="L21" i="45901"/>
  <c r="N24" i="45901"/>
  <c r="L24" i="45901"/>
  <c r="N36" i="45901"/>
  <c r="L36" i="45901"/>
  <c r="J36" i="45901"/>
  <c r="M39" i="45901"/>
  <c r="M7" i="45932" l="1"/>
  <c r="M7" i="519"/>
  <c r="Q17" i="519"/>
  <c r="V54" i="45929"/>
  <c r="S54" i="45929"/>
  <c r="T54" i="45929"/>
  <c r="U54" i="45929"/>
  <c r="Q16" i="519"/>
  <c r="Q18" i="519"/>
  <c r="U21" i="45914"/>
  <c r="V21" i="45914"/>
  <c r="U21" i="45913"/>
  <c r="V21" i="45913"/>
  <c r="T21" i="45912"/>
  <c r="U21" i="45912"/>
  <c r="U21" i="45910"/>
  <c r="V21" i="45910"/>
  <c r="U21" i="45909"/>
  <c r="V21" i="45909"/>
  <c r="T57" i="45901"/>
  <c r="R21" i="45927"/>
  <c r="U21" i="45927"/>
  <c r="T21" i="45908"/>
  <c r="T19" i="45908"/>
  <c r="R56" i="45929"/>
  <c r="R55" i="45929" s="1"/>
  <c r="W54" i="45929" l="1"/>
  <c r="X54" i="45929"/>
  <c r="R57" i="45929"/>
  <c r="T57" i="45929"/>
  <c r="S57" i="45929"/>
  <c r="V19" i="45911"/>
  <c r="U21" i="45911"/>
  <c r="V21" i="45911"/>
  <c r="U19" i="45911"/>
  <c r="V21" i="45915"/>
  <c r="U21" i="45915"/>
  <c r="V19" i="45915"/>
  <c r="U19" i="45915"/>
  <c r="V21" i="45916"/>
  <c r="U21" i="45916"/>
  <c r="U19" i="45916"/>
  <c r="V19" i="45916"/>
  <c r="Q58" i="45901" l="1"/>
  <c r="Q60" i="45901" l="1"/>
  <c r="R60" i="45901"/>
  <c r="X20" i="45927"/>
  <c r="X9" i="45927"/>
  <c r="X16" i="45927"/>
  <c r="X10" i="45927"/>
  <c r="X13" i="45927"/>
  <c r="X7" i="45927"/>
  <c r="X11" i="45927"/>
  <c r="X19" i="45927"/>
  <c r="X8" i="45927"/>
  <c r="X17" i="45927"/>
  <c r="X18" i="45927"/>
  <c r="X15" i="45927"/>
  <c r="X14" i="45927"/>
  <c r="X12" i="45927"/>
  <c r="P15" i="45927"/>
  <c r="P19" i="45927"/>
  <c r="P14" i="45927"/>
  <c r="P20" i="45927"/>
  <c r="X21" i="45927"/>
  <c r="P11" i="45927"/>
  <c r="P21" i="45927"/>
  <c r="W55" i="45901"/>
  <c r="U55" i="45901"/>
  <c r="V57" i="45901"/>
  <c r="V56" i="45901"/>
  <c r="V55" i="45901"/>
  <c r="X55" i="45901"/>
  <c r="X56" i="45901"/>
  <c r="X57" i="45901"/>
  <c r="W22" i="45927"/>
  <c r="W21" i="45927"/>
  <c r="U57" i="45901"/>
  <c r="U56" i="45901"/>
  <c r="Z21" i="45927"/>
  <c r="Z22" i="45927"/>
  <c r="W57" i="45901"/>
  <c r="W56" i="45901"/>
  <c r="Q22" i="45900"/>
  <c r="Q23" i="45900"/>
  <c r="Y21" i="45927"/>
  <c r="Y22" i="45927"/>
  <c r="X6" i="45927"/>
  <c r="X22" i="45927"/>
</calcChain>
</file>

<file path=xl/sharedStrings.xml><?xml version="1.0" encoding="utf-8"?>
<sst xmlns="http://schemas.openxmlformats.org/spreadsheetml/2006/main" count="3080" uniqueCount="1583">
  <si>
    <t>NOVEMBRO</t>
  </si>
  <si>
    <t xml:space="preserve">NOVEMBRO </t>
  </si>
  <si>
    <t xml:space="preserve">ELETROELETRÔNICO </t>
  </si>
  <si>
    <t>Relação</t>
  </si>
  <si>
    <t>Benefícios Sociais</t>
  </si>
  <si>
    <t xml:space="preserve">              QUANTIDADE DE MÃO-DE-OBRA </t>
  </si>
  <si>
    <t>(US$ 1,00)</t>
  </si>
  <si>
    <r>
      <t>(Valores em US$ 1,00</t>
    </r>
    <r>
      <rPr>
        <sz val="10"/>
        <rFont val="Arial"/>
        <family val="2"/>
      </rPr>
      <t>)</t>
    </r>
  </si>
  <si>
    <t>ELETROELETRÔNICO (**)</t>
  </si>
  <si>
    <t xml:space="preserve">DEZEMBRO </t>
  </si>
  <si>
    <t>OUTROS (*)</t>
  </si>
  <si>
    <t>(*) Inclusive Bens de Informática</t>
  </si>
  <si>
    <t>DEZEMBRO</t>
  </si>
  <si>
    <t>JAN/1999</t>
  </si>
  <si>
    <t>.</t>
  </si>
  <si>
    <t>ÍNDICE  1988 = 100</t>
  </si>
  <si>
    <t xml:space="preserve">(*) Inclusive Bens de Informática  </t>
  </si>
  <si>
    <t>JAN/2000</t>
  </si>
  <si>
    <t>Fonte: SAP/CGPRO/COISE</t>
  </si>
  <si>
    <t>FONTE: SAP/CGPRO/COISE</t>
  </si>
  <si>
    <t xml:space="preserve">Fonte: SAP/CGPRO/COISE </t>
  </si>
  <si>
    <t>FONTE:  SAP/CGPRO/COISE</t>
  </si>
  <si>
    <t>FONTE: COISE/CGPRO/SAP</t>
  </si>
  <si>
    <t>OBS.: A PARTIR DE 2002, O FATURAMENTO  PASSOU A SER APURADO POR SUBSETORES CONSTITUIDOS POR GRUPOS DE PRODUTOS SIMILARES AS SEÇÕES DA "NCM" E OS INSUMOS POR SUBSETORES COMPOSTOS POR EMPRESAS.</t>
  </si>
  <si>
    <t xml:space="preserve">                                                      A  N  O  S</t>
  </si>
  <si>
    <t xml:space="preserve">                              A  N  O  S</t>
  </si>
  <si>
    <t>INDICE 1988 = 100</t>
  </si>
  <si>
    <t>OBS.: A APARTIR DE JAN/2002, O FATURAMENTO PASSOU A SER APURADO POR SUBSETORES CONSTITUIDOS POR GRUPOS DE PRODUTOS SIMILARES AS SEÇÕES DA "NCM" E OS INSUMOS POR SUB-SETORES COMPOSTOS POR EMPRESAS</t>
  </si>
  <si>
    <t>(VALORES EM US$ 1,00)</t>
  </si>
  <si>
    <t xml:space="preserve">                                                                                                 Valores em US$1,00)</t>
  </si>
  <si>
    <t xml:space="preserve">                                                                                                                                                                                                                         (Valores em US$ 1.00)</t>
  </si>
  <si>
    <t>SUBSETORES</t>
  </si>
  <si>
    <t>JAN/2002</t>
  </si>
  <si>
    <t>JAN/2003</t>
  </si>
  <si>
    <t>JAN/2001</t>
  </si>
  <si>
    <t>JAN/2004</t>
  </si>
  <si>
    <t>FEMININA</t>
  </si>
  <si>
    <t>PNE's</t>
  </si>
  <si>
    <t xml:space="preserve"> PARTICIPAÇÃO (*)</t>
  </si>
  <si>
    <t xml:space="preserve">E/C </t>
  </si>
  <si>
    <t>F/A</t>
  </si>
  <si>
    <t xml:space="preserve">                                                                MÃO-DE-OBRA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</si>
  <si>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</si>
  <si>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</si>
  <si>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</si>
  <si>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</si>
  <si>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</si>
  <si>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</si>
  <si>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</si>
  <si>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</si>
  <si>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</si>
  <si>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(C=A+B+D)</t>
  </si>
  <si>
    <t xml:space="preserve">(*) A partir de 1998 houve a inclusão da Mão-de-obra Efetiva + Temporária </t>
  </si>
  <si>
    <t>(*) Dados médios mensais de Mão-de-obra efetiva + temporária+ terceirizada</t>
  </si>
  <si>
    <t>(*) Dados médios anuais de Mão-de-obra efetiva + temporária+terceirizada</t>
  </si>
  <si>
    <t xml:space="preserve">(**) Composto pelos subsetores  Couros e Similares; Material de Limpeza; Produtos Alimentícios; Editorial e Gráfico; Mobiliário; Beneficiamento de Borracha; Naval e Diversos. </t>
  </si>
  <si>
    <t xml:space="preserve">(**) Composto pelos Subsetores:   Couros e Similares; Material de Limpeza; Produtos Alimentícios; Editorial e Gráfico; Mobiliário; Beneficiamento de Borracha; Naval e Diversos. </t>
  </si>
  <si>
    <t>QUANTIDADE DE MÃO-DE-OBRA EMPREGADA PELAS EMPRESAS DO PIM - 2005 A 2007 ..............................................................................................................................</t>
  </si>
  <si>
    <t>PARTICIPAÇÃO DOS PRINCIPAIS SUBSETORES NO FATURAMENTO TOTAL DO PIM,  EM 2008 - GRÁFICO .....................................................................................................</t>
  </si>
  <si>
    <t>COLOMBIA</t>
  </si>
  <si>
    <t>INVEST. COMP NACIONAL US$ (*)</t>
  </si>
  <si>
    <t>INVESTIMENTOS TOTAIS NO PIM EM US$</t>
  </si>
  <si>
    <t>PARTICIPAÇÃO</t>
  </si>
  <si>
    <t>( % )</t>
  </si>
  <si>
    <t>Participação Nacional</t>
  </si>
  <si>
    <t>Participação Estrangeira</t>
  </si>
  <si>
    <t>Total dos Investimentos</t>
  </si>
  <si>
    <t>QUANTIDADE DE MÃO-DE-OBRA EMPREGADA PELAS EMPRESAS DO PIM - 2005 A 2008 ..............................................................................................................................</t>
  </si>
  <si>
    <t>OBS.: DEIXOU DE SER PRODUZIDO EM ESCALA INDUSTRIAL.</t>
  </si>
  <si>
    <t xml:space="preserve">                                   A  N  O  S</t>
  </si>
  <si>
    <t>AUSTRÁLIA</t>
  </si>
  <si>
    <t>PRODUÇÃO MENSAL DE APARELHOS DE ÁUDIO, PORTÁTEIS E NÃO PORTÁTEIS....................................................................................................................................................................</t>
  </si>
  <si>
    <t xml:space="preserve">                                          MÃO-DE-OBRA</t>
  </si>
  <si>
    <t>C=(A+B+D)</t>
  </si>
  <si>
    <t>JAN/2008</t>
  </si>
  <si>
    <t>PERÍODO DE 1988 A 2008</t>
  </si>
  <si>
    <t>INVESTIMENTOS LÍQUIDOS ESTRANGEIROS NAS EMPRESAS ATIVAS DO PIM  - (GRÁFICO) ..................................................................</t>
  </si>
  <si>
    <t xml:space="preserve">(*) Composto pelos subsetores: Couros e Similares; Material de Limpeza; Produtos Alimentícios; Editorial e Gráfico; Mobiliário; Beneficiamento de Borracha; Naval e Diversos. </t>
  </si>
  <si>
    <t>(Valores em  US$ 1,000.00)</t>
  </si>
  <si>
    <t xml:space="preserve">OBS.: A APARTIR DE JAN/2002, O FATURAMENTO PASSOU A SER APURADO POR SUBSETORES CONSTITUIDOS POR GRUPOS DE PRODUTOS SIMILARES AS SEÇÕES DA "NCM" E OS INSUMOS POR SUB-SETORES </t>
  </si>
  <si>
    <t xml:space="preserve">                   SUB SETORES</t>
  </si>
  <si>
    <t>RÁDIO GRAV. TAPE DECK/GRAVADOR (3 X 1)</t>
  </si>
  <si>
    <t>Mão-de-Obra (*)</t>
  </si>
  <si>
    <t>SALÁRIOS PAGOS</t>
  </si>
  <si>
    <t>RELAÇÃO</t>
  </si>
  <si>
    <t xml:space="preserve">                                (VALORES EM US$ 1,00)</t>
  </si>
  <si>
    <t>SAL/ICMS RESTITUIDO</t>
  </si>
  <si>
    <t>ICMS RECOLHIDO</t>
  </si>
  <si>
    <t>ICMS RESTITUÍDO</t>
  </si>
  <si>
    <t>ICMS DEVIDO</t>
  </si>
  <si>
    <t>MÃO-DE-OBRA(*)</t>
  </si>
  <si>
    <t>SALÁRIOS MÉDIOS</t>
  </si>
  <si>
    <t>RELAÇÃO SALÁRIO X ICMS RESTITUÍDO</t>
  </si>
  <si>
    <t>(*) APARELHOS 3 e 1, DENOMINAÇÃO DADA ATÉ DEZEMBRO DE 2003</t>
  </si>
  <si>
    <t>TABELA DE CONVERSÃO R$/US$ UTILIZADA PARA OS PRODUTOS PRODUZIDOS NO PÓLO INDUSTRIAL DE MANAUS,  FORNECIDOS MENSALMENTE PELA DADOS-FGV.</t>
  </si>
  <si>
    <t>FATURAMENTO DO PÓLO INDUSTRIAL DE MANAUS,  EM TERMOS PERCENTUAIS</t>
  </si>
  <si>
    <t xml:space="preserve">BALANÇA COMERCIAL DO PÓLO INDUSTRIAL DE MANAUS </t>
  </si>
  <si>
    <t>AQUISIÇÃO DE INSUMOS E FATURAMENTO DO SUBSETOR ELETROELETRÔNICO (*)</t>
  </si>
  <si>
    <t xml:space="preserve">AQUISIÇÃO DE INSUMOS E FATURAMENTO DO SUBSETOR DUAS RODAS </t>
  </si>
  <si>
    <t>AQUISIÇÃO DE INSUMOS E FATURAMENTO DO SUBSETOR RELOJOEIRO</t>
  </si>
  <si>
    <t xml:space="preserve">AQUISIÇÃO DE INSUMOS E FATURAMENTO DO SUBSETOR TERMOPLÁSTICO </t>
  </si>
  <si>
    <t>AQUISIÇÃO DE INSUMOS E FATURAMENTO DO SUBSETOR METALÚRGICO</t>
  </si>
  <si>
    <t xml:space="preserve">AQUISIÇÃO DE INSUMOS E FATURAMENTO DO SUBSETOR MECÂNICO </t>
  </si>
  <si>
    <t xml:space="preserve">AQUISIÇÃO DE INSUMOS E FATURAMENTO DO SUBSETOR MADEIREIRO </t>
  </si>
  <si>
    <t>AQUISIÇÃO DE INSUMOS E FATURAMENTO DO SUBSETOR QUÍMICO (*)</t>
  </si>
  <si>
    <t xml:space="preserve">AQUISIÇÃO DE INSUMOS E FATURAMENTO DO SUBSETOR ÓTICO </t>
  </si>
  <si>
    <t xml:space="preserve">AQUISIÇÃO DE INSUMOS E FATURAMENTO DO SUBSETOR PAPEL E PAPELÃO </t>
  </si>
  <si>
    <t xml:space="preserve">AQUISIÇÃO DE INSUMOS E FATURAMENTO DO SUBSETOR ISQUEIROS, CANETAS E BARBEADORES DESCARTÁVEIS </t>
  </si>
  <si>
    <t>FATURAMENTO  DO SUBSETOR ELETROELETRÔNICO(*)</t>
  </si>
  <si>
    <t>FATURAMENTO  DO SUBSETOR RELOJOEIRO</t>
  </si>
  <si>
    <t>FATURAMENTO  DO SUBSETOR DUAS RODAS</t>
  </si>
  <si>
    <t>FATURAMENTO  DO SUBSETOR TERMOPLÁSTICO</t>
  </si>
  <si>
    <t>FATURAMENTO  DO SUBSETOR DE BEBIDAS</t>
  </si>
  <si>
    <t>FATURAMENTO  DO SUBSETOR METALÚRGICO</t>
  </si>
  <si>
    <t>FATURAMENTO  DO SUBSETOR MECÂNICO</t>
  </si>
  <si>
    <t>FATURAMENTO  DO SUBSETOR MADEIREIRO</t>
  </si>
  <si>
    <t>FATURAMENTO  DO SUBSETOR PAPEL E PAPELÃO</t>
  </si>
  <si>
    <t>FATURAMENTO  DO SUBSETOR MINERAL NÃO  METÁLICO</t>
  </si>
  <si>
    <t>FATURAMENTO  DO SUBSETOR QUÍMICO</t>
  </si>
  <si>
    <t>FATURAMENTO  DO SUBSETOR ÓTICO</t>
  </si>
  <si>
    <t>FATURAMENTO  DO SUBSETOR DE BRINQUEDOS</t>
  </si>
  <si>
    <t>FATURAMENTO  DO SUBSETOR CANETAS, ISQUEIROS  E BARBEADORES DESCARTÁVEIS</t>
  </si>
  <si>
    <t>PRINCIPAIS PRODUTOS PRODUZIDOS NO PÓLO INDUSTRIAL DE MANAUS</t>
  </si>
  <si>
    <t>PRODUÇÃO DE VÍDEO CASSETE</t>
  </si>
  <si>
    <t>PRODUÇÃO DE APARELHOS DE ÁUDIO, PORTÁTEIS E NÃO PORTÁTEIS</t>
  </si>
  <si>
    <t>PRODUÇÃO DE FORNO MICROONDAS</t>
  </si>
  <si>
    <t>PRODUÇÃO DE AR CONDICIONADO DE JANELA E PARA AUTOMOTIVOS</t>
  </si>
  <si>
    <t>PRODUÇÃO DE MONITORES (TODOS OS TIPOS)</t>
  </si>
  <si>
    <t>PRODUÇÃO DE COMPACT DISK</t>
  </si>
  <si>
    <t>PRODUÇÃO DE MOTOCICLETAS</t>
  </si>
  <si>
    <t>PRODUÇÃO DE BICICLETAS</t>
  </si>
  <si>
    <t>PRODUÇÃO DE MICRO-COMPUTADOR</t>
  </si>
  <si>
    <t>PRODUÇÃO DE RELÓGIOS DE PULSO E BOLSO</t>
  </si>
  <si>
    <t>EVOLUÇÃO DA MÃO-DE-OBRA OCUPADA NO PÓLO INDUSTRIAL DE MANAUS</t>
  </si>
  <si>
    <t>EVOLUÇÃO DA MÃO-DE-OBRA DO PÓLO INDUSTRIAL DE MANAUS POR SUBSETORES DE ATIVIDADE(*)</t>
  </si>
  <si>
    <t>EMPRESAS DO PÓLO INDUSTRIAL DE MANAUS  - 1998/2000</t>
  </si>
  <si>
    <t xml:space="preserve">QUANTIDADES DE MÃO-DE-OBRA EMPREGADA PELAS </t>
  </si>
  <si>
    <t>EMPRESAS DO PÓLO INDUSTRIAL DE MANAUS  - 2001/2004</t>
  </si>
  <si>
    <t>EMPRESAS DO PÓLO INDUSTRIAL DE MANAUS  - 2005/2007</t>
  </si>
  <si>
    <t>EVOLUÇÃO DA MÃO-DE-OBRA EFETIVA DO PÓLO INDUSTRIAL DE MANAUS (*)</t>
  </si>
  <si>
    <t xml:space="preserve">SALÁRIOS X MÃO-DE-OBRA EFETIVA OCUPADA </t>
  </si>
  <si>
    <t xml:space="preserve">SALÁRIOS, ENCARGOS E BENEFÍCIOS SOCIAIS X MÃO-DE-OBRA EFETIVA OCUPADA </t>
  </si>
  <si>
    <t xml:space="preserve">SALÁRIOS, ENCARGOS E  BENEFÍCIOS SOCIAIS X  FATURAMENTO </t>
  </si>
  <si>
    <t>MOVIMENTAÇÃO DO ICMS NO PÓLO INDUSTRIAL DE MANAUS</t>
  </si>
  <si>
    <t>PRINCIPAIS CUSTOS DE PRODUÇÃO  x  FATURAMENTO  x  RECEITA TOTAL</t>
  </si>
  <si>
    <t>QUÍMICO</t>
  </si>
  <si>
    <t>OUTROS</t>
  </si>
  <si>
    <t>MERCADO REGIONAL</t>
  </si>
  <si>
    <t>MERCADO NACIONAL</t>
  </si>
  <si>
    <t>MERCADO EXTERIOR</t>
  </si>
  <si>
    <t>(*) Inclusive CONCENTRADOS para Elaboração de Bebidas não Alcoólicas.</t>
  </si>
  <si>
    <t>RECOLHIDO (*)</t>
  </si>
  <si>
    <t>(*) Tributação efetivada sobre os valores faturados na saida dos produtos</t>
  </si>
  <si>
    <t>2006 (*)</t>
  </si>
  <si>
    <t>JAN/2005</t>
  </si>
  <si>
    <t>JAN/2006</t>
  </si>
  <si>
    <t>REG.</t>
  </si>
  <si>
    <t>NAC.</t>
  </si>
  <si>
    <t>EXT.</t>
  </si>
  <si>
    <t xml:space="preserve">                                                                                                                                                                                                                   A  N  O  S</t>
  </si>
  <si>
    <t>CÂMARA DE FILMAGEM/VÍDEO</t>
  </si>
  <si>
    <t>MÁQUINA E APARELHO FOTOGRÁFICO/DIGITAL</t>
  </si>
  <si>
    <t>VÍDEO GAME/TELEJOGO</t>
  </si>
  <si>
    <t>N/P</t>
  </si>
  <si>
    <t>S U M Á R I O</t>
  </si>
  <si>
    <t>Página</t>
  </si>
  <si>
    <t>(Salário Médio Anual)</t>
  </si>
  <si>
    <t>CRESC. (%)</t>
  </si>
  <si>
    <t>(**) Corresponde a média mensal de Empresas informantes do Sistema de Indicadores Industriais, com Projetos Aprovados pelo Conselho de Administração da SUFRAMA</t>
  </si>
  <si>
    <t>Média Mensal (*)</t>
  </si>
  <si>
    <t>fat</t>
  </si>
  <si>
    <t>2001(*)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</si>
  <si>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A   N   O   S</t>
  </si>
  <si>
    <t xml:space="preserve">OBS.: A PARTIR DE 2002, O FATURAMENTO  PASSOU A SER APURADO POR SUBSETORES CONSTITUIDOS POR GRUPOS DE PRODUTOS SIMILARES AS SEÇÕES DA "NCM" E OS INSUMOS POR SUBSETORES </t>
  </si>
  <si>
    <t>FATURAMENTO DO PÓLO INDUSTRIAL DE MANAUS, EM TERMOS PERCENTUAIS ............................................................................................................................................</t>
  </si>
  <si>
    <t>2003(*)</t>
  </si>
  <si>
    <t>PRINCIPAIS CUSTOS DE PRODUÇÃO  x  FATURAMENTO E  RECEITA TOTAL EM US$ .......................................................................................................................................</t>
  </si>
  <si>
    <t>BALANÇA COMERCIAL DO PÓLO INDUSTRIAL DE MANAUS ..............................................................................................................................................................................</t>
  </si>
  <si>
    <t>SALDO FINAL DA BALANÇA COMERCIAL (GRÁFICO COMPARATIVO) .............................................................................................................................................................</t>
  </si>
  <si>
    <t>AQUISIÇÃO DE INSUMOS E FATURAMENTO DO PÓLO INDUSTRIAL DE MANAUS .............................................................................................................................................</t>
  </si>
  <si>
    <t>AQUISIÇÃO DE INSUMOS DE PRODUÇÃO E FATURAMENTO - GRÁFICO COMPARATIVO .................................................................................................................................</t>
  </si>
  <si>
    <t>EVOLUÇÃO DA MÃO-DE-OBRA OCUPADA NO PIM POR SUBSETORES DE ATIVIDADES - 2001 A 2004 (TAXA DE CRESCIMENTO) ..............................................................</t>
  </si>
  <si>
    <t>EVOLUÇÃO DA MÃO-DE-OBRA OCUPADA NO PÓLO INDUSTRIAL DE MANAUS POR SUBSETORES DE ATIVIDADES - 1998 A 2000 ............................................................</t>
  </si>
  <si>
    <t>EVOLUÇÃO DA MÃO-DE-OBRA DO PÓLO INDUSTRIAL DE MANAUS - (GRÁFICO COMPARATIVO) ................................................................................................................</t>
  </si>
  <si>
    <t>EVOLUÇÃO DA MÃO-DE-OBRA DO PÓLO INDUSTRIAL DE MANAUS  ...............................................................................................................................................................</t>
  </si>
  <si>
    <t xml:space="preserve">(*) Composto pelos Subsetores: Couros e Similares; Material de Limpeza; Produtos Alimentícios; Editorial e Gráfico; Mobiliário; Beneficiamento de Borracha; Naval e Diversos. </t>
  </si>
  <si>
    <t>DÓLAR</t>
  </si>
  <si>
    <t>ANUAL DO</t>
  </si>
  <si>
    <t xml:space="preserve">              DÓLAR COMERCIAL MÉDIA MENSAL - COTAÇÃO DE VENDA - PTAX</t>
  </si>
  <si>
    <t xml:space="preserve">               (VALORES DE CONVERSÃO)</t>
  </si>
  <si>
    <t>TABELA DE CONVERSÃO DE R$/US$ FORNECIDA PELA FUNDAÇÃO GETÚLIO VARGAS, ADOTADA NO PIM ........................................................................</t>
  </si>
  <si>
    <t>DESCARTÁVEIS</t>
  </si>
  <si>
    <t>(VALORES EM US$)</t>
  </si>
  <si>
    <t>ORIGEM DO INVESTIMENTO</t>
  </si>
  <si>
    <t xml:space="preserve">NÚMERO </t>
  </si>
  <si>
    <t>DE EMPRESAS</t>
  </si>
  <si>
    <t>JAPÃO</t>
  </si>
  <si>
    <t>ESTADOS UNIDOS DA AMÉRICA</t>
  </si>
  <si>
    <t>PAISES BAIXOS</t>
  </si>
  <si>
    <t>FINLÂNDIA</t>
  </si>
  <si>
    <t>FRANÇA</t>
  </si>
  <si>
    <t>ITÁLIA</t>
  </si>
  <si>
    <t>ALEMANHA</t>
  </si>
  <si>
    <t>CHINA</t>
  </si>
  <si>
    <t>PANAMÁ</t>
  </si>
  <si>
    <t>ILHAS VIRGENS</t>
  </si>
  <si>
    <t>URUGUAI</t>
  </si>
  <si>
    <t>CANADÁ</t>
  </si>
  <si>
    <t>ESPANHA</t>
  </si>
  <si>
    <t>ILHAS BAHAMAS</t>
  </si>
  <si>
    <t>ARGENTINA</t>
  </si>
  <si>
    <t>LUXEMBOURG</t>
  </si>
  <si>
    <t>ILHAS CAYMAN</t>
  </si>
  <si>
    <t>INGLATERRA</t>
  </si>
  <si>
    <t>PORTUGAL</t>
  </si>
  <si>
    <t>SUIÇA</t>
  </si>
  <si>
    <t>ÁUSTRIA</t>
  </si>
  <si>
    <t>MALÁSIA</t>
  </si>
  <si>
    <t>INVESTIMENTO ESTRANGEIRO (US$)</t>
  </si>
  <si>
    <t>CRESC. ANO/ANO %</t>
  </si>
  <si>
    <t>VESTUÁRIO E CALÇADOS</t>
  </si>
  <si>
    <t>PRODUTOS ALIMENTÍCIOS</t>
  </si>
  <si>
    <t>EDITORIAL E GRÁFICO</t>
  </si>
  <si>
    <t>MOBILIÁRIO</t>
  </si>
  <si>
    <t>ISQS.,CANETAS E BARBS. DESCARTÁVEIS</t>
  </si>
  <si>
    <t>NAVAL</t>
  </si>
  <si>
    <t>DIVERSOS</t>
  </si>
  <si>
    <t>TOTAIS</t>
  </si>
  <si>
    <t>INVESTIMENTOS LÍQUIDOS ESTRANGEIROS NAS EMPRESAS ATIVAS DO PIM ......................................................................................</t>
  </si>
  <si>
    <t>S U B S E T O R E S</t>
  </si>
  <si>
    <t>OBS. Dados fornecidos pela Fundação Getúlio Vargas - FGVDADOS</t>
  </si>
  <si>
    <t>PRODUÇÃO MENSAL DE VÍDEO CASSETE - 1990 A 2006.............................................................................................................. ....................................................................</t>
  </si>
  <si>
    <t>HONG KONG</t>
  </si>
  <si>
    <t>LIBANO</t>
  </si>
  <si>
    <t>BERMUDAS</t>
  </si>
  <si>
    <t>REINO UNIDO</t>
  </si>
  <si>
    <t xml:space="preserve">          COMPOSTOS POR EMPRESAS</t>
  </si>
  <si>
    <t>SETOR INDUSTRIAL</t>
  </si>
  <si>
    <t>MERCADO EXTERNO</t>
  </si>
  <si>
    <t>MERCADO INTERNO</t>
  </si>
  <si>
    <t>SALDO</t>
  </si>
  <si>
    <t>ANOS</t>
  </si>
  <si>
    <t>EXPORTAÇÃO</t>
  </si>
  <si>
    <t>IMPORTAÇÃO</t>
  </si>
  <si>
    <t>FINAL</t>
  </si>
  <si>
    <t>A</t>
  </si>
  <si>
    <t>B</t>
  </si>
  <si>
    <t>C=A-B</t>
  </si>
  <si>
    <t>D</t>
  </si>
  <si>
    <t>E</t>
  </si>
  <si>
    <t>F=D-E</t>
  </si>
  <si>
    <t>G=C+F</t>
  </si>
  <si>
    <t xml:space="preserve">AQUISIÇÃO DE INSUMOS E FATURAMENTO </t>
  </si>
  <si>
    <t>DAS EMPRESAS DA ZFM</t>
  </si>
  <si>
    <t>INSUMOS</t>
  </si>
  <si>
    <t>FATURAMENTO</t>
  </si>
  <si>
    <t>AQUISIÇÃO DE INSUMOS</t>
  </si>
  <si>
    <t>REGIONAL</t>
  </si>
  <si>
    <t>NACIONAL</t>
  </si>
  <si>
    <t>EXTERIOR</t>
  </si>
  <si>
    <t>TOTAL</t>
  </si>
  <si>
    <t xml:space="preserve"> </t>
  </si>
  <si>
    <t>(Valores em US$1,00)</t>
  </si>
  <si>
    <t>SALÁRIOS</t>
  </si>
  <si>
    <t>ENCARGOS E</t>
  </si>
  <si>
    <t>ICMS</t>
  </si>
  <si>
    <t xml:space="preserve">AQUISIÇÃO DE </t>
  </si>
  <si>
    <t>(%)</t>
  </si>
  <si>
    <t xml:space="preserve">RECEITA </t>
  </si>
  <si>
    <t>BENEF. SOCIAIS</t>
  </si>
  <si>
    <t>(A+B+C+D)</t>
  </si>
  <si>
    <t>(A)</t>
  </si>
  <si>
    <t>(B)</t>
  </si>
  <si>
    <t>(C)</t>
  </si>
  <si>
    <t>(D)</t>
  </si>
  <si>
    <t>(E)</t>
  </si>
  <si>
    <t>(F)</t>
  </si>
  <si>
    <t>(E/F)</t>
  </si>
  <si>
    <t>(G)</t>
  </si>
  <si>
    <t>(E/G)</t>
  </si>
  <si>
    <t>Salários, Encargos e</t>
  </si>
  <si>
    <t>Mão-de-Obra</t>
  </si>
  <si>
    <t>Ocupada</t>
  </si>
  <si>
    <t>(C = A / B)</t>
  </si>
  <si>
    <t>Relojoeiro</t>
  </si>
  <si>
    <t>Duas Rodas</t>
  </si>
  <si>
    <t>Termoplástico</t>
  </si>
  <si>
    <t>Metalúrgico</t>
  </si>
  <si>
    <t>Mecânico</t>
  </si>
  <si>
    <t>Químico</t>
  </si>
  <si>
    <t>Mineral Não Metálico</t>
  </si>
  <si>
    <t>Ótico</t>
  </si>
  <si>
    <t>Brinquedos</t>
  </si>
  <si>
    <t>Total</t>
  </si>
  <si>
    <t>(*) Exceto mão-de-obra terceirizada e temporária</t>
  </si>
  <si>
    <t>Bebidas</t>
  </si>
  <si>
    <t>Eletroeletrônico</t>
  </si>
  <si>
    <t>Madeireiro</t>
  </si>
  <si>
    <t>Papel e Papelão</t>
  </si>
  <si>
    <t>OBS.: Tributação efetivada sobre os valores faturados na saida dos produtos.</t>
  </si>
  <si>
    <t>1994</t>
  </si>
  <si>
    <t>1995</t>
  </si>
  <si>
    <t>1998(*)</t>
  </si>
  <si>
    <t xml:space="preserve">Bens de Informática </t>
  </si>
  <si>
    <t>-</t>
  </si>
  <si>
    <t>Outros (**)</t>
  </si>
  <si>
    <t>T O T A L</t>
  </si>
  <si>
    <t>(Valores em US$ 1.00)</t>
  </si>
  <si>
    <t>MESES</t>
  </si>
  <si>
    <t>A  N  O  S</t>
  </si>
  <si>
    <t>ÍNDICE  1990 = 100</t>
  </si>
  <si>
    <t xml:space="preserve">ABRIL </t>
  </si>
  <si>
    <t>CRESCIMENTO</t>
  </si>
  <si>
    <t>MAIO</t>
  </si>
  <si>
    <t>JUNHO</t>
  </si>
  <si>
    <t>FEVEREIRO</t>
  </si>
  <si>
    <t>ABRIL</t>
  </si>
  <si>
    <t>MARÇO</t>
  </si>
  <si>
    <t>BENS DE INFORMÁTICA</t>
  </si>
  <si>
    <t>ELETROELETRÔNICO</t>
  </si>
  <si>
    <t>RELOJOEIRO</t>
  </si>
  <si>
    <t>DUAS RODAS</t>
  </si>
  <si>
    <t>TERMOPLÁSTICO</t>
  </si>
  <si>
    <t>BEBIDAS</t>
  </si>
  <si>
    <t>METALÚRGICO</t>
  </si>
  <si>
    <t>MECÂNICO</t>
  </si>
  <si>
    <t>MADEIREIRO</t>
  </si>
  <si>
    <t>PAPEL E PAPELÃO</t>
  </si>
  <si>
    <t xml:space="preserve">QUÍMICO </t>
  </si>
  <si>
    <t>TEXTIL</t>
  </si>
  <si>
    <t>MINERAL NÃO METÁLICO</t>
  </si>
  <si>
    <t>ÓTICO</t>
  </si>
  <si>
    <t>BRINQUEDOS</t>
  </si>
  <si>
    <t>OUTROS (**)</t>
  </si>
  <si>
    <t>(*) Fevereiro (Dados Parciais)</t>
  </si>
  <si>
    <t>(Valores em US$ 1,00)</t>
  </si>
  <si>
    <t>INDICE 1990 = 100</t>
  </si>
  <si>
    <t>MÃO-DE-OBRA</t>
  </si>
  <si>
    <t>EMPRESAS</t>
  </si>
  <si>
    <t>EFETIVA</t>
  </si>
  <si>
    <t>VARIAÇÃO</t>
  </si>
  <si>
    <t>TEMPORÁRIA</t>
  </si>
  <si>
    <t>TERCEIRIZADA</t>
  </si>
  <si>
    <t>INFORMANTES</t>
  </si>
  <si>
    <t>MENSAL(%)</t>
  </si>
  <si>
    <t>JAN</t>
  </si>
  <si>
    <t xml:space="preserve">FEV </t>
  </si>
  <si>
    <t>MAR</t>
  </si>
  <si>
    <t>JAN/2007</t>
  </si>
  <si>
    <t xml:space="preserve"> Benef. Sociais em US$ 1,000.00  </t>
  </si>
  <si>
    <t xml:space="preserve">ABR </t>
  </si>
  <si>
    <t>MAI</t>
  </si>
  <si>
    <t>JUN</t>
  </si>
  <si>
    <t xml:space="preserve">JUL </t>
  </si>
  <si>
    <t>AGO</t>
  </si>
  <si>
    <t>SET</t>
  </si>
  <si>
    <t>OUT</t>
  </si>
  <si>
    <t>NOV</t>
  </si>
  <si>
    <t>ISQS., CANETAS E BARBS. DESCARTÁVEIS</t>
  </si>
  <si>
    <t>OUTROS (***)</t>
  </si>
  <si>
    <t>(**) Inclusive Bens de Informática</t>
  </si>
  <si>
    <t>MÉDIA DE</t>
  </si>
  <si>
    <t>FAIXAS SALARIAIS</t>
  </si>
  <si>
    <t>MÉDIA</t>
  </si>
  <si>
    <t>ATÉ 1,5 S.M.</t>
  </si>
  <si>
    <t>1,5 A 2,0 S.M.</t>
  </si>
  <si>
    <t>2,0 A 4,0 S.M.</t>
  </si>
  <si>
    <t>4,0 A 6,0 S.M.</t>
  </si>
  <si>
    <t>6,0 A 10,0 S.M.</t>
  </si>
  <si>
    <t>10,0  A 15,0 S.M.</t>
  </si>
  <si>
    <t>ACIMA DE 15 S.M.</t>
  </si>
  <si>
    <t>MENSAL</t>
  </si>
  <si>
    <t>(*) Exceto Mão-de-obra Terceirizada e Temporária</t>
  </si>
  <si>
    <t>FEV</t>
  </si>
  <si>
    <t>ABR</t>
  </si>
  <si>
    <t>JUL</t>
  </si>
  <si>
    <t>DEZ</t>
  </si>
  <si>
    <t>1988</t>
  </si>
  <si>
    <t>1989</t>
  </si>
  <si>
    <t>1990</t>
  </si>
  <si>
    <t>1991</t>
  </si>
  <si>
    <t>1992</t>
  </si>
  <si>
    <t>1993</t>
  </si>
  <si>
    <t xml:space="preserve">  1994 </t>
  </si>
  <si>
    <t xml:space="preserve">OBS.: Refere-se a acompanhamento conjuntural junto as empresas incentivadas </t>
  </si>
  <si>
    <t>PRODUTOS</t>
  </si>
  <si>
    <t>TV EM CORES</t>
  </si>
  <si>
    <t>TV PRETO E BRANCO</t>
  </si>
  <si>
    <t>VÍDEO CASSETE</t>
  </si>
  <si>
    <t>TOCA DISCO</t>
  </si>
  <si>
    <t>RÁDIO PORTÁTIL</t>
  </si>
  <si>
    <t>RÁDIO RELÓGIO</t>
  </si>
  <si>
    <t>AUTO RÁDIO COM OU SEM TOCA FITA</t>
  </si>
  <si>
    <t>CALCULADORA PORTÁTIL</t>
  </si>
  <si>
    <t>CALCULADORA DE MESA</t>
  </si>
  <si>
    <t>CAIXA REGISTRADORA</t>
  </si>
  <si>
    <t>FORNO MICROONDAS</t>
  </si>
  <si>
    <t>FOTOCOPIADORA</t>
  </si>
  <si>
    <t>MÁQUINA DE COSTURA INDUSTRIAL</t>
  </si>
  <si>
    <t>OBS: Exceto Bebidas alcoólicas e concentrados</t>
  </si>
  <si>
    <t>OBS.: Inclusive Concentrados para Bebidas não alcoólicas.</t>
  </si>
  <si>
    <t>OBS.: Exceto Equipamentos de Grande Porte, contabilizados no Subsetor Eletroeletrônico</t>
  </si>
  <si>
    <t>APARELHO DE AR CONDICIONADO</t>
  </si>
  <si>
    <t>IMPRESSORA DE IMPACTO</t>
  </si>
  <si>
    <t>DISCO MAGNÉTICO (DISQUETE)</t>
  </si>
  <si>
    <t>COMPACT DISC</t>
  </si>
  <si>
    <t>FITA CASSETE P/ÁUDIO VIRGEM</t>
  </si>
  <si>
    <t>FITA MAGNÉTICA P/ VÍDEO (VIRGEM)</t>
  </si>
  <si>
    <t>FITA MAGNÉTICA P/ VÍDEO (GRAVADA)</t>
  </si>
  <si>
    <t>MOTOCICLETA (MOTONETA, INCL. CICLOMOT.)</t>
  </si>
  <si>
    <t>BICICLETAS</t>
  </si>
  <si>
    <t>ISQUEIROS</t>
  </si>
  <si>
    <t>CANETAS E LAPISEIRAS</t>
  </si>
  <si>
    <t>APARELHOS DE BARBEAR</t>
  </si>
  <si>
    <t>LÂMINAS E CARTUCHOS</t>
  </si>
  <si>
    <t>MICRO COMPUTADOR</t>
  </si>
  <si>
    <t>MÁQUINA DE ESCREVER</t>
  </si>
  <si>
    <t>FITA CASSETE</t>
  </si>
  <si>
    <t>FITA DE VÍDEO CASSETE</t>
  </si>
  <si>
    <t>RELÓGIO DE PULSO E BOLSO</t>
  </si>
  <si>
    <t>ÓCULOS E ARMAÇÕES</t>
  </si>
  <si>
    <t>LENTES</t>
  </si>
  <si>
    <t xml:space="preserve">A N O S </t>
  </si>
  <si>
    <t>JANEIRO</t>
  </si>
  <si>
    <t>ÍNDICE  1991 = 100</t>
  </si>
  <si>
    <t>Média Mensal</t>
  </si>
  <si>
    <t>Salários</t>
  </si>
  <si>
    <t xml:space="preserve"> em US$ 1,000</t>
  </si>
  <si>
    <t>Salários, Encargos e Benefícios Sociais</t>
  </si>
  <si>
    <t>Encargos e</t>
  </si>
  <si>
    <t>Faturamento</t>
  </si>
  <si>
    <t>(C = A + B)</t>
  </si>
  <si>
    <t>(E = C / D)</t>
  </si>
  <si>
    <t xml:space="preserve">DEZ </t>
  </si>
  <si>
    <t xml:space="preserve">MÉDIA </t>
  </si>
  <si>
    <t>ANO</t>
  </si>
  <si>
    <t>EMPRESAS(**)</t>
  </si>
  <si>
    <t>TELEFONE CELULAR</t>
  </si>
  <si>
    <t>TELEFONE DE MESA</t>
  </si>
  <si>
    <t>MONITORES DE VÍDEO</t>
  </si>
  <si>
    <t xml:space="preserve">FEVEREIRO </t>
  </si>
  <si>
    <t xml:space="preserve">MARÇO </t>
  </si>
  <si>
    <t xml:space="preserve">MAIO </t>
  </si>
  <si>
    <t xml:space="preserve">JUNHO </t>
  </si>
  <si>
    <t>TELEVISOR COM TELA DE PLASMA</t>
  </si>
  <si>
    <t>TELEVISOR COM TELA DE LCD</t>
  </si>
  <si>
    <t>CINESCÓPIO PARA TELEVISOR</t>
  </si>
  <si>
    <t>CINESCÓPIO PARA MONITORES DE VÍDEO</t>
  </si>
  <si>
    <t>TELEJOGO</t>
  </si>
  <si>
    <t>RÁDIOS E APARELHOS REPRODUTORES E GRAVADORES DE AÚDIO (PORTÁTIL)</t>
  </si>
  <si>
    <t>RÁDIOS E APARELHOS REPRODUTORES E GRAVADORES DE AÚDIO (NÃO PORTÁTIL)</t>
  </si>
  <si>
    <t>"HOME THEATER"</t>
  </si>
  <si>
    <t>AUTO-RÁDIO E APARELHOS REPRODS. DE AÚDIO</t>
  </si>
  <si>
    <t>FOTOCOPIADORA RECONSTRUÍDA</t>
  </si>
  <si>
    <t>CÂMERA DE VÍDEO  "CAMCORDER"</t>
  </si>
  <si>
    <t>APARELHOS TELEFÔNICOS (EXCETO CELULARES)</t>
  </si>
  <si>
    <t>CÂMERA FOTOGRÁFICA (DIGITAL)</t>
  </si>
  <si>
    <t xml:space="preserve">CONDICIONADOR DE AR  "SPLIT SYSTEM" </t>
  </si>
  <si>
    <t>CONDICIONADOR DE AR (JANELA E OUTROS)</t>
  </si>
  <si>
    <t>UNIDADE EVAPORADORA  ("SPLIT SYSTEM")</t>
  </si>
  <si>
    <t>UNIDADE CONDENSADORA  ("SPLIT SYSTEM")</t>
  </si>
  <si>
    <t>IMPRESSORAS (IMPACTO E JATO DE TINTA)</t>
  </si>
  <si>
    <t xml:space="preserve">MONITORES PARA SISTEMAS DE SEGURANÇA </t>
  </si>
  <si>
    <t>MONITORES COM TELA LCD (USO EM INFORMÁTICA)</t>
  </si>
  <si>
    <t>MONITORES COM TELA CINESCÓPIO (USO EM INFORMÁTICA)</t>
  </si>
  <si>
    <t>MONITOR COM TELA DE PLASMA (EXCETO DE USO EXCLUSIVO EM INFORMÁTICA)</t>
  </si>
  <si>
    <t>DVD RECORD/PLAYER</t>
  </si>
  <si>
    <t>RECEPTOR-DECODIFICADOR -SINAL DIGITAL</t>
  </si>
  <si>
    <t>PCI  (USO EM INFORMÁTICA)</t>
  </si>
  <si>
    <t>DISQUETES</t>
  </si>
  <si>
    <t>FITA CASSETE P/ÁUDIO (VIRGEM)</t>
  </si>
  <si>
    <t>FITA CASSETE P/ÁUDIO (GRAVADA)</t>
  </si>
  <si>
    <t>MOTOCICLETAS  (MOTONETA, INCL. CICLOMOTORES)</t>
  </si>
  <si>
    <t>MICROCOMPUTADORES (INCLUSIVE PORTÁTIL)</t>
  </si>
  <si>
    <t>RELÓGIOS DE PULSO E BOLSO</t>
  </si>
  <si>
    <t>MENSAL DE</t>
  </si>
  <si>
    <t xml:space="preserve">JULHO </t>
  </si>
  <si>
    <t>JULHO</t>
  </si>
  <si>
    <t xml:space="preserve">AGOSTO </t>
  </si>
  <si>
    <t>AGOSTO</t>
  </si>
  <si>
    <t xml:space="preserve">SETEMBRO </t>
  </si>
  <si>
    <t xml:space="preserve">OUTUBRO </t>
  </si>
  <si>
    <t>OUTUBRO</t>
  </si>
  <si>
    <t>(*) SOMENTE EMPRESAS COM PARTICIPAÇÃO DO CAPITAL ESTRANGEIRO</t>
  </si>
  <si>
    <t>INVESTIMENTOS PRODUTIVOS  REALIZADOS PELAS EMPRESAS ATIVAS DO PIM</t>
  </si>
  <si>
    <t>JAN/2009</t>
  </si>
  <si>
    <t>JAN/2010</t>
  </si>
  <si>
    <t>INDONESIA</t>
  </si>
  <si>
    <t>CORÉIA DO SUL</t>
  </si>
  <si>
    <t>CINGAPURA</t>
  </si>
  <si>
    <t>HUNGRIA</t>
  </si>
  <si>
    <t>CORÉIA DO NORTE</t>
  </si>
  <si>
    <t>HOLANDA</t>
  </si>
  <si>
    <t xml:space="preserve">INVESTIMENTOS PRODUTIVOS LÍQUIDOS  REALIZADOS PELAS EMPRESAS ATIVAS DO PÓLO INDUSTRIAL DE MANAUS </t>
  </si>
  <si>
    <t>PRODUÇÃO DE TV EM CORES (CRT)</t>
  </si>
  <si>
    <t>COMPOSTOS POR EMPRESAS.</t>
  </si>
  <si>
    <t xml:space="preserve">OBS.: A PARTIR DE 2002, O FATURAMENTO  PASSOU A SER APURADO POR SUBSETORES CONSTITUIDOS POR GRUPOS DE PRODUTOS SIMILARES AS SEÇÕES DA "NCM" E OS INSUMOS POR </t>
  </si>
  <si>
    <t xml:space="preserve">OBS.: 1 -  A PARTIR DE 2002, O FATURAMENTO  PASSOU A SER APURADO POR SUBSETORES CONSTITUIDOS POR GRUPOS DE PRODUTOS SIMILARES AS SEÇÕES DA "NCM" E OS INSUMOS POR </t>
  </si>
  <si>
    <t xml:space="preserve">OBS.: 2 - COM A APLICAÇÃO DA NOVA METODOLOGIA OS EQUIPAMENTOS DE GRANDE PORTE DESTE SUBSETOR PASSARAM A FAZER PARTE DO FATURAMENTO DO ELETROELETRÔNICO </t>
  </si>
  <si>
    <t>(EXEMPLO: MINI LABORATÓRIOS FOTOGRÁFICOS).</t>
  </si>
  <si>
    <t>6.311.346</t>
  </si>
  <si>
    <t>7.372.286</t>
  </si>
  <si>
    <t>9.187.213</t>
  </si>
  <si>
    <t>12.569.094</t>
  </si>
  <si>
    <t>11.248.260</t>
  </si>
  <si>
    <t>17.486.533</t>
  </si>
  <si>
    <t>7.409.072</t>
  </si>
  <si>
    <t>9.476.489</t>
  </si>
  <si>
    <t>9.679.667</t>
  </si>
  <si>
    <t>15.970.781</t>
  </si>
  <si>
    <t>10.232.992</t>
  </si>
  <si>
    <t>18.644.937</t>
  </si>
  <si>
    <t>11.909.953</t>
  </si>
  <si>
    <t>16.938.841</t>
  </si>
  <si>
    <t>22.560.608</t>
  </si>
  <si>
    <t>27.248.390</t>
  </si>
  <si>
    <t>20.723.018</t>
  </si>
  <si>
    <t>37.663.195</t>
  </si>
  <si>
    <t>18.362.081</t>
  </si>
  <si>
    <t>20.959.079</t>
  </si>
  <si>
    <t>24.953.135</t>
  </si>
  <si>
    <t>34.426.838</t>
  </si>
  <si>
    <t>27.197.515</t>
  </si>
  <si>
    <t>46.960.564</t>
  </si>
  <si>
    <t>16.342.144</t>
  </si>
  <si>
    <t>16.517.491</t>
  </si>
  <si>
    <t>21.557.526</t>
  </si>
  <si>
    <t>31.194.233</t>
  </si>
  <si>
    <t>24.916.675</t>
  </si>
  <si>
    <t>39.122.402</t>
  </si>
  <si>
    <t>10.812.816</t>
  </si>
  <si>
    <t>7.961.529</t>
  </si>
  <si>
    <t>15.981.229</t>
  </si>
  <si>
    <t>24.488.358</t>
  </si>
  <si>
    <t>20.254.812</t>
  </si>
  <si>
    <t>27.152.478</t>
  </si>
  <si>
    <t>15.927.643</t>
  </si>
  <si>
    <t>13.305.376</t>
  </si>
  <si>
    <t>23.307.612</t>
  </si>
  <si>
    <t>29.582.973</t>
  </si>
  <si>
    <t>25.174.933</t>
  </si>
  <si>
    <t>39.649.024</t>
  </si>
  <si>
    <t>10.574.191</t>
  </si>
  <si>
    <t>10.637.039</t>
  </si>
  <si>
    <t>19.151.254</t>
  </si>
  <si>
    <t>24.426.258</t>
  </si>
  <si>
    <t>21.625.133</t>
  </si>
  <si>
    <t>35.993.134</t>
  </si>
  <si>
    <t>12.077.273</t>
  </si>
  <si>
    <t>14.660.054</t>
  </si>
  <si>
    <t>19.751.705</t>
  </si>
  <si>
    <t>25.594.309</t>
  </si>
  <si>
    <t>22.138.427</t>
  </si>
  <si>
    <t>39.977.100</t>
  </si>
  <si>
    <t>21.589.602</t>
  </si>
  <si>
    <t>22.839.095</t>
  </si>
  <si>
    <t>34.563.440</t>
  </si>
  <si>
    <t>33.693.324</t>
  </si>
  <si>
    <t>38.674.936</t>
  </si>
  <si>
    <t>67.783.717</t>
  </si>
  <si>
    <t>34.372.346</t>
  </si>
  <si>
    <t>32.535.498</t>
  </si>
  <si>
    <t>50.204.818</t>
  </si>
  <si>
    <t>31.910.601</t>
  </si>
  <si>
    <t>53.960.861</t>
  </si>
  <si>
    <t>89.712.154</t>
  </si>
  <si>
    <t>12.324.198</t>
  </si>
  <si>
    <t>11.816.940</t>
  </si>
  <si>
    <t>16.512.660</t>
  </si>
  <si>
    <t>14.007.148</t>
  </si>
  <si>
    <t>25.084.658</t>
  </si>
  <si>
    <t>46.300.113</t>
  </si>
  <si>
    <t>178.012.665</t>
  </si>
  <si>
    <t>185.019.717</t>
  </si>
  <si>
    <t>267.410.867</t>
  </si>
  <si>
    <t>305.112.307</t>
  </si>
  <si>
    <t>301.232.220</t>
  </si>
  <si>
    <t>506.445.351</t>
  </si>
  <si>
    <t>194.101.665</t>
  </si>
  <si>
    <t>276.715.239</t>
  </si>
  <si>
    <t>453.260.606</t>
  </si>
  <si>
    <t>677.515.313</t>
  </si>
  <si>
    <t>311.276.950</t>
  </si>
  <si>
    <t>218.440.129</t>
  </si>
  <si>
    <t>333.639.917</t>
  </si>
  <si>
    <t>403.845.269</t>
  </si>
  <si>
    <t>619.454.201</t>
  </si>
  <si>
    <t>282.471.584</t>
  </si>
  <si>
    <t>275.863.448</t>
  </si>
  <si>
    <t>366.405.351</t>
  </si>
  <si>
    <t>473.713.099</t>
  </si>
  <si>
    <t>700.639.041</t>
  </si>
  <si>
    <t>364.866.208</t>
  </si>
  <si>
    <t>284.737.715</t>
  </si>
  <si>
    <t>331.248.777</t>
  </si>
  <si>
    <t>456.360.288</t>
  </si>
  <si>
    <t>751.709.022</t>
  </si>
  <si>
    <t>428.313.367</t>
  </si>
  <si>
    <t>304.245.399</t>
  </si>
  <si>
    <t>382.672.594</t>
  </si>
  <si>
    <t>504.446.803</t>
  </si>
  <si>
    <t>748.835.519</t>
  </si>
  <si>
    <t>453.171.154</t>
  </si>
  <si>
    <t>277.058.181</t>
  </si>
  <si>
    <t>337.861.792</t>
  </si>
  <si>
    <t>465.964.072</t>
  </si>
  <si>
    <t>767.306.072</t>
  </si>
  <si>
    <t>451.214.382</t>
  </si>
  <si>
    <t>181.832.525</t>
  </si>
  <si>
    <t>269.081.426</t>
  </si>
  <si>
    <t>407.416.385</t>
  </si>
  <si>
    <t>676.012.873</t>
  </si>
  <si>
    <t>425.408.502</t>
  </si>
  <si>
    <t>298.740.028</t>
  </si>
  <si>
    <t>418.192.700</t>
  </si>
  <si>
    <t>638.893.418</t>
  </si>
  <si>
    <t>802.412.654</t>
  </si>
  <si>
    <t>534.822.561</t>
  </si>
  <si>
    <t>263.713.949</t>
  </si>
  <si>
    <t>367.128.328</t>
  </si>
  <si>
    <t>519.258.710</t>
  </si>
  <si>
    <t>736.366.646</t>
  </si>
  <si>
    <t>545.246.125</t>
  </si>
  <si>
    <t>286.678.522</t>
  </si>
  <si>
    <t>400.248.723</t>
  </si>
  <si>
    <t>657.312.947</t>
  </si>
  <si>
    <t>446.908.072</t>
  </si>
  <si>
    <t>582.244.675</t>
  </si>
  <si>
    <t>315.536.517</t>
  </si>
  <si>
    <t>426.613.306</t>
  </si>
  <si>
    <t>630.101.498</t>
  </si>
  <si>
    <t>384.801.242</t>
  </si>
  <si>
    <t>498.879.155</t>
  </si>
  <si>
    <t>252.080.108</t>
  </si>
  <si>
    <t>275.236.082</t>
  </si>
  <si>
    <t>337.582.747</t>
  </si>
  <si>
    <t>325.958.803</t>
  </si>
  <si>
    <t>3.153.028.186</t>
  </si>
  <si>
    <t>4.185.044.235</t>
  </si>
  <si>
    <t>5.948.155.842</t>
  </si>
  <si>
    <t>7.637.919.458</t>
  </si>
  <si>
    <t>71.915.228</t>
  </si>
  <si>
    <t>98.794.581</t>
  </si>
  <si>
    <t>74.868.101</t>
  </si>
  <si>
    <t>97.919.053</t>
  </si>
  <si>
    <t>92.552.143</t>
  </si>
  <si>
    <t>92.818.452</t>
  </si>
  <si>
    <t>111.051.075</t>
  </si>
  <si>
    <t>86.697.061</t>
  </si>
  <si>
    <t>107.738.343</t>
  </si>
  <si>
    <t>136.706.909</t>
  </si>
  <si>
    <t>91.200.595</t>
  </si>
  <si>
    <t>111.932.953</t>
  </si>
  <si>
    <t>90.749.549</t>
  </si>
  <si>
    <t>92.521.298</t>
  </si>
  <si>
    <t>90.436.064</t>
  </si>
  <si>
    <t>99.432.034</t>
  </si>
  <si>
    <t>97.691.965</t>
  </si>
  <si>
    <t>110.140.059</t>
  </si>
  <si>
    <t>99.828.523</t>
  </si>
  <si>
    <t>113.567.628</t>
  </si>
  <si>
    <t>101.714.035</t>
  </si>
  <si>
    <t>117.932.080</t>
  </si>
  <si>
    <t>110.808.209</t>
  </si>
  <si>
    <t>121.170.179</t>
  </si>
  <si>
    <t>92.501.060</t>
  </si>
  <si>
    <t>96.423.668</t>
  </si>
  <si>
    <t>111.793.925</t>
  </si>
  <si>
    <t>132.843.498</t>
  </si>
  <si>
    <t>1.101.228.842</t>
  </si>
  <si>
    <t>1.278.622.951</t>
  </si>
  <si>
    <t>15.657.302</t>
  </si>
  <si>
    <t>12.478.907</t>
  </si>
  <si>
    <t>4.049.569</t>
  </si>
  <si>
    <t>4.700.352</t>
  </si>
  <si>
    <t>12.985.519</t>
  </si>
  <si>
    <t>14.538.276</t>
  </si>
  <si>
    <t>8.218.736</t>
  </si>
  <si>
    <t>12.265.056</t>
  </si>
  <si>
    <t>4.342.582</t>
  </si>
  <si>
    <t>4.380.908</t>
  </si>
  <si>
    <t>10.954.163</t>
  </si>
  <si>
    <t>12.994.178</t>
  </si>
  <si>
    <t>10.834.937</t>
  </si>
  <si>
    <t>15.721.796</t>
  </si>
  <si>
    <t>4.434.612</t>
  </si>
  <si>
    <t>6.555.964</t>
  </si>
  <si>
    <t>11.640.811</t>
  </si>
  <si>
    <t>17.783.620</t>
  </si>
  <si>
    <t>11.471.681</t>
  </si>
  <si>
    <t>16.409.030</t>
  </si>
  <si>
    <t>6.166.016</t>
  </si>
  <si>
    <t>7.549.802</t>
  </si>
  <si>
    <t>13.919.015</t>
  </si>
  <si>
    <t>16.749.506</t>
  </si>
  <si>
    <t>13.909.673</t>
  </si>
  <si>
    <t>15.606.966</t>
  </si>
  <si>
    <t>7.849.114</t>
  </si>
  <si>
    <t>8.154.965</t>
  </si>
  <si>
    <t>15.584.923</t>
  </si>
  <si>
    <t>16.716.323</t>
  </si>
  <si>
    <t>19.876.314</t>
  </si>
  <si>
    <t>15.367.181</t>
  </si>
  <si>
    <t>7.393.111</t>
  </si>
  <si>
    <t>8.084.976</t>
  </si>
  <si>
    <t>17.033.019</t>
  </si>
  <si>
    <t>25.649.149</t>
  </si>
  <si>
    <t>9.286.508</t>
  </si>
  <si>
    <t>20.123.034</t>
  </si>
  <si>
    <t>8.587.660</t>
  </si>
  <si>
    <t>10.178.652</t>
  </si>
  <si>
    <t>19.303.566</t>
  </si>
  <si>
    <t>19.156.440</t>
  </si>
  <si>
    <t>9.772.588</t>
  </si>
  <si>
    <t>16.985.339</t>
  </si>
  <si>
    <t>7.276.488</t>
  </si>
  <si>
    <t>11.936.913</t>
  </si>
  <si>
    <t>19.566.756</t>
  </si>
  <si>
    <t>19.919.521</t>
  </si>
  <si>
    <t>11.348.496</t>
  </si>
  <si>
    <t>16.905.567</t>
  </si>
  <si>
    <t>9.817.005</t>
  </si>
  <si>
    <t>10.931.530</t>
  </si>
  <si>
    <t>19.059.821</t>
  </si>
  <si>
    <t>23.526.914</t>
  </si>
  <si>
    <t>12.313.957</t>
  </si>
  <si>
    <t>17.091.898</t>
  </si>
  <si>
    <t>7.999.843</t>
  </si>
  <si>
    <t>10.619.952</t>
  </si>
  <si>
    <t>22.174.052</t>
  </si>
  <si>
    <t>24.070.567</t>
  </si>
  <si>
    <t>12.379.080</t>
  </si>
  <si>
    <t>16.523.613</t>
  </si>
  <si>
    <t>7.531.905</t>
  </si>
  <si>
    <t>9.200.955</t>
  </si>
  <si>
    <t>20.246.430</t>
  </si>
  <si>
    <t>28.392.496</t>
  </si>
  <si>
    <t>34.867.708</t>
  </si>
  <si>
    <t>8.625.649</t>
  </si>
  <si>
    <t>8.185.869</t>
  </si>
  <si>
    <t>22.815.328</t>
  </si>
  <si>
    <t>25.569.972</t>
  </si>
  <si>
    <t>163.461.768</t>
  </si>
  <si>
    <t>210.346.095</t>
  </si>
  <si>
    <t>84.073.554</t>
  </si>
  <si>
    <t>100.480.838</t>
  </si>
  <si>
    <t>205.283.403</t>
  </si>
  <si>
    <t>32.561.099</t>
  </si>
  <si>
    <t>73.767.766</t>
  </si>
  <si>
    <t>109.780.167</t>
  </si>
  <si>
    <t>141.299.525</t>
  </si>
  <si>
    <t>119.343.664</t>
  </si>
  <si>
    <t>39.915.757</t>
  </si>
  <si>
    <t>87.336.399</t>
  </si>
  <si>
    <t>156.950.324</t>
  </si>
  <si>
    <t>102.032.043</t>
  </si>
  <si>
    <t>43.590.513</t>
  </si>
  <si>
    <t>94.687.380</t>
  </si>
  <si>
    <t>129.821.167</t>
  </si>
  <si>
    <t>168.193.808</t>
  </si>
  <si>
    <t>134.332.354</t>
  </si>
  <si>
    <t>38.180.290</t>
  </si>
  <si>
    <t>85.425.085</t>
  </si>
  <si>
    <t>149.022.301</t>
  </si>
  <si>
    <t>47.601.981</t>
  </si>
  <si>
    <t>103.930.899</t>
  </si>
  <si>
    <t>66.208.344</t>
  </si>
  <si>
    <t>85.359.278</t>
  </si>
  <si>
    <t>168.687.577</t>
  </si>
  <si>
    <t>61.307.358</t>
  </si>
  <si>
    <t>78.001.592</t>
  </si>
  <si>
    <t>70.477.241</t>
  </si>
  <si>
    <t>98.321.625</t>
  </si>
  <si>
    <t>133.173.729</t>
  </si>
  <si>
    <t>189.906.213</t>
  </si>
  <si>
    <t>68.724.321</t>
  </si>
  <si>
    <t>87.653.014</t>
  </si>
  <si>
    <t>183.017.638</t>
  </si>
  <si>
    <t>76.504.066</t>
  </si>
  <si>
    <t>94.577.086</t>
  </si>
  <si>
    <t>195.056.737</t>
  </si>
  <si>
    <t>71.828.003</t>
  </si>
  <si>
    <t>97.059.610</t>
  </si>
  <si>
    <t>61.520.166</t>
  </si>
  <si>
    <t>81.581.221</t>
  </si>
  <si>
    <t>129.252.624</t>
  </si>
  <si>
    <t>140.305.449</t>
  </si>
  <si>
    <t>678.419.139</t>
  </si>
  <si>
    <t>1.067.700.955</t>
  </si>
  <si>
    <t>26.312.773</t>
  </si>
  <si>
    <t>45.730.283</t>
  </si>
  <si>
    <t>56.027.032</t>
  </si>
  <si>
    <t>73.106.522</t>
  </si>
  <si>
    <t>39.052.543</t>
  </si>
  <si>
    <t>23.992.192</t>
  </si>
  <si>
    <t>43.740.564</t>
  </si>
  <si>
    <t>38.616.666</t>
  </si>
  <si>
    <t>49.476.014</t>
  </si>
  <si>
    <t>37.687.552</t>
  </si>
  <si>
    <t>33.544.312</t>
  </si>
  <si>
    <t>39.375.718</t>
  </si>
  <si>
    <t>52.876.411</t>
  </si>
  <si>
    <t>57.702.083</t>
  </si>
  <si>
    <t>53.020.146</t>
  </si>
  <si>
    <t>34.993.105</t>
  </si>
  <si>
    <t>31.230.586</t>
  </si>
  <si>
    <t>46.249.077</t>
  </si>
  <si>
    <t>48.978.122</t>
  </si>
  <si>
    <t>42.185.585</t>
  </si>
  <si>
    <t>29.198.490</t>
  </si>
  <si>
    <t>34.000.213</t>
  </si>
  <si>
    <t>45.320.932</t>
  </si>
  <si>
    <t>52.988.976</t>
  </si>
  <si>
    <t>52.006.894</t>
  </si>
  <si>
    <t>35.509.843</t>
  </si>
  <si>
    <t>30.892.849</t>
  </si>
  <si>
    <t>37.790.251</t>
  </si>
  <si>
    <t>63.541.917</t>
  </si>
  <si>
    <t>47.542.550</t>
  </si>
  <si>
    <t>32.352.912</t>
  </si>
  <si>
    <t>29.639.485</t>
  </si>
  <si>
    <t>57.648.750</t>
  </si>
  <si>
    <t>62.806.826</t>
  </si>
  <si>
    <t>40.932.640</t>
  </si>
  <si>
    <t>43.890.302</t>
  </si>
  <si>
    <t>77.304.210</t>
  </si>
  <si>
    <t>92.522.902</t>
  </si>
  <si>
    <t>52.548.478</t>
  </si>
  <si>
    <t>53.027.164</t>
  </si>
  <si>
    <t>61.837.796</t>
  </si>
  <si>
    <t>90.009.620</t>
  </si>
  <si>
    <t>111.013.099</t>
  </si>
  <si>
    <t>55.888.468</t>
  </si>
  <si>
    <t>61.063.575</t>
  </si>
  <si>
    <t>77.470.114</t>
  </si>
  <si>
    <t>79.039.893</t>
  </si>
  <si>
    <t>117.541.952</t>
  </si>
  <si>
    <t>60.659.120</t>
  </si>
  <si>
    <t>55.573.054</t>
  </si>
  <si>
    <t>89.812.862</t>
  </si>
  <si>
    <t>77.076.653</t>
  </si>
  <si>
    <t>128.106.030</t>
  </si>
  <si>
    <t>49.031.002</t>
  </si>
  <si>
    <t>56.103.878</t>
  </si>
  <si>
    <t>60.038.250</t>
  </si>
  <si>
    <t>60.756.537</t>
  </si>
  <si>
    <t>474.963.335</t>
  </si>
  <si>
    <t>524.267.671</t>
  </si>
  <si>
    <t>787.629.297</t>
  </si>
  <si>
    <t>1.820.019</t>
  </si>
  <si>
    <t>1.357.387</t>
  </si>
  <si>
    <t>2.681.061</t>
  </si>
  <si>
    <t>2.347.006</t>
  </si>
  <si>
    <t>700.054</t>
  </si>
  <si>
    <t>1.200.462</t>
  </si>
  <si>
    <t>1.498.155</t>
  </si>
  <si>
    <t>2.287.449</t>
  </si>
  <si>
    <t>1.630.957</t>
  </si>
  <si>
    <t>2.050.542</t>
  </si>
  <si>
    <t>796.959</t>
  </si>
  <si>
    <t>1.825.574</t>
  </si>
  <si>
    <t>1.772.569</t>
  </si>
  <si>
    <t>2.021.196</t>
  </si>
  <si>
    <t>1.925.646</t>
  </si>
  <si>
    <t>1.891.104</t>
  </si>
  <si>
    <t>1.310.462</t>
  </si>
  <si>
    <t>1.683.297</t>
  </si>
  <si>
    <t>1.908.260</t>
  </si>
  <si>
    <t>1.775.914</t>
  </si>
  <si>
    <t>1.245.993</t>
  </si>
  <si>
    <t>2.801.589</t>
  </si>
  <si>
    <t>863.947</t>
  </si>
  <si>
    <t>2.181.705</t>
  </si>
  <si>
    <t>2.595.178</t>
  </si>
  <si>
    <t>2.231.361</t>
  </si>
  <si>
    <t>1.190.867</t>
  </si>
  <si>
    <t>1.672.503</t>
  </si>
  <si>
    <t>813.195</t>
  </si>
  <si>
    <t>1.747.402</t>
  </si>
  <si>
    <t>1.548.031</t>
  </si>
  <si>
    <t>1.090.695</t>
  </si>
  <si>
    <t>2.031.879</t>
  </si>
  <si>
    <t>1.919.474</t>
  </si>
  <si>
    <t>754.289</t>
  </si>
  <si>
    <t>1.034.875</t>
  </si>
  <si>
    <t>2.268.838</t>
  </si>
  <si>
    <t>1.632.029</t>
  </si>
  <si>
    <t>1.762.760</t>
  </si>
  <si>
    <t>1.867.748</t>
  </si>
  <si>
    <t>832.838</t>
  </si>
  <si>
    <t>2.274.884</t>
  </si>
  <si>
    <t>1.598.243</t>
  </si>
  <si>
    <t>1.863.477</t>
  </si>
  <si>
    <t>2.111.518</t>
  </si>
  <si>
    <t>1.006.020</t>
  </si>
  <si>
    <t>1.383.359</t>
  </si>
  <si>
    <t>1.503.119</t>
  </si>
  <si>
    <t>2.246.735</t>
  </si>
  <si>
    <t>2.037.592</t>
  </si>
  <si>
    <t>1.704.218</t>
  </si>
  <si>
    <t>2.400.196</t>
  </si>
  <si>
    <t>1.544.495</t>
  </si>
  <si>
    <t>2.720.887</t>
  </si>
  <si>
    <t>1.698.025</t>
  </si>
  <si>
    <t>1.593.461</t>
  </si>
  <si>
    <t>1.903.791</t>
  </si>
  <si>
    <t>1.824.587</t>
  </si>
  <si>
    <t>2.744.269</t>
  </si>
  <si>
    <t>1.371.569</t>
  </si>
  <si>
    <t>2.219.315</t>
  </si>
  <si>
    <t>2.017.580</t>
  </si>
  <si>
    <t>2.530.941</t>
  </si>
  <si>
    <t>2.944.896</t>
  </si>
  <si>
    <t>1.310.594</t>
  </si>
  <si>
    <t>1.506.847</t>
  </si>
  <si>
    <t>1.476.560</t>
  </si>
  <si>
    <t>23.390.860</t>
  </si>
  <si>
    <t>21.397.416</t>
  </si>
  <si>
    <t>24.989.427</t>
  </si>
  <si>
    <t>23.079.264</t>
  </si>
  <si>
    <t>14.101.605</t>
  </si>
  <si>
    <t>7.467.330</t>
  </si>
  <si>
    <t>12.313.092</t>
  </si>
  <si>
    <t>11.124.395</t>
  </si>
  <si>
    <t>8.000.010</t>
  </si>
  <si>
    <t>13.028.437</t>
  </si>
  <si>
    <t>8.533.957</t>
  </si>
  <si>
    <t>9.199.648</t>
  </si>
  <si>
    <t>14.252.569</t>
  </si>
  <si>
    <t>12.702.638</t>
  </si>
  <si>
    <t>16.962.628</t>
  </si>
  <si>
    <t>9.487.456</t>
  </si>
  <si>
    <t>13.345.072</t>
  </si>
  <si>
    <t>13.033.985</t>
  </si>
  <si>
    <t>10.700.381</t>
  </si>
  <si>
    <t>13.737.602</t>
  </si>
  <si>
    <t>14.401.962</t>
  </si>
  <si>
    <t>11.980.822</t>
  </si>
  <si>
    <t>12.047.888</t>
  </si>
  <si>
    <t>13.229.855</t>
  </si>
  <si>
    <t>11.787.648</t>
  </si>
  <si>
    <t>12.163.433</t>
  </si>
  <si>
    <t>15.327.599</t>
  </si>
  <si>
    <t>12.881.539</t>
  </si>
  <si>
    <t>13.954.909</t>
  </si>
  <si>
    <t>15.954.773</t>
  </si>
  <si>
    <t>12.784.481</t>
  </si>
  <si>
    <t>13.622.359</t>
  </si>
  <si>
    <t>15.217.981</t>
  </si>
  <si>
    <t>13.439.637</t>
  </si>
  <si>
    <t>13.637.781</t>
  </si>
  <si>
    <t>19.655.390</t>
  </si>
  <si>
    <t>14.771.149</t>
  </si>
  <si>
    <t>15.441.066</t>
  </si>
  <si>
    <t>19.360.19.</t>
  </si>
  <si>
    <t>9.756.332</t>
  </si>
  <si>
    <t>10.313.404</t>
  </si>
  <si>
    <t>14.029.918</t>
  </si>
  <si>
    <t>132.256.433</t>
  </si>
  <si>
    <t>157.857.612</t>
  </si>
  <si>
    <t>172.572.794</t>
  </si>
  <si>
    <t>3.354.682</t>
  </si>
  <si>
    <t>5.356.827</t>
  </si>
  <si>
    <t>4.479.639</t>
  </si>
  <si>
    <t>12.076.259</t>
  </si>
  <si>
    <t>9.514.680</t>
  </si>
  <si>
    <t>14.941.646</t>
  </si>
  <si>
    <t>3.491.069</t>
  </si>
  <si>
    <t>5.441.505</t>
  </si>
  <si>
    <t>5.133.283</t>
  </si>
  <si>
    <t>10.464.232</t>
  </si>
  <si>
    <t>7.097.848</t>
  </si>
  <si>
    <t>13.207.697</t>
  </si>
  <si>
    <t>3.310.647</t>
  </si>
  <si>
    <t>5.157.302</t>
  </si>
  <si>
    <t>5.599.900</t>
  </si>
  <si>
    <t>10.461.258</t>
  </si>
  <si>
    <t>12.427.245</t>
  </si>
  <si>
    <t>3.206.067</t>
  </si>
  <si>
    <t>4.469.534</t>
  </si>
  <si>
    <t>5.516.683</t>
  </si>
  <si>
    <t>12.666.352</t>
  </si>
  <si>
    <t>4.219.040</t>
  </si>
  <si>
    <t>5.495.006</t>
  </si>
  <si>
    <t>5.767.094</t>
  </si>
  <si>
    <t>14.087.846</t>
  </si>
  <si>
    <t>4.220.069</t>
  </si>
  <si>
    <t>5.499.188</t>
  </si>
  <si>
    <t>7.886.406</t>
  </si>
  <si>
    <t>14.200.833</t>
  </si>
  <si>
    <t>4.691.919</t>
  </si>
  <si>
    <t>6.183.724</t>
  </si>
  <si>
    <t>9.879.730</t>
  </si>
  <si>
    <t>14.345.774</t>
  </si>
  <si>
    <t>5.307.235</t>
  </si>
  <si>
    <t>6.554.531</t>
  </si>
  <si>
    <t>8.439.256</t>
  </si>
  <si>
    <t>13.281.873</t>
  </si>
  <si>
    <t>4.255.649</t>
  </si>
  <si>
    <t>6.104.760</t>
  </si>
  <si>
    <t>8.551.216</t>
  </si>
  <si>
    <t>13.847.637</t>
  </si>
  <si>
    <t>4.995.421</t>
  </si>
  <si>
    <t>5.883.683</t>
  </si>
  <si>
    <t>11.037.306</t>
  </si>
  <si>
    <t>12.206.027</t>
  </si>
  <si>
    <t>5.148.354</t>
  </si>
  <si>
    <t>5.926.196</t>
  </si>
  <si>
    <t>10.256.352</t>
  </si>
  <si>
    <t>12.813.740</t>
  </si>
  <si>
    <t>5.057.857</t>
  </si>
  <si>
    <t>5.980.281</t>
  </si>
  <si>
    <t>11.459.353</t>
  </si>
  <si>
    <t>11.042.409</t>
  </si>
  <si>
    <t>51.258.009</t>
  </si>
  <si>
    <t>68.052.537</t>
  </si>
  <si>
    <t>94.006.218</t>
  </si>
  <si>
    <t>151.494.240</t>
  </si>
  <si>
    <t>118.502.468</t>
  </si>
  <si>
    <t>168.269.172</t>
  </si>
  <si>
    <t>108.557.802</t>
  </si>
  <si>
    <t>146.464.142</t>
  </si>
  <si>
    <t>114.085.992</t>
  </si>
  <si>
    <t>167.246.016</t>
  </si>
  <si>
    <t>112.873.297</t>
  </si>
  <si>
    <t>134.241.594</t>
  </si>
  <si>
    <t>119.692.099</t>
  </si>
  <si>
    <t>152.102.916</t>
  </si>
  <si>
    <t>117.993.453</t>
  </si>
  <si>
    <t>124.241.569</t>
  </si>
  <si>
    <t>108.183.614</t>
  </si>
  <si>
    <t>147.374.739</t>
  </si>
  <si>
    <t>139.480.962</t>
  </si>
  <si>
    <t>165.703.130</t>
  </si>
  <si>
    <t>145.088.760</t>
  </si>
  <si>
    <t>168.070.893</t>
  </si>
  <si>
    <t>184.060.056</t>
  </si>
  <si>
    <t>235.333.377</t>
  </si>
  <si>
    <t>169.764.983</t>
  </si>
  <si>
    <t>212.464.420</t>
  </si>
  <si>
    <t>145.767.184</t>
  </si>
  <si>
    <t>194.658.846</t>
  </si>
  <si>
    <t>1.584.050.670</t>
  </si>
  <si>
    <t>2.016.170.814</t>
  </si>
  <si>
    <t>3.185.854</t>
  </si>
  <si>
    <t>4.421.699</t>
  </si>
  <si>
    <t>6.450.970</t>
  </si>
  <si>
    <t>9.031.294</t>
  </si>
  <si>
    <t>8.445.175</t>
  </si>
  <si>
    <t>9.922.014</t>
  </si>
  <si>
    <t>3.663.525</t>
  </si>
  <si>
    <t>6.112.088</t>
  </si>
  <si>
    <t>6.445.805</t>
  </si>
  <si>
    <t>8.399.546</t>
  </si>
  <si>
    <t>6.265.016</t>
  </si>
  <si>
    <t>6.938.962</t>
  </si>
  <si>
    <t>5.102.331</t>
  </si>
  <si>
    <t>6.396.610</t>
  </si>
  <si>
    <t>9.164.124</t>
  </si>
  <si>
    <t>9.658.535</t>
  </si>
  <si>
    <t>7.353.521</t>
  </si>
  <si>
    <t>14.654.519</t>
  </si>
  <si>
    <t>4.499.892</t>
  </si>
  <si>
    <t>6.951.666</t>
  </si>
  <si>
    <t>6.533.575</t>
  </si>
  <si>
    <t>10.726.963</t>
  </si>
  <si>
    <t>7.780.490</t>
  </si>
  <si>
    <t>13.008.319</t>
  </si>
  <si>
    <t>4.657.092</t>
  </si>
  <si>
    <t>3.984.943</t>
  </si>
  <si>
    <t>7.711.500</t>
  </si>
  <si>
    <t>12.147.043</t>
  </si>
  <si>
    <t>8.949.662</t>
  </si>
  <si>
    <t>15.492.654</t>
  </si>
  <si>
    <t>5.179.156</t>
  </si>
  <si>
    <t>4.611.723</t>
  </si>
  <si>
    <t>7.577.524</t>
  </si>
  <si>
    <t>11.066.007</t>
  </si>
  <si>
    <t>11.052.509</t>
  </si>
  <si>
    <t>14.102.954</t>
  </si>
  <si>
    <t>5.219.092</t>
  </si>
  <si>
    <t>6.286.902</t>
  </si>
  <si>
    <t>8.642.231</t>
  </si>
  <si>
    <t>12.022.652</t>
  </si>
  <si>
    <t>9.239.620</t>
  </si>
  <si>
    <t>10.918.319</t>
  </si>
  <si>
    <t>5.994.334</t>
  </si>
  <si>
    <t>7.335.440</t>
  </si>
  <si>
    <t>9.376.094</t>
  </si>
  <si>
    <t>14.049.534</t>
  </si>
  <si>
    <t>9.678.267</t>
  </si>
  <si>
    <t>11.908.251</t>
  </si>
  <si>
    <t>6.044.039</t>
  </si>
  <si>
    <t>7.182.030</t>
  </si>
  <si>
    <t>8.731.093</t>
  </si>
  <si>
    <t>9.522.503</t>
  </si>
  <si>
    <t>11.610.701</t>
  </si>
  <si>
    <t>15.174.116</t>
  </si>
  <si>
    <t>5.112.036</t>
  </si>
  <si>
    <t>6.229.673</t>
  </si>
  <si>
    <t>9.435.145</t>
  </si>
  <si>
    <t>9.829.109</t>
  </si>
  <si>
    <t>13.056.247</t>
  </si>
  <si>
    <t>11.387.760</t>
  </si>
  <si>
    <t>6.594.793</t>
  </si>
  <si>
    <t>7.356.335</t>
  </si>
  <si>
    <t>8.757.581</t>
  </si>
  <si>
    <t>7.692.219</t>
  </si>
  <si>
    <t>10.207.913</t>
  </si>
  <si>
    <t>16.521.213</t>
  </si>
  <si>
    <t>4.556.340</t>
  </si>
  <si>
    <t>7.123.355</t>
  </si>
  <si>
    <t>9.594.058</t>
  </si>
  <si>
    <t>8.270.399</t>
  </si>
  <si>
    <t>12.041.695</t>
  </si>
  <si>
    <t>12.383.521</t>
  </si>
  <si>
    <t>59.808.484</t>
  </si>
  <si>
    <t>73.992.464</t>
  </si>
  <si>
    <t>98.419.700</t>
  </si>
  <si>
    <t>122.415.804</t>
  </si>
  <si>
    <t>115.680.816</t>
  </si>
  <si>
    <t>152.412.602</t>
  </si>
  <si>
    <t>1.946.069</t>
  </si>
  <si>
    <t>1.701.052</t>
  </si>
  <si>
    <t>1.619.670</t>
  </si>
  <si>
    <t>2.118.051</t>
  </si>
  <si>
    <t>1.619.015</t>
  </si>
  <si>
    <t>1.824.629</t>
  </si>
  <si>
    <t>1.831.025</t>
  </si>
  <si>
    <t>1.799.896</t>
  </si>
  <si>
    <t>2.483.110</t>
  </si>
  <si>
    <t>1.906.815</t>
  </si>
  <si>
    <t>3.141.957</t>
  </si>
  <si>
    <t>1.438.401</t>
  </si>
  <si>
    <t>1.909.103</t>
  </si>
  <si>
    <t>2.209.912</t>
  </si>
  <si>
    <t>2.592.502</t>
  </si>
  <si>
    <t>2.625.705</t>
  </si>
  <si>
    <t>3.809.369</t>
  </si>
  <si>
    <t>2.689.590</t>
  </si>
  <si>
    <t>1.843.764</t>
  </si>
  <si>
    <t>2.166.246</t>
  </si>
  <si>
    <t>3.938.852</t>
  </si>
  <si>
    <t>2.543.338</t>
  </si>
  <si>
    <t>1.776.254</t>
  </si>
  <si>
    <t>1.963.682</t>
  </si>
  <si>
    <t>2.221.779</t>
  </si>
  <si>
    <t>2.563.349</t>
  </si>
  <si>
    <t>3.851.249</t>
  </si>
  <si>
    <t>3.365.365</t>
  </si>
  <si>
    <t>2.026.274</t>
  </si>
  <si>
    <t>1.594.512</t>
  </si>
  <si>
    <t>2.612.401</t>
  </si>
  <si>
    <t>3.329.581</t>
  </si>
  <si>
    <t>3.033.214</t>
  </si>
  <si>
    <t>3.427.117</t>
  </si>
  <si>
    <t>2.384.328</t>
  </si>
  <si>
    <t>1.681.038</t>
  </si>
  <si>
    <t>2.886.998</t>
  </si>
  <si>
    <t>3.370.806</t>
  </si>
  <si>
    <t>3.094.194</t>
  </si>
  <si>
    <t>3.156.579</t>
  </si>
  <si>
    <t>2.521.385</t>
  </si>
  <si>
    <t>1.913.168</t>
  </si>
  <si>
    <t>3.050.988</t>
  </si>
  <si>
    <t>4.349.449</t>
  </si>
  <si>
    <t>5.913.686</t>
  </si>
  <si>
    <t>2.980.021</t>
  </si>
  <si>
    <t>2.240.458</t>
  </si>
  <si>
    <t>4.510.467</t>
  </si>
  <si>
    <t>3.197.377</t>
  </si>
  <si>
    <t>5.607.278</t>
  </si>
  <si>
    <t>7.100.417</t>
  </si>
  <si>
    <t>1.823.197</t>
  </si>
  <si>
    <t>1.932.774</t>
  </si>
  <si>
    <t>2.576.733</t>
  </si>
  <si>
    <t>2.630.572</t>
  </si>
  <si>
    <t>4.716.342</t>
  </si>
  <si>
    <t>4.460.725</t>
  </si>
  <si>
    <t>3.124.828</t>
  </si>
  <si>
    <t>2.361.370</t>
  </si>
  <si>
    <t>5.569.969</t>
  </si>
  <si>
    <t>3.118.291</t>
  </si>
  <si>
    <t>7.242.610</t>
  </si>
  <si>
    <t>5.781.147</t>
  </si>
  <si>
    <t>2.264.911</t>
  </si>
  <si>
    <t>2.459.576</t>
  </si>
  <si>
    <t>3.253.998</t>
  </si>
  <si>
    <t>1.408.669</t>
  </si>
  <si>
    <t>3.603.867</t>
  </si>
  <si>
    <t>6.301.819</t>
  </si>
  <si>
    <t>26.799.887</t>
  </si>
  <si>
    <t>23.431.522</t>
  </si>
  <si>
    <t>34.479.057</t>
  </si>
  <si>
    <t>35.100.609</t>
  </si>
  <si>
    <t>45.757.313</t>
  </si>
  <si>
    <t>36.933.641</t>
  </si>
  <si>
    <t>40.279.275</t>
  </si>
  <si>
    <t>44.406.159</t>
  </si>
  <si>
    <t>59.199.411</t>
  </si>
  <si>
    <t>43.503.176</t>
  </si>
  <si>
    <t>51.138.502</t>
  </si>
  <si>
    <t>30.571.794</t>
  </si>
  <si>
    <t>40.502.486</t>
  </si>
  <si>
    <t>37.880.977</t>
  </si>
  <si>
    <t>45.955.895</t>
  </si>
  <si>
    <t>36.483.843</t>
  </si>
  <si>
    <t>47.375.673</t>
  </si>
  <si>
    <t>37.461.245</t>
  </si>
  <si>
    <t>53.084.260</t>
  </si>
  <si>
    <t>55.522.840</t>
  </si>
  <si>
    <t>63.166.764</t>
  </si>
  <si>
    <t>40.551.146</t>
  </si>
  <si>
    <t>55.929.325</t>
  </si>
  <si>
    <t>27.999.430</t>
  </si>
  <si>
    <t>34.072.072</t>
  </si>
  <si>
    <t>36.396.450</t>
  </si>
  <si>
    <t>63.895.502</t>
  </si>
  <si>
    <t>37.207.688</t>
  </si>
  <si>
    <t>52.633.515</t>
  </si>
  <si>
    <t>31.092.623</t>
  </si>
  <si>
    <t>39.014.206</t>
  </si>
  <si>
    <t>47.178.687</t>
  </si>
  <si>
    <t>59.133.837</t>
  </si>
  <si>
    <t>41.589.469</t>
  </si>
  <si>
    <t>52.158.792</t>
  </si>
  <si>
    <t>33.077.048</t>
  </si>
  <si>
    <t>48.0648.06</t>
  </si>
  <si>
    <t>59.361.200</t>
  </si>
  <si>
    <t>72.874.671</t>
  </si>
  <si>
    <t>39.930.502</t>
  </si>
  <si>
    <t>54.618.835</t>
  </si>
  <si>
    <t>29.707.039</t>
  </si>
  <si>
    <t>35.789.149</t>
  </si>
  <si>
    <t>44.464.162</t>
  </si>
  <si>
    <t>77.299.739</t>
  </si>
  <si>
    <t>53.060.498</t>
  </si>
  <si>
    <t>58.738.642</t>
  </si>
  <si>
    <t>36.068.281</t>
  </si>
  <si>
    <t>50.959.746</t>
  </si>
  <si>
    <t>53.762.852</t>
  </si>
  <si>
    <t>68.851.768</t>
  </si>
  <si>
    <t>51.295.171</t>
  </si>
  <si>
    <t>64.982.126</t>
  </si>
  <si>
    <t>43.887.496</t>
  </si>
  <si>
    <t>50.206.160</t>
  </si>
  <si>
    <t>57.909.653</t>
  </si>
  <si>
    <t>76.902.243</t>
  </si>
  <si>
    <t>54.279.016</t>
  </si>
  <si>
    <t>48.768.926</t>
  </si>
  <si>
    <t>38.532.090</t>
  </si>
  <si>
    <t>42.874.163</t>
  </si>
  <si>
    <t>57.350.783</t>
  </si>
  <si>
    <t>61.723.140</t>
  </si>
  <si>
    <t>64.516.142</t>
  </si>
  <si>
    <t>62.959.404</t>
  </si>
  <si>
    <t>49.221.846</t>
  </si>
  <si>
    <t>100.963.750</t>
  </si>
  <si>
    <t>60.596.681</t>
  </si>
  <si>
    <t>53.225.787</t>
  </si>
  <si>
    <t>49.269.357</t>
  </si>
  <si>
    <t>65.330.256</t>
  </si>
  <si>
    <t>50.769.638</t>
  </si>
  <si>
    <t>52.550.878</t>
  </si>
  <si>
    <t>57.376.726</t>
  </si>
  <si>
    <t>38.063.799</t>
  </si>
  <si>
    <t>46.566.777</t>
  </si>
  <si>
    <t>60.572.091</t>
  </si>
  <si>
    <t>445.322.171</t>
  </si>
  <si>
    <t>588.359.779</t>
  </si>
  <si>
    <t>612.207.170</t>
  </si>
  <si>
    <t>740.292.556</t>
  </si>
  <si>
    <t>558.252.785</t>
  </si>
  <si>
    <t>675.206.087</t>
  </si>
  <si>
    <t xml:space="preserve">            COMPOSTOS POR EMPRESAS</t>
  </si>
  <si>
    <t xml:space="preserve">OBS.:   A APARTIR DE JAN/2002, O FATURAMENTO PASSOU A SER APURADO POR SUBSETORES CONSTITUIDOS POR GRUPOS DE PRODUTOS SIMILARES AS SEÇÕES DA "NCM" E OS INSUMOS POR SUB-SETORES </t>
  </si>
  <si>
    <t xml:space="preserve">           COMPOSTOS POR EMPRESAS.</t>
  </si>
  <si>
    <t xml:space="preserve">           SUBSETORES COMPOSTOS POR EMPRESAS</t>
  </si>
  <si>
    <t xml:space="preserve">           SUBSETORES COMPOSTOS POR EMPRESAS.</t>
  </si>
  <si>
    <t xml:space="preserve">                SUBSETORES COMPOSTOS POR EMPRESAS.</t>
  </si>
  <si>
    <t>Isqs., Canetas e Barbs Descartáveis</t>
  </si>
  <si>
    <t>..............................................................................................................................</t>
  </si>
  <si>
    <t xml:space="preserve">ISQS., CANETAS E BARBS. </t>
  </si>
  <si>
    <t xml:space="preserve">                                                                                                                                                                        (Valores em US$ 1.000,00)</t>
  </si>
  <si>
    <t>(Valores em US$ 1.000,00)</t>
  </si>
  <si>
    <t>18.005.883</t>
  </si>
  <si>
    <t>16.483.794</t>
  </si>
  <si>
    <t>TELEVISOR EM CORES COM TELA DE CINESCÓPIO</t>
  </si>
  <si>
    <t xml:space="preserve">(***) Composto pelos subsetores  Couros e Similares; Material de Limpeza; Produtos Alimentícios; Editorial e Gráfico; Mobiliário; Beneficiamento de Borracha;  e Diversos. </t>
  </si>
  <si>
    <t>PERÍODO DE 1988 A 2010</t>
  </si>
  <si>
    <t>AQUISIÇÃO DE INSUMOS E FATURAMENTO DO POLO INDUSTRIAL DE MANAUS</t>
  </si>
  <si>
    <t>FATURAMENTO DO POLO INDUSTRIAL DE MANAUS POR SUBSETORES DE ATIVIDADES</t>
  </si>
  <si>
    <t>FATURAMENTO DO POLO INDUSTRIAL DE MANAUS POR SUBSETORES DE ATIVIDADE</t>
  </si>
  <si>
    <t>FATURAMENTO  DO POLO INDUSTRIAL DE MANAUS</t>
  </si>
  <si>
    <t>MOVIMENTAÇÃO DO ICMS NO PÓLO INDUSTRIAL DE MANAUS - 1988 A 2010  EM US$ ..................................................................................................................................</t>
  </si>
  <si>
    <t>MOVIMENTAÇÃO DO ICMS NO PÓLO INDUSTRIAL DE MANAUS - 1988 A 2010  EM US$ - GRÁFICO ................................................................................................................</t>
  </si>
  <si>
    <t>PARTICIPAÇÃO DOS INVESTIMENTOS LÍQUIDOS NAS EMPRESAS ATIVAS DO PIM - 2000 A 2010............................................................</t>
  </si>
  <si>
    <t>RELAÇÃO SALÁRIOS X ICMS RESTITUÍDO - 1988 A 2010 EM US$ (GRÁFICO COMPARATIVO) .......................................................................................................................</t>
  </si>
  <si>
    <t>RELAÇÃO SALÁRIOS X ICMS RESTITUÍDO - 1988 A 2010 EM US$ .....................................................................................................................................................................</t>
  </si>
  <si>
    <t>SALÁRIOS, ENCARGOS E BENEFÍCIOS SOCIAIS X FATURAMENTO - 1988 A 2010 EM US$  .............................................................................................................................</t>
  </si>
  <si>
    <t>SALÁRIOS, ENCARGOS E BENEFÍCIOS SOCIAIS X MÃO-DE-OBRA EFETIVA - 1988 A 2010 EM US$  ..............................................................................................................</t>
  </si>
  <si>
    <t>SALÁRIOS X MÃO-DE-OBRA OCUPADA - 1988 A 2010 EM US$ .........................................................................................................................................................................</t>
  </si>
  <si>
    <t>EVOLUÇÃO DA MÃO-DE-OBRA EFETIVA DO PIM - 1988 A 2010 .......................................................................................................................................................................</t>
  </si>
  <si>
    <t>QUANTIDADE DE MÃO-DE-OBRA EMPREGADA PELAS EMPRESAS DO PIM -  2008 A 2010 ............................................................................</t>
  </si>
  <si>
    <t>EVOLUÇÃO DA MÃO-DE-OBRA OCUPADA NO PÓLO INDUSTRIAL DE MANAUS - 1988 A 2010 - TAXA DE CRESCIMENTO . .........................................................................</t>
  </si>
  <si>
    <t>EVOLUÇÃO DA MÃO-DE-OBRA OCUPADA NO PÓLO INDUSTRIAL DE MANAUS - 1988 A 2010 ......................................................................................................................</t>
  </si>
  <si>
    <t>PRODUÇÃO DE RELÓGIOS DE PULSO E BOLSO - 1990 A 2010 ..........................................................................................................................................................................</t>
  </si>
  <si>
    <t>PRODUÇÃO MENSAL DE MICRO COMPUTADOR - 1990 A 2010 ... ......................................................................................................................................................................</t>
  </si>
  <si>
    <t>PRODUÇÃO MENSAL DE BICICLETA - 1990 A 2010 ..................... ......................................................................................................................................................................</t>
  </si>
  <si>
    <t>PRODUÇÃO MENSAL DE MOTOCICLETAS - 1990 A 2010  ..................................................................................................................................................................................</t>
  </si>
  <si>
    <t>PRODUÇÃO MENSAL DE COMPACT DISK - 1990 A 2010 ....................................................................................................................................................................................</t>
  </si>
  <si>
    <t>PRODUÇÃO MENSAL DE MONITORES DE VÍDEO - 1990 A 2010 .........................................................................................................................................................................</t>
  </si>
  <si>
    <t>PRODUÇÃO MENSAL DE CONDICIONADORES DE AR - 1990 A 2010  ................................................................................................................................................................</t>
  </si>
  <si>
    <t>PRODUÇÃO MENSAL DE FORNO DE MICROONDAS - 1990 A 2010 ....................................................................................................................................................................</t>
  </si>
  <si>
    <t>PRODUÇÃO MENSAL DE TV EM CORES (CRT)  - 1990 A 2010 .........................................................................................................................</t>
  </si>
  <si>
    <t>PRINCIPAIS PRODUTOS PRODUZIDOS NO PÓLO INDUSTRIAL DE MANAUS - 1988 A 2010 (TAXA DE CRESCIMENTO) ................................................................................</t>
  </si>
  <si>
    <t>PRINCIPAIS PRODUTOS PRODUZIDOS NO PÓLO INDUSTRIAL DE MANAUS - 1988 A 2010 ...........................................................................................................................</t>
  </si>
  <si>
    <t>FATURAMENTO MENSAL DO SUBSETOR ISQUEIROS, CANETAS E BARBEADORES DESCARTÁVEIS - 1988 A 2010 EM US$ - GRÁFICO............................................................</t>
  </si>
  <si>
    <t>FATURAMENTO MENSAL DO SUBSETOR ISQUEIROS, CANETAS E BARBEADORES DESCARTÁVEIS - 1988 A 2010 EM US$ .............................................................................</t>
  </si>
  <si>
    <t>FATURAMENTO MENSAL DO SUBSETOR BRINQUEDOS - 1988 A 2010 EM US$ - GRÁFICO.....................................................................................................................................................</t>
  </si>
  <si>
    <t>FATURAMENTO MENSAL DO SUBSETOR BRINQUEDOS - 1988 A 2010 EM US$ .....................................................................................................................................................</t>
  </si>
  <si>
    <t>FATURAMENTO MENSAL DO SUBSETOR ÓTICO - 1988 A 2010 EM US$ - GRÁFICO ..............................................................................................................................................</t>
  </si>
  <si>
    <t>FATURAMENTO MENSAL DO SUBSETOR ÓTICO - 1988 A 2010 EM US$ ................................................................................................................................................................</t>
  </si>
  <si>
    <t>FATURAMENTO MENSAL DO SUBSETOR MINERAL NÃO METÁLICO - 1988 A 2010 EM US$ - GRÁFICO..........................................................</t>
  </si>
  <si>
    <t>FATURAMENTO MENSAL DO SUBSETOR MINERAL NÃO METÁLICO - 1988 A 2010 EM US$ ...........................................................................</t>
  </si>
  <si>
    <t>FATURAMENTO MENSAL DO SUBSETOR QUÍMICO - 1988 A 2010 EM US$ - GRÁFICO ...................................................................................</t>
  </si>
  <si>
    <t>FATURAMENTO MENSAL DO SUBSETOR QUÍMICO - 1988 A 2010 EM US$ ......................................................................................................</t>
  </si>
  <si>
    <t>FATURAMENTO MENSAL DO SUBSETOR PAPEL E PAPELÃO - 1988 A 2010 EM US$ - GRÁFICO   .................................................................</t>
  </si>
  <si>
    <t>FATURAMENTO MENSAL DO SUBSETOR PAPEL E PAPELÃO - 1988 A 2010 EM US$ ......................................................................................</t>
  </si>
  <si>
    <t>FATURAMENTO MENSAL DO SUBSETOR MADEIREIRO - 1988 A 2010 EM US$ - GRÁFICO .............................................................................</t>
  </si>
  <si>
    <t>FATURAMENTO MENSAL DO SUBSETOR MADEIREIRO - 1988 A 2010 EM US$ ................................................................................................</t>
  </si>
  <si>
    <t>FATURAMENTO MENSAL DO SUBSETOR MECÂNICO - 1988 A 2010 EM US$ - GRÁFICO ......................................................................................................................................</t>
  </si>
  <si>
    <t>FATURAMENTO MENSAL DO SUBSETOR MECÂNICO - 1988 A 2010 EM US$ .........................................................................................................................................................</t>
  </si>
  <si>
    <t>FATURAMENTO  MENSAL DO SUBSETOR METALÚRGICO - 1988 A 2010 EM US$ - GRÁFICO ................................................................................................................................</t>
  </si>
  <si>
    <t>FATURAMENTO  MENSAL DO SUBSETOR METALÚRGICO - 1988 A 2010 EM US$ ..................................................................................................................................................</t>
  </si>
  <si>
    <t>FATURAMENTO MENSAL DO SUBSETOR  BEBIDAS - 1988 A 2010 EM US$ - GRÁFICO .........................................................................................................................................</t>
  </si>
  <si>
    <t>FATURAMENTO MENSAL DO SUBSETOR  BEBIDAS - 1988 A 2010 EM US$ ...........................................................................................................................................................</t>
  </si>
  <si>
    <t>FATURAMENTO  MENSAL DO SUBSETOR DE TERMOPLÁSTICO - 1988 A 2010 EM US$ - GRÁFICO .....................................................................................................................</t>
  </si>
  <si>
    <t>FATURAMENTO  MENSAL DO SUBSETOR DE TERMOPLÁSTICO - 1988 A 2010 EM US$ ........................................................................................................................................</t>
  </si>
  <si>
    <t>FATURAMENTO MENSAL DO SUBSETOR DUAS RODAS - 1988 A 2010 EM US$ - GRÁFICO .................................................................................................................................</t>
  </si>
  <si>
    <t>FATURAMENTO MENSAL DO SUBSETOR DUAS RODAS - 1988 A 2010 EM US$ ....................................................................................................................................................</t>
  </si>
  <si>
    <t>FATURAMENTO MENSAL DO SUBSETOR RELOJOEIRO - 1988 A 2010 EM US$ - GRÁFICO .....................................................................................................................................</t>
  </si>
  <si>
    <t>FATURAMENTO MENSAL DO SUBSETOR RELOJOEIRO - 1988 A 2010 EM US$ .......................................................................................................................................................</t>
  </si>
  <si>
    <t>FATURAMENTO MENSAL DO SUBSETOR ELETROELETRÔNICO - 1988 A 2010 EM US$ - GRÁFICO .......................................................................................................................</t>
  </si>
  <si>
    <t>FATURAMENTO MENSAL DO SUBSETOR ELETROELETRÔNICO - 1988 A 2010 EM US$ ..........................................................................................................................................</t>
  </si>
  <si>
    <t>FATURAMENTO MENSAL DO PÓLO INDUSTRIAL DE MANAUS - 1988 A 2010 EM US$ ................. ....................................................................................................................</t>
  </si>
  <si>
    <t>FATURAMENTO DO PIM POR SUBSETORES DE ATIVIDADES - TAXA DE CRESCIMENTO DE 1988 A 2010 .......................................................................................................</t>
  </si>
  <si>
    <t>FATURAMENTO DO PÓLO INDUSTRIAL DE MANAUS POR SUBSETORES DE ATIVIDADES - 1988 A 2010  EM US$ .........................................................................................</t>
  </si>
  <si>
    <t>AQUISIÇÃO DE INSUMOS E FATURAMENTO DO SUBSETOR ISQS., CANETAS E BARBS. DESCARTÁVEIS - 1988 A 2010  EM US$ ..................................................</t>
  </si>
  <si>
    <t>AQUISIÇÃO DE INSUMOS E FATURAMENTO DO SUBSETOR PAPEL E PAPELÃO -  1988 A 2010  EM US$ ........................................................................................................</t>
  </si>
  <si>
    <t>AQUISIÇÃO DE INSUMOS E FATURAMENTO DO SUBSETOR ÓTICO -  1988 A 2010  EM US$ ............................................................................................................................</t>
  </si>
  <si>
    <t>AQUISIÇÃO DE INSUMOS E FATURAMENTO DO SUBSETOR QUÍMICO - 1988 A 2010  EM US$ .........................................................................................................................</t>
  </si>
  <si>
    <t>AQUISIÇÃO DE INSUMOS E FATURAMENTO DO SUBSETOR MADEIREIRO -  1988 A 2010  EM US$ ..................................................................................................................</t>
  </si>
  <si>
    <t>AQUISIÇÃO DE INSUMOS E FATURAMENTO DO SUBSETOR MECÂNICO - 1988 A 2010  EM US$ .....................................................................................................................</t>
  </si>
  <si>
    <t>AQUISIÇÃO DE INSUMOS E FATURAMENTO DO SUBSETOR METALÚRGICO -  1988 A 2010 EM US$ ...............................................................................................................</t>
  </si>
  <si>
    <t>AQUISIÇÃO DE INSUMOS E FATURAMENTO DO SUBSETOR TERMOPLÁSTICO -  1988 A 2010  EM US$ ..........................................................................................................</t>
  </si>
  <si>
    <t>AQUISIÇÃO DE INSUMOS E FATURAMENTO DO SUBSETOR RELOJOEIRO -  1988 A 2010  EM US$ .................................................................................................................</t>
  </si>
  <si>
    <t>AQUISIÇÃO DE INSUMOS E FATURAMENTO DO SUBSETOR DUAS RODAS - 1988 A 2010  EM US$ ................................................................................................................</t>
  </si>
  <si>
    <t>AQUISIÇÃO DE INSUMOS E FATURAMENTO DO SUBSETOR ELETROELETRÔNICO DE 1988 A 2010 EM US$ .........................................................................................................</t>
  </si>
  <si>
    <t>FATURAMENTO DO PIM - GRÁFICO COMPARATIVO DE 1988 A 2010 US$ ........................................................................................................................................................</t>
  </si>
  <si>
    <t>AQUISIÇÃO DE INSUMOS DO PIM - GRÁFICO COMPARATIVO DE 1988 A 2010 EM US$ ....................................................................................................................................</t>
  </si>
  <si>
    <t>PARTICIPAÇÃO DOS PRINCIPAIS SUBSETORES NO FATURAMENTO TOTAL DO PIM - 1988 A 2010 - GRÁFICO ..............................................................................................</t>
  </si>
  <si>
    <t>429.727.283</t>
  </si>
  <si>
    <t>585.868.765</t>
  </si>
  <si>
    <t>605.458.109</t>
  </si>
  <si>
    <t>621.436.502</t>
  </si>
  <si>
    <t>560.140.103</t>
  </si>
  <si>
    <t>639.865.434</t>
  </si>
  <si>
    <t>692.286.332</t>
  </si>
  <si>
    <t>657.166.107</t>
  </si>
  <si>
    <t>695.249.454</t>
  </si>
  <si>
    <t>465.426.682</t>
  </si>
  <si>
    <t>152.540.800</t>
  </si>
  <si>
    <t>132.207.638</t>
  </si>
  <si>
    <t>145.379.639</t>
  </si>
  <si>
    <t>140.430.897</t>
  </si>
  <si>
    <t>91.566.944</t>
  </si>
  <si>
    <t>104.151.141</t>
  </si>
  <si>
    <t>22.076.049</t>
  </si>
  <si>
    <t>238.750.515</t>
  </si>
  <si>
    <t>189.960.952</t>
  </si>
  <si>
    <t>151.042.617</t>
  </si>
  <si>
    <t>165.630.695</t>
  </si>
  <si>
    <t>213.908.224</t>
  </si>
  <si>
    <t>181.573.556</t>
  </si>
  <si>
    <t>37.361.953</t>
  </si>
  <si>
    <t>50.748.161</t>
  </si>
  <si>
    <t>654.149.505</t>
  </si>
  <si>
    <t>108.452.626</t>
  </si>
  <si>
    <t>891.938.705</t>
  </si>
  <si>
    <t>134.580.198</t>
  </si>
  <si>
    <t>105.886.330</t>
  </si>
  <si>
    <t>117.841.826</t>
  </si>
  <si>
    <t>88.528.345</t>
  </si>
  <si>
    <t>83.397.063</t>
  </si>
  <si>
    <t>72.950.179</t>
  </si>
  <si>
    <t>80.725.766</t>
  </si>
  <si>
    <t>109.727.269</t>
  </si>
  <si>
    <t>175.213.987</t>
  </si>
  <si>
    <t>174.407.879</t>
  </si>
  <si>
    <t>184.426.846</t>
  </si>
  <si>
    <t>147.371.009</t>
  </si>
  <si>
    <t>1.475.056.697</t>
  </si>
  <si>
    <t>1.764.290</t>
  </si>
  <si>
    <t>2.065.469</t>
  </si>
  <si>
    <t>2.016.615</t>
  </si>
  <si>
    <t>2.236.443</t>
  </si>
  <si>
    <t>2.639.314</t>
  </si>
  <si>
    <t>21.872.006</t>
  </si>
  <si>
    <t>10.570.819</t>
  </si>
  <si>
    <t>14.551.249</t>
  </si>
  <si>
    <t>15.366.684</t>
  </si>
  <si>
    <t>16.438.402</t>
  </si>
  <si>
    <t>18.629.013</t>
  </si>
  <si>
    <t>20.261.184</t>
  </si>
  <si>
    <t>18.365.723</t>
  </si>
  <si>
    <t>19.443.327</t>
  </si>
  <si>
    <t>16.254.148</t>
  </si>
  <si>
    <t>12.792.520</t>
  </si>
  <si>
    <t>9.052.112</t>
  </si>
  <si>
    <t>188.709.219</t>
  </si>
  <si>
    <t>8.828.983</t>
  </si>
  <si>
    <t>8.046.223</t>
  </si>
  <si>
    <t>9.017.706</t>
  </si>
  <si>
    <t>8.929.437</t>
  </si>
  <si>
    <t>9.477.977</t>
  </si>
  <si>
    <t>10.689.990</t>
  </si>
  <si>
    <t>12.379.817</t>
  </si>
  <si>
    <t>13.862.276</t>
  </si>
  <si>
    <t>14.034.429</t>
  </si>
  <si>
    <t>17.178.181</t>
  </si>
  <si>
    <t>17.295.100</t>
  </si>
  <si>
    <t>13.025.084</t>
  </si>
  <si>
    <t>142.765.203</t>
  </si>
  <si>
    <t>12.371.450</t>
  </si>
  <si>
    <t>11.374.004</t>
  </si>
  <si>
    <t>14.370.496</t>
  </si>
  <si>
    <t>14.594.483</t>
  </si>
  <si>
    <t>14.907.308</t>
  </si>
  <si>
    <t>16.762.868</t>
  </si>
  <si>
    <t>16.408.030</t>
  </si>
  <si>
    <t>16.350.113</t>
  </si>
  <si>
    <t>18.889.402</t>
  </si>
  <si>
    <t>18.557.501</t>
  </si>
  <si>
    <t>15.815.078</t>
  </si>
  <si>
    <t>10.159.128</t>
  </si>
  <si>
    <t>10.971.505</t>
  </si>
  <si>
    <t>11.005.632</t>
  </si>
  <si>
    <t>12.629.383</t>
  </si>
  <si>
    <t>12.678.339</t>
  </si>
  <si>
    <t>14.278.546</t>
  </si>
  <si>
    <t>15.482.712</t>
  </si>
  <si>
    <t>15.783.796</t>
  </si>
  <si>
    <t>14.050.302</t>
  </si>
  <si>
    <t>146.079.116</t>
  </si>
  <si>
    <t>17.587.733</t>
  </si>
  <si>
    <t>15.355.099</t>
  </si>
  <si>
    <t>15.498.161</t>
  </si>
  <si>
    <t>17.332.830</t>
  </si>
  <si>
    <t>17.837.288</t>
  </si>
  <si>
    <t>18.726.014</t>
  </si>
  <si>
    <t>18.191.941</t>
  </si>
  <si>
    <t>18.552.806</t>
  </si>
  <si>
    <t>201.720.892</t>
  </si>
  <si>
    <t>200.678.519</t>
  </si>
  <si>
    <t>167.120.245</t>
  </si>
  <si>
    <t>206.803.314</t>
  </si>
  <si>
    <t>200.689.285</t>
  </si>
  <si>
    <t>221.931.924</t>
  </si>
  <si>
    <t>176.767.864</t>
  </si>
  <si>
    <t>201.531.237</t>
  </si>
  <si>
    <t>218.067.320</t>
  </si>
  <si>
    <t>233.610.656</t>
  </si>
  <si>
    <t>289.873.951</t>
  </si>
  <si>
    <t>312.536.833</t>
  </si>
  <si>
    <t>209.814.478</t>
  </si>
  <si>
    <t>2.639.425.626</t>
  </si>
  <si>
    <t>274.952.004</t>
  </si>
  <si>
    <t>227.732.215</t>
  </si>
  <si>
    <t>219.173.832</t>
  </si>
  <si>
    <t>230.648.240</t>
  </si>
  <si>
    <t>216.498.028</t>
  </si>
  <si>
    <t>251.736.730</t>
  </si>
  <si>
    <t>273.417.125</t>
  </si>
  <si>
    <t>280.821.428</t>
  </si>
  <si>
    <t>273.333.876</t>
  </si>
  <si>
    <t>284.912.451</t>
  </si>
  <si>
    <t>244.224.943</t>
  </si>
  <si>
    <t>215.983.355</t>
  </si>
  <si>
    <t>2.993.434.227</t>
  </si>
  <si>
    <t>182.161.207</t>
  </si>
  <si>
    <t>320.263.933</t>
  </si>
  <si>
    <t>297.560.087</t>
  </si>
  <si>
    <t>176.867.743</t>
  </si>
  <si>
    <t>223.277.989</t>
  </si>
  <si>
    <t>346.978.518</t>
  </si>
  <si>
    <t>203.712.099</t>
  </si>
  <si>
    <t>313.972.548</t>
  </si>
  <si>
    <t>218.127.325</t>
  </si>
  <si>
    <t>285.701.833</t>
  </si>
  <si>
    <t>220.980.061</t>
  </si>
  <si>
    <t>306.401.721</t>
  </si>
  <si>
    <t>227.259.455</t>
  </si>
  <si>
    <t>288.750.702</t>
  </si>
  <si>
    <t>265.986.010</t>
  </si>
  <si>
    <t>333.711.101</t>
  </si>
  <si>
    <t>335.480.683</t>
  </si>
  <si>
    <t>385.498.858</t>
  </si>
  <si>
    <t>360.696.600</t>
  </si>
  <si>
    <t>429.548.219</t>
  </si>
  <si>
    <t>364.965.951</t>
  </si>
  <si>
    <t>462.708.249</t>
  </si>
  <si>
    <t>411.150.895</t>
  </si>
  <si>
    <t>426.815.408</t>
  </si>
  <si>
    <t>3.190.666.018</t>
  </si>
  <si>
    <t>4.197.911.177</t>
  </si>
  <si>
    <t>EMPRESAS  DO  PÓLO  INDUSTRIAL  DE  MANAUS   - 2008  a 2010</t>
  </si>
  <si>
    <t>524.016.835</t>
  </si>
  <si>
    <t>6.966.847.027</t>
  </si>
  <si>
    <t>103.057.549</t>
  </si>
  <si>
    <t>101.292.273</t>
  </si>
  <si>
    <t>120.920.905</t>
  </si>
  <si>
    <t>109.465.640</t>
  </si>
  <si>
    <t>115.316.601</t>
  </si>
  <si>
    <t>111.417.139</t>
  </si>
  <si>
    <t>121.058.264</t>
  </si>
  <si>
    <t>125.025.918</t>
  </si>
  <si>
    <t>120.571.216</t>
  </si>
  <si>
    <t>141.337.096</t>
  </si>
  <si>
    <t>141.372.997</t>
  </si>
  <si>
    <t>1.422.629.523</t>
  </si>
  <si>
    <t>129.729.182</t>
  </si>
  <si>
    <t>91.097.411</t>
  </si>
  <si>
    <t>137.737.063</t>
  </si>
  <si>
    <t>135.309.357</t>
  </si>
  <si>
    <t>151.955.764</t>
  </si>
  <si>
    <t>177.118.064</t>
  </si>
  <si>
    <t>163.473.371</t>
  </si>
  <si>
    <t>161.389.764</t>
  </si>
  <si>
    <t>137.753.190</t>
  </si>
  <si>
    <t>152.462.551</t>
  </si>
  <si>
    <t>133.211.331</t>
  </si>
  <si>
    <t>131.022.253</t>
  </si>
  <si>
    <t>147.211.761</t>
  </si>
  <si>
    <t>97.306.189</t>
  </si>
  <si>
    <t>1.672.505.033</t>
  </si>
  <si>
    <t>101.932.965</t>
  </si>
  <si>
    <t>112.494.928</t>
  </si>
  <si>
    <t>130.094.236</t>
  </si>
  <si>
    <t>121.658.433</t>
  </si>
  <si>
    <t>103.406.871</t>
  </si>
  <si>
    <t>137.600.982</t>
  </si>
  <si>
    <t>148.860.586</t>
  </si>
  <si>
    <t>146.600.095</t>
  </si>
  <si>
    <t>1.504.676.783</t>
  </si>
  <si>
    <t>182.344.487</t>
  </si>
  <si>
    <t>201.130.815</t>
  </si>
  <si>
    <t>208.528.222</t>
  </si>
  <si>
    <t>212.169.088</t>
  </si>
  <si>
    <t>203.529.330</t>
  </si>
  <si>
    <t>156.376.350</t>
  </si>
  <si>
    <t>152.864.543</t>
  </si>
  <si>
    <t>2.113.652.893</t>
  </si>
  <si>
    <t>157.225.528</t>
  </si>
  <si>
    <t>183.829.453</t>
  </si>
  <si>
    <t>1.899.126.820</t>
  </si>
  <si>
    <t>162.724.827</t>
  </si>
  <si>
    <t>191.652.331</t>
  </si>
  <si>
    <t>201.541.194</t>
  </si>
  <si>
    <t>221.681.548</t>
  </si>
  <si>
    <t>203.669.697</t>
  </si>
  <si>
    <t>223.711.745</t>
  </si>
  <si>
    <t>230.155.731</t>
  </si>
  <si>
    <t>235.844.855</t>
  </si>
  <si>
    <t>237.328.470</t>
  </si>
  <si>
    <t>2.475.963.109</t>
  </si>
  <si>
    <t>15.334.173</t>
  </si>
  <si>
    <t>185.734.906</t>
  </si>
  <si>
    <t>3.454.894</t>
  </si>
  <si>
    <t>3.632.471</t>
  </si>
  <si>
    <t>5.990.048</t>
  </si>
  <si>
    <t>53.621.908</t>
  </si>
  <si>
    <t xml:space="preserve">               INVESTIMENTOS TOTAIS EM US$ 1.00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</si>
</sst>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#,##0.0"/>
    <numFmt numFmtId="167" formatCode="_-* #,##0_-;\-* #,##0_-;_-* &quot;-&quot;??_-;_-@_-"/>
    <numFmt numFmtId="168" formatCode="_(* #,##0.0_);_(* \(#,##0.0\);_(* &quot;-&quot;?_);_(@_)"/>
    <numFmt numFmtId="169" formatCode="0.00_)"/>
    <numFmt numFmtId="170" formatCode="_(* #,##0.0_);_(* \(#,##0.0\);_(* &quot;-&quot;??_);_(@_)"/>
    <numFmt numFmtId="171" formatCode="_(* #,##0_);_(* \(#,##0\);_(* &quot;-&quot;??_);_(@_)"/>
    <numFmt numFmtId="172" formatCode="#,##0.0000_);\(#,##0.0000\)"/>
    <numFmt numFmtId="173" formatCode="_(* #,##0.000000000000_);_(* \(#,##0.000000000000\);_(* &quot;-&quot;??_);_(@_)"/>
    <numFmt numFmtId="174" formatCode="#,##0.00000_);\(#,##0.00000\)"/>
    <numFmt numFmtId="175" formatCode="#,##0.000000_);\(#,##0.000000\)"/>
    <numFmt numFmtId="176" formatCode="#,##0.0000000_);\(#,##0.0000000\)"/>
    <numFmt numFmtId="177" formatCode="#,##0.00000000_);\(#,##0.00000000\)"/>
    <numFmt numFmtId="178" formatCode="#,##0.000000000_);\(#,##0.000000000\)"/>
    <numFmt numFmtId="179" formatCode="#,##0.0000000000_);\(#,##0.0000000000\)"/>
    <numFmt numFmtId="180" formatCode="#,##0.00000000000_);\(#,##0.00000000000\)"/>
    <numFmt numFmtId="181" formatCode="#,##0.000000000000_);\(#,##0.000000000000\)"/>
    <numFmt numFmtId="182" formatCode="#,##0.0000000000000_);\(#,##0.0000000000000\)"/>
    <numFmt numFmtId="183" formatCode="0_)"/>
  </numFmts>
  <fonts count="7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8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oronto"/>
    </font>
    <font>
      <sz val="10"/>
      <name val="Toronto"/>
      <family val="2"/>
    </font>
    <font>
      <sz val="14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sz val="18"/>
      <name val="Times New Roman"/>
      <family val="1"/>
    </font>
    <font>
      <sz val="18"/>
      <name val="Arial"/>
      <family val="2"/>
    </font>
    <font>
      <b/>
      <sz val="12"/>
      <color indexed="63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color indexed="8"/>
      <name val="Arial"/>
      <family val="2"/>
    </font>
    <font>
      <b/>
      <sz val="12"/>
      <color indexed="1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56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sz val="9"/>
      <color indexed="8"/>
      <name val="Arial"/>
      <family val="2"/>
    </font>
    <font>
      <sz val="12"/>
      <color indexed="56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b/>
      <sz val="9"/>
      <color indexed="17"/>
      <name val="Arial"/>
      <family val="2"/>
    </font>
    <font>
      <sz val="11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56"/>
      <name val="Arial"/>
      <family val="2"/>
    </font>
    <font>
      <sz val="10"/>
      <color indexed="8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darkVertical">
        <fgColor indexed="26"/>
        <bgColor indexed="42"/>
      </patternFill>
    </fill>
    <fill>
      <patternFill patternType="darkVertical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18"/>
      </left>
      <right style="thin">
        <color indexed="18"/>
      </right>
      <top style="double">
        <color indexed="18"/>
      </top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medium">
        <color indexed="56"/>
      </left>
      <right style="thin">
        <color indexed="56"/>
      </right>
      <top style="double">
        <color indexed="56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45" fillId="2" borderId="1" applyAlignment="0">
      <alignment horizontal="centerContinuous" vertical="center"/>
    </xf>
    <xf numFmtId="0" fontId="45" fillId="3" borderId="2" applyNumberFormat="0" applyAlignment="0">
      <alignment horizontal="centerContinuous" vertical="center"/>
    </xf>
    <xf numFmtId="0" fontId="45" fillId="3" borderId="1" applyNumberFormat="0" applyAlignment="0">
      <alignment horizontal="centerContinuous" vertical="center"/>
    </xf>
    <xf numFmtId="0" fontId="33" fillId="0" borderId="0"/>
    <xf numFmtId="0" fontId="34" fillId="0" borderId="0"/>
    <xf numFmtId="0" fontId="34" fillId="0" borderId="0"/>
    <xf numFmtId="0" fontId="45" fillId="2" borderId="3">
      <alignment horizontal="center" vertical="center"/>
      <protection locked="0"/>
    </xf>
    <xf numFmtId="0" fontId="64" fillId="2" borderId="1" applyAlignment="0">
      <alignment horizontal="centerContinuous" vertical="center"/>
    </xf>
    <xf numFmtId="9" fontId="3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3" fillId="0" borderId="0"/>
  </cellStyleXfs>
  <cellXfs count="158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10" fillId="0" borderId="0" xfId="0" applyFont="1"/>
    <xf numFmtId="0" fontId="11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12" fillId="4" borderId="4" xfId="0" applyFont="1" applyFill="1" applyBorder="1" applyAlignment="1">
      <alignment horizontal="centerContinuous" vertical="center"/>
    </xf>
    <xf numFmtId="0" fontId="12" fillId="4" borderId="5" xfId="0" applyFont="1" applyFill="1" applyBorder="1" applyAlignment="1">
      <alignment horizontal="centerContinuous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Continuous" vertical="center"/>
    </xf>
    <xf numFmtId="165" fontId="12" fillId="0" borderId="9" xfId="17" applyNumberFormat="1" applyFont="1" applyBorder="1" applyAlignment="1">
      <alignment vertical="center"/>
    </xf>
    <xf numFmtId="165" fontId="12" fillId="0" borderId="8" xfId="17" applyNumberFormat="1" applyFont="1" applyBorder="1" applyAlignment="1">
      <alignment vertical="center"/>
    </xf>
    <xf numFmtId="165" fontId="12" fillId="0" borderId="0" xfId="17" applyNumberFormat="1" applyFont="1" applyBorder="1" applyAlignment="1">
      <alignment vertical="center"/>
    </xf>
    <xf numFmtId="167" fontId="13" fillId="0" borderId="0" xfId="17" applyNumberFormat="1" applyFont="1" applyBorder="1" applyAlignment="1">
      <alignment vertical="center"/>
    </xf>
    <xf numFmtId="0" fontId="12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/>
    <xf numFmtId="0" fontId="20" fillId="0" borderId="0" xfId="0" applyFont="1"/>
    <xf numFmtId="0" fontId="7" fillId="0" borderId="0" xfId="0" applyFont="1" applyBorder="1"/>
    <xf numFmtId="0" fontId="2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7" fontId="0" fillId="0" borderId="0" xfId="0" applyNumberFormat="1"/>
    <xf numFmtId="0" fontId="0" fillId="0" borderId="0" xfId="0" applyBorder="1"/>
    <xf numFmtId="0" fontId="25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4" fontId="0" fillId="0" borderId="0" xfId="0" applyNumberFormat="1"/>
    <xf numFmtId="0" fontId="0" fillId="0" borderId="0" xfId="0" applyFill="1"/>
    <xf numFmtId="0" fontId="26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0" fillId="0" borderId="0" xfId="0" applyFill="1" applyAlignment="1">
      <alignment horizontal="left"/>
    </xf>
    <xf numFmtId="0" fontId="10" fillId="0" borderId="0" xfId="0" applyFont="1" applyAlignment="1"/>
    <xf numFmtId="0" fontId="0" fillId="0" borderId="0" xfId="0" applyAlignment="1"/>
    <xf numFmtId="0" fontId="5" fillId="5" borderId="0" xfId="0" applyFont="1" applyFill="1" applyBorder="1" applyAlignment="1">
      <alignment horizontal="left"/>
    </xf>
    <xf numFmtId="166" fontId="12" fillId="5" borderId="0" xfId="15" applyNumberFormat="1" applyFont="1" applyFill="1" applyBorder="1" applyAlignment="1">
      <alignment horizontal="right"/>
    </xf>
    <xf numFmtId="3" fontId="12" fillId="5" borderId="0" xfId="15" applyNumberFormat="1" applyFont="1" applyFill="1" applyBorder="1" applyAlignment="1">
      <alignment horizontal="right"/>
    </xf>
    <xf numFmtId="4" fontId="12" fillId="5" borderId="0" xfId="15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15" applyNumberFormat="1" applyFont="1" applyBorder="1"/>
    <xf numFmtId="0" fontId="26" fillId="0" borderId="0" xfId="0" applyFont="1" applyBorder="1"/>
    <xf numFmtId="0" fontId="29" fillId="0" borderId="0" xfId="0" applyFont="1" applyBorder="1"/>
    <xf numFmtId="0" fontId="27" fillId="0" borderId="0" xfId="0" applyFont="1" applyBorder="1"/>
    <xf numFmtId="0" fontId="30" fillId="0" borderId="0" xfId="0" applyFont="1" applyBorder="1"/>
    <xf numFmtId="0" fontId="31" fillId="0" borderId="0" xfId="0" applyFont="1" applyBorder="1"/>
    <xf numFmtId="0" fontId="31" fillId="0" borderId="0" xfId="0" applyFont="1"/>
    <xf numFmtId="0" fontId="27" fillId="0" borderId="0" xfId="0" applyFont="1"/>
    <xf numFmtId="0" fontId="12" fillId="0" borderId="0" xfId="0" applyFont="1"/>
    <xf numFmtId="0" fontId="34" fillId="0" borderId="0" xfId="5"/>
    <xf numFmtId="0" fontId="34" fillId="0" borderId="0" xfId="5" applyAlignment="1">
      <alignment horizontal="center"/>
    </xf>
    <xf numFmtId="0" fontId="35" fillId="0" borderId="0" xfId="5" applyFont="1" applyAlignment="1" applyProtection="1">
      <alignment horizontal="center"/>
    </xf>
    <xf numFmtId="0" fontId="14" fillId="0" borderId="0" xfId="5" applyFont="1" applyAlignment="1">
      <alignment horizontal="center"/>
    </xf>
    <xf numFmtId="0" fontId="36" fillId="0" borderId="0" xfId="5" applyFont="1" applyAlignment="1">
      <alignment horizontal="center"/>
    </xf>
    <xf numFmtId="0" fontId="36" fillId="0" borderId="0" xfId="5" applyFont="1" applyAlignment="1">
      <alignment horizontal="centerContinuous"/>
    </xf>
    <xf numFmtId="0" fontId="14" fillId="0" borderId="0" xfId="5" applyFont="1" applyAlignment="1" applyProtection="1">
      <alignment horizontal="centerContinuous"/>
    </xf>
    <xf numFmtId="0" fontId="34" fillId="0" borderId="0" xfId="5" applyAlignment="1">
      <alignment horizontal="centerContinuous"/>
    </xf>
    <xf numFmtId="0" fontId="12" fillId="0" borderId="0" xfId="5" applyFont="1"/>
    <xf numFmtId="0" fontId="7" fillId="0" borderId="0" xfId="5" applyFont="1" applyProtection="1"/>
    <xf numFmtId="0" fontId="23" fillId="0" borderId="0" xfId="0" applyFont="1" applyAlignment="1">
      <alignment horizontal="right"/>
    </xf>
    <xf numFmtId="0" fontId="23" fillId="0" borderId="0" xfId="0" applyFont="1"/>
    <xf numFmtId="0" fontId="0" fillId="0" borderId="0" xfId="0" applyFill="1" applyAlignment="1">
      <alignment horizontal="centerContinuous"/>
    </xf>
    <xf numFmtId="3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0" fillId="0" borderId="0" xfId="0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38" fillId="0" borderId="0" xfId="0" applyFont="1" applyAlignment="1">
      <alignment horizontal="centerContinuous"/>
    </xf>
    <xf numFmtId="0" fontId="19" fillId="0" borderId="0" xfId="0" applyFont="1"/>
    <xf numFmtId="0" fontId="8" fillId="0" borderId="0" xfId="0" applyFont="1" applyFill="1"/>
    <xf numFmtId="0" fontId="40" fillId="0" borderId="0" xfId="0" applyFont="1" applyAlignment="1">
      <alignment horizontal="centerContinuous"/>
    </xf>
    <xf numFmtId="0" fontId="34" fillId="0" borderId="0" xfId="6"/>
    <xf numFmtId="0" fontId="16" fillId="0" borderId="0" xfId="6" applyFont="1"/>
    <xf numFmtId="0" fontId="12" fillId="0" borderId="0" xfId="6" applyFont="1"/>
    <xf numFmtId="0" fontId="19" fillId="0" borderId="0" xfId="6" applyFont="1"/>
    <xf numFmtId="0" fontId="7" fillId="0" borderId="0" xfId="6" applyFont="1"/>
    <xf numFmtId="0" fontId="22" fillId="0" borderId="0" xfId="6" applyFont="1"/>
    <xf numFmtId="0" fontId="32" fillId="0" borderId="0" xfId="6" applyFont="1"/>
    <xf numFmtId="3" fontId="34" fillId="0" borderId="0" xfId="6" applyNumberFormat="1"/>
    <xf numFmtId="0" fontId="0" fillId="5" borderId="0" xfId="0" applyFill="1" applyAlignment="1">
      <alignment horizontal="centerContinuous"/>
    </xf>
    <xf numFmtId="0" fontId="0" fillId="5" borderId="0" xfId="0" applyFill="1"/>
    <xf numFmtId="0" fontId="0" fillId="0" borderId="0" xfId="0" applyAlignment="1">
      <alignment horizontal="center"/>
    </xf>
    <xf numFmtId="0" fontId="10" fillId="5" borderId="0" xfId="0" applyFont="1" applyFill="1"/>
    <xf numFmtId="0" fontId="10" fillId="6" borderId="0" xfId="0" applyFont="1" applyFill="1"/>
    <xf numFmtId="0" fontId="10" fillId="0" borderId="0" xfId="0" applyFont="1" applyAlignment="1">
      <alignment vertical="center"/>
    </xf>
    <xf numFmtId="167" fontId="28" fillId="0" borderId="0" xfId="22" applyNumberFormat="1" applyFont="1" applyBorder="1"/>
    <xf numFmtId="167" fontId="29" fillId="0" borderId="0" xfId="22" applyNumberFormat="1" applyFont="1" applyBorder="1"/>
    <xf numFmtId="0" fontId="4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34" fillId="0" borderId="0" xfId="6" applyFont="1"/>
    <xf numFmtId="164" fontId="0" fillId="0" borderId="0" xfId="11" applyFont="1"/>
    <xf numFmtId="3" fontId="0" fillId="0" borderId="0" xfId="0" applyNumberFormat="1"/>
    <xf numFmtId="0" fontId="14" fillId="0" borderId="0" xfId="5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0" xfId="0" applyFont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8" fillId="0" borderId="0" xfId="0" applyFont="1" applyAlignment="1">
      <alignment horizontal="right"/>
    </xf>
    <xf numFmtId="167" fontId="19" fillId="5" borderId="9" xfId="13" applyNumberFormat="1" applyFont="1" applyFill="1" applyBorder="1" applyAlignment="1">
      <alignment horizontal="center" vertical="center"/>
    </xf>
    <xf numFmtId="10" fontId="19" fillId="5" borderId="9" xfId="1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Continuous" vertical="center"/>
    </xf>
    <xf numFmtId="0" fontId="7" fillId="5" borderId="11" xfId="0" applyFont="1" applyFill="1" applyBorder="1" applyAlignment="1">
      <alignment horizontal="centerContinuous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Continuous" vertical="center"/>
    </xf>
    <xf numFmtId="167" fontId="19" fillId="5" borderId="11" xfId="17" applyNumberFormat="1" applyFont="1" applyFill="1" applyBorder="1" applyAlignment="1">
      <alignment vertical="center"/>
    </xf>
    <xf numFmtId="10" fontId="19" fillId="5" borderId="11" xfId="10" applyNumberFormat="1" applyFont="1" applyFill="1" applyBorder="1" applyAlignment="1">
      <alignment vertical="center"/>
    </xf>
    <xf numFmtId="9" fontId="19" fillId="5" borderId="11" xfId="0" applyNumberFormat="1" applyFont="1" applyFill="1" applyBorder="1" applyAlignment="1">
      <alignment vertical="center"/>
    </xf>
    <xf numFmtId="167" fontId="19" fillId="5" borderId="9" xfId="17" applyNumberFormat="1" applyFont="1" applyFill="1" applyBorder="1" applyAlignment="1">
      <alignment vertical="center"/>
    </xf>
    <xf numFmtId="10" fontId="19" fillId="5" borderId="9" xfId="10" applyNumberFormat="1" applyFont="1" applyFill="1" applyBorder="1" applyAlignment="1">
      <alignment vertical="center"/>
    </xf>
    <xf numFmtId="9" fontId="19" fillId="5" borderId="9" xfId="0" applyNumberFormat="1" applyFont="1" applyFill="1" applyBorder="1" applyAlignment="1">
      <alignment vertical="center"/>
    </xf>
    <xf numFmtId="0" fontId="12" fillId="5" borderId="11" xfId="0" applyFont="1" applyFill="1" applyBorder="1" applyAlignment="1">
      <alignment horizontal="centerContinuous" vertical="center"/>
    </xf>
    <xf numFmtId="0" fontId="12" fillId="5" borderId="9" xfId="0" applyFont="1" applyFill="1" applyBorder="1" applyAlignment="1">
      <alignment horizontal="centerContinuous" vertical="center"/>
    </xf>
    <xf numFmtId="0" fontId="12" fillId="5" borderId="12" xfId="0" applyFont="1" applyFill="1" applyBorder="1" applyAlignment="1">
      <alignment horizontal="centerContinuous" vertical="center"/>
    </xf>
    <xf numFmtId="9" fontId="19" fillId="5" borderId="11" xfId="10" applyNumberFormat="1" applyFont="1" applyFill="1" applyBorder="1" applyAlignment="1">
      <alignment vertical="center"/>
    </xf>
    <xf numFmtId="9" fontId="19" fillId="5" borderId="9" xfId="10" applyNumberFormat="1" applyFont="1" applyFill="1" applyBorder="1" applyAlignment="1">
      <alignment vertical="center"/>
    </xf>
    <xf numFmtId="0" fontId="14" fillId="0" borderId="0" xfId="5" applyFont="1" applyAlignment="1" applyProtection="1">
      <alignment horizontal="left"/>
    </xf>
    <xf numFmtId="0" fontId="12" fillId="0" borderId="11" xfId="0" applyFont="1" applyFill="1" applyBorder="1" applyAlignment="1">
      <alignment horizontal="centerContinuous" vertical="center"/>
    </xf>
    <xf numFmtId="0" fontId="12" fillId="0" borderId="10" xfId="0" applyFont="1" applyFill="1" applyBorder="1" applyAlignment="1">
      <alignment horizontal="centerContinuous" vertical="center"/>
    </xf>
    <xf numFmtId="0" fontId="12" fillId="0" borderId="12" xfId="0" applyFont="1" applyFill="1" applyBorder="1" applyAlignment="1">
      <alignment horizontal="centerContinuous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Continuous" vertical="center"/>
    </xf>
    <xf numFmtId="0" fontId="12" fillId="0" borderId="9" xfId="0" applyFont="1" applyFill="1" applyBorder="1" applyAlignment="1">
      <alignment horizontal="centerContinuous" vertical="center"/>
    </xf>
    <xf numFmtId="167" fontId="19" fillId="0" borderId="11" xfId="17" applyNumberFormat="1" applyFont="1" applyFill="1" applyBorder="1" applyAlignment="1">
      <alignment vertical="center"/>
    </xf>
    <xf numFmtId="10" fontId="19" fillId="0" borderId="11" xfId="10" applyNumberFormat="1" applyFont="1" applyFill="1" applyBorder="1" applyAlignment="1">
      <alignment vertical="center"/>
    </xf>
    <xf numFmtId="9" fontId="19" fillId="0" borderId="11" xfId="0" applyNumberFormat="1" applyFont="1" applyFill="1" applyBorder="1" applyAlignment="1">
      <alignment vertical="center"/>
    </xf>
    <xf numFmtId="167" fontId="19" fillId="0" borderId="9" xfId="17" applyNumberFormat="1" applyFont="1" applyFill="1" applyBorder="1" applyAlignment="1">
      <alignment vertical="center"/>
    </xf>
    <xf numFmtId="10" fontId="19" fillId="0" borderId="9" xfId="10" applyNumberFormat="1" applyFont="1" applyFill="1" applyBorder="1" applyAlignment="1">
      <alignment vertical="center"/>
    </xf>
    <xf numFmtId="9" fontId="19" fillId="0" borderId="9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Continuous" vertical="center"/>
    </xf>
    <xf numFmtId="0" fontId="7" fillId="0" borderId="10" xfId="0" applyFont="1" applyFill="1" applyBorder="1" applyAlignment="1">
      <alignment horizontal="centerContinuous" vertical="center"/>
    </xf>
    <xf numFmtId="0" fontId="7" fillId="0" borderId="12" xfId="0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7" fontId="19" fillId="0" borderId="11" xfId="0" applyNumberFormat="1" applyFont="1" applyFill="1" applyBorder="1" applyAlignment="1">
      <alignment vertical="center"/>
    </xf>
    <xf numFmtId="167" fontId="19" fillId="0" borderId="9" xfId="0" applyNumberFormat="1" applyFont="1" applyFill="1" applyBorder="1" applyAlignment="1">
      <alignment vertical="center"/>
    </xf>
    <xf numFmtId="9" fontId="19" fillId="0" borderId="9" xfId="10" applyNumberFormat="1" applyFont="1" applyFill="1" applyBorder="1" applyAlignment="1">
      <alignment vertical="center"/>
    </xf>
    <xf numFmtId="9" fontId="19" fillId="0" borderId="11" xfId="17" applyNumberFormat="1" applyFont="1" applyFill="1" applyBorder="1" applyAlignment="1">
      <alignment vertical="center"/>
    </xf>
    <xf numFmtId="9" fontId="19" fillId="0" borderId="9" xfId="17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/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Continuous" vertical="center"/>
    </xf>
    <xf numFmtId="167" fontId="19" fillId="0" borderId="9" xfId="3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textRotation="45"/>
    </xf>
    <xf numFmtId="0" fontId="7" fillId="0" borderId="10" xfId="0" applyFont="1" applyFill="1" applyBorder="1" applyAlignment="1">
      <alignment textRotation="45"/>
    </xf>
    <xf numFmtId="0" fontId="12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/>
    <xf numFmtId="0" fontId="7" fillId="0" borderId="1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7" fontId="7" fillId="0" borderId="11" xfId="0" applyNumberFormat="1" applyFont="1" applyFill="1" applyBorder="1" applyAlignment="1">
      <alignment horizontal="center"/>
    </xf>
    <xf numFmtId="17" fontId="7" fillId="0" borderId="11" xfId="0" quotePrefix="1" applyNumberFormat="1" applyFont="1" applyFill="1" applyBorder="1" applyAlignment="1">
      <alignment horizontal="center"/>
    </xf>
    <xf numFmtId="17" fontId="7" fillId="0" borderId="9" xfId="0" applyNumberFormat="1" applyFont="1" applyFill="1" applyBorder="1" applyAlignment="1">
      <alignment horizontal="center"/>
    </xf>
    <xf numFmtId="17" fontId="7" fillId="0" borderId="12" xfId="0" applyNumberFormat="1" applyFont="1" applyFill="1" applyBorder="1" applyAlignment="1">
      <alignment horizontal="center"/>
    </xf>
    <xf numFmtId="167" fontId="1" fillId="0" borderId="8" xfId="21" applyNumberFormat="1" applyFont="1" applyFill="1" applyBorder="1" applyAlignment="1">
      <alignment horizontal="right"/>
    </xf>
    <xf numFmtId="167" fontId="1" fillId="0" borderId="14" xfId="21" applyNumberFormat="1" applyFont="1" applyFill="1" applyBorder="1" applyAlignment="1">
      <alignment horizontal="right"/>
    </xf>
    <xf numFmtId="167" fontId="10" fillId="0" borderId="11" xfId="21" applyNumberFormat="1" applyFont="1" applyFill="1" applyBorder="1"/>
    <xf numFmtId="0" fontId="8" fillId="0" borderId="9" xfId="0" applyFont="1" applyFill="1" applyBorder="1"/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0" fillId="0" borderId="9" xfId="0" applyFill="1" applyBorder="1"/>
    <xf numFmtId="167" fontId="1" fillId="0" borderId="0" xfId="21" applyNumberFormat="1" applyFill="1" applyBorder="1"/>
    <xf numFmtId="167" fontId="1" fillId="0" borderId="11" xfId="21" applyNumberFormat="1" applyFill="1" applyBorder="1"/>
    <xf numFmtId="167" fontId="1" fillId="0" borderId="4" xfId="21" applyNumberFormat="1" applyFill="1" applyBorder="1"/>
    <xf numFmtId="167" fontId="1" fillId="0" borderId="9" xfId="21" applyNumberFormat="1" applyFill="1" applyBorder="1"/>
    <xf numFmtId="167" fontId="1" fillId="0" borderId="8" xfId="21" applyNumberFormat="1" applyFill="1" applyBorder="1"/>
    <xf numFmtId="0" fontId="0" fillId="0" borderId="12" xfId="0" applyFill="1" applyBorder="1"/>
    <xf numFmtId="167" fontId="1" fillId="0" borderId="22" xfId="21" applyNumberFormat="1" applyFill="1" applyBorder="1"/>
    <xf numFmtId="167" fontId="1" fillId="0" borderId="12" xfId="21" applyNumberFormat="1" applyFill="1" applyBorder="1"/>
    <xf numFmtId="167" fontId="1" fillId="0" borderId="14" xfId="21" applyNumberFormat="1" applyFill="1" applyBorder="1"/>
    <xf numFmtId="167" fontId="10" fillId="0" borderId="0" xfId="21" applyNumberFormat="1" applyFont="1" applyFill="1" applyBorder="1"/>
    <xf numFmtId="167" fontId="10" fillId="0" borderId="9" xfId="21" applyNumberFormat="1" applyFont="1" applyFill="1" applyBorder="1"/>
    <xf numFmtId="0" fontId="10" fillId="0" borderId="12" xfId="0" applyFont="1" applyFill="1" applyBorder="1"/>
    <xf numFmtId="1" fontId="10" fillId="0" borderId="22" xfId="21" applyNumberFormat="1" applyFont="1" applyFill="1" applyBorder="1"/>
    <xf numFmtId="0" fontId="10" fillId="0" borderId="1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67" fontId="1" fillId="0" borderId="0" xfId="21" applyNumberFormat="1" applyFill="1" applyBorder="1" applyAlignment="1">
      <alignment vertical="center"/>
    </xf>
    <xf numFmtId="167" fontId="1" fillId="0" borderId="11" xfId="21" applyNumberFormat="1" applyFill="1" applyBorder="1" applyAlignment="1">
      <alignment vertical="center"/>
    </xf>
    <xf numFmtId="167" fontId="1" fillId="0" borderId="4" xfId="21" applyNumberFormat="1" applyFill="1" applyBorder="1" applyAlignment="1">
      <alignment vertical="center"/>
    </xf>
    <xf numFmtId="167" fontId="1" fillId="0" borderId="9" xfId="21" applyNumberFormat="1" applyFill="1" applyBorder="1" applyAlignment="1">
      <alignment vertical="center"/>
    </xf>
    <xf numFmtId="167" fontId="1" fillId="0" borderId="8" xfId="21" applyNumberForma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67" fontId="1" fillId="0" borderId="22" xfId="21" applyNumberFormat="1" applyFill="1" applyBorder="1" applyAlignment="1">
      <alignment vertical="center"/>
    </xf>
    <xf numFmtId="167" fontId="1" fillId="0" borderId="12" xfId="21" applyNumberFormat="1" applyFill="1" applyBorder="1" applyAlignment="1">
      <alignment vertical="center"/>
    </xf>
    <xf numFmtId="167" fontId="1" fillId="0" borderId="14" xfId="21" applyNumberFormat="1" applyFill="1" applyBorder="1" applyAlignment="1">
      <alignment vertical="center"/>
    </xf>
    <xf numFmtId="167" fontId="10" fillId="0" borderId="0" xfId="21" applyNumberFormat="1" applyFont="1" applyFill="1" applyBorder="1" applyAlignment="1">
      <alignment vertical="center"/>
    </xf>
    <xf numFmtId="167" fontId="10" fillId="0" borderId="9" xfId="21" applyNumberFormat="1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1" fontId="10" fillId="0" borderId="22" xfId="21" applyNumberFormat="1" applyFont="1" applyFill="1" applyBorder="1" applyAlignment="1">
      <alignment vertical="center"/>
    </xf>
    <xf numFmtId="9" fontId="10" fillId="0" borderId="12" xfId="10" applyFont="1" applyFill="1" applyBorder="1" applyAlignment="1">
      <alignment vertical="center"/>
    </xf>
    <xf numFmtId="167" fontId="10" fillId="0" borderId="11" xfId="21" applyNumberFormat="1" applyFont="1" applyFill="1" applyBorder="1" applyAlignment="1">
      <alignment vertical="center"/>
    </xf>
    <xf numFmtId="167" fontId="1" fillId="0" borderId="0" xfId="21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167" fontId="48" fillId="0" borderId="9" xfId="3" applyNumberFormat="1" applyFont="1" applyFill="1" applyBorder="1" applyAlignment="1">
      <alignment vertical="center"/>
    </xf>
    <xf numFmtId="0" fontId="12" fillId="5" borderId="10" xfId="0" applyFont="1" applyFill="1" applyBorder="1" applyAlignment="1">
      <alignment horizontal="centerContinuous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Continuous" vertical="center"/>
    </xf>
    <xf numFmtId="0" fontId="12" fillId="5" borderId="5" xfId="0" applyFont="1" applyFill="1" applyBorder="1" applyAlignment="1">
      <alignment horizontal="centerContinuous" vertical="center"/>
    </xf>
    <xf numFmtId="0" fontId="19" fillId="0" borderId="16" xfId="0" applyFont="1" applyBorder="1"/>
    <xf numFmtId="0" fontId="19" fillId="0" borderId="0" xfId="0" applyFont="1" applyAlignment="1"/>
    <xf numFmtId="167" fontId="48" fillId="0" borderId="9" xfId="3" applyNumberFormat="1" applyFont="1" applyFill="1" applyBorder="1" applyAlignment="1">
      <alignment horizontal="center" vertical="center"/>
    </xf>
    <xf numFmtId="167" fontId="19" fillId="0" borderId="11" xfId="19" applyNumberFormat="1" applyFont="1" applyFill="1" applyBorder="1" applyAlignment="1">
      <alignment horizontal="center" vertical="center"/>
    </xf>
    <xf numFmtId="167" fontId="19" fillId="0" borderId="11" xfId="19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167" fontId="19" fillId="0" borderId="9" xfId="19" applyNumberFormat="1" applyFont="1" applyFill="1" applyBorder="1" applyAlignment="1">
      <alignment horizontal="center" vertical="center"/>
    </xf>
    <xf numFmtId="167" fontId="19" fillId="0" borderId="9" xfId="19" applyNumberFormat="1" applyFont="1" applyFill="1" applyBorder="1" applyAlignment="1">
      <alignment vertical="center"/>
    </xf>
    <xf numFmtId="0" fontId="12" fillId="0" borderId="9" xfId="3" applyFont="1" applyFill="1" applyBorder="1" applyAlignment="1">
      <alignment horizontal="center" vertical="center"/>
    </xf>
    <xf numFmtId="167" fontId="19" fillId="0" borderId="9" xfId="3" applyNumberFormat="1" applyFont="1" applyFill="1" applyBorder="1" applyAlignment="1">
      <alignment horizontal="center" vertical="center"/>
    </xf>
    <xf numFmtId="0" fontId="44" fillId="0" borderId="9" xfId="3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Continuous" vertical="center"/>
    </xf>
    <xf numFmtId="0" fontId="19" fillId="0" borderId="12" xfId="0" applyFont="1" applyFill="1" applyBorder="1" applyAlignment="1">
      <alignment horizontal="center" vertical="center"/>
    </xf>
    <xf numFmtId="167" fontId="19" fillId="5" borderId="9" xfId="13" applyNumberFormat="1" applyFont="1" applyFill="1" applyBorder="1" applyAlignment="1" applyProtection="1">
      <alignment horizontal="right" vertical="center"/>
      <protection locked="0"/>
    </xf>
    <xf numFmtId="167" fontId="19" fillId="5" borderId="9" xfId="13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 vertical="center"/>
    </xf>
    <xf numFmtId="0" fontId="44" fillId="5" borderId="9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10" fontId="48" fillId="5" borderId="9" xfId="10" applyNumberFormat="1" applyFont="1" applyFill="1" applyBorder="1" applyAlignment="1" applyProtection="1">
      <alignment horizontal="right" vertical="center"/>
      <protection locked="0"/>
    </xf>
    <xf numFmtId="10" fontId="19" fillId="0" borderId="9" xfId="3" applyNumberFormat="1" applyFont="1" applyFill="1" applyBorder="1" applyAlignment="1">
      <alignment vertical="center"/>
    </xf>
    <xf numFmtId="9" fontId="19" fillId="0" borderId="9" xfId="3" applyNumberFormat="1" applyFont="1" applyFill="1" applyBorder="1" applyAlignment="1">
      <alignment vertical="center"/>
    </xf>
    <xf numFmtId="171" fontId="19" fillId="0" borderId="9" xfId="11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Continuous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Continuous" vertical="center"/>
    </xf>
    <xf numFmtId="0" fontId="44" fillId="0" borderId="9" xfId="3" applyFont="1" applyFill="1" applyBorder="1" applyAlignment="1">
      <alignment horizontal="centerContinuous" vertical="center"/>
    </xf>
    <xf numFmtId="9" fontId="48" fillId="0" borderId="9" xfId="3" applyNumberFormat="1" applyFont="1" applyFill="1" applyBorder="1" applyAlignment="1">
      <alignment vertical="center"/>
    </xf>
    <xf numFmtId="10" fontId="48" fillId="0" borderId="9" xfId="3" applyNumberFormat="1" applyFont="1" applyFill="1" applyBorder="1" applyAlignment="1">
      <alignment vertical="center"/>
    </xf>
    <xf numFmtId="167" fontId="4" fillId="0" borderId="23" xfId="18" applyNumberFormat="1" applyFont="1" applyFill="1" applyBorder="1" applyAlignment="1">
      <alignment vertical="center"/>
    </xf>
    <xf numFmtId="171" fontId="4" fillId="0" borderId="12" xfId="11" applyNumberFormat="1" applyFont="1" applyFill="1" applyBorder="1" applyAlignment="1">
      <alignment vertical="center"/>
    </xf>
    <xf numFmtId="0" fontId="0" fillId="0" borderId="16" xfId="0" applyBorder="1"/>
    <xf numFmtId="0" fontId="0" fillId="0" borderId="5" xfId="0" applyBorder="1"/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171" fontId="4" fillId="0" borderId="0" xfId="11" applyNumberFormat="1" applyFont="1" applyFill="1" applyBorder="1" applyAlignment="1">
      <alignment vertical="center"/>
    </xf>
    <xf numFmtId="171" fontId="4" fillId="0" borderId="9" xfId="11" applyNumberFormat="1" applyFont="1" applyFill="1" applyBorder="1" applyAlignment="1">
      <alignment vertical="center"/>
    </xf>
    <xf numFmtId="167" fontId="4" fillId="0" borderId="9" xfId="16" applyNumberFormat="1" applyFont="1" applyFill="1" applyBorder="1" applyAlignment="1">
      <alignment vertical="center"/>
    </xf>
    <xf numFmtId="167" fontId="4" fillId="0" borderId="11" xfId="16" applyNumberFormat="1" applyFont="1" applyFill="1" applyBorder="1" applyAlignment="1">
      <alignment vertical="center"/>
    </xf>
    <xf numFmtId="167" fontId="4" fillId="0" borderId="0" xfId="16" applyNumberFormat="1" applyFont="1" applyFill="1" applyBorder="1" applyAlignment="1">
      <alignment vertical="center"/>
    </xf>
    <xf numFmtId="167" fontId="4" fillId="0" borderId="4" xfId="11" applyNumberFormat="1" applyFont="1" applyFill="1" applyBorder="1" applyAlignment="1">
      <alignment vertical="center"/>
    </xf>
    <xf numFmtId="167" fontId="4" fillId="0" borderId="10" xfId="11" applyNumberFormat="1" applyFont="1" applyFill="1" applyBorder="1" applyAlignment="1">
      <alignment vertical="center"/>
    </xf>
    <xf numFmtId="167" fontId="4" fillId="0" borderId="9" xfId="3" applyNumberFormat="1" applyFont="1" applyFill="1" applyBorder="1" applyAlignment="1">
      <alignment vertical="center"/>
    </xf>
    <xf numFmtId="167" fontId="4" fillId="0" borderId="11" xfId="3" applyNumberFormat="1" applyFont="1" applyFill="1" applyBorder="1" applyAlignment="1">
      <alignment vertical="center"/>
    </xf>
    <xf numFmtId="167" fontId="4" fillId="0" borderId="25" xfId="3" applyNumberFormat="1" applyFont="1" applyFill="1" applyBorder="1" applyAlignment="1">
      <alignment vertical="center"/>
    </xf>
    <xf numFmtId="167" fontId="4" fillId="0" borderId="9" xfId="11" applyNumberFormat="1" applyFont="1" applyFill="1" applyBorder="1" applyAlignment="1">
      <alignment vertical="center"/>
    </xf>
    <xf numFmtId="167" fontId="4" fillId="0" borderId="13" xfId="11" applyNumberFormat="1" applyFont="1" applyFill="1" applyBorder="1" applyAlignment="1">
      <alignment vertical="center"/>
    </xf>
    <xf numFmtId="167" fontId="4" fillId="0" borderId="8" xfId="11" applyNumberFormat="1" applyFont="1" applyFill="1" applyBorder="1" applyAlignment="1">
      <alignment vertical="center"/>
    </xf>
    <xf numFmtId="167" fontId="4" fillId="0" borderId="0" xfId="11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71" fontId="4" fillId="0" borderId="22" xfId="11" applyNumberFormat="1" applyFont="1" applyFill="1" applyBorder="1" applyAlignment="1">
      <alignment vertical="center"/>
    </xf>
    <xf numFmtId="167" fontId="4" fillId="0" borderId="12" xfId="16" applyNumberFormat="1" applyFont="1" applyFill="1" applyBorder="1" applyAlignment="1">
      <alignment vertical="center"/>
    </xf>
    <xf numFmtId="167" fontId="4" fillId="0" borderId="22" xfId="16" applyNumberFormat="1" applyFont="1" applyFill="1" applyBorder="1" applyAlignment="1">
      <alignment vertical="center"/>
    </xf>
    <xf numFmtId="167" fontId="4" fillId="0" borderId="14" xfId="11" applyNumberFormat="1" applyFont="1" applyFill="1" applyBorder="1" applyAlignment="1">
      <alignment vertical="center"/>
    </xf>
    <xf numFmtId="167" fontId="4" fillId="0" borderId="22" xfId="11" applyNumberFormat="1" applyFont="1" applyFill="1" applyBorder="1" applyAlignment="1">
      <alignment vertical="center"/>
    </xf>
    <xf numFmtId="167" fontId="4" fillId="0" borderId="12" xfId="3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71" fontId="3" fillId="0" borderId="9" xfId="11" applyNumberFormat="1" applyFont="1" applyFill="1" applyBorder="1" applyAlignment="1">
      <alignment vertical="center"/>
    </xf>
    <xf numFmtId="167" fontId="3" fillId="0" borderId="9" xfId="16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71" fontId="4" fillId="0" borderId="11" xfId="11" applyNumberFormat="1" applyFont="1" applyFill="1" applyBorder="1" applyAlignment="1">
      <alignment vertical="center"/>
    </xf>
    <xf numFmtId="167" fontId="4" fillId="0" borderId="8" xfId="16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167" fontId="4" fillId="0" borderId="4" xfId="16" applyNumberFormat="1" applyFont="1" applyFill="1" applyBorder="1" applyAlignment="1">
      <alignment vertical="center"/>
    </xf>
    <xf numFmtId="167" fontId="4" fillId="0" borderId="14" xfId="16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7" fontId="3" fillId="0" borderId="8" xfId="16" applyNumberFormat="1" applyFont="1" applyFill="1" applyBorder="1" applyAlignment="1">
      <alignment vertical="center"/>
    </xf>
    <xf numFmtId="0" fontId="52" fillId="0" borderId="14" xfId="1" applyFont="1" applyFill="1" applyBorder="1" applyAlignment="1">
      <alignment horizontal="center" vertical="center"/>
    </xf>
    <xf numFmtId="0" fontId="52" fillId="0" borderId="24" xfId="1" applyFont="1" applyFill="1" applyBorder="1" applyAlignment="1">
      <alignment horizontal="center" vertical="center"/>
    </xf>
    <xf numFmtId="0" fontId="52" fillId="0" borderId="12" xfId="1" applyFont="1" applyFill="1" applyBorder="1" applyAlignment="1">
      <alignment horizontal="center" vertical="center"/>
    </xf>
    <xf numFmtId="167" fontId="3" fillId="0" borderId="11" xfId="16" applyNumberFormat="1" applyFont="1" applyFill="1" applyBorder="1" applyAlignment="1">
      <alignment vertical="center"/>
    </xf>
    <xf numFmtId="167" fontId="4" fillId="0" borderId="26" xfId="3" applyNumberFormat="1" applyFont="1" applyFill="1" applyBorder="1" applyAlignment="1">
      <alignment vertical="center"/>
    </xf>
    <xf numFmtId="171" fontId="4" fillId="0" borderId="21" xfId="11" applyNumberFormat="1" applyFont="1" applyFill="1" applyBorder="1" applyAlignment="1">
      <alignment vertical="center"/>
    </xf>
    <xf numFmtId="171" fontId="3" fillId="0" borderId="0" xfId="11" applyNumberFormat="1" applyFont="1" applyFill="1" applyBorder="1" applyAlignment="1">
      <alignment vertical="center"/>
    </xf>
    <xf numFmtId="167" fontId="3" fillId="0" borderId="0" xfId="16" applyNumberFormat="1" applyFont="1" applyFill="1" applyBorder="1" applyAlignment="1">
      <alignment vertical="center"/>
    </xf>
    <xf numFmtId="167" fontId="4" fillId="0" borderId="0" xfId="3" applyNumberFormat="1" applyFont="1" applyFill="1" applyBorder="1" applyAlignment="1">
      <alignment vertical="center"/>
    </xf>
    <xf numFmtId="167" fontId="4" fillId="0" borderId="22" xfId="3" applyNumberFormat="1" applyFont="1" applyFill="1" applyBorder="1" applyAlignment="1">
      <alignment vertical="center"/>
    </xf>
    <xf numFmtId="167" fontId="4" fillId="0" borderId="9" xfId="3" applyNumberFormat="1" applyFont="1" applyFill="1" applyBorder="1" applyAlignment="1">
      <alignment horizontal="center" vertical="center"/>
    </xf>
    <xf numFmtId="167" fontId="4" fillId="0" borderId="0" xfId="3" applyNumberFormat="1" applyFont="1" applyFill="1" applyBorder="1" applyAlignment="1">
      <alignment horizontal="center" vertical="center"/>
    </xf>
    <xf numFmtId="167" fontId="4" fillId="0" borderId="12" xfId="3" applyNumberFormat="1" applyFont="1" applyFill="1" applyBorder="1" applyAlignment="1">
      <alignment horizontal="center" vertical="center"/>
    </xf>
    <xf numFmtId="167" fontId="4" fillId="0" borderId="22" xfId="3" applyNumberFormat="1" applyFont="1" applyFill="1" applyBorder="1" applyAlignment="1">
      <alignment horizontal="center" vertical="center"/>
    </xf>
    <xf numFmtId="167" fontId="4" fillId="0" borderId="11" xfId="3" applyNumberFormat="1" applyFont="1" applyFill="1" applyBorder="1" applyAlignment="1">
      <alignment horizontal="center" vertical="center"/>
    </xf>
    <xf numFmtId="167" fontId="4" fillId="0" borderId="27" xfId="16" applyNumberFormat="1" applyFont="1" applyFill="1" applyBorder="1" applyAlignment="1">
      <alignment vertical="center"/>
    </xf>
    <xf numFmtId="3" fontId="4" fillId="0" borderId="4" xfId="16" applyNumberFormat="1" applyFont="1" applyFill="1" applyBorder="1" applyAlignment="1">
      <alignment vertical="center"/>
    </xf>
    <xf numFmtId="0" fontId="19" fillId="0" borderId="13" xfId="5" applyFont="1" applyFill="1" applyBorder="1" applyProtection="1"/>
    <xf numFmtId="169" fontId="19" fillId="0" borderId="9" xfId="5" applyNumberFormat="1" applyFont="1" applyFill="1" applyBorder="1" applyAlignment="1" applyProtection="1">
      <alignment horizontal="center"/>
    </xf>
    <xf numFmtId="0" fontId="19" fillId="0" borderId="9" xfId="5" applyFont="1" applyFill="1" applyBorder="1" applyAlignment="1" applyProtection="1">
      <alignment horizontal="center"/>
    </xf>
    <xf numFmtId="0" fontId="19" fillId="0" borderId="8" xfId="5" applyFont="1" applyFill="1" applyBorder="1" applyAlignment="1" applyProtection="1">
      <alignment horizontal="center"/>
    </xf>
    <xf numFmtId="164" fontId="19" fillId="0" borderId="8" xfId="11" applyFont="1" applyFill="1" applyBorder="1" applyAlignment="1" applyProtection="1">
      <alignment horizontal="center"/>
    </xf>
    <xf numFmtId="169" fontId="19" fillId="0" borderId="9" xfId="5" quotePrefix="1" applyNumberFormat="1" applyFont="1" applyFill="1" applyBorder="1" applyAlignment="1" applyProtection="1">
      <alignment horizontal="center"/>
    </xf>
    <xf numFmtId="2" fontId="19" fillId="0" borderId="9" xfId="5" applyNumberFormat="1" applyFont="1" applyFill="1" applyBorder="1" applyAlignment="1" applyProtection="1">
      <alignment horizontal="center"/>
    </xf>
    <xf numFmtId="2" fontId="19" fillId="0" borderId="8" xfId="5" applyNumberFormat="1" applyFont="1" applyFill="1" applyBorder="1" applyAlignment="1" applyProtection="1">
      <alignment horizontal="center"/>
    </xf>
    <xf numFmtId="0" fontId="19" fillId="0" borderId="13" xfId="5" applyFont="1" applyFill="1" applyBorder="1" applyAlignment="1" applyProtection="1">
      <alignment horizontal="left"/>
    </xf>
    <xf numFmtId="0" fontId="19" fillId="0" borderId="0" xfId="5" applyFont="1"/>
    <xf numFmtId="0" fontId="19" fillId="0" borderId="7" xfId="5" applyFont="1" applyFill="1" applyBorder="1" applyAlignment="1" applyProtection="1">
      <alignment horizontal="center" vertical="center"/>
    </xf>
    <xf numFmtId="0" fontId="19" fillId="0" borderId="6" xfId="5" applyFont="1" applyFill="1" applyBorder="1" applyAlignment="1" applyProtection="1">
      <alignment horizontal="center" vertical="center"/>
    </xf>
    <xf numFmtId="0" fontId="19" fillId="0" borderId="5" xfId="5" applyFont="1" applyFill="1" applyBorder="1" applyAlignment="1" applyProtection="1">
      <alignment horizontal="center" vertical="center"/>
    </xf>
    <xf numFmtId="167" fontId="19" fillId="5" borderId="0" xfId="13" applyNumberFormat="1" applyFont="1" applyFill="1" applyBorder="1" applyAlignment="1" applyProtection="1">
      <alignment horizontal="right" vertical="center"/>
      <protection locked="0"/>
    </xf>
    <xf numFmtId="3" fontId="19" fillId="5" borderId="0" xfId="0" applyNumberFormat="1" applyFont="1" applyFill="1" applyBorder="1" applyAlignment="1" applyProtection="1">
      <alignment horizontal="right" vertical="center"/>
      <protection locked="0"/>
    </xf>
    <xf numFmtId="0" fontId="50" fillId="0" borderId="0" xfId="0" applyFont="1"/>
    <xf numFmtId="0" fontId="49" fillId="0" borderId="0" xfId="0" applyFont="1"/>
    <xf numFmtId="0" fontId="12" fillId="0" borderId="25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Continuous" vertical="center"/>
    </xf>
    <xf numFmtId="171" fontId="19" fillId="5" borderId="0" xfId="1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0" fontId="34" fillId="0" borderId="0" xfId="0" applyFont="1"/>
    <xf numFmtId="3" fontId="32" fillId="0" borderId="11" xfId="22" applyNumberFormat="1" applyFont="1" applyFill="1" applyBorder="1" applyAlignment="1">
      <alignment horizontal="right" vertical="center"/>
    </xf>
    <xf numFmtId="4" fontId="32" fillId="0" borderId="11" xfId="22" applyNumberFormat="1" applyFont="1" applyFill="1" applyBorder="1" applyAlignment="1">
      <alignment horizontal="right" vertical="center"/>
    </xf>
    <xf numFmtId="3" fontId="32" fillId="0" borderId="9" xfId="22" applyNumberFormat="1" applyFont="1" applyFill="1" applyBorder="1" applyAlignment="1">
      <alignment horizontal="right" vertical="center"/>
    </xf>
    <xf numFmtId="4" fontId="32" fillId="0" borderId="9" xfId="22" applyNumberFormat="1" applyFont="1" applyFill="1" applyBorder="1" applyAlignment="1">
      <alignment horizontal="right" vertical="center"/>
    </xf>
    <xf numFmtId="0" fontId="32" fillId="0" borderId="9" xfId="0" applyFont="1" applyFill="1" applyBorder="1" applyAlignment="1">
      <alignment horizontal="center"/>
    </xf>
    <xf numFmtId="0" fontId="8" fillId="0" borderId="0" xfId="0" applyFont="1" applyBorder="1"/>
    <xf numFmtId="0" fontId="12" fillId="0" borderId="0" xfId="6" applyFont="1" applyFill="1" applyBorder="1" applyAlignment="1">
      <alignment horizontal="center"/>
    </xf>
    <xf numFmtId="0" fontId="51" fillId="0" borderId="22" xfId="1" applyFont="1" applyFill="1" applyBorder="1" applyAlignment="1">
      <alignment horizontal="center"/>
    </xf>
    <xf numFmtId="167" fontId="47" fillId="0" borderId="11" xfId="3" applyNumberFormat="1" applyFont="1" applyFill="1" applyBorder="1" applyAlignment="1"/>
    <xf numFmtId="167" fontId="47" fillId="0" borderId="4" xfId="3" applyNumberFormat="1" applyFont="1" applyFill="1" applyBorder="1" applyAlignment="1"/>
    <xf numFmtId="167" fontId="8" fillId="0" borderId="11" xfId="3" applyNumberFormat="1" applyFont="1" applyFill="1" applyBorder="1" applyAlignment="1"/>
    <xf numFmtId="167" fontId="8" fillId="0" borderId="9" xfId="3" applyNumberFormat="1" applyFont="1" applyFill="1" applyBorder="1" applyAlignment="1"/>
    <xf numFmtId="167" fontId="47" fillId="0" borderId="9" xfId="3" applyNumberFormat="1" applyFont="1" applyFill="1" applyBorder="1" applyAlignment="1"/>
    <xf numFmtId="167" fontId="47" fillId="0" borderId="8" xfId="3" applyNumberFormat="1" applyFont="1" applyFill="1" applyBorder="1" applyAlignment="1"/>
    <xf numFmtId="0" fontId="51" fillId="0" borderId="14" xfId="1" applyFont="1" applyFill="1" applyBorder="1" applyAlignment="1">
      <alignment horizontal="center"/>
    </xf>
    <xf numFmtId="167" fontId="47" fillId="0" borderId="0" xfId="3" applyNumberFormat="1" applyFont="1" applyFill="1" applyBorder="1" applyAlignment="1"/>
    <xf numFmtId="171" fontId="8" fillId="0" borderId="9" xfId="11" applyNumberFormat="1" applyFont="1" applyFill="1" applyBorder="1" applyAlignment="1">
      <alignment horizontal="right"/>
    </xf>
    <xf numFmtId="167" fontId="47" fillId="0" borderId="12" xfId="3" applyNumberFormat="1" applyFont="1" applyFill="1" applyBorder="1" applyAlignment="1"/>
    <xf numFmtId="167" fontId="8" fillId="0" borderId="28" xfId="3" applyNumberFormat="1" applyFont="1" applyFill="1" applyBorder="1" applyAlignment="1"/>
    <xf numFmtId="171" fontId="8" fillId="0" borderId="11" xfId="11" applyNumberFormat="1" applyFont="1" applyFill="1" applyBorder="1" applyAlignment="1">
      <alignment horizontal="right"/>
    </xf>
    <xf numFmtId="167" fontId="8" fillId="0" borderId="29" xfId="3" applyNumberFormat="1" applyFont="1" applyFill="1" applyBorder="1" applyAlignment="1"/>
    <xf numFmtId="0" fontId="7" fillId="0" borderId="12" xfId="0" applyFont="1" applyBorder="1" applyAlignment="1">
      <alignment horizontal="center"/>
    </xf>
    <xf numFmtId="171" fontId="8" fillId="0" borderId="9" xfId="11" applyNumberFormat="1" applyFont="1" applyBorder="1"/>
    <xf numFmtId="3" fontId="0" fillId="0" borderId="11" xfId="0" applyNumberFormat="1" applyBorder="1"/>
    <xf numFmtId="167" fontId="10" fillId="0" borderId="10" xfId="21" applyNumberFormat="1" applyFont="1" applyFill="1" applyBorder="1"/>
    <xf numFmtId="3" fontId="0" fillId="0" borderId="9" xfId="0" applyNumberFormat="1" applyBorder="1"/>
    <xf numFmtId="0" fontId="7" fillId="0" borderId="14" xfId="0" applyFont="1" applyBorder="1" applyAlignment="1">
      <alignment horizontal="center"/>
    </xf>
    <xf numFmtId="171" fontId="8" fillId="0" borderId="11" xfId="11" applyNumberFormat="1" applyFont="1" applyFill="1" applyBorder="1"/>
    <xf numFmtId="171" fontId="8" fillId="0" borderId="9" xfId="11" applyNumberFormat="1" applyFont="1" applyFill="1" applyBorder="1"/>
    <xf numFmtId="0" fontId="7" fillId="0" borderId="6" xfId="0" applyFont="1" applyBorder="1" applyAlignment="1">
      <alignment horizontal="center"/>
    </xf>
    <xf numFmtId="167" fontId="10" fillId="0" borderId="13" xfId="21" applyNumberFormat="1" applyFont="1" applyFill="1" applyBorder="1"/>
    <xf numFmtId="0" fontId="51" fillId="0" borderId="12" xfId="1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167" fontId="10" fillId="0" borderId="13" xfId="21" applyNumberFormat="1" applyFont="1" applyFill="1" applyBorder="1" applyAlignment="1">
      <alignment vertical="center"/>
    </xf>
    <xf numFmtId="167" fontId="10" fillId="0" borderId="25" xfId="21" applyNumberFormat="1" applyFont="1" applyFill="1" applyBorder="1" applyAlignment="1">
      <alignment vertical="center"/>
    </xf>
    <xf numFmtId="0" fontId="32" fillId="0" borderId="11" xfId="0" applyFont="1" applyFill="1" applyBorder="1" applyAlignment="1">
      <alignment horizontal="center"/>
    </xf>
    <xf numFmtId="0" fontId="32" fillId="0" borderId="9" xfId="0" applyFont="1" applyFill="1" applyBorder="1" applyAlignment="1">
      <alignment horizontal="center" vertical="center"/>
    </xf>
    <xf numFmtId="166" fontId="32" fillId="0" borderId="11" xfId="0" applyNumberFormat="1" applyFont="1" applyFill="1" applyBorder="1" applyAlignment="1">
      <alignment horizontal="right" vertical="center"/>
    </xf>
    <xf numFmtId="166" fontId="32" fillId="0" borderId="9" xfId="0" applyNumberFormat="1" applyFont="1" applyFill="1" applyBorder="1" applyAlignment="1">
      <alignment horizontal="right" vertical="center"/>
    </xf>
    <xf numFmtId="171" fontId="3" fillId="0" borderId="11" xfId="11" applyNumberFormat="1" applyFont="1" applyFill="1" applyBorder="1" applyAlignment="1">
      <alignment vertical="center"/>
    </xf>
    <xf numFmtId="167" fontId="4" fillId="0" borderId="20" xfId="18" applyNumberFormat="1" applyFont="1" applyFill="1" applyBorder="1" applyAlignment="1">
      <alignment vertical="center"/>
    </xf>
    <xf numFmtId="167" fontId="4" fillId="0" borderId="9" xfId="18" applyNumberFormat="1" applyFont="1" applyFill="1" applyBorder="1" applyAlignment="1">
      <alignment vertical="center"/>
    </xf>
    <xf numFmtId="10" fontId="4" fillId="0" borderId="14" xfId="10" applyNumberFormat="1" applyFont="1" applyFill="1" applyBorder="1" applyAlignment="1">
      <alignment horizontal="center" vertical="center"/>
    </xf>
    <xf numFmtId="10" fontId="4" fillId="0" borderId="14" xfId="10" applyNumberFormat="1" applyFont="1" applyFill="1" applyBorder="1" applyAlignment="1">
      <alignment vertical="center"/>
    </xf>
    <xf numFmtId="10" fontId="4" fillId="0" borderId="15" xfId="10" applyNumberFormat="1" applyFont="1" applyFill="1" applyBorder="1" applyAlignment="1">
      <alignment vertical="center"/>
    </xf>
    <xf numFmtId="10" fontId="4" fillId="0" borderId="12" xfId="10" applyNumberFormat="1" applyFont="1" applyFill="1" applyBorder="1" applyAlignment="1">
      <alignment vertical="center"/>
    </xf>
    <xf numFmtId="1" fontId="4" fillId="0" borderId="20" xfId="18" applyNumberFormat="1" applyFont="1" applyFill="1" applyBorder="1" applyAlignment="1">
      <alignment horizontal="right" vertical="center"/>
    </xf>
    <xf numFmtId="1" fontId="4" fillId="0" borderId="20" xfId="18" applyNumberFormat="1" applyFont="1" applyFill="1" applyBorder="1" applyAlignment="1">
      <alignment horizontal="center" vertical="center"/>
    </xf>
    <xf numFmtId="167" fontId="4" fillId="0" borderId="9" xfId="18" applyNumberFormat="1" applyFont="1" applyFill="1" applyBorder="1" applyAlignment="1">
      <alignment horizontal="left" vertical="center"/>
    </xf>
    <xf numFmtId="10" fontId="4" fillId="0" borderId="14" xfId="10" applyNumberFormat="1" applyFont="1" applyFill="1" applyBorder="1" applyAlignment="1">
      <alignment horizontal="right" vertical="center"/>
    </xf>
    <xf numFmtId="167" fontId="4" fillId="0" borderId="8" xfId="18" applyNumberFormat="1" applyFont="1" applyFill="1" applyBorder="1" applyAlignment="1">
      <alignment horizontal="center" vertical="center"/>
    </xf>
    <xf numFmtId="167" fontId="4" fillId="0" borderId="8" xfId="18" applyNumberFormat="1" applyFont="1" applyFill="1" applyBorder="1" applyAlignment="1">
      <alignment vertical="center"/>
    </xf>
    <xf numFmtId="10" fontId="4" fillId="0" borderId="8" xfId="10" applyNumberFormat="1" applyFont="1" applyFill="1" applyBorder="1" applyAlignment="1">
      <alignment horizontal="right" vertical="center"/>
    </xf>
    <xf numFmtId="10" fontId="4" fillId="0" borderId="8" xfId="10" applyNumberFormat="1" applyFont="1" applyFill="1" applyBorder="1" applyAlignment="1">
      <alignment vertical="center"/>
    </xf>
    <xf numFmtId="10" fontId="4" fillId="0" borderId="27" xfId="10" applyNumberFormat="1" applyFont="1" applyFill="1" applyBorder="1" applyAlignment="1">
      <alignment vertical="center"/>
    </xf>
    <xf numFmtId="167" fontId="4" fillId="0" borderId="9" xfId="18" applyNumberFormat="1" applyFont="1" applyFill="1" applyBorder="1"/>
    <xf numFmtId="0" fontId="7" fillId="5" borderId="14" xfId="0" applyFont="1" applyFill="1" applyBorder="1" applyAlignment="1">
      <alignment horizontal="centerContinuous" vertical="center"/>
    </xf>
    <xf numFmtId="0" fontId="12" fillId="0" borderId="7" xfId="5" applyFont="1" applyFill="1" applyBorder="1" applyAlignment="1" applyProtection="1">
      <alignment horizontal="center"/>
    </xf>
    <xf numFmtId="0" fontId="12" fillId="0" borderId="0" xfId="0" applyFont="1" applyFill="1" applyBorder="1" applyAlignment="1">
      <alignment horizontal="centerContinuous" vertical="center"/>
    </xf>
    <xf numFmtId="165" fontId="19" fillId="0" borderId="9" xfId="2" applyNumberFormat="1" applyFont="1" applyFill="1" applyBorder="1" applyAlignment="1">
      <alignment vertical="center"/>
    </xf>
    <xf numFmtId="165" fontId="19" fillId="0" borderId="12" xfId="2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165" fontId="4" fillId="0" borderId="11" xfId="17" applyNumberFormat="1" applyFont="1" applyFill="1" applyBorder="1" applyAlignment="1">
      <alignment vertical="center"/>
    </xf>
    <xf numFmtId="165" fontId="4" fillId="0" borderId="9" xfId="17" applyNumberFormat="1" applyFont="1" applyFill="1" applyBorder="1" applyAlignment="1">
      <alignment vertical="center"/>
    </xf>
    <xf numFmtId="165" fontId="4" fillId="0" borderId="9" xfId="2" applyNumberFormat="1" applyFont="1" applyFill="1" applyBorder="1" applyAlignment="1">
      <alignment vertical="center"/>
    </xf>
    <xf numFmtId="165" fontId="4" fillId="0" borderId="12" xfId="2" applyNumberFormat="1" applyFont="1" applyFill="1" applyBorder="1" applyAlignment="1">
      <alignment vertical="center"/>
    </xf>
    <xf numFmtId="165" fontId="3" fillId="0" borderId="11" xfId="17" applyNumberFormat="1" applyFont="1" applyFill="1" applyBorder="1" applyAlignment="1">
      <alignment vertical="center"/>
    </xf>
    <xf numFmtId="165" fontId="3" fillId="0" borderId="9" xfId="17" applyNumberFormat="1" applyFont="1" applyFill="1" applyBorder="1" applyAlignment="1">
      <alignment vertical="center"/>
    </xf>
    <xf numFmtId="165" fontId="3" fillId="0" borderId="9" xfId="2" applyNumberFormat="1" applyFont="1" applyFill="1" applyBorder="1" applyAlignment="1">
      <alignment vertical="center"/>
    </xf>
    <xf numFmtId="165" fontId="3" fillId="0" borderId="9" xfId="11" applyNumberFormat="1" applyFont="1" applyFill="1" applyBorder="1" applyAlignment="1">
      <alignment vertical="center"/>
    </xf>
    <xf numFmtId="165" fontId="3" fillId="0" borderId="12" xfId="11" applyNumberFormat="1" applyFont="1" applyFill="1" applyBorder="1" applyAlignment="1">
      <alignment vertical="center"/>
    </xf>
    <xf numFmtId="0" fontId="5" fillId="0" borderId="0" xfId="6" applyFont="1"/>
    <xf numFmtId="3" fontId="48" fillId="0" borderId="13" xfId="0" applyNumberFormat="1" applyFont="1" applyFill="1" applyBorder="1" applyAlignment="1">
      <alignment horizontal="center"/>
    </xf>
    <xf numFmtId="3" fontId="0" fillId="0" borderId="0" xfId="0" applyNumberFormat="1" applyBorder="1"/>
    <xf numFmtId="0" fontId="7" fillId="0" borderId="25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51" fillId="0" borderId="11" xfId="1" applyFont="1" applyFill="1" applyBorder="1" applyAlignment="1">
      <alignment horizontal="center"/>
    </xf>
    <xf numFmtId="0" fontId="7" fillId="0" borderId="7" xfId="0" applyFont="1" applyBorder="1" applyAlignment="1"/>
    <xf numFmtId="0" fontId="8" fillId="0" borderId="5" xfId="0" applyFont="1" applyBorder="1"/>
    <xf numFmtId="49" fontId="7" fillId="0" borderId="11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171" fontId="1" fillId="0" borderId="0" xfId="11" applyNumberFormat="1" applyAlignment="1">
      <alignment horizontal="right"/>
    </xf>
    <xf numFmtId="171" fontId="1" fillId="0" borderId="0" xfId="11" applyNumberFormat="1"/>
    <xf numFmtId="4" fontId="46" fillId="0" borderId="9" xfId="11" applyNumberFormat="1" applyFont="1" applyFill="1" applyBorder="1" applyAlignment="1">
      <alignment horizontal="right"/>
    </xf>
    <xf numFmtId="4" fontId="46" fillId="0" borderId="13" xfId="11" applyNumberFormat="1" applyFont="1" applyFill="1" applyBorder="1" applyAlignment="1">
      <alignment horizontal="right"/>
    </xf>
    <xf numFmtId="167" fontId="46" fillId="0" borderId="0" xfId="3" applyNumberFormat="1" applyFont="1" applyFill="1" applyBorder="1" applyAlignment="1">
      <alignment vertical="center"/>
    </xf>
    <xf numFmtId="4" fontId="46" fillId="0" borderId="8" xfId="11" applyNumberFormat="1" applyFont="1" applyFill="1" applyBorder="1" applyAlignment="1">
      <alignment horizontal="right"/>
    </xf>
    <xf numFmtId="3" fontId="46" fillId="0" borderId="11" xfId="0" applyNumberFormat="1" applyFont="1" applyFill="1" applyBorder="1" applyAlignment="1">
      <alignment horizontal="center"/>
    </xf>
    <xf numFmtId="4" fontId="46" fillId="0" borderId="11" xfId="11" applyNumberFormat="1" applyFont="1" applyFill="1" applyBorder="1" applyAlignment="1">
      <alignment horizontal="right"/>
    </xf>
    <xf numFmtId="4" fontId="46" fillId="0" borderId="4" xfId="11" applyNumberFormat="1" applyFont="1" applyFill="1" applyBorder="1" applyAlignment="1">
      <alignment horizontal="right"/>
    </xf>
    <xf numFmtId="3" fontId="46" fillId="0" borderId="9" xfId="0" applyNumberFormat="1" applyFont="1" applyFill="1" applyBorder="1" applyAlignment="1">
      <alignment horizontal="center"/>
    </xf>
    <xf numFmtId="3" fontId="46" fillId="0" borderId="12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3" fontId="46" fillId="0" borderId="10" xfId="0" applyNumberFormat="1" applyFont="1" applyFill="1" applyBorder="1" applyAlignment="1">
      <alignment horizontal="center"/>
    </xf>
    <xf numFmtId="3" fontId="46" fillId="0" borderId="0" xfId="0" applyNumberFormat="1" applyFont="1" applyFill="1" applyBorder="1" applyAlignment="1">
      <alignment horizontal="center"/>
    </xf>
    <xf numFmtId="3" fontId="46" fillId="0" borderId="22" xfId="0" applyNumberFormat="1" applyFont="1" applyFill="1" applyBorder="1" applyAlignment="1">
      <alignment horizontal="center"/>
    </xf>
    <xf numFmtId="3" fontId="46" fillId="0" borderId="13" xfId="0" applyNumberFormat="1" applyFont="1" applyFill="1" applyBorder="1" applyAlignment="1">
      <alignment horizontal="center"/>
    </xf>
    <xf numFmtId="4" fontId="41" fillId="0" borderId="11" xfId="11" applyNumberFormat="1" applyFont="1" applyFill="1" applyBorder="1" applyAlignment="1">
      <alignment horizontal="right"/>
    </xf>
    <xf numFmtId="4" fontId="41" fillId="0" borderId="0" xfId="11" applyNumberFormat="1" applyFont="1" applyFill="1" applyBorder="1" applyAlignment="1">
      <alignment horizontal="right"/>
    </xf>
    <xf numFmtId="2" fontId="46" fillId="0" borderId="9" xfId="0" applyNumberFormat="1" applyFont="1" applyFill="1" applyBorder="1" applyAlignment="1">
      <alignment horizontal="right"/>
    </xf>
    <xf numFmtId="4" fontId="46" fillId="0" borderId="25" xfId="11" applyNumberFormat="1" applyFont="1" applyFill="1" applyBorder="1" applyAlignment="1">
      <alignment horizontal="right"/>
    </xf>
    <xf numFmtId="2" fontId="46" fillId="0" borderId="8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1" fontId="46" fillId="0" borderId="11" xfId="0" applyNumberFormat="1" applyFont="1" applyFill="1" applyBorder="1" applyAlignment="1">
      <alignment horizontal="right"/>
    </xf>
    <xf numFmtId="3" fontId="46" fillId="0" borderId="11" xfId="0" applyNumberFormat="1" applyFont="1" applyFill="1" applyBorder="1" applyAlignment="1">
      <alignment horizontal="right"/>
    </xf>
    <xf numFmtId="1" fontId="46" fillId="0" borderId="25" xfId="0" applyNumberFormat="1" applyFont="1" applyFill="1" applyBorder="1" applyAlignment="1">
      <alignment horizontal="right"/>
    </xf>
    <xf numFmtId="1" fontId="46" fillId="0" borderId="4" xfId="0" applyNumberFormat="1" applyFont="1" applyFill="1" applyBorder="1" applyAlignment="1">
      <alignment horizontal="center"/>
    </xf>
    <xf numFmtId="0" fontId="46" fillId="0" borderId="11" xfId="0" applyFont="1" applyFill="1" applyBorder="1" applyAlignment="1">
      <alignment horizontal="right"/>
    </xf>
    <xf numFmtId="3" fontId="46" fillId="0" borderId="9" xfId="0" applyNumberFormat="1" applyFont="1" applyFill="1" applyBorder="1" applyAlignment="1">
      <alignment horizontal="right"/>
    </xf>
    <xf numFmtId="2" fontId="46" fillId="0" borderId="13" xfId="0" applyNumberFormat="1" applyFont="1" applyFill="1" applyBorder="1" applyAlignment="1">
      <alignment horizontal="right"/>
    </xf>
    <xf numFmtId="3" fontId="46" fillId="0" borderId="12" xfId="0" applyNumberFormat="1" applyFont="1" applyFill="1" applyBorder="1" applyAlignment="1">
      <alignment horizontal="right"/>
    </xf>
    <xf numFmtId="171" fontId="46" fillId="0" borderId="11" xfId="11" applyNumberFormat="1" applyFont="1" applyFill="1" applyBorder="1" applyAlignment="1">
      <alignment horizontal="right" vertical="center"/>
    </xf>
    <xf numFmtId="171" fontId="46" fillId="0" borderId="9" xfId="11" applyNumberFormat="1" applyFont="1" applyFill="1" applyBorder="1" applyAlignment="1">
      <alignment horizontal="right" vertical="center"/>
    </xf>
    <xf numFmtId="4" fontId="46" fillId="0" borderId="12" xfId="11" applyNumberFormat="1" applyFont="1" applyFill="1" applyBorder="1" applyAlignment="1">
      <alignment horizontal="right"/>
    </xf>
    <xf numFmtId="4" fontId="46" fillId="0" borderId="24" xfId="11" applyNumberFormat="1" applyFont="1" applyFill="1" applyBorder="1" applyAlignment="1">
      <alignment horizontal="right"/>
    </xf>
    <xf numFmtId="4" fontId="46" fillId="0" borderId="14" xfId="11" applyNumberFormat="1" applyFont="1" applyFill="1" applyBorder="1" applyAlignment="1">
      <alignment horizontal="right"/>
    </xf>
    <xf numFmtId="171" fontId="46" fillId="0" borderId="12" xfId="11" applyNumberFormat="1" applyFont="1" applyFill="1" applyBorder="1" applyAlignment="1">
      <alignment horizontal="right" vertical="center"/>
    </xf>
    <xf numFmtId="3" fontId="41" fillId="0" borderId="0" xfId="0" applyNumberFormat="1" applyFont="1" applyFill="1" applyBorder="1" applyAlignment="1">
      <alignment horizontal="center"/>
    </xf>
    <xf numFmtId="171" fontId="46" fillId="0" borderId="9" xfId="11" applyNumberFormat="1" applyFont="1" applyFill="1" applyBorder="1" applyAlignment="1">
      <alignment horizontal="center" vertical="center"/>
    </xf>
    <xf numFmtId="4" fontId="46" fillId="0" borderId="0" xfId="11" applyNumberFormat="1" applyFont="1" applyFill="1" applyBorder="1" applyAlignment="1">
      <alignment horizontal="right"/>
    </xf>
    <xf numFmtId="0" fontId="46" fillId="0" borderId="11" xfId="0" applyFont="1" applyBorder="1"/>
    <xf numFmtId="0" fontId="46" fillId="0" borderId="9" xfId="0" applyFont="1" applyBorder="1"/>
    <xf numFmtId="3" fontId="41" fillId="0" borderId="22" xfId="0" applyNumberFormat="1" applyFont="1" applyFill="1" applyBorder="1" applyAlignment="1">
      <alignment horizontal="center"/>
    </xf>
    <xf numFmtId="171" fontId="46" fillId="0" borderId="12" xfId="11" applyNumberFormat="1" applyFont="1" applyFill="1" applyBorder="1" applyAlignment="1">
      <alignment horizontal="center" vertical="center"/>
    </xf>
    <xf numFmtId="4" fontId="46" fillId="0" borderId="22" xfId="11" applyNumberFormat="1" applyFont="1" applyFill="1" applyBorder="1" applyAlignment="1">
      <alignment horizontal="right"/>
    </xf>
    <xf numFmtId="0" fontId="46" fillId="0" borderId="12" xfId="0" applyFont="1" applyBorder="1"/>
    <xf numFmtId="3" fontId="41" fillId="0" borderId="9" xfId="0" applyNumberFormat="1" applyFont="1" applyFill="1" applyBorder="1" applyAlignment="1">
      <alignment horizontal="center"/>
    </xf>
    <xf numFmtId="3" fontId="41" fillId="0" borderId="11" xfId="0" applyNumberFormat="1" applyFont="1" applyFill="1" applyBorder="1" applyAlignment="1">
      <alignment horizontal="center"/>
    </xf>
    <xf numFmtId="171" fontId="46" fillId="0" borderId="11" xfId="11" applyNumberFormat="1" applyFont="1" applyFill="1" applyBorder="1" applyAlignment="1">
      <alignment horizontal="center" vertical="center"/>
    </xf>
    <xf numFmtId="2" fontId="41" fillId="0" borderId="11" xfId="0" applyNumberFormat="1" applyFont="1" applyBorder="1"/>
    <xf numFmtId="2" fontId="41" fillId="0" borderId="9" xfId="0" applyNumberFormat="1" applyFont="1" applyBorder="1"/>
    <xf numFmtId="3" fontId="41" fillId="0" borderId="12" xfId="0" applyNumberFormat="1" applyFont="1" applyFill="1" applyBorder="1" applyAlignment="1">
      <alignment horizontal="center"/>
    </xf>
    <xf numFmtId="2" fontId="41" fillId="0" borderId="12" xfId="0" applyNumberFormat="1" applyFont="1" applyBorder="1"/>
    <xf numFmtId="3" fontId="0" fillId="0" borderId="12" xfId="0" applyNumberFormat="1" applyBorder="1"/>
    <xf numFmtId="3" fontId="6" fillId="0" borderId="0" xfId="0" applyNumberFormat="1" applyFont="1" applyFill="1" applyBorder="1"/>
    <xf numFmtId="0" fontId="6" fillId="0" borderId="0" xfId="0" applyFont="1"/>
    <xf numFmtId="0" fontId="15" fillId="0" borderId="0" xfId="0" applyFont="1" applyFill="1" applyAlignment="1">
      <alignment horizontal="left"/>
    </xf>
    <xf numFmtId="0" fontId="16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left"/>
    </xf>
    <xf numFmtId="0" fontId="54" fillId="0" borderId="0" xfId="0" applyFont="1" applyAlignment="1">
      <alignment horizontal="centerContinuous"/>
    </xf>
    <xf numFmtId="0" fontId="25" fillId="0" borderId="0" xfId="0" applyFont="1"/>
    <xf numFmtId="0" fontId="16" fillId="0" borderId="0" xfId="0" applyFont="1"/>
    <xf numFmtId="0" fontId="25" fillId="0" borderId="0" xfId="0" applyFont="1" applyFill="1" applyAlignment="1">
      <alignment horizontal="centerContinuous"/>
    </xf>
    <xf numFmtId="0" fontId="55" fillId="0" borderId="0" xfId="0" applyFont="1" applyAlignment="1">
      <alignment horizontal="centerContinuous"/>
    </xf>
    <xf numFmtId="0" fontId="56" fillId="0" borderId="0" xfId="0" applyFont="1"/>
    <xf numFmtId="0" fontId="57" fillId="0" borderId="22" xfId="0" applyFont="1" applyBorder="1"/>
    <xf numFmtId="0" fontId="42" fillId="0" borderId="0" xfId="0" applyFont="1" applyAlignment="1"/>
    <xf numFmtId="171" fontId="0" fillId="0" borderId="0" xfId="0" applyNumberFormat="1" applyBorder="1"/>
    <xf numFmtId="171" fontId="0" fillId="0" borderId="0" xfId="11" applyNumberFormat="1" applyFont="1"/>
    <xf numFmtId="171" fontId="34" fillId="0" borderId="0" xfId="5" applyNumberFormat="1"/>
    <xf numFmtId="2" fontId="19" fillId="0" borderId="0" xfId="11" applyNumberFormat="1" applyFont="1" applyFill="1" applyBorder="1" applyAlignment="1" applyProtection="1">
      <alignment horizontal="right"/>
    </xf>
    <xf numFmtId="2" fontId="19" fillId="0" borderId="9" xfId="11" applyNumberFormat="1" applyFont="1" applyFill="1" applyBorder="1" applyAlignment="1" applyProtection="1">
      <alignment horizontal="right"/>
    </xf>
    <xf numFmtId="3" fontId="41" fillId="0" borderId="4" xfId="11" applyNumberFormat="1" applyFont="1" applyFill="1" applyBorder="1" applyAlignment="1">
      <alignment horizontal="right"/>
    </xf>
    <xf numFmtId="3" fontId="41" fillId="0" borderId="8" xfId="11" applyNumberFormat="1" applyFont="1" applyFill="1" applyBorder="1" applyAlignment="1">
      <alignment horizontal="right"/>
    </xf>
    <xf numFmtId="171" fontId="46" fillId="0" borderId="25" xfId="11" applyNumberFormat="1" applyFont="1" applyFill="1" applyBorder="1" applyAlignment="1">
      <alignment horizontal="center" vertical="center"/>
    </xf>
    <xf numFmtId="171" fontId="46" fillId="0" borderId="13" xfId="11" applyNumberFormat="1" applyFont="1" applyFill="1" applyBorder="1" applyAlignment="1">
      <alignment horizontal="center" vertical="center"/>
    </xf>
    <xf numFmtId="171" fontId="46" fillId="0" borderId="24" xfId="11" applyNumberFormat="1" applyFont="1" applyFill="1" applyBorder="1" applyAlignment="1">
      <alignment horizontal="center" vertical="center"/>
    </xf>
    <xf numFmtId="3" fontId="41" fillId="0" borderId="14" xfId="11" applyNumberFormat="1" applyFont="1" applyFill="1" applyBorder="1" applyAlignment="1">
      <alignment horizontal="right"/>
    </xf>
    <xf numFmtId="0" fontId="7" fillId="0" borderId="24" xfId="0" applyFont="1" applyBorder="1" applyAlignment="1">
      <alignment horizontal="center"/>
    </xf>
    <xf numFmtId="167" fontId="7" fillId="0" borderId="9" xfId="21" applyNumberFormat="1" applyFont="1" applyFill="1" applyBorder="1"/>
    <xf numFmtId="171" fontId="1" fillId="0" borderId="9" xfId="11" applyNumberFormat="1" applyBorder="1"/>
    <xf numFmtId="0" fontId="0" fillId="0" borderId="11" xfId="0" applyBorder="1"/>
    <xf numFmtId="167" fontId="19" fillId="5" borderId="11" xfId="13" applyNumberFormat="1" applyFont="1" applyFill="1" applyBorder="1" applyAlignment="1">
      <alignment horizontal="center" vertical="center"/>
    </xf>
    <xf numFmtId="0" fontId="59" fillId="0" borderId="0" xfId="0" applyFont="1"/>
    <xf numFmtId="0" fontId="3" fillId="5" borderId="0" xfId="0" applyFont="1" applyFill="1" applyBorder="1" applyAlignment="1">
      <alignment horizontal="left" vertical="center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2" fillId="0" borderId="0" xfId="0" applyFont="1" applyBorder="1"/>
    <xf numFmtId="0" fontId="61" fillId="0" borderId="0" xfId="0" applyFont="1" applyBorder="1"/>
    <xf numFmtId="0" fontId="52" fillId="0" borderId="0" xfId="0" applyFont="1" applyBorder="1"/>
    <xf numFmtId="0" fontId="4" fillId="0" borderId="0" xfId="0" applyFont="1" applyBorder="1"/>
    <xf numFmtId="0" fontId="5" fillId="0" borderId="0" xfId="0" applyFont="1"/>
    <xf numFmtId="0" fontId="0" fillId="0" borderId="9" xfId="0" applyFill="1" applyBorder="1" applyAlignment="1">
      <alignment horizontal="right"/>
    </xf>
    <xf numFmtId="167" fontId="4" fillId="0" borderId="13" xfId="18" applyNumberFormat="1" applyFont="1" applyFill="1" applyBorder="1" applyAlignment="1">
      <alignment vertical="center"/>
    </xf>
    <xf numFmtId="167" fontId="4" fillId="0" borderId="13" xfId="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centerContinuous" vertical="center"/>
    </xf>
    <xf numFmtId="0" fontId="12" fillId="0" borderId="4" xfId="0" applyFont="1" applyFill="1" applyBorder="1" applyAlignment="1">
      <alignment horizontal="centerContinuous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68" fontId="19" fillId="0" borderId="11" xfId="0" applyNumberFormat="1" applyFont="1" applyFill="1" applyBorder="1" applyAlignment="1">
      <alignment horizontal="center" vertical="center"/>
    </xf>
    <xf numFmtId="168" fontId="19" fillId="0" borderId="9" xfId="0" applyNumberFormat="1" applyFont="1" applyFill="1" applyBorder="1" applyAlignment="1">
      <alignment horizontal="center" vertical="center"/>
    </xf>
    <xf numFmtId="165" fontId="19" fillId="0" borderId="9" xfId="12" applyNumberFormat="1" applyFont="1" applyFill="1" applyBorder="1" applyAlignment="1">
      <alignment vertical="center"/>
    </xf>
    <xf numFmtId="165" fontId="19" fillId="0" borderId="9" xfId="13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>
      <alignment horizontal="center"/>
    </xf>
    <xf numFmtId="167" fontId="8" fillId="0" borderId="0" xfId="21" applyNumberFormat="1" applyFont="1" applyFill="1" applyBorder="1"/>
    <xf numFmtId="167" fontId="8" fillId="0" borderId="11" xfId="21" applyNumberFormat="1" applyFont="1" applyFill="1" applyBorder="1"/>
    <xf numFmtId="167" fontId="8" fillId="0" borderId="4" xfId="21" applyNumberFormat="1" applyFont="1" applyFill="1" applyBorder="1"/>
    <xf numFmtId="3" fontId="8" fillId="0" borderId="11" xfId="0" applyNumberFormat="1" applyFont="1" applyBorder="1"/>
    <xf numFmtId="167" fontId="8" fillId="0" borderId="9" xfId="21" applyNumberFormat="1" applyFont="1" applyFill="1" applyBorder="1"/>
    <xf numFmtId="167" fontId="8" fillId="0" borderId="8" xfId="21" applyNumberFormat="1" applyFont="1" applyFill="1" applyBorder="1"/>
    <xf numFmtId="3" fontId="8" fillId="0" borderId="9" xfId="0" applyNumberFormat="1" applyFont="1" applyBorder="1"/>
    <xf numFmtId="0" fontId="8" fillId="0" borderId="12" xfId="0" applyFont="1" applyFill="1" applyBorder="1"/>
    <xf numFmtId="167" fontId="8" fillId="0" borderId="22" xfId="21" applyNumberFormat="1" applyFont="1" applyFill="1" applyBorder="1"/>
    <xf numFmtId="167" fontId="8" fillId="0" borderId="12" xfId="21" applyNumberFormat="1" applyFont="1" applyFill="1" applyBorder="1"/>
    <xf numFmtId="167" fontId="8" fillId="0" borderId="14" xfId="21" applyNumberFormat="1" applyFont="1" applyFill="1" applyBorder="1"/>
    <xf numFmtId="3" fontId="8" fillId="0" borderId="12" xfId="0" applyNumberFormat="1" applyFont="1" applyBorder="1"/>
    <xf numFmtId="0" fontId="7" fillId="0" borderId="9" xfId="0" applyFont="1" applyFill="1" applyBorder="1"/>
    <xf numFmtId="167" fontId="7" fillId="0" borderId="0" xfId="21" applyNumberFormat="1" applyFont="1" applyFill="1" applyBorder="1"/>
    <xf numFmtId="167" fontId="7" fillId="0" borderId="11" xfId="21" applyNumberFormat="1" applyFont="1" applyFill="1" applyBorder="1"/>
    <xf numFmtId="1" fontId="7" fillId="0" borderId="22" xfId="21" applyNumberFormat="1" applyFont="1" applyFill="1" applyBorder="1"/>
    <xf numFmtId="0" fontId="8" fillId="0" borderId="11" xfId="0" applyFont="1" applyBorder="1"/>
    <xf numFmtId="167" fontId="32" fillId="5" borderId="11" xfId="13" applyNumberFormat="1" applyFont="1" applyFill="1" applyBorder="1" applyAlignment="1">
      <alignment horizontal="left" vertical="center"/>
    </xf>
    <xf numFmtId="167" fontId="32" fillId="5" borderId="9" xfId="13" applyNumberFormat="1" applyFont="1" applyFill="1" applyBorder="1" applyAlignment="1">
      <alignment horizontal="left" vertical="center"/>
    </xf>
    <xf numFmtId="167" fontId="32" fillId="5" borderId="9" xfId="13" applyNumberFormat="1" applyFont="1" applyFill="1" applyBorder="1" applyAlignment="1" applyProtection="1">
      <alignment horizontal="left" vertical="center"/>
      <protection locked="0"/>
    </xf>
    <xf numFmtId="167" fontId="32" fillId="5" borderId="12" xfId="13" applyNumberFormat="1" applyFont="1" applyFill="1" applyBorder="1" applyAlignment="1" applyProtection="1">
      <alignment horizontal="left" vertical="center"/>
      <protection locked="0"/>
    </xf>
    <xf numFmtId="4" fontId="32" fillId="0" borderId="11" xfId="14" applyNumberFormat="1" applyFont="1" applyFill="1" applyBorder="1" applyAlignment="1">
      <alignment horizontal="center" vertical="center"/>
    </xf>
    <xf numFmtId="4" fontId="32" fillId="0" borderId="9" xfId="14" applyNumberFormat="1" applyFont="1" applyFill="1" applyBorder="1" applyAlignment="1">
      <alignment horizontal="center" vertical="center"/>
    </xf>
    <xf numFmtId="37" fontId="32" fillId="0" borderId="11" xfId="6" applyNumberFormat="1" applyFont="1" applyFill="1" applyBorder="1" applyAlignment="1" applyProtection="1">
      <alignment horizontal="center" vertical="center"/>
    </xf>
    <xf numFmtId="37" fontId="32" fillId="0" borderId="9" xfId="6" applyNumberFormat="1" applyFont="1" applyFill="1" applyBorder="1" applyAlignment="1" applyProtection="1">
      <alignment horizontal="center" vertical="center"/>
    </xf>
    <xf numFmtId="37" fontId="53" fillId="0" borderId="9" xfId="3" applyNumberFormat="1" applyFont="1" applyFill="1" applyBorder="1" applyAlignment="1">
      <alignment horizontal="center" vertical="center"/>
    </xf>
    <xf numFmtId="2" fontId="32" fillId="0" borderId="11" xfId="0" applyNumberFormat="1" applyFont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/>
    </xf>
    <xf numFmtId="166" fontId="32" fillId="0" borderId="9" xfId="14" applyNumberFormat="1" applyFont="1" applyFill="1" applyBorder="1" applyAlignment="1">
      <alignment horizontal="right" vertical="center"/>
    </xf>
    <xf numFmtId="166" fontId="32" fillId="0" borderId="9" xfId="11" applyNumberFormat="1" applyFont="1" applyFill="1" applyBorder="1" applyAlignment="1">
      <alignment horizontal="right" vertical="center"/>
    </xf>
    <xf numFmtId="165" fontId="32" fillId="5" borderId="11" xfId="13" applyNumberFormat="1" applyFont="1" applyFill="1" applyBorder="1" applyAlignment="1">
      <alignment horizontal="left" vertical="center"/>
    </xf>
    <xf numFmtId="165" fontId="32" fillId="5" borderId="9" xfId="13" applyNumberFormat="1" applyFont="1" applyFill="1" applyBorder="1" applyAlignment="1">
      <alignment horizontal="left" vertical="center"/>
    </xf>
    <xf numFmtId="165" fontId="32" fillId="5" borderId="9" xfId="13" applyNumberFormat="1" applyFont="1" applyFill="1" applyBorder="1" applyAlignment="1" applyProtection="1">
      <alignment horizontal="left" vertical="center"/>
      <protection locked="0"/>
    </xf>
    <xf numFmtId="166" fontId="32" fillId="0" borderId="11" xfId="14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/>
    </xf>
    <xf numFmtId="166" fontId="8" fillId="0" borderId="11" xfId="14" applyNumberFormat="1" applyFont="1" applyFill="1" applyBorder="1" applyAlignment="1">
      <alignment horizontal="right" vertical="center"/>
    </xf>
    <xf numFmtId="166" fontId="8" fillId="0" borderId="9" xfId="14" applyNumberFormat="1" applyFont="1" applyFill="1" applyBorder="1" applyAlignment="1">
      <alignment horizontal="right" vertical="center"/>
    </xf>
    <xf numFmtId="166" fontId="8" fillId="0" borderId="9" xfId="11" applyNumberFormat="1" applyFont="1" applyFill="1" applyBorder="1" applyAlignment="1">
      <alignment horizontal="right" vertical="center"/>
    </xf>
    <xf numFmtId="166" fontId="8" fillId="0" borderId="12" xfId="1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70" fontId="0" fillId="0" borderId="0" xfId="11" applyNumberFormat="1" applyFont="1"/>
    <xf numFmtId="170" fontId="0" fillId="0" borderId="0" xfId="11" applyNumberFormat="1" applyFont="1" applyAlignment="1">
      <alignment horizontal="left"/>
    </xf>
    <xf numFmtId="2" fontId="19" fillId="0" borderId="0" xfId="5" applyNumberFormat="1" applyFont="1"/>
    <xf numFmtId="167" fontId="8" fillId="0" borderId="12" xfId="3" applyNumberFormat="1" applyFont="1" applyFill="1" applyBorder="1" applyAlignment="1"/>
    <xf numFmtId="0" fontId="44" fillId="0" borderId="9" xfId="0" applyFont="1" applyFill="1" applyBorder="1" applyAlignment="1" applyProtection="1">
      <alignment horizontal="center" vertical="center"/>
      <protection locked="0"/>
    </xf>
    <xf numFmtId="167" fontId="48" fillId="5" borderId="9" xfId="13" applyNumberFormat="1" applyFont="1" applyFill="1" applyBorder="1" applyAlignment="1" applyProtection="1">
      <alignment horizontal="right" vertical="center"/>
      <protection locked="0"/>
    </xf>
    <xf numFmtId="167" fontId="19" fillId="0" borderId="9" xfId="3" applyNumberFormat="1" applyFont="1" applyFill="1" applyBorder="1" applyAlignment="1">
      <alignment horizontal="right" vertical="center"/>
    </xf>
    <xf numFmtId="10" fontId="4" fillId="0" borderId="9" xfId="10" applyNumberFormat="1" applyFont="1" applyFill="1" applyBorder="1" applyAlignment="1">
      <alignment vertical="center"/>
    </xf>
    <xf numFmtId="171" fontId="4" fillId="0" borderId="13" xfId="11" applyNumberFormat="1" applyFont="1" applyFill="1" applyBorder="1" applyAlignment="1">
      <alignment vertical="center"/>
    </xf>
    <xf numFmtId="0" fontId="12" fillId="5" borderId="11" xfId="0" applyFont="1" applyFill="1" applyBorder="1" applyAlignment="1">
      <alignment horizontal="center" vertical="center"/>
    </xf>
    <xf numFmtId="10" fontId="19" fillId="5" borderId="11" xfId="10" applyNumberFormat="1" applyFont="1" applyFill="1" applyBorder="1" applyAlignment="1">
      <alignment horizontal="center" vertical="center"/>
    </xf>
    <xf numFmtId="171" fontId="48" fillId="0" borderId="9" xfId="11" applyNumberFormat="1" applyFont="1" applyFill="1" applyBorder="1" applyAlignment="1">
      <alignment vertical="center"/>
    </xf>
    <xf numFmtId="171" fontId="19" fillId="0" borderId="12" xfId="1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67" fontId="8" fillId="0" borderId="11" xfId="3" applyNumberFormat="1" applyFont="1" applyFill="1" applyBorder="1" applyAlignment="1">
      <alignment horizontal="center"/>
    </xf>
    <xf numFmtId="167" fontId="8" fillId="0" borderId="9" xfId="3" applyNumberFormat="1" applyFont="1" applyFill="1" applyBorder="1" applyAlignment="1">
      <alignment horizontal="center"/>
    </xf>
    <xf numFmtId="167" fontId="8" fillId="0" borderId="9" xfId="3" applyNumberFormat="1" applyFont="1" applyFill="1" applyBorder="1" applyAlignment="1">
      <alignment horizontal="right"/>
    </xf>
    <xf numFmtId="3" fontId="7" fillId="0" borderId="0" xfId="0" applyNumberFormat="1" applyFont="1" applyBorder="1"/>
    <xf numFmtId="167" fontId="10" fillId="0" borderId="25" xfId="21" applyNumberFormat="1" applyFont="1" applyFill="1" applyBorder="1"/>
    <xf numFmtId="3" fontId="7" fillId="0" borderId="9" xfId="0" applyNumberFormat="1" applyFont="1" applyBorder="1"/>
    <xf numFmtId="3" fontId="0" fillId="0" borderId="8" xfId="0" applyNumberFormat="1" applyBorder="1"/>
    <xf numFmtId="171" fontId="8" fillId="0" borderId="12" xfId="11" applyNumberFormat="1" applyFont="1" applyBorder="1"/>
    <xf numFmtId="3" fontId="7" fillId="0" borderId="12" xfId="0" applyNumberFormat="1" applyFont="1" applyBorder="1"/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71" fontId="0" fillId="0" borderId="9" xfId="11" applyNumberFormat="1" applyFont="1" applyBorder="1"/>
    <xf numFmtId="167" fontId="8" fillId="0" borderId="8" xfId="3" applyNumberFormat="1" applyFont="1" applyFill="1" applyBorder="1" applyAlignment="1"/>
    <xf numFmtId="3" fontId="46" fillId="0" borderId="9" xfId="11" applyNumberFormat="1" applyFont="1" applyFill="1" applyBorder="1" applyAlignment="1">
      <alignment horizontal="right"/>
    </xf>
    <xf numFmtId="3" fontId="46" fillId="0" borderId="12" xfId="11" applyNumberFormat="1" applyFont="1" applyFill="1" applyBorder="1" applyAlignment="1">
      <alignment horizontal="right"/>
    </xf>
    <xf numFmtId="3" fontId="46" fillId="0" borderId="11" xfId="11" applyNumberFormat="1" applyFont="1" applyFill="1" applyBorder="1" applyAlignment="1">
      <alignment horizontal="right"/>
    </xf>
    <xf numFmtId="3" fontId="46" fillId="0" borderId="0" xfId="11" applyNumberFormat="1" applyFont="1" applyFill="1" applyBorder="1" applyAlignment="1">
      <alignment horizontal="right"/>
    </xf>
    <xf numFmtId="3" fontId="46" fillId="0" borderId="22" xfId="11" applyNumberFormat="1" applyFont="1" applyFill="1" applyBorder="1" applyAlignment="1">
      <alignment horizontal="right"/>
    </xf>
    <xf numFmtId="2" fontId="46" fillId="0" borderId="11" xfId="0" applyNumberFormat="1" applyFont="1" applyBorder="1"/>
    <xf numFmtId="2" fontId="46" fillId="0" borderId="9" xfId="0" applyNumberFormat="1" applyFont="1" applyBorder="1"/>
    <xf numFmtId="2" fontId="46" fillId="0" borderId="12" xfId="0" applyNumberFormat="1" applyFont="1" applyBorder="1"/>
    <xf numFmtId="167" fontId="32" fillId="5" borderId="0" xfId="13" applyNumberFormat="1" applyFont="1" applyFill="1" applyBorder="1" applyAlignment="1" applyProtection="1">
      <alignment horizontal="left" vertical="center"/>
      <protection locked="0"/>
    </xf>
    <xf numFmtId="4" fontId="32" fillId="0" borderId="9" xfId="0" applyNumberFormat="1" applyFont="1" applyFill="1" applyBorder="1" applyAlignment="1">
      <alignment horizontal="right" vertical="center"/>
    </xf>
    <xf numFmtId="0" fontId="44" fillId="5" borderId="0" xfId="0" applyFont="1" applyFill="1" applyBorder="1" applyAlignment="1" applyProtection="1">
      <alignment horizontal="center" vertical="center"/>
      <protection locked="0"/>
    </xf>
    <xf numFmtId="3" fontId="48" fillId="5" borderId="0" xfId="0" applyNumberFormat="1" applyFont="1" applyFill="1" applyBorder="1" applyAlignment="1" applyProtection="1">
      <alignment horizontal="right" vertical="center"/>
      <protection locked="0"/>
    </xf>
    <xf numFmtId="3" fontId="32" fillId="0" borderId="0" xfId="14" applyNumberFormat="1" applyFont="1" applyFill="1" applyBorder="1" applyAlignment="1">
      <alignment horizontal="right" vertical="center"/>
    </xf>
    <xf numFmtId="167" fontId="31" fillId="0" borderId="0" xfId="0" applyNumberFormat="1" applyFont="1" applyBorder="1"/>
    <xf numFmtId="165" fontId="19" fillId="0" borderId="0" xfId="2" applyNumberFormat="1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165" fontId="12" fillId="0" borderId="9" xfId="17" applyNumberFormat="1" applyFont="1" applyFill="1" applyBorder="1" applyAlignment="1">
      <alignment vertical="center"/>
    </xf>
    <xf numFmtId="165" fontId="12" fillId="0" borderId="13" xfId="17" applyNumberFormat="1" applyFont="1" applyFill="1" applyBorder="1" applyAlignment="1">
      <alignment vertical="center"/>
    </xf>
    <xf numFmtId="165" fontId="12" fillId="0" borderId="8" xfId="17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165" fontId="12" fillId="0" borderId="0" xfId="17" applyNumberFormat="1" applyFont="1" applyFill="1" applyBorder="1" applyAlignment="1">
      <alignment vertical="center"/>
    </xf>
    <xf numFmtId="167" fontId="19" fillId="0" borderId="0" xfId="2" applyNumberFormat="1" applyFont="1" applyFill="1" applyBorder="1" applyAlignment="1">
      <alignment vertical="center"/>
    </xf>
    <xf numFmtId="171" fontId="7" fillId="0" borderId="0" xfId="11" applyNumberFormat="1" applyFont="1" applyFill="1" applyBorder="1" applyAlignment="1">
      <alignment vertical="center"/>
    </xf>
    <xf numFmtId="0" fontId="32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167" fontId="32" fillId="0" borderId="11" xfId="22" applyNumberFormat="1" applyFont="1" applyFill="1" applyBorder="1" applyAlignment="1">
      <alignment horizontal="right" vertical="center"/>
    </xf>
    <xf numFmtId="167" fontId="32" fillId="0" borderId="9" xfId="22" applyNumberFormat="1" applyFont="1" applyFill="1" applyBorder="1" applyAlignment="1">
      <alignment horizontal="right" vertical="center"/>
    </xf>
    <xf numFmtId="4" fontId="63" fillId="0" borderId="9" xfId="11" applyNumberFormat="1" applyFont="1" applyFill="1" applyBorder="1" applyAlignment="1">
      <alignment horizontal="right"/>
    </xf>
    <xf numFmtId="4" fontId="63" fillId="0" borderId="13" xfId="11" applyNumberFormat="1" applyFont="1" applyFill="1" applyBorder="1" applyAlignment="1">
      <alignment horizontal="right"/>
    </xf>
    <xf numFmtId="4" fontId="63" fillId="0" borderId="12" xfId="11" applyNumberFormat="1" applyFont="1" applyFill="1" applyBorder="1" applyAlignment="1">
      <alignment horizontal="right"/>
    </xf>
    <xf numFmtId="4" fontId="63" fillId="0" borderId="24" xfId="11" applyNumberFormat="1" applyFont="1" applyFill="1" applyBorder="1" applyAlignment="1">
      <alignment horizontal="right"/>
    </xf>
    <xf numFmtId="4" fontId="63" fillId="0" borderId="0" xfId="11" applyNumberFormat="1" applyFont="1" applyFill="1" applyBorder="1" applyAlignment="1">
      <alignment horizontal="right"/>
    </xf>
    <xf numFmtId="4" fontId="63" fillId="0" borderId="22" xfId="11" applyNumberFormat="1" applyFont="1" applyFill="1" applyBorder="1" applyAlignment="1">
      <alignment horizontal="right"/>
    </xf>
    <xf numFmtId="4" fontId="63" fillId="0" borderId="8" xfId="11" applyNumberFormat="1" applyFont="1" applyFill="1" applyBorder="1" applyAlignment="1">
      <alignment horizontal="right"/>
    </xf>
    <xf numFmtId="4" fontId="63" fillId="0" borderId="14" xfId="11" applyNumberFormat="1" applyFont="1" applyFill="1" applyBorder="1" applyAlignment="1">
      <alignment horizontal="right"/>
    </xf>
    <xf numFmtId="4" fontId="63" fillId="0" borderId="25" xfId="11" applyNumberFormat="1" applyFont="1" applyFill="1" applyBorder="1" applyAlignment="1">
      <alignment horizontal="right"/>
    </xf>
    <xf numFmtId="4" fontId="63" fillId="0" borderId="11" xfId="11" applyNumberFormat="1" applyFont="1" applyFill="1" applyBorder="1" applyAlignment="1">
      <alignment horizontal="right"/>
    </xf>
    <xf numFmtId="4" fontId="63" fillId="0" borderId="4" xfId="11" applyNumberFormat="1" applyFont="1" applyFill="1" applyBorder="1" applyAlignment="1">
      <alignment horizontal="right"/>
    </xf>
    <xf numFmtId="2" fontId="63" fillId="0" borderId="9" xfId="0" applyNumberFormat="1" applyFont="1" applyFill="1" applyBorder="1" applyAlignment="1">
      <alignment horizontal="right"/>
    </xf>
    <xf numFmtId="2" fontId="63" fillId="0" borderId="12" xfId="0" applyNumberFormat="1" applyFont="1" applyFill="1" applyBorder="1" applyAlignment="1">
      <alignment horizontal="right"/>
    </xf>
    <xf numFmtId="2" fontId="63" fillId="0" borderId="13" xfId="0" applyNumberFormat="1" applyFont="1" applyFill="1" applyBorder="1" applyAlignment="1">
      <alignment horizontal="right"/>
    </xf>
    <xf numFmtId="2" fontId="63" fillId="0" borderId="24" xfId="0" applyNumberFormat="1" applyFont="1" applyFill="1" applyBorder="1" applyAlignment="1">
      <alignment horizontal="right"/>
    </xf>
    <xf numFmtId="2" fontId="63" fillId="0" borderId="8" xfId="0" applyNumberFormat="1" applyFont="1" applyFill="1" applyBorder="1" applyAlignment="1">
      <alignment horizontal="right"/>
    </xf>
    <xf numFmtId="2" fontId="63" fillId="0" borderId="14" xfId="0" applyNumberFormat="1" applyFont="1" applyFill="1" applyBorder="1" applyAlignment="1">
      <alignment horizontal="right"/>
    </xf>
    <xf numFmtId="3" fontId="47" fillId="0" borderId="9" xfId="3" applyNumberFormat="1" applyFont="1" applyFill="1" applyBorder="1" applyAlignment="1">
      <alignment horizontal="right" vertical="center"/>
    </xf>
    <xf numFmtId="171" fontId="3" fillId="0" borderId="25" xfId="11" applyNumberFormat="1" applyFont="1" applyFill="1" applyBorder="1" applyAlignment="1">
      <alignment vertical="center"/>
    </xf>
    <xf numFmtId="3" fontId="6" fillId="0" borderId="11" xfId="0" applyNumberFormat="1" applyFont="1" applyFill="1" applyBorder="1"/>
    <xf numFmtId="167" fontId="6" fillId="0" borderId="0" xfId="20" applyNumberFormat="1" applyFont="1" applyFill="1" applyBorder="1"/>
    <xf numFmtId="167" fontId="6" fillId="0" borderId="9" xfId="20" applyNumberFormat="1" applyFont="1" applyFill="1" applyBorder="1" applyAlignment="1">
      <alignment horizontal="center"/>
    </xf>
    <xf numFmtId="167" fontId="6" fillId="0" borderId="9" xfId="20" applyNumberFormat="1" applyFont="1" applyFill="1" applyBorder="1"/>
    <xf numFmtId="167" fontId="46" fillId="0" borderId="9" xfId="20" applyNumberFormat="1" applyFont="1" applyFill="1" applyBorder="1"/>
    <xf numFmtId="167" fontId="46" fillId="0" borderId="0" xfId="20" applyNumberFormat="1" applyFont="1" applyFill="1" applyBorder="1"/>
    <xf numFmtId="3" fontId="6" fillId="0" borderId="22" xfId="0" applyNumberFormat="1" applyFont="1" applyFill="1" applyBorder="1"/>
    <xf numFmtId="3" fontId="6" fillId="0" borderId="12" xfId="0" applyNumberFormat="1" applyFont="1" applyFill="1" applyBorder="1"/>
    <xf numFmtId="0" fontId="6" fillId="0" borderId="9" xfId="0" applyFont="1" applyBorder="1" applyAlignment="1">
      <alignment horizontal="center"/>
    </xf>
    <xf numFmtId="0" fontId="10" fillId="0" borderId="0" xfId="0" applyFont="1" applyFill="1"/>
    <xf numFmtId="0" fontId="3" fillId="0" borderId="0" xfId="0" applyFont="1" applyAlignment="1">
      <alignment horizontal="left"/>
    </xf>
    <xf numFmtId="0" fontId="0" fillId="0" borderId="22" xfId="0" applyBorder="1"/>
    <xf numFmtId="171" fontId="0" fillId="0" borderId="11" xfId="11" applyNumberFormat="1" applyFont="1" applyBorder="1"/>
    <xf numFmtId="0" fontId="19" fillId="0" borderId="11" xfId="5" applyFont="1" applyFill="1" applyBorder="1" applyAlignment="1" applyProtection="1">
      <alignment horizontal="center" vertical="center"/>
    </xf>
    <xf numFmtId="2" fontId="19" fillId="0" borderId="11" xfId="11" applyNumberFormat="1" applyFont="1" applyFill="1" applyBorder="1" applyAlignment="1" applyProtection="1">
      <alignment horizontal="right"/>
    </xf>
    <xf numFmtId="0" fontId="52" fillId="0" borderId="9" xfId="1" applyFont="1" applyFill="1" applyBorder="1" applyAlignment="1">
      <alignment horizontal="center" vertical="center"/>
    </xf>
    <xf numFmtId="2" fontId="0" fillId="0" borderId="0" xfId="0" applyNumberFormat="1"/>
    <xf numFmtId="3" fontId="46" fillId="0" borderId="25" xfId="0" applyNumberFormat="1" applyFont="1" applyFill="1" applyBorder="1" applyAlignment="1">
      <alignment horizontal="center"/>
    </xf>
    <xf numFmtId="3" fontId="46" fillId="0" borderId="24" xfId="0" applyNumberFormat="1" applyFont="1" applyFill="1" applyBorder="1" applyAlignment="1">
      <alignment horizontal="center"/>
    </xf>
    <xf numFmtId="171" fontId="46" fillId="0" borderId="9" xfId="11" applyNumberFormat="1" applyFont="1" applyFill="1" applyBorder="1" applyAlignment="1">
      <alignment horizontal="justify" vertical="center"/>
    </xf>
    <xf numFmtId="171" fontId="46" fillId="0" borderId="12" xfId="11" applyNumberFormat="1" applyFont="1" applyFill="1" applyBorder="1" applyAlignment="1">
      <alignment horizontal="justify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22" fillId="0" borderId="11" xfId="0" applyFont="1" applyFill="1" applyBorder="1"/>
    <xf numFmtId="0" fontId="22" fillId="0" borderId="6" xfId="0" applyFont="1" applyFill="1" applyBorder="1" applyAlignment="1">
      <alignment horizontal="centerContinuous"/>
    </xf>
    <xf numFmtId="0" fontId="22" fillId="0" borderId="5" xfId="0" applyFont="1" applyFill="1" applyBorder="1" applyAlignment="1">
      <alignment horizontal="centerContinuous"/>
    </xf>
    <xf numFmtId="0" fontId="22" fillId="0" borderId="4" xfId="0" applyFont="1" applyFill="1" applyBorder="1"/>
    <xf numFmtId="0" fontId="22" fillId="0" borderId="13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13" xfId="0" applyFont="1" applyFill="1" applyBorder="1"/>
    <xf numFmtId="0" fontId="22" fillId="0" borderId="24" xfId="0" applyFont="1" applyFill="1" applyBorder="1"/>
    <xf numFmtId="0" fontId="22" fillId="0" borderId="12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167" fontId="32" fillId="0" borderId="11" xfId="19" applyNumberFormat="1" applyFont="1" applyFill="1" applyBorder="1" applyAlignment="1">
      <alignment vertical="center"/>
    </xf>
    <xf numFmtId="167" fontId="32" fillId="0" borderId="9" xfId="19" applyNumberFormat="1" applyFont="1" applyFill="1" applyBorder="1" applyAlignment="1">
      <alignment vertical="center"/>
    </xf>
    <xf numFmtId="167" fontId="32" fillId="0" borderId="9" xfId="3" applyNumberFormat="1" applyFont="1" applyFill="1" applyBorder="1" applyAlignment="1">
      <alignment vertical="center"/>
    </xf>
    <xf numFmtId="167" fontId="53" fillId="0" borderId="9" xfId="3" applyNumberFormat="1" applyFont="1" applyFill="1" applyBorder="1" applyAlignment="1">
      <alignment vertical="center"/>
    </xf>
    <xf numFmtId="3" fontId="32" fillId="0" borderId="11" xfId="14" applyNumberFormat="1" applyFont="1" applyFill="1" applyBorder="1" applyAlignment="1">
      <alignment horizontal="center" vertical="center"/>
    </xf>
    <xf numFmtId="3" fontId="32" fillId="0" borderId="9" xfId="14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vertical="center"/>
    </xf>
    <xf numFmtId="2" fontId="3" fillId="0" borderId="22" xfId="0" applyNumberFormat="1" applyFont="1" applyFill="1" applyBorder="1" applyAlignment="1">
      <alignment vertical="center"/>
    </xf>
    <xf numFmtId="2" fontId="3" fillId="0" borderId="24" xfId="0" applyNumberFormat="1" applyFont="1" applyFill="1" applyBorder="1" applyAlignment="1">
      <alignment vertical="center"/>
    </xf>
    <xf numFmtId="10" fontId="3" fillId="0" borderId="12" xfId="10" applyNumberFormat="1" applyFont="1" applyFill="1" applyBorder="1" applyAlignment="1">
      <alignment vertical="center"/>
    </xf>
    <xf numFmtId="10" fontId="3" fillId="0" borderId="22" xfId="10" applyNumberFormat="1" applyFont="1" applyFill="1" applyBorder="1" applyAlignment="1">
      <alignment vertical="center"/>
    </xf>
    <xf numFmtId="10" fontId="10" fillId="0" borderId="12" xfId="10" applyNumberFormat="1" applyFont="1" applyFill="1" applyBorder="1"/>
    <xf numFmtId="10" fontId="10" fillId="0" borderId="24" xfId="10" applyNumberFormat="1" applyFont="1" applyFill="1" applyBorder="1"/>
    <xf numFmtId="10" fontId="10" fillId="0" borderId="22" xfId="10" applyNumberFormat="1" applyFont="1" applyFill="1" applyBorder="1"/>
    <xf numFmtId="10" fontId="10" fillId="0" borderId="12" xfId="10" applyNumberFormat="1" applyFont="1" applyFill="1" applyBorder="1" applyAlignment="1">
      <alignment vertical="center"/>
    </xf>
    <xf numFmtId="10" fontId="7" fillId="0" borderId="12" xfId="10" applyNumberFormat="1" applyFont="1" applyFill="1" applyBorder="1"/>
    <xf numFmtId="10" fontId="7" fillId="0" borderId="22" xfId="10" applyNumberFormat="1" applyFont="1" applyFill="1" applyBorder="1"/>
    <xf numFmtId="0" fontId="4" fillId="0" borderId="22" xfId="0" applyFont="1" applyFill="1" applyBorder="1" applyAlignment="1">
      <alignment vertical="center"/>
    </xf>
    <xf numFmtId="0" fontId="19" fillId="0" borderId="0" xfId="0" applyFont="1" applyBorder="1"/>
    <xf numFmtId="170" fontId="0" fillId="0" borderId="0" xfId="11" applyNumberFormat="1" applyFont="1" applyAlignment="1">
      <alignment horizontal="center"/>
    </xf>
    <xf numFmtId="170" fontId="1" fillId="0" borderId="0" xfId="11" applyNumberFormat="1"/>
    <xf numFmtId="170" fontId="1" fillId="0" borderId="0" xfId="11" applyNumberFormat="1" applyAlignment="1">
      <alignment horizontal="center"/>
    </xf>
    <xf numFmtId="0" fontId="7" fillId="0" borderId="25" xfId="0" applyFont="1" applyFill="1" applyBorder="1" applyAlignment="1">
      <alignment horizontal="centerContinuous" vertical="center"/>
    </xf>
    <xf numFmtId="167" fontId="48" fillId="0" borderId="11" xfId="17" applyNumberFormat="1" applyFont="1" applyFill="1" applyBorder="1" applyAlignment="1">
      <alignment vertical="center"/>
    </xf>
    <xf numFmtId="167" fontId="48" fillId="0" borderId="9" xfId="17" applyNumberFormat="1" applyFont="1" applyFill="1" applyBorder="1" applyAlignment="1">
      <alignment vertical="center"/>
    </xf>
    <xf numFmtId="167" fontId="48" fillId="0" borderId="9" xfId="17" applyNumberFormat="1" applyFont="1" applyFill="1" applyBorder="1" applyAlignment="1">
      <alignment horizontal="center" vertical="center"/>
    </xf>
    <xf numFmtId="171" fontId="48" fillId="0" borderId="9" xfId="11" applyNumberFormat="1" applyFont="1" applyFill="1" applyBorder="1" applyAlignment="1">
      <alignment horizontal="right" vertical="center"/>
    </xf>
    <xf numFmtId="0" fontId="52" fillId="0" borderId="0" xfId="0" applyFont="1"/>
    <xf numFmtId="0" fontId="51" fillId="0" borderId="0" xfId="0" applyFont="1"/>
    <xf numFmtId="0" fontId="47" fillId="0" borderId="0" xfId="0" applyFont="1"/>
    <xf numFmtId="167" fontId="6" fillId="0" borderId="0" xfId="2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6" fillId="0" borderId="0" xfId="20" applyNumberFormat="1" applyFont="1" applyFill="1" applyBorder="1" applyAlignment="1">
      <alignment horizontal="center"/>
    </xf>
    <xf numFmtId="171" fontId="6" fillId="0" borderId="0" xfId="11" applyNumberFormat="1" applyFont="1" applyFill="1" applyBorder="1" applyAlignment="1">
      <alignment horizontal="center"/>
    </xf>
    <xf numFmtId="1" fontId="6" fillId="0" borderId="9" xfId="20" applyNumberFormat="1" applyFont="1" applyFill="1" applyBorder="1" applyAlignment="1">
      <alignment horizontal="center"/>
    </xf>
    <xf numFmtId="171" fontId="6" fillId="0" borderId="9" xfId="11" applyNumberFormat="1" applyFont="1" applyFill="1" applyBorder="1" applyAlignment="1">
      <alignment horizontal="center"/>
    </xf>
    <xf numFmtId="3" fontId="6" fillId="0" borderId="9" xfId="0" applyNumberFormat="1" applyFont="1" applyFill="1" applyBorder="1"/>
    <xf numFmtId="0" fontId="6" fillId="0" borderId="11" xfId="0" applyFont="1" applyFill="1" applyBorder="1"/>
    <xf numFmtId="0" fontId="6" fillId="0" borderId="9" xfId="0" applyFont="1" applyFill="1" applyBorder="1"/>
    <xf numFmtId="0" fontId="6" fillId="0" borderId="12" xfId="0" applyFont="1" applyFill="1" applyBorder="1"/>
    <xf numFmtId="0" fontId="12" fillId="0" borderId="0" xfId="5" applyFont="1" applyProtection="1"/>
    <xf numFmtId="171" fontId="4" fillId="0" borderId="8" xfId="0" applyNumberFormat="1" applyFont="1" applyFill="1" applyBorder="1" applyAlignment="1">
      <alignment vertical="center"/>
    </xf>
    <xf numFmtId="167" fontId="4" fillId="0" borderId="13" xfId="16" applyNumberFormat="1" applyFont="1" applyFill="1" applyBorder="1" applyAlignment="1">
      <alignment vertical="center"/>
    </xf>
    <xf numFmtId="171" fontId="4" fillId="0" borderId="8" xfId="11" applyNumberFormat="1" applyFont="1" applyFill="1" applyBorder="1" applyAlignment="1">
      <alignment vertical="center"/>
    </xf>
    <xf numFmtId="10" fontId="4" fillId="0" borderId="24" xfId="10" applyNumberFormat="1" applyFont="1" applyFill="1" applyBorder="1" applyAlignment="1">
      <alignment vertical="center"/>
    </xf>
    <xf numFmtId="10" fontId="4" fillId="0" borderId="22" xfId="10" applyNumberFormat="1" applyFont="1" applyFill="1" applyBorder="1" applyAlignment="1">
      <alignment vertical="center"/>
    </xf>
    <xf numFmtId="0" fontId="12" fillId="0" borderId="23" xfId="6" applyFont="1" applyFill="1" applyBorder="1" applyAlignment="1">
      <alignment horizontal="center"/>
    </xf>
    <xf numFmtId="3" fontId="48" fillId="0" borderId="0" xfId="3" applyNumberFormat="1" applyFont="1" applyFill="1" applyBorder="1" applyAlignment="1">
      <alignment horizontal="right" vertical="center"/>
    </xf>
    <xf numFmtId="3" fontId="46" fillId="0" borderId="0" xfId="3" applyNumberFormat="1" applyFont="1" applyFill="1" applyBorder="1" applyAlignment="1">
      <alignment horizontal="right" vertical="center"/>
    </xf>
    <xf numFmtId="167" fontId="6" fillId="0" borderId="0" xfId="19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46" fillId="0" borderId="10" xfId="3" applyNumberFormat="1" applyFont="1" applyFill="1" applyBorder="1" applyAlignment="1">
      <alignment vertical="center"/>
    </xf>
    <xf numFmtId="3" fontId="46" fillId="0" borderId="10" xfId="3" applyNumberFormat="1" applyFont="1" applyFill="1" applyBorder="1" applyAlignment="1">
      <alignment horizontal="right" vertical="center"/>
    </xf>
    <xf numFmtId="3" fontId="48" fillId="0" borderId="10" xfId="3" applyNumberFormat="1" applyFont="1" applyFill="1" applyBorder="1" applyAlignment="1">
      <alignment horizontal="right" vertical="center"/>
    </xf>
    <xf numFmtId="167" fontId="5" fillId="0" borderId="32" xfId="19" applyNumberFormat="1" applyFont="1" applyFill="1" applyBorder="1" applyAlignment="1">
      <alignment vertical="center"/>
    </xf>
    <xf numFmtId="171" fontId="41" fillId="0" borderId="32" xfId="11" applyNumberFormat="1" applyFont="1" applyFill="1" applyBorder="1" applyAlignment="1">
      <alignment horizontal="center" vertical="center"/>
    </xf>
    <xf numFmtId="172" fontId="12" fillId="0" borderId="9" xfId="6" applyNumberFormat="1" applyFont="1" applyFill="1" applyBorder="1" applyAlignment="1" applyProtection="1">
      <alignment horizontal="center" vertical="center"/>
    </xf>
    <xf numFmtId="172" fontId="12" fillId="0" borderId="12" xfId="6" applyNumberFormat="1" applyFont="1" applyFill="1" applyBorder="1" applyAlignment="1" applyProtection="1">
      <alignment horizontal="center" vertical="center"/>
    </xf>
    <xf numFmtId="0" fontId="12" fillId="0" borderId="11" xfId="6" applyFont="1" applyFill="1" applyBorder="1" applyAlignment="1">
      <alignment horizontal="center" vertical="center"/>
    </xf>
    <xf numFmtId="0" fontId="12" fillId="0" borderId="9" xfId="6" applyFont="1" applyFill="1" applyBorder="1" applyAlignment="1">
      <alignment horizontal="center"/>
    </xf>
    <xf numFmtId="174" fontId="12" fillId="0" borderId="9" xfId="6" applyNumberFormat="1" applyFont="1" applyFill="1" applyBorder="1" applyAlignment="1" applyProtection="1">
      <alignment horizontal="center" vertical="center"/>
    </xf>
    <xf numFmtId="175" fontId="12" fillId="0" borderId="9" xfId="6" applyNumberFormat="1" applyFont="1" applyFill="1" applyBorder="1" applyAlignment="1" applyProtection="1">
      <alignment horizontal="center" vertical="center"/>
    </xf>
    <xf numFmtId="177" fontId="12" fillId="0" borderId="9" xfId="6" applyNumberFormat="1" applyFont="1" applyFill="1" applyBorder="1" applyAlignment="1" applyProtection="1">
      <alignment horizontal="center" vertical="center"/>
    </xf>
    <xf numFmtId="178" fontId="12" fillId="0" borderId="9" xfId="6" applyNumberFormat="1" applyFont="1" applyFill="1" applyBorder="1" applyAlignment="1" applyProtection="1">
      <alignment horizontal="center" vertical="center"/>
    </xf>
    <xf numFmtId="179" fontId="12" fillId="0" borderId="9" xfId="6" applyNumberFormat="1" applyFont="1" applyFill="1" applyBorder="1" applyAlignment="1" applyProtection="1">
      <alignment horizontal="center" vertical="center"/>
    </xf>
    <xf numFmtId="181" fontId="12" fillId="0" borderId="9" xfId="6" applyNumberFormat="1" applyFont="1" applyFill="1" applyBorder="1" applyAlignment="1" applyProtection="1">
      <alignment horizontal="center" vertical="center"/>
    </xf>
    <xf numFmtId="182" fontId="12" fillId="0" borderId="9" xfId="6" applyNumberFormat="1" applyFont="1" applyFill="1" applyBorder="1" applyAlignment="1" applyProtection="1">
      <alignment horizontal="center" vertical="center"/>
    </xf>
    <xf numFmtId="182" fontId="12" fillId="0" borderId="11" xfId="6" applyNumberFormat="1" applyFont="1" applyFill="1" applyBorder="1" applyAlignment="1" applyProtection="1">
      <alignment horizontal="center" vertical="center"/>
    </xf>
    <xf numFmtId="172" fontId="48" fillId="0" borderId="0" xfId="3" applyNumberFormat="1" applyFont="1" applyFill="1" applyBorder="1" applyAlignment="1">
      <alignment horizontal="right" vertical="center"/>
    </xf>
    <xf numFmtId="0" fontId="12" fillId="0" borderId="28" xfId="6" applyFont="1" applyFill="1" applyBorder="1" applyAlignment="1">
      <alignment horizontal="center"/>
    </xf>
    <xf numFmtId="0" fontId="12" fillId="0" borderId="11" xfId="6" applyFont="1" applyFill="1" applyBorder="1"/>
    <xf numFmtId="0" fontId="12" fillId="0" borderId="12" xfId="6" applyFont="1" applyFill="1" applyBorder="1" applyAlignment="1">
      <alignment horizontal="center"/>
    </xf>
    <xf numFmtId="0" fontId="12" fillId="0" borderId="9" xfId="6" applyFont="1" applyFill="1" applyBorder="1" applyAlignment="1">
      <alignment horizontal="center" vertical="center"/>
    </xf>
    <xf numFmtId="0" fontId="44" fillId="0" borderId="12" xfId="3" applyFont="1" applyFill="1" applyBorder="1" applyAlignment="1">
      <alignment horizontal="center" vertical="center"/>
    </xf>
    <xf numFmtId="0" fontId="12" fillId="0" borderId="26" xfId="6" applyFont="1" applyFill="1" applyBorder="1" applyAlignment="1">
      <alignment horizontal="center"/>
    </xf>
    <xf numFmtId="181" fontId="19" fillId="0" borderId="11" xfId="6" applyNumberFormat="1" applyFont="1" applyFill="1" applyBorder="1" applyAlignment="1" applyProtection="1">
      <alignment horizontal="right" vertical="center"/>
    </xf>
    <xf numFmtId="180" fontId="19" fillId="0" borderId="9" xfId="6" applyNumberFormat="1" applyFont="1" applyFill="1" applyBorder="1" applyAlignment="1" applyProtection="1">
      <alignment horizontal="right" vertical="center"/>
    </xf>
    <xf numFmtId="179" fontId="19" fillId="0" borderId="9" xfId="6" applyNumberFormat="1" applyFont="1" applyFill="1" applyBorder="1" applyAlignment="1" applyProtection="1">
      <alignment horizontal="right" vertical="center"/>
    </xf>
    <xf numFmtId="178" fontId="19" fillId="0" borderId="9" xfId="6" applyNumberFormat="1" applyFont="1" applyFill="1" applyBorder="1" applyAlignment="1" applyProtection="1">
      <alignment horizontal="right" vertical="center"/>
    </xf>
    <xf numFmtId="176" fontId="19" fillId="0" borderId="9" xfId="6" applyNumberFormat="1" applyFont="1" applyFill="1" applyBorder="1" applyAlignment="1" applyProtection="1">
      <alignment horizontal="right" vertical="center"/>
    </xf>
    <xf numFmtId="176" fontId="59" fillId="0" borderId="9" xfId="6" applyNumberFormat="1" applyFont="1" applyFill="1" applyBorder="1" applyAlignment="1" applyProtection="1">
      <alignment horizontal="right" vertical="center"/>
    </xf>
    <xf numFmtId="174" fontId="19" fillId="0" borderId="9" xfId="6" applyNumberFormat="1" applyFont="1" applyFill="1" applyBorder="1" applyAlignment="1" applyProtection="1">
      <alignment horizontal="right" vertical="center"/>
    </xf>
    <xf numFmtId="172" fontId="19" fillId="0" borderId="9" xfId="6" applyNumberFormat="1" applyFont="1" applyFill="1" applyBorder="1" applyAlignment="1" applyProtection="1">
      <alignment horizontal="right" vertical="center"/>
    </xf>
    <xf numFmtId="172" fontId="48" fillId="0" borderId="9" xfId="3" applyNumberFormat="1" applyFont="1" applyFill="1" applyBorder="1" applyAlignment="1">
      <alignment horizontal="right" vertical="center"/>
    </xf>
    <xf numFmtId="172" fontId="48" fillId="0" borderId="12" xfId="3" applyNumberFormat="1" applyFont="1" applyFill="1" applyBorder="1" applyAlignment="1">
      <alignment horizontal="right" vertical="center"/>
    </xf>
    <xf numFmtId="0" fontId="12" fillId="4" borderId="14" xfId="0" applyFont="1" applyFill="1" applyBorder="1" applyAlignment="1">
      <alignment horizontal="centerContinuous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0" fillId="0" borderId="33" xfId="0" applyBorder="1"/>
    <xf numFmtId="0" fontId="0" fillId="0" borderId="33" xfId="0" applyFill="1" applyBorder="1"/>
    <xf numFmtId="0" fontId="7" fillId="0" borderId="0" xfId="0" applyFont="1" applyAlignment="1">
      <alignment horizontal="right"/>
    </xf>
    <xf numFmtId="167" fontId="4" fillId="0" borderId="10" xfId="3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5" fontId="3" fillId="0" borderId="0" xfId="16" applyNumberFormat="1" applyFont="1" applyFill="1" applyBorder="1" applyAlignment="1">
      <alignment vertical="center"/>
    </xf>
    <xf numFmtId="165" fontId="52" fillId="0" borderId="0" xfId="16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/>
    <xf numFmtId="0" fontId="7" fillId="0" borderId="0" xfId="0" applyFont="1" applyFill="1" applyBorder="1"/>
    <xf numFmtId="0" fontId="12" fillId="0" borderId="0" xfId="0" applyFont="1" applyAlignment="1">
      <alignment horizontal="left"/>
    </xf>
    <xf numFmtId="0" fontId="8" fillId="0" borderId="13" xfId="0" applyFont="1" applyBorder="1"/>
    <xf numFmtId="0" fontId="8" fillId="0" borderId="9" xfId="0" applyFont="1" applyBorder="1"/>
    <xf numFmtId="3" fontId="7" fillId="0" borderId="6" xfId="0" applyNumberFormat="1" applyFont="1" applyBorder="1"/>
    <xf numFmtId="3" fontId="47" fillId="0" borderId="9" xfId="0" applyNumberFormat="1" applyFont="1" applyBorder="1"/>
    <xf numFmtId="0" fontId="7" fillId="0" borderId="13" xfId="0" applyFont="1" applyBorder="1" applyAlignment="1">
      <alignment horizontal="center"/>
    </xf>
    <xf numFmtId="0" fontId="7" fillId="0" borderId="24" xfId="0" applyFont="1" applyBorder="1"/>
    <xf numFmtId="3" fontId="48" fillId="0" borderId="9" xfId="11" applyNumberFormat="1" applyFont="1" applyFill="1" applyBorder="1" applyAlignment="1">
      <alignment horizontal="right" vertical="center"/>
    </xf>
    <xf numFmtId="2" fontId="48" fillId="0" borderId="9" xfId="11" applyNumberFormat="1" applyFont="1" applyFill="1" applyBorder="1" applyAlignment="1" applyProtection="1">
      <alignment horizontal="right"/>
    </xf>
    <xf numFmtId="171" fontId="58" fillId="0" borderId="9" xfId="11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left"/>
    </xf>
    <xf numFmtId="1" fontId="12" fillId="0" borderId="12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 vertical="center"/>
    </xf>
    <xf numFmtId="167" fontId="58" fillId="0" borderId="11" xfId="3" applyNumberFormat="1" applyFont="1" applyFill="1" applyBorder="1" applyAlignment="1">
      <alignment vertical="center"/>
    </xf>
    <xf numFmtId="171" fontId="19" fillId="0" borderId="9" xfId="11" applyNumberFormat="1" applyFont="1" applyFill="1" applyBorder="1" applyAlignment="1">
      <alignment horizontal="center" vertical="center"/>
    </xf>
    <xf numFmtId="171" fontId="19" fillId="0" borderId="9" xfId="11" applyNumberFormat="1" applyFont="1" applyFill="1" applyBorder="1" applyAlignment="1">
      <alignment horizontal="right" vertical="center"/>
    </xf>
    <xf numFmtId="171" fontId="48" fillId="0" borderId="9" xfId="11" applyNumberFormat="1" applyFont="1" applyFill="1" applyBorder="1" applyAlignment="1">
      <alignment horizontal="center" vertical="center"/>
    </xf>
    <xf numFmtId="171" fontId="19" fillId="0" borderId="13" xfId="11" applyNumberFormat="1" applyFont="1" applyFill="1" applyBorder="1" applyAlignment="1">
      <alignment horizontal="center" vertical="center"/>
    </xf>
    <xf numFmtId="171" fontId="19" fillId="0" borderId="12" xfId="11" applyNumberFormat="1" applyFont="1" applyFill="1" applyBorder="1" applyAlignment="1">
      <alignment horizontal="center" vertical="center"/>
    </xf>
    <xf numFmtId="171" fontId="19" fillId="0" borderId="24" xfId="1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171" fontId="19" fillId="0" borderId="9" xfId="11" applyNumberFormat="1" applyFont="1" applyFill="1" applyBorder="1" applyAlignment="1">
      <alignment horizontal="left" vertical="center"/>
    </xf>
    <xf numFmtId="171" fontId="19" fillId="0" borderId="9" xfId="11" applyNumberFormat="1" applyFont="1" applyFill="1" applyBorder="1" applyAlignment="1">
      <alignment horizontal="left" vertical="center" wrapText="1"/>
    </xf>
    <xf numFmtId="171" fontId="19" fillId="0" borderId="12" xfId="11" applyNumberFormat="1" applyFont="1" applyFill="1" applyBorder="1" applyAlignment="1">
      <alignment horizontal="left" vertical="center"/>
    </xf>
    <xf numFmtId="171" fontId="19" fillId="0" borderId="0" xfId="11" applyNumberFormat="1" applyFont="1" applyFill="1" applyBorder="1" applyAlignment="1">
      <alignment horizontal="center" vertical="center"/>
    </xf>
    <xf numFmtId="171" fontId="19" fillId="0" borderId="11" xfId="11" applyNumberFormat="1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left" vertical="center"/>
    </xf>
    <xf numFmtId="0" fontId="47" fillId="0" borderId="13" xfId="3" applyFont="1" applyFill="1" applyBorder="1" applyAlignment="1">
      <alignment horizontal="left" vertical="center" wrapText="1"/>
    </xf>
    <xf numFmtId="0" fontId="8" fillId="0" borderId="13" xfId="3" applyFont="1" applyFill="1" applyBorder="1" applyAlignment="1">
      <alignment horizontal="left" vertical="center" wrapText="1"/>
    </xf>
    <xf numFmtId="0" fontId="8" fillId="0" borderId="9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0" fontId="12" fillId="0" borderId="12" xfId="6" applyFont="1" applyFill="1" applyBorder="1" applyAlignment="1">
      <alignment horizontal="center" vertical="center"/>
    </xf>
    <xf numFmtId="0" fontId="12" fillId="0" borderId="13" xfId="6" applyFont="1" applyFill="1" applyBorder="1" applyAlignment="1">
      <alignment horizontal="center"/>
    </xf>
    <xf numFmtId="0" fontId="12" fillId="0" borderId="8" xfId="6" applyFont="1" applyFill="1" applyBorder="1" applyAlignment="1">
      <alignment horizontal="center"/>
    </xf>
    <xf numFmtId="37" fontId="19" fillId="0" borderId="11" xfId="6" applyNumberFormat="1" applyFont="1" applyFill="1" applyBorder="1" applyAlignment="1" applyProtection="1">
      <alignment horizontal="center" vertical="center"/>
    </xf>
    <xf numFmtId="37" fontId="19" fillId="0" borderId="9" xfId="6" applyNumberFormat="1" applyFont="1" applyFill="1" applyBorder="1" applyAlignment="1" applyProtection="1">
      <alignment horizontal="center" vertical="center"/>
    </xf>
    <xf numFmtId="37" fontId="48" fillId="0" borderId="9" xfId="3" applyNumberFormat="1" applyFont="1" applyFill="1" applyBorder="1" applyAlignment="1">
      <alignment horizontal="center" vertical="center"/>
    </xf>
    <xf numFmtId="37" fontId="59" fillId="0" borderId="9" xfId="6" applyNumberFormat="1" applyFont="1" applyFill="1" applyBorder="1" applyAlignment="1" applyProtection="1">
      <alignment horizontal="center" vertical="center"/>
    </xf>
    <xf numFmtId="171" fontId="1" fillId="0" borderId="0" xfId="11" applyNumberFormat="1" applyAlignment="1"/>
    <xf numFmtId="0" fontId="12" fillId="0" borderId="19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44" fillId="0" borderId="22" xfId="1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3" fontId="48" fillId="0" borderId="11" xfId="3" applyNumberFormat="1" applyFont="1" applyFill="1" applyBorder="1" applyAlignment="1">
      <alignment horizontal="right" vertical="center"/>
    </xf>
    <xf numFmtId="3" fontId="48" fillId="0" borderId="9" xfId="3" applyNumberFormat="1" applyFont="1" applyFill="1" applyBorder="1" applyAlignment="1">
      <alignment horizontal="right" vertical="center"/>
    </xf>
    <xf numFmtId="171" fontId="41" fillId="0" borderId="6" xfId="1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9" xfId="0" applyFont="1" applyFill="1" applyBorder="1" applyAlignment="1">
      <alignment vertical="center"/>
    </xf>
    <xf numFmtId="166" fontId="32" fillId="0" borderId="11" xfId="22" applyNumberFormat="1" applyFont="1" applyFill="1" applyBorder="1" applyAlignment="1">
      <alignment horizontal="center" vertical="center"/>
    </xf>
    <xf numFmtId="166" fontId="32" fillId="0" borderId="9" xfId="22" applyNumberFormat="1" applyFont="1" applyFill="1" applyBorder="1" applyAlignment="1">
      <alignment horizontal="center" vertical="center"/>
    </xf>
    <xf numFmtId="171" fontId="32" fillId="5" borderId="9" xfId="11" applyNumberFormat="1" applyFont="1" applyFill="1" applyBorder="1" applyAlignment="1" applyProtection="1">
      <alignment horizontal="right" vertical="center"/>
      <protection locked="0"/>
    </xf>
    <xf numFmtId="3" fontId="32" fillId="5" borderId="9" xfId="0" applyNumberFormat="1" applyFont="1" applyFill="1" applyBorder="1" applyAlignment="1" applyProtection="1">
      <alignment horizontal="right" vertical="center"/>
      <protection locked="0"/>
    </xf>
    <xf numFmtId="3" fontId="53" fillId="5" borderId="9" xfId="0" applyNumberFormat="1" applyFont="1" applyFill="1" applyBorder="1" applyAlignment="1" applyProtection="1">
      <alignment horizontal="right" vertical="center"/>
      <protection locked="0"/>
    </xf>
    <xf numFmtId="3" fontId="32" fillId="0" borderId="11" xfId="14" applyNumberFormat="1" applyFont="1" applyFill="1" applyBorder="1" applyAlignment="1">
      <alignment horizontal="right" vertical="center"/>
    </xf>
    <xf numFmtId="3" fontId="32" fillId="0" borderId="9" xfId="14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/>
    <xf numFmtId="164" fontId="58" fillId="0" borderId="11" xfId="11" applyFont="1" applyBorder="1"/>
    <xf numFmtId="164" fontId="58" fillId="0" borderId="9" xfId="11" applyFont="1" applyBorder="1"/>
    <xf numFmtId="164" fontId="4" fillId="0" borderId="9" xfId="11" applyFont="1" applyFill="1" applyBorder="1"/>
    <xf numFmtId="164" fontId="58" fillId="0" borderId="0" xfId="11" applyFont="1" applyBorder="1" applyAlignment="1">
      <alignment horizontal="right"/>
    </xf>
    <xf numFmtId="164" fontId="58" fillId="0" borderId="0" xfId="11" applyFont="1" applyBorder="1"/>
    <xf numFmtId="164" fontId="58" fillId="0" borderId="9" xfId="11" applyFont="1" applyBorder="1" applyAlignment="1">
      <alignment horizontal="right"/>
    </xf>
    <xf numFmtId="164" fontId="9" fillId="0" borderId="9" xfId="11" applyFont="1" applyBorder="1"/>
    <xf numFmtId="164" fontId="9" fillId="0" borderId="0" xfId="11" applyFont="1" applyBorder="1" applyAlignment="1">
      <alignment horizontal="right"/>
    </xf>
    <xf numFmtId="164" fontId="9" fillId="0" borderId="0" xfId="11" applyFont="1" applyBorder="1"/>
    <xf numFmtId="164" fontId="9" fillId="0" borderId="9" xfId="11" applyFont="1" applyBorder="1" applyAlignment="1">
      <alignment horizontal="right"/>
    </xf>
    <xf numFmtId="0" fontId="10" fillId="0" borderId="9" xfId="0" applyFont="1" applyFill="1" applyBorder="1" applyAlignment="1">
      <alignment horizontal="center" vertical="center"/>
    </xf>
    <xf numFmtId="167" fontId="1" fillId="0" borderId="10" xfId="21" applyNumberFormat="1" applyFill="1" applyBorder="1" applyAlignment="1">
      <alignment vertical="center"/>
    </xf>
    <xf numFmtId="167" fontId="1" fillId="0" borderId="0" xfId="21" applyNumberFormat="1" applyFont="1" applyFill="1" applyBorder="1" applyAlignment="1">
      <alignment horizontal="center" vertical="center"/>
    </xf>
    <xf numFmtId="167" fontId="1" fillId="0" borderId="25" xfId="21" applyNumberFormat="1" applyFill="1" applyBorder="1" applyAlignment="1">
      <alignment vertical="center"/>
    </xf>
    <xf numFmtId="167" fontId="1" fillId="0" borderId="13" xfId="21" applyNumberFormat="1" applyFill="1" applyBorder="1" applyAlignment="1">
      <alignment vertical="center"/>
    </xf>
    <xf numFmtId="167" fontId="1" fillId="0" borderId="24" xfId="21" applyNumberForma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2" fontId="12" fillId="0" borderId="0" xfId="6" applyNumberFormat="1" applyFont="1" applyFill="1" applyBorder="1" applyAlignment="1" applyProtection="1">
      <alignment horizontal="center" vertical="center"/>
    </xf>
    <xf numFmtId="173" fontId="19" fillId="0" borderId="11" xfId="11" applyNumberFormat="1" applyFont="1" applyFill="1" applyBorder="1" applyAlignment="1" applyProtection="1">
      <alignment horizontal="right" vertical="center"/>
    </xf>
    <xf numFmtId="179" fontId="59" fillId="0" borderId="9" xfId="6" applyNumberFormat="1" applyFont="1" applyFill="1" applyBorder="1" applyAlignment="1" applyProtection="1">
      <alignment horizontal="right" vertical="center"/>
    </xf>
    <xf numFmtId="10" fontId="10" fillId="0" borderId="24" xfId="10" applyNumberFormat="1" applyFont="1" applyFill="1" applyBorder="1" applyAlignment="1">
      <alignment vertical="center"/>
    </xf>
    <xf numFmtId="0" fontId="8" fillId="0" borderId="11" xfId="3" applyFont="1" applyFill="1" applyBorder="1" applyAlignment="1">
      <alignment horizontal="left" vertical="center"/>
    </xf>
    <xf numFmtId="171" fontId="19" fillId="0" borderId="11" xfId="11" applyNumberFormat="1" applyFont="1" applyFill="1" applyBorder="1" applyAlignment="1">
      <alignment horizontal="left" vertical="center"/>
    </xf>
    <xf numFmtId="171" fontId="19" fillId="0" borderId="25" xfId="11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 wrapText="1"/>
    </xf>
    <xf numFmtId="171" fontId="19" fillId="0" borderId="0" xfId="11" applyNumberFormat="1" applyFont="1" applyFill="1" applyBorder="1" applyAlignment="1">
      <alignment horizontal="left" vertical="center" wrapText="1"/>
    </xf>
    <xf numFmtId="0" fontId="12" fillId="0" borderId="30" xfId="6" applyFont="1" applyFill="1" applyBorder="1" applyAlignment="1">
      <alignment horizontal="center"/>
    </xf>
    <xf numFmtId="0" fontId="12" fillId="0" borderId="34" xfId="6" applyFont="1" applyFill="1" applyBorder="1" applyAlignment="1">
      <alignment horizontal="center"/>
    </xf>
    <xf numFmtId="0" fontId="12" fillId="0" borderId="35" xfId="6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vertical="center"/>
    </xf>
    <xf numFmtId="167" fontId="6" fillId="0" borderId="9" xfId="19" applyNumberFormat="1" applyFont="1" applyFill="1" applyBorder="1" applyAlignment="1">
      <alignment vertical="center"/>
    </xf>
    <xf numFmtId="167" fontId="5" fillId="0" borderId="36" xfId="19" applyNumberFormat="1" applyFont="1" applyFill="1" applyBorder="1" applyAlignment="1">
      <alignment vertical="center"/>
    </xf>
    <xf numFmtId="0" fontId="22" fillId="0" borderId="0" xfId="6" applyFont="1" applyAlignment="1">
      <alignment horizontal="left"/>
    </xf>
    <xf numFmtId="167" fontId="58" fillId="0" borderId="9" xfId="16" applyNumberFormat="1" applyFont="1" applyFill="1" applyBorder="1" applyAlignment="1">
      <alignment vertical="center"/>
    </xf>
    <xf numFmtId="0" fontId="10" fillId="0" borderId="0" xfId="0" applyFont="1" applyFill="1" applyBorder="1"/>
    <xf numFmtId="171" fontId="0" fillId="0" borderId="0" xfId="11" applyNumberFormat="1" applyFont="1" applyAlignment="1">
      <alignment horizontal="left" indent="2"/>
    </xf>
    <xf numFmtId="171" fontId="0" fillId="0" borderId="0" xfId="0" applyNumberFormat="1"/>
    <xf numFmtId="170" fontId="0" fillId="0" borderId="0" xfId="0" applyNumberFormat="1"/>
    <xf numFmtId="0" fontId="15" fillId="0" borderId="0" xfId="0" applyFont="1" applyAlignment="1"/>
    <xf numFmtId="0" fontId="19" fillId="0" borderId="11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37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vertical="center"/>
    </xf>
    <xf numFmtId="17" fontId="7" fillId="0" borderId="9" xfId="0" quotePrefix="1" applyNumberFormat="1" applyFont="1" applyFill="1" applyBorder="1" applyAlignment="1">
      <alignment horizontal="center"/>
    </xf>
    <xf numFmtId="0" fontId="0" fillId="7" borderId="0" xfId="0" applyFill="1"/>
    <xf numFmtId="0" fontId="19" fillId="0" borderId="9" xfId="3" applyNumberFormat="1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171" fontId="19" fillId="0" borderId="0" xfId="11" applyNumberFormat="1" applyFont="1" applyFill="1" applyBorder="1" applyAlignment="1">
      <alignment horizontal="right" vertical="center"/>
    </xf>
    <xf numFmtId="0" fontId="8" fillId="0" borderId="24" xfId="3" applyFont="1" applyFill="1" applyBorder="1" applyAlignment="1">
      <alignment horizontal="left" vertical="center" wrapText="1"/>
    </xf>
    <xf numFmtId="171" fontId="19" fillId="0" borderId="11" xfId="11" applyNumberFormat="1" applyFont="1" applyFill="1" applyBorder="1" applyAlignment="1">
      <alignment horizontal="right" vertical="center"/>
    </xf>
    <xf numFmtId="171" fontId="48" fillId="0" borderId="9" xfId="11" applyNumberFormat="1" applyFont="1" applyFill="1" applyBorder="1" applyAlignment="1">
      <alignment horizontal="left" vertical="center" wrapText="1"/>
    </xf>
    <xf numFmtId="171" fontId="19" fillId="0" borderId="22" xfId="11" applyNumberFormat="1" applyFont="1" applyFill="1" applyBorder="1" applyAlignment="1">
      <alignment horizontal="center" vertical="center"/>
    </xf>
    <xf numFmtId="171" fontId="19" fillId="0" borderId="9" xfId="11" quotePrefix="1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7" fontId="8" fillId="0" borderId="9" xfId="19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/>
    </xf>
    <xf numFmtId="3" fontId="47" fillId="0" borderId="13" xfId="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left"/>
    </xf>
    <xf numFmtId="0" fontId="65" fillId="0" borderId="0" xfId="0" applyFont="1" applyAlignment="1">
      <alignment horizontal="left"/>
    </xf>
    <xf numFmtId="0" fontId="44" fillId="0" borderId="25" xfId="1" applyFont="1" applyFill="1" applyBorder="1" applyAlignment="1">
      <alignment textRotation="45"/>
    </xf>
    <xf numFmtId="0" fontId="44" fillId="0" borderId="16" xfId="1" applyFont="1" applyFill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41" fillId="0" borderId="13" xfId="1" applyFont="1" applyFill="1" applyBorder="1" applyAlignment="1">
      <alignment horizontal="center"/>
    </xf>
    <xf numFmtId="0" fontId="41" fillId="0" borderId="9" xfId="1" applyFont="1" applyFill="1" applyBorder="1" applyAlignment="1">
      <alignment horizontal="center"/>
    </xf>
    <xf numFmtId="0" fontId="41" fillId="0" borderId="8" xfId="1" applyFont="1" applyFill="1" applyBorder="1" applyAlignment="1">
      <alignment horizontal="center"/>
    </xf>
    <xf numFmtId="0" fontId="5" fillId="0" borderId="24" xfId="0" applyFont="1" applyBorder="1" applyAlignment="1"/>
    <xf numFmtId="0" fontId="6" fillId="0" borderId="14" xfId="0" applyFont="1" applyBorder="1"/>
    <xf numFmtId="0" fontId="41" fillId="0" borderId="24" xfId="1" applyFont="1" applyFill="1" applyBorder="1" applyAlignment="1"/>
    <xf numFmtId="0" fontId="41" fillId="0" borderId="12" xfId="1" applyFont="1" applyFill="1" applyBorder="1" applyAlignment="1">
      <alignment horizontal="center"/>
    </xf>
    <xf numFmtId="0" fontId="41" fillId="0" borderId="24" xfId="1" applyFont="1" applyFill="1" applyBorder="1" applyAlignment="1">
      <alignment horizontal="center"/>
    </xf>
    <xf numFmtId="0" fontId="41" fillId="0" borderId="14" xfId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171" fontId="6" fillId="0" borderId="11" xfId="11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171" fontId="6" fillId="0" borderId="9" xfId="11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/>
    </xf>
    <xf numFmtId="4" fontId="6" fillId="0" borderId="10" xfId="11" applyNumberFormat="1" applyFont="1" applyFill="1" applyBorder="1" applyAlignment="1">
      <alignment horizontal="right"/>
    </xf>
    <xf numFmtId="2" fontId="5" fillId="0" borderId="11" xfId="0" applyNumberFormat="1" applyFont="1" applyBorder="1"/>
    <xf numFmtId="49" fontId="5" fillId="0" borderId="9" xfId="0" applyNumberFormat="1" applyFont="1" applyFill="1" applyBorder="1" applyAlignment="1">
      <alignment horizontal="center"/>
    </xf>
    <xf numFmtId="4" fontId="6" fillId="0" borderId="0" xfId="11" applyNumberFormat="1" applyFont="1" applyFill="1" applyBorder="1" applyAlignment="1">
      <alignment horizontal="right"/>
    </xf>
    <xf numFmtId="2" fontId="5" fillId="0" borderId="9" xfId="0" applyNumberFormat="1" applyFont="1" applyBorder="1"/>
    <xf numFmtId="49" fontId="5" fillId="0" borderId="12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2" fontId="5" fillId="0" borderId="12" xfId="0" applyNumberFormat="1" applyFont="1" applyBorder="1"/>
    <xf numFmtId="4" fontId="63" fillId="0" borderId="10" xfId="11" applyNumberFormat="1" applyFont="1" applyFill="1" applyBorder="1" applyAlignment="1">
      <alignment horizontal="right"/>
    </xf>
    <xf numFmtId="4" fontId="46" fillId="0" borderId="10" xfId="11" applyNumberFormat="1" applyFont="1" applyFill="1" applyBorder="1" applyAlignment="1">
      <alignment horizontal="right"/>
    </xf>
    <xf numFmtId="171" fontId="6" fillId="0" borderId="12" xfId="11" applyNumberFormat="1" applyFont="1" applyFill="1" applyBorder="1" applyAlignment="1">
      <alignment horizontal="center" vertical="center"/>
    </xf>
    <xf numFmtId="0" fontId="41" fillId="0" borderId="11" xfId="1" applyFont="1" applyFill="1" applyBorder="1" applyAlignment="1">
      <alignment horizontal="center"/>
    </xf>
    <xf numFmtId="4" fontId="32" fillId="0" borderId="11" xfId="15" applyNumberFormat="1" applyFont="1" applyFill="1" applyBorder="1" applyAlignment="1">
      <alignment horizontal="right"/>
    </xf>
    <xf numFmtId="4" fontId="32" fillId="0" borderId="9" xfId="15" applyNumberFormat="1" applyFont="1" applyFill="1" applyBorder="1" applyAlignment="1">
      <alignment horizontal="right"/>
    </xf>
    <xf numFmtId="0" fontId="8" fillId="0" borderId="25" xfId="0" applyFont="1" applyBorder="1"/>
    <xf numFmtId="0" fontId="7" fillId="0" borderId="9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26" xfId="0" applyFont="1" applyFill="1" applyBorder="1"/>
    <xf numFmtId="0" fontId="66" fillId="0" borderId="0" xfId="0" applyFont="1" applyAlignment="1">
      <alignment horizontal="left"/>
    </xf>
    <xf numFmtId="0" fontId="66" fillId="0" borderId="0" xfId="0" applyFont="1" applyBorder="1" applyAlignment="1">
      <alignment horizontal="center"/>
    </xf>
    <xf numFmtId="0" fontId="66" fillId="0" borderId="0" xfId="0" applyFont="1"/>
    <xf numFmtId="0" fontId="23" fillId="5" borderId="0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Continuous" vertical="center"/>
    </xf>
    <xf numFmtId="0" fontId="7" fillId="5" borderId="5" xfId="0" applyFont="1" applyFill="1" applyBorder="1" applyAlignment="1">
      <alignment horizontal="centerContinuous" vertical="center"/>
    </xf>
    <xf numFmtId="3" fontId="6" fillId="0" borderId="11" xfId="3" applyNumberFormat="1" applyFont="1" applyFill="1" applyBorder="1" applyAlignment="1">
      <alignment vertical="center"/>
    </xf>
    <xf numFmtId="167" fontId="6" fillId="0" borderId="9" xfId="3" applyNumberFormat="1" applyFont="1" applyFill="1" applyBorder="1" applyAlignment="1">
      <alignment vertical="center"/>
    </xf>
    <xf numFmtId="0" fontId="44" fillId="0" borderId="6" xfId="1" applyFont="1" applyFill="1" applyBorder="1" applyAlignment="1">
      <alignment horizontal="center"/>
    </xf>
    <xf numFmtId="3" fontId="46" fillId="0" borderId="11" xfId="3" applyNumberFormat="1" applyFont="1" applyFill="1" applyBorder="1" applyAlignment="1">
      <alignment vertical="center"/>
    </xf>
    <xf numFmtId="167" fontId="46" fillId="0" borderId="9" xfId="3" applyNumberFormat="1" applyFont="1" applyFill="1" applyBorder="1" applyAlignment="1">
      <alignment vertical="center"/>
    </xf>
    <xf numFmtId="171" fontId="41" fillId="0" borderId="36" xfId="11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vertical="center"/>
    </xf>
    <xf numFmtId="167" fontId="6" fillId="0" borderId="28" xfId="19" applyNumberFormat="1" applyFont="1" applyFill="1" applyBorder="1" applyAlignment="1">
      <alignment vertical="center"/>
    </xf>
    <xf numFmtId="167" fontId="5" fillId="0" borderId="38" xfId="19" applyNumberFormat="1" applyFont="1" applyFill="1" applyBorder="1" applyAlignment="1">
      <alignment vertical="center"/>
    </xf>
    <xf numFmtId="0" fontId="12" fillId="0" borderId="0" xfId="6" applyFont="1" applyAlignment="1">
      <alignment horizontal="left"/>
    </xf>
    <xf numFmtId="0" fontId="32" fillId="0" borderId="0" xfId="6" applyFont="1" applyAlignment="1">
      <alignment horizontal="left"/>
    </xf>
    <xf numFmtId="169" fontId="19" fillId="0" borderId="9" xfId="5" applyNumberFormat="1" applyFont="1" applyFill="1" applyBorder="1" applyAlignment="1" applyProtection="1">
      <alignment horizontal="right"/>
    </xf>
    <xf numFmtId="164" fontId="58" fillId="0" borderId="13" xfId="11" applyFont="1" applyBorder="1" applyAlignment="1">
      <alignment horizontal="right"/>
    </xf>
    <xf numFmtId="164" fontId="58" fillId="0" borderId="9" xfId="11" applyNumberFormat="1" applyFont="1" applyBorder="1"/>
    <xf numFmtId="164" fontId="9" fillId="0" borderId="13" xfId="11" applyFont="1" applyBorder="1" applyAlignment="1">
      <alignment horizontal="right"/>
    </xf>
    <xf numFmtId="164" fontId="9" fillId="0" borderId="12" xfId="11" applyFont="1" applyBorder="1"/>
    <xf numFmtId="164" fontId="9" fillId="0" borderId="12" xfId="11" applyFont="1" applyBorder="1" applyAlignment="1">
      <alignment horizontal="right"/>
    </xf>
    <xf numFmtId="0" fontId="9" fillId="0" borderId="0" xfId="0" applyFont="1" applyBorder="1"/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71" fontId="58" fillId="0" borderId="8" xfId="11" applyNumberFormat="1" applyFont="1" applyBorder="1" applyAlignment="1">
      <alignment horizontal="right"/>
    </xf>
    <xf numFmtId="164" fontId="9" fillId="0" borderId="8" xfId="11" applyFont="1" applyBorder="1" applyAlignment="1">
      <alignment horizontal="right"/>
    </xf>
    <xf numFmtId="171" fontId="9" fillId="0" borderId="14" xfId="11" applyNumberFormat="1" applyFont="1" applyBorder="1" applyAlignment="1">
      <alignment horizontal="right"/>
    </xf>
    <xf numFmtId="164" fontId="58" fillId="0" borderId="11" xfId="11" applyNumberFormat="1" applyFont="1" applyBorder="1" applyAlignment="1">
      <alignment horizontal="center"/>
    </xf>
    <xf numFmtId="164" fontId="58" fillId="0" borderId="9" xfId="11" applyNumberFormat="1" applyFont="1" applyBorder="1" applyAlignment="1">
      <alignment horizontal="center"/>
    </xf>
    <xf numFmtId="170" fontId="8" fillId="0" borderId="0" xfId="11" applyNumberFormat="1" applyFont="1"/>
    <xf numFmtId="170" fontId="8" fillId="0" borderId="0" xfId="0" applyNumberFormat="1" applyFont="1"/>
    <xf numFmtId="0" fontId="9" fillId="0" borderId="0" xfId="0" applyFont="1" applyFill="1" applyBorder="1"/>
    <xf numFmtId="0" fontId="2" fillId="0" borderId="0" xfId="0" applyFont="1" applyAlignment="1"/>
    <xf numFmtId="0" fontId="22" fillId="0" borderId="11" xfId="0" applyFont="1" applyFill="1" applyBorder="1" applyAlignment="1">
      <alignment horizontal="center"/>
    </xf>
    <xf numFmtId="0" fontId="22" fillId="0" borderId="9" xfId="0" applyFont="1" applyFill="1" applyBorder="1"/>
    <xf numFmtId="0" fontId="22" fillId="0" borderId="12" xfId="0" applyFont="1" applyFill="1" applyBorder="1"/>
    <xf numFmtId="0" fontId="22" fillId="0" borderId="11" xfId="0" applyFont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164" fontId="58" fillId="0" borderId="12" xfId="11" applyFont="1" applyBorder="1"/>
    <xf numFmtId="164" fontId="58" fillId="0" borderId="22" xfId="11" applyFont="1" applyBorder="1" applyAlignment="1">
      <alignment horizontal="right"/>
    </xf>
    <xf numFmtId="164" fontId="58" fillId="0" borderId="22" xfId="11" applyFont="1" applyBorder="1"/>
    <xf numFmtId="164" fontId="58" fillId="0" borderId="12" xfId="11" applyFont="1" applyBorder="1" applyAlignment="1">
      <alignment horizontal="right"/>
    </xf>
    <xf numFmtId="164" fontId="58" fillId="0" borderId="24" xfId="11" applyFont="1" applyBorder="1" applyAlignment="1">
      <alignment horizontal="right"/>
    </xf>
    <xf numFmtId="164" fontId="58" fillId="0" borderId="12" xfId="11" applyNumberFormat="1" applyFont="1" applyBorder="1" applyAlignment="1">
      <alignment horizontal="center"/>
    </xf>
    <xf numFmtId="171" fontId="58" fillId="0" borderId="14" xfId="11" applyNumberFormat="1" applyFont="1" applyBorder="1" applyAlignment="1">
      <alignment horizontal="right"/>
    </xf>
    <xf numFmtId="164" fontId="9" fillId="0" borderId="11" xfId="11" applyFont="1" applyBorder="1"/>
    <xf numFmtId="164" fontId="9" fillId="0" borderId="10" xfId="11" applyFont="1" applyBorder="1" applyAlignment="1">
      <alignment horizontal="right"/>
    </xf>
    <xf numFmtId="164" fontId="9" fillId="0" borderId="10" xfId="11" applyFont="1" applyBorder="1"/>
    <xf numFmtId="164" fontId="9" fillId="0" borderId="11" xfId="11" applyFont="1" applyBorder="1" applyAlignment="1">
      <alignment horizontal="right"/>
    </xf>
    <xf numFmtId="164" fontId="9" fillId="0" borderId="25" xfId="11" applyFont="1" applyBorder="1" applyAlignment="1">
      <alignment horizontal="right"/>
    </xf>
    <xf numFmtId="164" fontId="3" fillId="0" borderId="11" xfId="11" applyFont="1" applyBorder="1"/>
    <xf numFmtId="171" fontId="3" fillId="0" borderId="4" xfId="0" applyNumberFormat="1" applyFont="1" applyBorder="1"/>
    <xf numFmtId="0" fontId="58" fillId="0" borderId="9" xfId="0" applyFont="1" applyBorder="1"/>
    <xf numFmtId="0" fontId="58" fillId="0" borderId="9" xfId="0" applyFont="1" applyFill="1" applyBorder="1"/>
    <xf numFmtId="0" fontId="58" fillId="0" borderId="12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2" xfId="0" applyFont="1" applyBorder="1"/>
    <xf numFmtId="0" fontId="10" fillId="0" borderId="7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/>
    </xf>
    <xf numFmtId="0" fontId="0" fillId="5" borderId="16" xfId="0" applyFill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5" xfId="0" applyBorder="1" applyAlignment="1">
      <alignment horizontal="right"/>
    </xf>
    <xf numFmtId="0" fontId="10" fillId="0" borderId="2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7" fontId="8" fillId="0" borderId="9" xfId="21" applyNumberFormat="1" applyFont="1" applyFill="1" applyBorder="1" applyAlignment="1">
      <alignment vertical="center"/>
    </xf>
    <xf numFmtId="167" fontId="8" fillId="0" borderId="0" xfId="21" applyNumberFormat="1" applyFont="1" applyFill="1" applyBorder="1" applyAlignment="1">
      <alignment vertical="center"/>
    </xf>
    <xf numFmtId="167" fontId="8" fillId="0" borderId="11" xfId="21" applyNumberFormat="1" applyFont="1" applyFill="1" applyBorder="1" applyAlignment="1">
      <alignment vertical="center"/>
    </xf>
    <xf numFmtId="167" fontId="8" fillId="0" borderId="13" xfId="21" applyNumberFormat="1" applyFont="1" applyFill="1" applyBorder="1" applyAlignment="1">
      <alignment vertical="center"/>
    </xf>
    <xf numFmtId="37" fontId="48" fillId="0" borderId="0" xfId="3" applyNumberFormat="1" applyFont="1" applyFill="1" applyBorder="1" applyAlignment="1">
      <alignment horizontal="center" vertical="center"/>
    </xf>
    <xf numFmtId="37" fontId="19" fillId="0" borderId="25" xfId="6" applyNumberFormat="1" applyFont="1" applyFill="1" applyBorder="1" applyAlignment="1" applyProtection="1">
      <alignment horizontal="center" vertical="center"/>
    </xf>
    <xf numFmtId="37" fontId="19" fillId="0" borderId="13" xfId="6" applyNumberFormat="1" applyFont="1" applyFill="1" applyBorder="1" applyAlignment="1" applyProtection="1">
      <alignment horizontal="center" vertical="center"/>
    </xf>
    <xf numFmtId="37" fontId="48" fillId="0" borderId="13" xfId="3" applyNumberFormat="1" applyFont="1" applyFill="1" applyBorder="1" applyAlignment="1">
      <alignment horizontal="center" vertical="center"/>
    </xf>
    <xf numFmtId="37" fontId="19" fillId="0" borderId="10" xfId="6" applyNumberFormat="1" applyFont="1" applyFill="1" applyBorder="1" applyAlignment="1" applyProtection="1">
      <alignment horizontal="center" vertical="center"/>
    </xf>
    <xf numFmtId="37" fontId="19" fillId="0" borderId="0" xfId="6" applyNumberFormat="1" applyFont="1" applyFill="1" applyBorder="1" applyAlignment="1" applyProtection="1">
      <alignment horizontal="center" vertical="center"/>
    </xf>
    <xf numFmtId="171" fontId="8" fillId="0" borderId="0" xfId="11" applyNumberFormat="1" applyFont="1" applyAlignment="1"/>
    <xf numFmtId="0" fontId="19" fillId="0" borderId="5" xfId="0" applyFont="1" applyBorder="1"/>
    <xf numFmtId="3" fontId="47" fillId="0" borderId="0" xfId="3" applyNumberFormat="1" applyFont="1" applyFill="1" applyBorder="1" applyAlignment="1">
      <alignment horizontal="right" vertical="center"/>
    </xf>
    <xf numFmtId="171" fontId="8" fillId="0" borderId="0" xfId="11" applyNumberFormat="1" applyFont="1"/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7" fontId="8" fillId="0" borderId="0" xfId="19" applyNumberFormat="1" applyFont="1" applyFill="1" applyBorder="1" applyAlignment="1">
      <alignment vertical="center"/>
    </xf>
    <xf numFmtId="4" fontId="67" fillId="0" borderId="0" xfId="11" applyNumberFormat="1" applyFont="1" applyFill="1" applyBorder="1" applyAlignment="1">
      <alignment horizontal="right"/>
    </xf>
    <xf numFmtId="3" fontId="32" fillId="0" borderId="0" xfId="22" applyNumberFormat="1" applyFont="1" applyFill="1" applyBorder="1" applyAlignment="1">
      <alignment horizontal="right" vertical="center"/>
    </xf>
    <xf numFmtId="167" fontId="53" fillId="5" borderId="13" xfId="13" applyNumberFormat="1" applyFont="1" applyFill="1" applyBorder="1" applyAlignment="1" applyProtection="1">
      <alignment horizontal="right" vertical="center"/>
      <protection locked="0"/>
    </xf>
    <xf numFmtId="3" fontId="32" fillId="0" borderId="25" xfId="22" applyNumberFormat="1" applyFont="1" applyFill="1" applyBorder="1" applyAlignment="1">
      <alignment horizontal="right" vertical="center"/>
    </xf>
    <xf numFmtId="3" fontId="32" fillId="0" borderId="13" xfId="22" applyNumberFormat="1" applyFont="1" applyFill="1" applyBorder="1" applyAlignment="1">
      <alignment horizontal="right" vertical="center"/>
    </xf>
    <xf numFmtId="167" fontId="32" fillId="5" borderId="13" xfId="13" applyNumberFormat="1" applyFont="1" applyFill="1" applyBorder="1" applyAlignment="1" applyProtection="1">
      <alignment horizontal="right" vertical="center"/>
      <protection locked="0"/>
    </xf>
    <xf numFmtId="3" fontId="32" fillId="0" borderId="10" xfId="22" applyNumberFormat="1" applyFont="1" applyFill="1" applyBorder="1" applyAlignment="1">
      <alignment horizontal="right" vertical="center"/>
    </xf>
    <xf numFmtId="0" fontId="12" fillId="4" borderId="8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4" fillId="0" borderId="25" xfId="11" applyFont="1" applyBorder="1"/>
    <xf numFmtId="164" fontId="4" fillId="0" borderId="13" xfId="11" applyFont="1" applyBorder="1"/>
    <xf numFmtId="164" fontId="3" fillId="0" borderId="0" xfId="11" applyFont="1" applyBorder="1"/>
    <xf numFmtId="37" fontId="12" fillId="0" borderId="13" xfId="6" applyNumberFormat="1" applyFont="1" applyFill="1" applyBorder="1" applyAlignment="1" applyProtection="1">
      <alignment horizontal="center" vertical="center"/>
    </xf>
    <xf numFmtId="0" fontId="0" fillId="0" borderId="1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/>
    </xf>
    <xf numFmtId="171" fontId="0" fillId="0" borderId="13" xfId="11" applyNumberFormat="1" applyFont="1" applyBorder="1" applyAlignment="1">
      <alignment vertical="center"/>
    </xf>
    <xf numFmtId="171" fontId="19" fillId="0" borderId="0" xfId="11" applyNumberFormat="1" applyFont="1" applyFill="1" applyBorder="1" applyAlignment="1">
      <alignment vertical="center"/>
    </xf>
    <xf numFmtId="0" fontId="44" fillId="0" borderId="13" xfId="2" applyFont="1" applyFill="1" applyBorder="1" applyAlignment="1">
      <alignment horizontal="centerContinuous" vertical="center"/>
    </xf>
    <xf numFmtId="0" fontId="12" fillId="0" borderId="13" xfId="0" applyFont="1" applyFill="1" applyBorder="1" applyAlignment="1">
      <alignment horizontal="centerContinuous" vertical="center"/>
    </xf>
    <xf numFmtId="167" fontId="19" fillId="0" borderId="10" xfId="17" applyNumberFormat="1" applyFont="1" applyFill="1" applyBorder="1" applyAlignment="1">
      <alignment vertical="center"/>
    </xf>
    <xf numFmtId="167" fontId="19" fillId="0" borderId="0" xfId="17" applyNumberFormat="1" applyFont="1" applyFill="1" applyBorder="1" applyAlignment="1">
      <alignment vertical="center"/>
    </xf>
    <xf numFmtId="171" fontId="48" fillId="0" borderId="0" xfId="11" applyNumberFormat="1" applyFont="1" applyFill="1" applyBorder="1" applyAlignment="1">
      <alignment vertical="center"/>
    </xf>
    <xf numFmtId="167" fontId="19" fillId="0" borderId="0" xfId="3" applyNumberFormat="1" applyFont="1" applyFill="1" applyBorder="1" applyAlignment="1">
      <alignment vertical="center"/>
    </xf>
    <xf numFmtId="10" fontId="19" fillId="5" borderId="0" xfId="10" applyNumberFormat="1" applyFont="1" applyFill="1" applyBorder="1" applyAlignment="1">
      <alignment vertical="center"/>
    </xf>
    <xf numFmtId="10" fontId="19" fillId="5" borderId="10" xfId="10" applyNumberFormat="1" applyFont="1" applyFill="1" applyBorder="1" applyAlignment="1">
      <alignment vertical="center"/>
    </xf>
    <xf numFmtId="167" fontId="19" fillId="5" borderId="10" xfId="17" applyNumberFormat="1" applyFont="1" applyFill="1" applyBorder="1" applyAlignment="1">
      <alignment vertical="center"/>
    </xf>
    <xf numFmtId="167" fontId="19" fillId="5" borderId="0" xfId="17" applyNumberFormat="1" applyFont="1" applyFill="1" applyBorder="1" applyAlignment="1">
      <alignment vertical="center"/>
    </xf>
    <xf numFmtId="167" fontId="48" fillId="0" borderId="0" xfId="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10" fontId="19" fillId="0" borderId="0" xfId="3" applyNumberFormat="1" applyFont="1" applyFill="1" applyBorder="1" applyAlignment="1">
      <alignment vertical="center"/>
    </xf>
    <xf numFmtId="0" fontId="44" fillId="0" borderId="13" xfId="3" applyFont="1" applyFill="1" applyBorder="1" applyAlignment="1">
      <alignment horizontal="centerContinuous" vertical="center"/>
    </xf>
    <xf numFmtId="9" fontId="19" fillId="5" borderId="4" xfId="0" applyNumberFormat="1" applyFont="1" applyFill="1" applyBorder="1" applyAlignment="1">
      <alignment vertical="center"/>
    </xf>
    <xf numFmtId="9" fontId="19" fillId="5" borderId="8" xfId="0" applyNumberFormat="1" applyFont="1" applyFill="1" applyBorder="1" applyAlignment="1">
      <alignment vertical="center"/>
    </xf>
    <xf numFmtId="167" fontId="19" fillId="5" borderId="10" xfId="0" applyNumberFormat="1" applyFont="1" applyFill="1" applyBorder="1" applyAlignment="1">
      <alignment vertical="center"/>
    </xf>
    <xf numFmtId="167" fontId="19" fillId="5" borderId="0" xfId="0" applyNumberFormat="1" applyFont="1" applyFill="1" applyBorder="1" applyAlignment="1">
      <alignment vertical="center"/>
    </xf>
    <xf numFmtId="0" fontId="12" fillId="5" borderId="25" xfId="0" applyFont="1" applyFill="1" applyBorder="1" applyAlignment="1">
      <alignment horizontal="centerContinuous" vertical="center"/>
    </xf>
    <xf numFmtId="0" fontId="12" fillId="5" borderId="13" xfId="0" applyFont="1" applyFill="1" applyBorder="1" applyAlignment="1">
      <alignment horizontal="centerContinuous" vertical="center"/>
    </xf>
    <xf numFmtId="10" fontId="19" fillId="0" borderId="0" xfId="10" applyNumberFormat="1" applyFont="1" applyFill="1" applyBorder="1" applyAlignment="1">
      <alignment vertical="center"/>
    </xf>
    <xf numFmtId="9" fontId="19" fillId="0" borderId="0" xfId="3" applyNumberFormat="1" applyFont="1" applyFill="1" applyBorder="1" applyAlignment="1">
      <alignment vertical="center"/>
    </xf>
    <xf numFmtId="9" fontId="19" fillId="0" borderId="8" xfId="3" applyNumberFormat="1" applyFont="1" applyFill="1" applyBorder="1" applyAlignment="1">
      <alignment vertical="center"/>
    </xf>
    <xf numFmtId="9" fontId="19" fillId="0" borderId="4" xfId="0" applyNumberFormat="1" applyFont="1" applyFill="1" applyBorder="1" applyAlignment="1">
      <alignment vertical="center"/>
    </xf>
    <xf numFmtId="9" fontId="19" fillId="0" borderId="8" xfId="0" applyNumberFormat="1" applyFont="1" applyFill="1" applyBorder="1" applyAlignment="1">
      <alignment vertical="center"/>
    </xf>
    <xf numFmtId="9" fontId="19" fillId="0" borderId="8" xfId="10" applyNumberFormat="1" applyFont="1" applyFill="1" applyBorder="1" applyAlignment="1">
      <alignment vertical="center"/>
    </xf>
    <xf numFmtId="10" fontId="19" fillId="0" borderId="10" xfId="10" applyNumberFormat="1" applyFont="1" applyFill="1" applyBorder="1" applyAlignment="1">
      <alignment vertical="center"/>
    </xf>
    <xf numFmtId="9" fontId="19" fillId="0" borderId="10" xfId="0" applyNumberFormat="1" applyFont="1" applyFill="1" applyBorder="1" applyAlignment="1">
      <alignment vertical="center"/>
    </xf>
    <xf numFmtId="9" fontId="19" fillId="0" borderId="0" xfId="0" applyNumberFormat="1" applyFont="1" applyFill="1" applyBorder="1" applyAlignment="1">
      <alignment vertical="center"/>
    </xf>
    <xf numFmtId="9" fontId="19" fillId="0" borderId="0" xfId="10" applyNumberFormat="1" applyFont="1" applyFill="1" applyBorder="1" applyAlignment="1">
      <alignment vertical="center"/>
    </xf>
    <xf numFmtId="167" fontId="19" fillId="0" borderId="10" xfId="0" applyNumberFormat="1" applyFont="1" applyFill="1" applyBorder="1" applyAlignment="1">
      <alignment vertical="center"/>
    </xf>
    <xf numFmtId="167" fontId="19" fillId="0" borderId="0" xfId="0" applyNumberFormat="1" applyFont="1" applyFill="1" applyBorder="1" applyAlignment="1">
      <alignment vertical="center"/>
    </xf>
    <xf numFmtId="167" fontId="19" fillId="0" borderId="8" xfId="17" applyNumberFormat="1" applyFont="1" applyFill="1" applyBorder="1" applyAlignment="1">
      <alignment vertical="center"/>
    </xf>
    <xf numFmtId="167" fontId="19" fillId="0" borderId="8" xfId="3" applyNumberFormat="1" applyFont="1" applyFill="1" applyBorder="1" applyAlignment="1">
      <alignment vertical="center"/>
    </xf>
    <xf numFmtId="167" fontId="19" fillId="0" borderId="4" xfId="0" applyNumberFormat="1" applyFont="1" applyFill="1" applyBorder="1" applyAlignment="1">
      <alignment vertical="center"/>
    </xf>
    <xf numFmtId="167" fontId="19" fillId="0" borderId="8" xfId="0" applyNumberFormat="1" applyFont="1" applyFill="1" applyBorder="1" applyAlignment="1">
      <alignment vertical="center"/>
    </xf>
    <xf numFmtId="167" fontId="19" fillId="0" borderId="4" xfId="17" applyNumberFormat="1" applyFont="1" applyFill="1" applyBorder="1" applyAlignment="1">
      <alignment vertical="center"/>
    </xf>
    <xf numFmtId="167" fontId="19" fillId="0" borderId="0" xfId="3" applyNumberFormat="1" applyFont="1" applyFill="1" applyBorder="1" applyAlignment="1">
      <alignment horizontal="right" vertical="center"/>
    </xf>
    <xf numFmtId="167" fontId="19" fillId="0" borderId="8" xfId="3" applyNumberFormat="1" applyFont="1" applyFill="1" applyBorder="1" applyAlignment="1">
      <alignment horizontal="right" vertical="center"/>
    </xf>
    <xf numFmtId="9" fontId="19" fillId="0" borderId="0" xfId="11" applyNumberFormat="1" applyFont="1" applyFill="1" applyBorder="1" applyAlignment="1">
      <alignment vertical="center"/>
    </xf>
    <xf numFmtId="9" fontId="19" fillId="0" borderId="4" xfId="10" applyNumberFormat="1" applyFont="1" applyFill="1" applyBorder="1" applyAlignment="1">
      <alignment vertical="center"/>
    </xf>
    <xf numFmtId="9" fontId="19" fillId="0" borderId="10" xfId="11" applyNumberFormat="1" applyFont="1" applyFill="1" applyBorder="1" applyAlignment="1">
      <alignment vertical="center"/>
    </xf>
    <xf numFmtId="167" fontId="48" fillId="0" borderId="10" xfId="17" applyNumberFormat="1" applyFont="1" applyFill="1" applyBorder="1" applyAlignment="1">
      <alignment vertical="center"/>
    </xf>
    <xf numFmtId="167" fontId="48" fillId="0" borderId="0" xfId="17" applyNumberFormat="1" applyFont="1" applyFill="1" applyBorder="1" applyAlignment="1">
      <alignment vertical="center"/>
    </xf>
    <xf numFmtId="0" fontId="44" fillId="0" borderId="25" xfId="0" applyFont="1" applyFill="1" applyBorder="1" applyAlignment="1">
      <alignment horizontal="centerContinuous" vertical="center"/>
    </xf>
    <xf numFmtId="0" fontId="44" fillId="0" borderId="13" xfId="0" applyFont="1" applyFill="1" applyBorder="1" applyAlignment="1">
      <alignment horizontal="centerContinuous" vertical="center"/>
    </xf>
    <xf numFmtId="0" fontId="10" fillId="0" borderId="16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167" fontId="3" fillId="0" borderId="9" xfId="18" applyNumberFormat="1" applyFont="1" applyFill="1" applyBorder="1" applyAlignment="1">
      <alignment vertical="center"/>
    </xf>
    <xf numFmtId="0" fontId="3" fillId="0" borderId="9" xfId="0" applyFont="1" applyFill="1" applyBorder="1"/>
    <xf numFmtId="10" fontId="4" fillId="0" borderId="29" xfId="10" applyNumberFormat="1" applyFont="1" applyFill="1" applyBorder="1" applyAlignment="1">
      <alignment vertical="center"/>
    </xf>
    <xf numFmtId="0" fontId="4" fillId="0" borderId="16" xfId="0" applyFont="1" applyBorder="1"/>
    <xf numFmtId="0" fontId="4" fillId="0" borderId="5" xfId="0" applyFont="1" applyBorder="1"/>
    <xf numFmtId="0" fontId="0" fillId="0" borderId="0" xfId="0" applyAlignment="1">
      <alignment horizontal="center"/>
    </xf>
    <xf numFmtId="0" fontId="10" fillId="8" borderId="0" xfId="0" applyFont="1" applyFill="1"/>
    <xf numFmtId="167" fontId="4" fillId="0" borderId="13" xfId="18" applyNumberFormat="1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center" vertical="center"/>
    </xf>
    <xf numFmtId="49" fontId="47" fillId="0" borderId="39" xfId="0" applyNumberFormat="1" applyFont="1" applyFill="1" applyBorder="1" applyAlignment="1">
      <alignment horizontal="right" vertical="center"/>
    </xf>
    <xf numFmtId="49" fontId="47" fillId="0" borderId="41" xfId="0" applyNumberFormat="1" applyFont="1" applyFill="1" applyBorder="1" applyAlignment="1">
      <alignment horizontal="right" vertical="center"/>
    </xf>
    <xf numFmtId="49" fontId="47" fillId="0" borderId="43" xfId="0" applyNumberFormat="1" applyFont="1" applyFill="1" applyBorder="1" applyAlignment="1">
      <alignment horizontal="right" vertical="center"/>
    </xf>
    <xf numFmtId="10" fontId="3" fillId="0" borderId="24" xfId="10" applyNumberFormat="1" applyFont="1" applyFill="1" applyBorder="1" applyAlignment="1">
      <alignment vertical="center"/>
    </xf>
    <xf numFmtId="167" fontId="3" fillId="0" borderId="13" xfId="16" applyNumberFormat="1" applyFont="1" applyFill="1" applyBorder="1" applyAlignment="1">
      <alignment vertical="center"/>
    </xf>
    <xf numFmtId="49" fontId="58" fillId="0" borderId="39" xfId="0" applyNumberFormat="1" applyFont="1" applyFill="1" applyBorder="1" applyAlignment="1">
      <alignment horizontal="right" vertical="center"/>
    </xf>
    <xf numFmtId="49" fontId="58" fillId="0" borderId="41" xfId="0" applyNumberFormat="1" applyFont="1" applyFill="1" applyBorder="1" applyAlignment="1">
      <alignment horizontal="right" vertical="center"/>
    </xf>
    <xf numFmtId="49" fontId="58" fillId="0" borderId="9" xfId="0" applyNumberFormat="1" applyFont="1" applyFill="1" applyBorder="1" applyAlignment="1">
      <alignment horizontal="right" vertical="center"/>
    </xf>
    <xf numFmtId="49" fontId="58" fillId="0" borderId="43" xfId="0" applyNumberFormat="1" applyFont="1" applyFill="1" applyBorder="1" applyAlignment="1">
      <alignment horizontal="right" vertical="center"/>
    </xf>
    <xf numFmtId="49" fontId="58" fillId="0" borderId="0" xfId="0" applyNumberFormat="1" applyFont="1" applyFill="1" applyBorder="1" applyAlignment="1">
      <alignment horizontal="right" vertical="center"/>
    </xf>
    <xf numFmtId="49" fontId="52" fillId="0" borderId="0" xfId="0" applyNumberFormat="1" applyFont="1" applyFill="1" applyBorder="1" applyAlignment="1">
      <alignment horizontal="right" vertical="center"/>
    </xf>
    <xf numFmtId="49" fontId="52" fillId="0" borderId="9" xfId="0" applyNumberFormat="1" applyFont="1" applyFill="1" applyBorder="1" applyAlignment="1">
      <alignment horizontal="right" vertical="center"/>
    </xf>
    <xf numFmtId="49" fontId="47" fillId="0" borderId="39" xfId="0" applyNumberFormat="1" applyFont="1" applyFill="1" applyBorder="1" applyAlignment="1">
      <alignment horizontal="right" vertical="center" indent="1"/>
    </xf>
    <xf numFmtId="49" fontId="47" fillId="0" borderId="41" xfId="0" applyNumberFormat="1" applyFont="1" applyFill="1" applyBorder="1" applyAlignment="1">
      <alignment horizontal="right" vertical="center" indent="1"/>
    </xf>
    <xf numFmtId="49" fontId="51" fillId="0" borderId="9" xfId="0" applyNumberFormat="1" applyFont="1" applyFill="1" applyBorder="1" applyAlignment="1">
      <alignment horizontal="right" vertical="center" indent="1"/>
    </xf>
    <xf numFmtId="171" fontId="3" fillId="0" borderId="10" xfId="11" applyNumberFormat="1" applyFont="1" applyFill="1" applyBorder="1" applyAlignment="1">
      <alignment vertical="center"/>
    </xf>
    <xf numFmtId="167" fontId="3" fillId="0" borderId="25" xfId="16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centerContinuous"/>
    </xf>
    <xf numFmtId="2" fontId="8" fillId="0" borderId="0" xfId="11" applyNumberFormat="1" applyFont="1" applyFill="1" applyBorder="1" applyAlignment="1" applyProtection="1">
      <alignment horizontal="right"/>
    </xf>
    <xf numFmtId="169" fontId="8" fillId="0" borderId="0" xfId="5" applyNumberFormat="1" applyFont="1" applyFill="1" applyBorder="1" applyAlignment="1" applyProtection="1">
      <alignment horizontal="center"/>
    </xf>
    <xf numFmtId="2" fontId="8" fillId="0" borderId="0" xfId="5" applyNumberFormat="1" applyFont="1" applyFill="1" applyBorder="1" applyAlignment="1" applyProtection="1">
      <alignment horizontal="center"/>
    </xf>
    <xf numFmtId="0" fontId="8" fillId="0" borderId="0" xfId="5" applyFont="1" applyFill="1" applyBorder="1" applyAlignment="1" applyProtection="1">
      <alignment horizontal="center"/>
    </xf>
    <xf numFmtId="164" fontId="8" fillId="0" borderId="0" xfId="11" applyFont="1" applyFill="1" applyBorder="1" applyAlignment="1" applyProtection="1">
      <alignment horizontal="center"/>
    </xf>
    <xf numFmtId="2" fontId="8" fillId="0" borderId="0" xfId="5" applyNumberFormat="1" applyFont="1" applyBorder="1"/>
    <xf numFmtId="167" fontId="19" fillId="0" borderId="4" xfId="10" applyNumberFormat="1" applyFont="1" applyFill="1" applyBorder="1" applyAlignment="1">
      <alignment vertical="center"/>
    </xf>
    <xf numFmtId="167" fontId="19" fillId="0" borderId="8" xfId="10" applyNumberFormat="1" applyFont="1" applyFill="1" applyBorder="1" applyAlignment="1">
      <alignment vertical="center"/>
    </xf>
    <xf numFmtId="167" fontId="19" fillId="0" borderId="11" xfId="17" applyNumberFormat="1" applyFont="1" applyFill="1" applyBorder="1" applyAlignment="1">
      <alignment horizontal="right" vertical="center"/>
    </xf>
    <xf numFmtId="167" fontId="19" fillId="0" borderId="9" xfId="17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11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7" fontId="7" fillId="0" borderId="36" xfId="19" applyNumberFormat="1" applyFont="1" applyFill="1" applyBorder="1" applyAlignment="1">
      <alignment vertical="center"/>
    </xf>
    <xf numFmtId="167" fontId="7" fillId="0" borderId="32" xfId="19" applyNumberFormat="1" applyFont="1" applyFill="1" applyBorder="1" applyAlignment="1">
      <alignment vertical="center"/>
    </xf>
    <xf numFmtId="167" fontId="7" fillId="0" borderId="38" xfId="19" applyNumberFormat="1" applyFont="1" applyFill="1" applyBorder="1" applyAlignment="1">
      <alignment vertical="center"/>
    </xf>
    <xf numFmtId="171" fontId="51" fillId="0" borderId="32" xfId="11" applyNumberFormat="1" applyFont="1" applyFill="1" applyBorder="1" applyAlignment="1">
      <alignment horizontal="center" vertical="center"/>
    </xf>
    <xf numFmtId="171" fontId="51" fillId="0" borderId="36" xfId="11" applyNumberFormat="1" applyFont="1" applyFill="1" applyBorder="1" applyAlignment="1">
      <alignment horizontal="center" vertical="center"/>
    </xf>
    <xf numFmtId="171" fontId="51" fillId="0" borderId="6" xfId="1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167" fontId="8" fillId="0" borderId="9" xfId="3" applyNumberFormat="1" applyFont="1" applyFill="1" applyBorder="1" applyAlignment="1">
      <alignment vertical="center"/>
    </xf>
    <xf numFmtId="167" fontId="47" fillId="0" borderId="0" xfId="3" applyNumberFormat="1" applyFont="1" applyFill="1" applyBorder="1" applyAlignment="1">
      <alignment vertical="center"/>
    </xf>
    <xf numFmtId="167" fontId="47" fillId="0" borderId="9" xfId="3" applyNumberFormat="1" applyFont="1" applyFill="1" applyBorder="1" applyAlignment="1">
      <alignment vertical="center"/>
    </xf>
    <xf numFmtId="3" fontId="32" fillId="0" borderId="25" xfId="14" applyNumberFormat="1" applyFont="1" applyFill="1" applyBorder="1" applyAlignment="1">
      <alignment horizontal="center" vertical="center"/>
    </xf>
    <xf numFmtId="4" fontId="32" fillId="0" borderId="13" xfId="14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32" fillId="0" borderId="8" xfId="0" applyNumberFormat="1" applyFont="1" applyBorder="1" applyAlignment="1">
      <alignment horizontal="center" vertical="center"/>
    </xf>
    <xf numFmtId="49" fontId="0" fillId="0" borderId="0" xfId="0" applyNumberFormat="1"/>
    <xf numFmtId="0" fontId="4" fillId="0" borderId="9" xfId="0" applyFont="1" applyFill="1" applyBorder="1" applyAlignment="1">
      <alignment horizontal="center" vertical="center"/>
    </xf>
    <xf numFmtId="167" fontId="3" fillId="0" borderId="10" xfId="16" applyNumberFormat="1" applyFont="1" applyFill="1" applyBorder="1" applyAlignment="1">
      <alignment vertical="center"/>
    </xf>
    <xf numFmtId="171" fontId="3" fillId="0" borderId="22" xfId="11" applyNumberFormat="1" applyFont="1" applyFill="1" applyBorder="1" applyAlignment="1">
      <alignment vertical="center"/>
    </xf>
    <xf numFmtId="167" fontId="47" fillId="0" borderId="9" xfId="21" applyNumberFormat="1" applyFont="1" applyFill="1" applyBorder="1"/>
    <xf numFmtId="167" fontId="47" fillId="0" borderId="13" xfId="21" applyNumberFormat="1" applyFont="1" applyFill="1" applyBorder="1"/>
    <xf numFmtId="0" fontId="4" fillId="0" borderId="9" xfId="0" applyFont="1" applyFill="1" applyBorder="1"/>
    <xf numFmtId="0" fontId="3" fillId="0" borderId="12" xfId="0" applyFont="1" applyFill="1" applyBorder="1"/>
    <xf numFmtId="167" fontId="8" fillId="0" borderId="13" xfId="21" applyNumberFormat="1" applyFont="1" applyFill="1" applyBorder="1"/>
    <xf numFmtId="167" fontId="7" fillId="0" borderId="13" xfId="21" applyNumberFormat="1" applyFont="1" applyFill="1" applyBorder="1"/>
    <xf numFmtId="10" fontId="7" fillId="0" borderId="24" xfId="10" applyNumberFormat="1" applyFont="1" applyFill="1" applyBorder="1"/>
    <xf numFmtId="0" fontId="8" fillId="0" borderId="9" xfId="0" applyFont="1" applyFill="1" applyBorder="1" applyAlignment="1">
      <alignment vertical="center"/>
    </xf>
    <xf numFmtId="167" fontId="8" fillId="0" borderId="8" xfId="21" applyNumberFormat="1" applyFont="1" applyFill="1" applyBorder="1" applyAlignment="1">
      <alignment vertical="center"/>
    </xf>
    <xf numFmtId="167" fontId="8" fillId="0" borderId="9" xfId="0" applyNumberFormat="1" applyFont="1" applyBorder="1"/>
    <xf numFmtId="167" fontId="8" fillId="0" borderId="0" xfId="0" applyNumberFormat="1" applyFont="1"/>
    <xf numFmtId="171" fontId="8" fillId="0" borderId="13" xfId="0" applyNumberFormat="1" applyFont="1" applyBorder="1"/>
    <xf numFmtId="171" fontId="6" fillId="0" borderId="25" xfId="11" applyNumberFormat="1" applyFont="1" applyFill="1" applyBorder="1" applyAlignment="1">
      <alignment horizontal="center" vertical="center"/>
    </xf>
    <xf numFmtId="171" fontId="6" fillId="0" borderId="13" xfId="11" applyNumberFormat="1" applyFont="1" applyFill="1" applyBorder="1" applyAlignment="1">
      <alignment horizontal="center" vertical="center"/>
    </xf>
    <xf numFmtId="3" fontId="46" fillId="0" borderId="4" xfId="11" applyNumberFormat="1" applyFont="1" applyFill="1" applyBorder="1" applyAlignment="1">
      <alignment horizontal="right"/>
    </xf>
    <xf numFmtId="3" fontId="46" fillId="0" borderId="8" xfId="11" applyNumberFormat="1" applyFont="1" applyFill="1" applyBorder="1" applyAlignment="1">
      <alignment horizontal="right"/>
    </xf>
    <xf numFmtId="171" fontId="6" fillId="0" borderId="24" xfId="11" applyNumberFormat="1" applyFont="1" applyFill="1" applyBorder="1" applyAlignment="1">
      <alignment horizontal="center" vertical="center"/>
    </xf>
    <xf numFmtId="3" fontId="46" fillId="0" borderId="14" xfId="11" applyNumberFormat="1" applyFont="1" applyFill="1" applyBorder="1" applyAlignment="1">
      <alignment horizontal="right"/>
    </xf>
    <xf numFmtId="4" fontId="6" fillId="0" borderId="9" xfId="11" applyNumberFormat="1" applyFont="1" applyFill="1" applyBorder="1" applyAlignment="1">
      <alignment horizontal="right"/>
    </xf>
    <xf numFmtId="4" fontId="67" fillId="0" borderId="9" xfId="11" applyNumberFormat="1" applyFont="1" applyFill="1" applyBorder="1" applyAlignment="1">
      <alignment horizontal="right"/>
    </xf>
    <xf numFmtId="4" fontId="6" fillId="0" borderId="12" xfId="11" applyNumberFormat="1" applyFont="1" applyFill="1" applyBorder="1" applyAlignment="1">
      <alignment horizontal="right"/>
    </xf>
    <xf numFmtId="4" fontId="6" fillId="0" borderId="11" xfId="11" applyNumberFormat="1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6" fillId="0" borderId="25" xfId="0" applyNumberFormat="1" applyFont="1" applyFill="1" applyBorder="1" applyAlignment="1">
      <alignment horizontal="center"/>
    </xf>
    <xf numFmtId="3" fontId="6" fillId="0" borderId="24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/>
    </xf>
    <xf numFmtId="3" fontId="5" fillId="0" borderId="25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24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1" fontId="10" fillId="0" borderId="24" xfId="21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165" fontId="19" fillId="0" borderId="12" xfId="13" applyNumberFormat="1" applyFont="1" applyFill="1" applyBorder="1" applyAlignment="1" applyProtection="1">
      <alignment horizontal="center" vertical="center"/>
      <protection locked="0"/>
    </xf>
    <xf numFmtId="167" fontId="19" fillId="0" borderId="12" xfId="3" applyNumberFormat="1" applyFont="1" applyFill="1" applyBorder="1" applyAlignment="1">
      <alignment vertical="center"/>
    </xf>
    <xf numFmtId="167" fontId="19" fillId="0" borderId="22" xfId="3" applyNumberFormat="1" applyFont="1" applyFill="1" applyBorder="1" applyAlignment="1">
      <alignment vertical="center"/>
    </xf>
    <xf numFmtId="10" fontId="19" fillId="0" borderId="12" xfId="10" applyNumberFormat="1" applyFont="1" applyFill="1" applyBorder="1" applyAlignment="1">
      <alignment vertical="center"/>
    </xf>
    <xf numFmtId="171" fontId="19" fillId="0" borderId="22" xfId="11" applyNumberFormat="1" applyFont="1" applyFill="1" applyBorder="1" applyAlignment="1">
      <alignment vertical="center"/>
    </xf>
    <xf numFmtId="10" fontId="19" fillId="0" borderId="12" xfId="3" applyNumberFormat="1" applyFont="1" applyFill="1" applyBorder="1" applyAlignment="1">
      <alignment vertical="center"/>
    </xf>
    <xf numFmtId="10" fontId="19" fillId="0" borderId="22" xfId="3" applyNumberFormat="1" applyFont="1" applyFill="1" applyBorder="1" applyAlignment="1">
      <alignment vertical="center"/>
    </xf>
    <xf numFmtId="9" fontId="19" fillId="0" borderId="22" xfId="3" applyNumberFormat="1" applyFont="1" applyFill="1" applyBorder="1" applyAlignment="1">
      <alignment vertical="center"/>
    </xf>
    <xf numFmtId="9" fontId="19" fillId="0" borderId="14" xfId="3" applyNumberFormat="1" applyFont="1" applyFill="1" applyBorder="1" applyAlignment="1">
      <alignment vertical="center"/>
    </xf>
    <xf numFmtId="0" fontId="12" fillId="0" borderId="13" xfId="2" applyFont="1" applyFill="1" applyBorder="1" applyAlignment="1">
      <alignment horizontal="centerContinuous" vertical="center"/>
    </xf>
    <xf numFmtId="0" fontId="12" fillId="0" borderId="24" xfId="2" applyFont="1" applyFill="1" applyBorder="1" applyAlignment="1">
      <alignment horizontal="centerContinuous" vertical="center"/>
    </xf>
    <xf numFmtId="10" fontId="19" fillId="5" borderId="9" xfId="10" applyNumberFormat="1" applyFont="1" applyFill="1" applyBorder="1" applyAlignment="1" applyProtection="1">
      <alignment horizontal="right" vertical="center"/>
      <protection locked="0"/>
    </xf>
    <xf numFmtId="10" fontId="19" fillId="5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24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171" fontId="8" fillId="5" borderId="11" xfId="11" applyNumberFormat="1" applyFont="1" applyFill="1" applyBorder="1"/>
    <xf numFmtId="171" fontId="8" fillId="0" borderId="11" xfId="11" applyNumberFormat="1" applyFont="1" applyBorder="1"/>
    <xf numFmtId="171" fontId="8" fillId="5" borderId="9" xfId="11" applyNumberFormat="1" applyFont="1" applyFill="1" applyBorder="1"/>
    <xf numFmtId="0" fontId="7" fillId="0" borderId="6" xfId="0" applyFont="1" applyFill="1" applyBorder="1" applyAlignment="1">
      <alignment horizontal="center"/>
    </xf>
    <xf numFmtId="3" fontId="8" fillId="0" borderId="11" xfId="0" applyNumberFormat="1" applyFont="1" applyFill="1" applyBorder="1"/>
    <xf numFmtId="3" fontId="8" fillId="0" borderId="12" xfId="0" applyNumberFormat="1" applyFont="1" applyFill="1" applyBorder="1"/>
    <xf numFmtId="0" fontId="7" fillId="0" borderId="8" xfId="0" applyFont="1" applyFill="1" applyBorder="1" applyAlignment="1">
      <alignment horizontal="center"/>
    </xf>
    <xf numFmtId="167" fontId="7" fillId="0" borderId="25" xfId="21" applyNumberFormat="1" applyFont="1" applyFill="1" applyBorder="1"/>
    <xf numFmtId="0" fontId="7" fillId="0" borderId="9" xfId="0" applyFont="1" applyFill="1" applyBorder="1" applyAlignment="1">
      <alignment horizontal="center" vertical="center"/>
    </xf>
    <xf numFmtId="167" fontId="7" fillId="0" borderId="11" xfId="21" applyNumberFormat="1" applyFont="1" applyFill="1" applyBorder="1" applyAlignment="1">
      <alignment vertical="center"/>
    </xf>
    <xf numFmtId="10" fontId="7" fillId="0" borderId="12" xfId="10" applyNumberFormat="1" applyFont="1" applyFill="1" applyBorder="1" applyAlignment="1">
      <alignment vertical="center"/>
    </xf>
    <xf numFmtId="171" fontId="8" fillId="0" borderId="12" xfId="11" applyNumberFormat="1" applyFont="1" applyFill="1" applyBorder="1"/>
    <xf numFmtId="171" fontId="8" fillId="0" borderId="9" xfId="0" applyNumberFormat="1" applyFont="1" applyBorder="1"/>
    <xf numFmtId="167" fontId="8" fillId="0" borderId="20" xfId="19" applyNumberFormat="1" applyFont="1" applyFill="1" applyBorder="1" applyAlignment="1"/>
    <xf numFmtId="10" fontId="8" fillId="0" borderId="22" xfId="10" applyNumberFormat="1" applyFont="1" applyFill="1" applyBorder="1"/>
    <xf numFmtId="10" fontId="8" fillId="0" borderId="12" xfId="10" applyNumberFormat="1" applyFont="1" applyFill="1" applyBorder="1"/>
    <xf numFmtId="3" fontId="8" fillId="0" borderId="0" xfId="3" applyNumberFormat="1" applyFont="1" applyFill="1" applyBorder="1" applyAlignment="1">
      <alignment horizontal="right" vertical="center"/>
    </xf>
    <xf numFmtId="3" fontId="8" fillId="0" borderId="9" xfId="3" applyNumberFormat="1" applyFont="1" applyFill="1" applyBorder="1" applyAlignment="1">
      <alignment horizontal="right" vertical="center"/>
    </xf>
    <xf numFmtId="9" fontId="8" fillId="0" borderId="8" xfId="10" applyNumberFormat="1" applyFont="1" applyFill="1" applyBorder="1"/>
    <xf numFmtId="10" fontId="8" fillId="0" borderId="8" xfId="10" applyNumberFormat="1" applyFont="1" applyFill="1" applyBorder="1"/>
    <xf numFmtId="10" fontId="8" fillId="0" borderId="24" xfId="10" applyNumberFormat="1" applyFont="1" applyFill="1" applyBorder="1"/>
    <xf numFmtId="10" fontId="8" fillId="0" borderId="14" xfId="10" applyNumberFormat="1" applyFont="1" applyFill="1" applyBorder="1"/>
    <xf numFmtId="167" fontId="8" fillId="0" borderId="10" xfId="19" applyNumberFormat="1" applyFont="1" applyFill="1" applyBorder="1" applyAlignment="1"/>
    <xf numFmtId="167" fontId="8" fillId="0" borderId="11" xfId="19" applyNumberFormat="1" applyFont="1" applyFill="1" applyBorder="1" applyAlignment="1"/>
    <xf numFmtId="167" fontId="8" fillId="0" borderId="18" xfId="19" applyNumberFormat="1" applyFont="1" applyFill="1" applyBorder="1" applyAlignment="1"/>
    <xf numFmtId="3" fontId="8" fillId="0" borderId="8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10" fontId="8" fillId="0" borderId="14" xfId="10" applyNumberFormat="1" applyFont="1" applyFill="1" applyBorder="1" applyAlignment="1">
      <alignment horizontal="center"/>
    </xf>
    <xf numFmtId="10" fontId="8" fillId="0" borderId="15" xfId="10" applyNumberFormat="1" applyFont="1" applyFill="1" applyBorder="1"/>
    <xf numFmtId="167" fontId="8" fillId="0" borderId="8" xfId="19" applyNumberFormat="1" applyFont="1" applyFill="1" applyBorder="1"/>
    <xf numFmtId="167" fontId="8" fillId="0" borderId="13" xfId="19" applyNumberFormat="1" applyFont="1" applyFill="1" applyBorder="1"/>
    <xf numFmtId="167" fontId="8" fillId="0" borderId="9" xfId="19" applyNumberFormat="1" applyFont="1" applyFill="1" applyBorder="1"/>
    <xf numFmtId="167" fontId="8" fillId="0" borderId="8" xfId="19" applyNumberFormat="1" applyFont="1" applyFill="1" applyBorder="1" applyAlignment="1">
      <alignment vertical="center"/>
    </xf>
    <xf numFmtId="167" fontId="8" fillId="0" borderId="13" xfId="19" applyNumberFormat="1" applyFont="1" applyFill="1" applyBorder="1" applyAlignment="1">
      <alignment vertical="center"/>
    </xf>
    <xf numFmtId="9" fontId="8" fillId="0" borderId="8" xfId="10" applyNumberFormat="1" applyFont="1" applyFill="1" applyBorder="1" applyAlignment="1">
      <alignment horizontal="center"/>
    </xf>
    <xf numFmtId="10" fontId="8" fillId="0" borderId="8" xfId="10" applyNumberFormat="1" applyFont="1" applyFill="1" applyBorder="1" applyAlignment="1">
      <alignment horizontal="center"/>
    </xf>
    <xf numFmtId="171" fontId="7" fillId="0" borderId="6" xfId="11" applyNumberFormat="1" applyFont="1" applyFill="1" applyBorder="1" applyAlignment="1">
      <alignment horizontal="center" vertical="center"/>
    </xf>
    <xf numFmtId="3" fontId="7" fillId="0" borderId="6" xfId="3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vertical="center"/>
    </xf>
    <xf numFmtId="49" fontId="58" fillId="0" borderId="40" xfId="0" applyNumberFormat="1" applyFont="1" applyFill="1" applyBorder="1" applyAlignment="1">
      <alignment horizontal="right" vertical="center"/>
    </xf>
    <xf numFmtId="49" fontId="58" fillId="0" borderId="42" xfId="0" applyNumberFormat="1" applyFont="1" applyFill="1" applyBorder="1" applyAlignment="1">
      <alignment horizontal="right" vertical="center"/>
    </xf>
    <xf numFmtId="49" fontId="58" fillId="0" borderId="13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167" fontId="4" fillId="0" borderId="10" xfId="16" applyNumberFormat="1" applyFont="1" applyFill="1" applyBorder="1" applyAlignment="1">
      <alignment vertical="center"/>
    </xf>
    <xf numFmtId="0" fontId="8" fillId="0" borderId="25" xfId="3" applyFont="1" applyFill="1" applyBorder="1" applyAlignment="1">
      <alignment horizontal="left" vertical="center"/>
    </xf>
    <xf numFmtId="171" fontId="19" fillId="0" borderId="10" xfId="1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0" borderId="8" xfId="0" applyBorder="1"/>
    <xf numFmtId="0" fontId="0" fillId="0" borderId="14" xfId="0" applyBorder="1"/>
    <xf numFmtId="0" fontId="5" fillId="0" borderId="36" xfId="0" applyFont="1" applyFill="1" applyBorder="1" applyAlignment="1">
      <alignment horizontal="center" vertical="center"/>
    </xf>
    <xf numFmtId="167" fontId="6" fillId="0" borderId="6" xfId="18" applyNumberFormat="1" applyFont="1" applyFill="1" applyBorder="1" applyAlignment="1">
      <alignment vertical="center"/>
    </xf>
    <xf numFmtId="167" fontId="6" fillId="0" borderId="7" xfId="18" applyNumberFormat="1" applyFont="1" applyFill="1" applyBorder="1" applyAlignment="1">
      <alignment vertical="center"/>
    </xf>
    <xf numFmtId="171" fontId="6" fillId="0" borderId="6" xfId="11" applyNumberFormat="1" applyFont="1" applyFill="1" applyBorder="1" applyAlignment="1">
      <alignment vertical="center"/>
    </xf>
    <xf numFmtId="0" fontId="37" fillId="0" borderId="37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left" vertical="center"/>
    </xf>
    <xf numFmtId="3" fontId="19" fillId="0" borderId="11" xfId="0" applyNumberFormat="1" applyFont="1" applyFill="1" applyBorder="1" applyAlignment="1">
      <alignment vertical="center"/>
    </xf>
    <xf numFmtId="3" fontId="19" fillId="0" borderId="10" xfId="0" applyNumberFormat="1" applyFont="1" applyFill="1" applyBorder="1" applyAlignment="1">
      <alignment vertical="center"/>
    </xf>
    <xf numFmtId="3" fontId="19" fillId="0" borderId="11" xfId="3" applyNumberFormat="1" applyFont="1" applyFill="1" applyBorder="1" applyAlignment="1">
      <alignment vertical="center"/>
    </xf>
    <xf numFmtId="3" fontId="19" fillId="0" borderId="10" xfId="3" applyNumberFormat="1" applyFont="1" applyFill="1" applyBorder="1" applyAlignment="1">
      <alignment vertical="center"/>
    </xf>
    <xf numFmtId="171" fontId="19" fillId="0" borderId="11" xfId="11" applyNumberFormat="1" applyFont="1" applyFill="1" applyBorder="1" applyAlignment="1">
      <alignment vertical="center"/>
    </xf>
    <xf numFmtId="171" fontId="19" fillId="0" borderId="10" xfId="11" applyNumberFormat="1" applyFont="1" applyFill="1" applyBorder="1" applyAlignment="1">
      <alignment vertical="center"/>
    </xf>
    <xf numFmtId="171" fontId="48" fillId="0" borderId="11" xfId="11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horizontal="left" vertical="center"/>
    </xf>
    <xf numFmtId="1" fontId="19" fillId="0" borderId="9" xfId="18" applyNumberFormat="1" applyFont="1" applyFill="1" applyBorder="1" applyAlignment="1">
      <alignment horizontal="right" vertical="center"/>
    </xf>
    <xf numFmtId="1" fontId="19" fillId="0" borderId="0" xfId="18" applyNumberFormat="1" applyFont="1" applyFill="1" applyBorder="1" applyAlignment="1">
      <alignment horizontal="right" vertical="center"/>
    </xf>
    <xf numFmtId="3" fontId="19" fillId="0" borderId="9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9" xfId="3" applyNumberFormat="1" applyFont="1" applyFill="1" applyBorder="1" applyAlignment="1">
      <alignment vertical="center"/>
    </xf>
    <xf numFmtId="3" fontId="19" fillId="0" borderId="0" xfId="3" applyNumberFormat="1" applyFont="1" applyFill="1" applyBorder="1" applyAlignment="1">
      <alignment vertical="center"/>
    </xf>
    <xf numFmtId="167" fontId="19" fillId="0" borderId="9" xfId="18" applyNumberFormat="1" applyFont="1" applyFill="1" applyBorder="1" applyAlignment="1">
      <alignment vertical="center"/>
    </xf>
    <xf numFmtId="167" fontId="19" fillId="0" borderId="0" xfId="18" applyNumberFormat="1" applyFont="1" applyFill="1" applyBorder="1" applyAlignment="1">
      <alignment vertical="center"/>
    </xf>
    <xf numFmtId="0" fontId="19" fillId="0" borderId="9" xfId="0" applyFont="1" applyBorder="1" applyAlignment="1"/>
    <xf numFmtId="0" fontId="19" fillId="0" borderId="0" xfId="0" applyFont="1" applyBorder="1" applyAlignment="1"/>
    <xf numFmtId="167" fontId="19" fillId="0" borderId="12" xfId="18" applyNumberFormat="1" applyFont="1" applyFill="1" applyBorder="1" applyAlignment="1">
      <alignment vertical="center"/>
    </xf>
    <xf numFmtId="167" fontId="19" fillId="0" borderId="22" xfId="18" applyNumberFormat="1" applyFont="1" applyFill="1" applyBorder="1" applyAlignment="1">
      <alignment vertical="center"/>
    </xf>
    <xf numFmtId="0" fontId="12" fillId="0" borderId="0" xfId="0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/>
    <xf numFmtId="49" fontId="51" fillId="0" borderId="9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vertical="center"/>
    </xf>
    <xf numFmtId="49" fontId="58" fillId="0" borderId="11" xfId="0" applyNumberFormat="1" applyFont="1" applyFill="1" applyBorder="1" applyAlignment="1">
      <alignment horizontal="right" vertical="center"/>
    </xf>
    <xf numFmtId="49" fontId="58" fillId="0" borderId="45" xfId="0" applyNumberFormat="1" applyFont="1" applyFill="1" applyBorder="1" applyAlignment="1">
      <alignment horizontal="right" vertical="center"/>
    </xf>
    <xf numFmtId="0" fontId="52" fillId="0" borderId="6" xfId="1" applyFont="1" applyFill="1" applyBorder="1" applyAlignment="1">
      <alignment horizontal="center" vertical="center"/>
    </xf>
    <xf numFmtId="49" fontId="58" fillId="0" borderId="46" xfId="0" applyNumberFormat="1" applyFont="1" applyFill="1" applyBorder="1" applyAlignment="1">
      <alignment horizontal="right" vertical="center"/>
    </xf>
    <xf numFmtId="49" fontId="58" fillId="0" borderId="48" xfId="0" applyNumberFormat="1" applyFont="1" applyFill="1" applyBorder="1" applyAlignment="1">
      <alignment horizontal="right" vertical="center"/>
    </xf>
    <xf numFmtId="49" fontId="58" fillId="0" borderId="49" xfId="0" applyNumberFormat="1" applyFont="1" applyFill="1" applyBorder="1" applyAlignment="1">
      <alignment horizontal="right" vertical="center"/>
    </xf>
    <xf numFmtId="49" fontId="58" fillId="0" borderId="12" xfId="0" applyNumberFormat="1" applyFont="1" applyFill="1" applyBorder="1" applyAlignment="1">
      <alignment horizontal="right" vertical="center"/>
    </xf>
    <xf numFmtId="171" fontId="0" fillId="0" borderId="9" xfId="11" applyNumberFormat="1" applyFont="1" applyBorder="1" applyAlignment="1">
      <alignment horizontal="center"/>
    </xf>
    <xf numFmtId="0" fontId="37" fillId="0" borderId="2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vertical="center"/>
    </xf>
    <xf numFmtId="0" fontId="37" fillId="0" borderId="53" xfId="0" applyFont="1" applyFill="1" applyBorder="1" applyAlignment="1">
      <alignment vertical="center"/>
    </xf>
    <xf numFmtId="183" fontId="5" fillId="0" borderId="6" xfId="5" applyNumberFormat="1" applyFont="1" applyFill="1" applyBorder="1" applyAlignment="1" applyProtection="1">
      <alignment horizontal="right"/>
    </xf>
    <xf numFmtId="183" fontId="5" fillId="0" borderId="5" xfId="5" applyNumberFormat="1" applyFont="1" applyFill="1" applyBorder="1" applyAlignment="1" applyProtection="1">
      <alignment horizontal="right"/>
    </xf>
    <xf numFmtId="183" fontId="5" fillId="0" borderId="5" xfId="11" applyNumberFormat="1" applyFont="1" applyFill="1" applyBorder="1" applyAlignment="1" applyProtection="1">
      <alignment horizontal="right"/>
    </xf>
    <xf numFmtId="9" fontId="19" fillId="0" borderId="8" xfId="2" applyNumberFormat="1" applyFont="1" applyFill="1" applyBorder="1" applyAlignment="1">
      <alignment vertical="center"/>
    </xf>
    <xf numFmtId="9" fontId="19" fillId="0" borderId="14" xfId="2" applyNumberFormat="1" applyFont="1" applyFill="1" applyBorder="1" applyAlignment="1">
      <alignment vertical="center"/>
    </xf>
    <xf numFmtId="0" fontId="68" fillId="0" borderId="11" xfId="5" applyFont="1" applyBorder="1"/>
    <xf numFmtId="2" fontId="68" fillId="0" borderId="11" xfId="5" applyNumberFormat="1" applyFont="1" applyBorder="1"/>
    <xf numFmtId="0" fontId="68" fillId="0" borderId="9" xfId="5" applyFont="1" applyBorder="1"/>
    <xf numFmtId="2" fontId="68" fillId="0" borderId="9" xfId="5" applyNumberFormat="1" applyFont="1" applyBorder="1"/>
    <xf numFmtId="164" fontId="68" fillId="0" borderId="9" xfId="11" applyFont="1" applyBorder="1"/>
    <xf numFmtId="169" fontId="68" fillId="0" borderId="9" xfId="5" applyNumberFormat="1" applyFont="1" applyFill="1" applyBorder="1" applyAlignment="1" applyProtection="1">
      <alignment horizontal="right"/>
    </xf>
    <xf numFmtId="183" fontId="69" fillId="0" borderId="5" xfId="11" applyNumberFormat="1" applyFont="1" applyFill="1" applyBorder="1" applyAlignment="1" applyProtection="1">
      <alignment horizontal="right"/>
    </xf>
    <xf numFmtId="167" fontId="68" fillId="5" borderId="11" xfId="13" applyNumberFormat="1" applyFont="1" applyFill="1" applyBorder="1" applyAlignment="1">
      <alignment horizontal="center" vertical="center"/>
    </xf>
    <xf numFmtId="10" fontId="68" fillId="5" borderId="11" xfId="10" applyNumberFormat="1" applyFont="1" applyFill="1" applyBorder="1" applyAlignment="1">
      <alignment horizontal="center" vertical="center"/>
    </xf>
    <xf numFmtId="167" fontId="68" fillId="5" borderId="9" xfId="13" applyNumberFormat="1" applyFont="1" applyFill="1" applyBorder="1" applyAlignment="1">
      <alignment horizontal="center" vertical="center"/>
    </xf>
    <xf numFmtId="10" fontId="68" fillId="5" borderId="9" xfId="10" applyNumberFormat="1" applyFont="1" applyFill="1" applyBorder="1" applyAlignment="1">
      <alignment horizontal="center" vertical="center"/>
    </xf>
    <xf numFmtId="171" fontId="68" fillId="5" borderId="9" xfId="11" applyNumberFormat="1" applyFont="1" applyFill="1" applyBorder="1" applyAlignment="1" applyProtection="1">
      <alignment horizontal="center" vertical="center"/>
      <protection locked="0"/>
    </xf>
    <xf numFmtId="167" fontId="68" fillId="5" borderId="9" xfId="13" applyNumberFormat="1" applyFont="1" applyFill="1" applyBorder="1" applyAlignment="1" applyProtection="1">
      <alignment horizontal="center" vertical="center"/>
      <protection locked="0"/>
    </xf>
    <xf numFmtId="10" fontId="68" fillId="5" borderId="9" xfId="10" applyNumberFormat="1" applyFont="1" applyFill="1" applyBorder="1" applyAlignment="1" applyProtection="1">
      <alignment horizontal="center" vertical="center"/>
      <protection locked="0"/>
    </xf>
    <xf numFmtId="171" fontId="68" fillId="5" borderId="9" xfId="11" applyNumberFormat="1" applyFont="1" applyFill="1" applyBorder="1" applyAlignment="1" applyProtection="1">
      <alignment horizontal="right" vertical="center"/>
      <protection locked="0"/>
    </xf>
    <xf numFmtId="167" fontId="68" fillId="5" borderId="9" xfId="13" applyNumberFormat="1" applyFont="1" applyFill="1" applyBorder="1" applyAlignment="1" applyProtection="1">
      <alignment horizontal="right" vertical="center"/>
      <protection locked="0"/>
    </xf>
    <xf numFmtId="171" fontId="68" fillId="5" borderId="12" xfId="11" applyNumberFormat="1" applyFont="1" applyFill="1" applyBorder="1" applyAlignment="1" applyProtection="1">
      <alignment horizontal="right" vertical="center"/>
      <protection locked="0"/>
    </xf>
    <xf numFmtId="167" fontId="68" fillId="5" borderId="12" xfId="13" applyNumberFormat="1" applyFont="1" applyFill="1" applyBorder="1" applyAlignment="1">
      <alignment horizontal="center" vertical="center"/>
    </xf>
    <xf numFmtId="167" fontId="68" fillId="5" borderId="12" xfId="13" applyNumberFormat="1" applyFont="1" applyFill="1" applyBorder="1" applyAlignment="1" applyProtection="1">
      <alignment horizontal="right" vertical="center"/>
      <protection locked="0"/>
    </xf>
    <xf numFmtId="10" fontId="68" fillId="5" borderId="37" xfId="10" applyNumberFormat="1" applyFont="1" applyFill="1" applyBorder="1" applyAlignment="1" applyProtection="1">
      <alignment horizontal="center" vertical="center"/>
      <protection locked="0"/>
    </xf>
    <xf numFmtId="0" fontId="70" fillId="5" borderId="9" xfId="0" applyFont="1" applyFill="1" applyBorder="1" applyAlignment="1" applyProtection="1">
      <alignment horizontal="center" vertical="center"/>
      <protection locked="0"/>
    </xf>
    <xf numFmtId="0" fontId="70" fillId="5" borderId="12" xfId="0" applyFont="1" applyFill="1" applyBorder="1" applyAlignment="1" applyProtection="1">
      <alignment horizontal="center" vertical="center"/>
      <protection locked="0"/>
    </xf>
    <xf numFmtId="170" fontId="68" fillId="0" borderId="11" xfId="11" applyNumberFormat="1" applyFont="1" applyFill="1" applyBorder="1" applyAlignment="1">
      <alignment horizontal="center" vertical="center"/>
    </xf>
    <xf numFmtId="166" fontId="68" fillId="0" borderId="9" xfId="12" applyNumberFormat="1" applyFont="1" applyFill="1" applyBorder="1" applyAlignment="1">
      <alignment vertical="center"/>
    </xf>
    <xf numFmtId="168" fontId="68" fillId="0" borderId="11" xfId="0" applyNumberFormat="1" applyFont="1" applyFill="1" applyBorder="1" applyAlignment="1">
      <alignment horizontal="center" vertical="center"/>
    </xf>
    <xf numFmtId="170" fontId="68" fillId="0" borderId="9" xfId="11" applyNumberFormat="1" applyFont="1" applyFill="1" applyBorder="1" applyAlignment="1">
      <alignment horizontal="right" vertical="center"/>
    </xf>
    <xf numFmtId="170" fontId="68" fillId="0" borderId="9" xfId="11" applyNumberFormat="1" applyFont="1" applyFill="1" applyBorder="1" applyAlignment="1">
      <alignment horizontal="center" vertical="center"/>
    </xf>
    <xf numFmtId="168" fontId="68" fillId="0" borderId="9" xfId="0" applyNumberFormat="1" applyFont="1" applyFill="1" applyBorder="1" applyAlignment="1">
      <alignment horizontal="center" vertical="center"/>
    </xf>
    <xf numFmtId="165" fontId="68" fillId="0" borderId="9" xfId="12" applyNumberFormat="1" applyFont="1" applyFill="1" applyBorder="1" applyAlignment="1">
      <alignment vertical="center"/>
    </xf>
    <xf numFmtId="165" fontId="68" fillId="0" borderId="9" xfId="12" applyNumberFormat="1" applyFont="1" applyFill="1" applyBorder="1" applyAlignment="1">
      <alignment horizontal="left" vertical="center" indent="1"/>
    </xf>
    <xf numFmtId="165" fontId="68" fillId="0" borderId="9" xfId="13" applyNumberFormat="1" applyFont="1" applyFill="1" applyBorder="1" applyAlignment="1" applyProtection="1">
      <alignment horizontal="center" vertical="center"/>
      <protection locked="0"/>
    </xf>
    <xf numFmtId="170" fontId="68" fillId="0" borderId="9" xfId="11" applyNumberFormat="1" applyFont="1" applyFill="1" applyBorder="1" applyAlignment="1" applyProtection="1">
      <alignment horizontal="right" vertical="center"/>
      <protection locked="0"/>
    </xf>
    <xf numFmtId="170" fontId="68" fillId="0" borderId="9" xfId="11" applyNumberFormat="1" applyFont="1" applyFill="1" applyBorder="1" applyAlignment="1" applyProtection="1">
      <alignment horizontal="center" vertical="center"/>
      <protection locked="0"/>
    </xf>
    <xf numFmtId="165" fontId="68" fillId="0" borderId="12" xfId="13" applyNumberFormat="1" applyFont="1" applyFill="1" applyBorder="1" applyAlignment="1" applyProtection="1">
      <alignment horizontal="center" vertical="center"/>
      <protection locked="0"/>
    </xf>
    <xf numFmtId="170" fontId="68" fillId="0" borderId="12" xfId="11" applyNumberFormat="1" applyFont="1" applyFill="1" applyBorder="1" applyAlignment="1" applyProtection="1">
      <alignment horizontal="right" vertical="center"/>
      <protection locked="0"/>
    </xf>
    <xf numFmtId="170" fontId="68" fillId="0" borderId="12" xfId="11" applyNumberFormat="1" applyFont="1" applyFill="1" applyBorder="1" applyAlignment="1" applyProtection="1">
      <alignment horizontal="center" vertical="center"/>
      <protection locked="0"/>
    </xf>
    <xf numFmtId="167" fontId="68" fillId="0" borderId="11" xfId="17" applyNumberFormat="1" applyFont="1" applyFill="1" applyBorder="1" applyAlignment="1">
      <alignment vertical="center"/>
    </xf>
    <xf numFmtId="167" fontId="68" fillId="0" borderId="10" xfId="17" applyNumberFormat="1" applyFont="1" applyFill="1" applyBorder="1" applyAlignment="1">
      <alignment vertical="center"/>
    </xf>
    <xf numFmtId="167" fontId="68" fillId="0" borderId="25" xfId="17" applyNumberFormat="1" applyFont="1" applyFill="1" applyBorder="1" applyAlignment="1">
      <alignment vertical="center"/>
    </xf>
    <xf numFmtId="10" fontId="68" fillId="0" borderId="11" xfId="10" applyNumberFormat="1" applyFont="1" applyFill="1" applyBorder="1" applyAlignment="1">
      <alignment vertical="center"/>
    </xf>
    <xf numFmtId="9" fontId="68" fillId="0" borderId="11" xfId="0" applyNumberFormat="1" applyFont="1" applyFill="1" applyBorder="1" applyAlignment="1">
      <alignment vertical="center"/>
    </xf>
    <xf numFmtId="167" fontId="68" fillId="0" borderId="9" xfId="17" applyNumberFormat="1" applyFont="1" applyFill="1" applyBorder="1" applyAlignment="1">
      <alignment vertical="center"/>
    </xf>
    <xf numFmtId="167" fontId="68" fillId="0" borderId="0" xfId="17" applyNumberFormat="1" applyFont="1" applyFill="1" applyBorder="1" applyAlignment="1">
      <alignment vertical="center"/>
    </xf>
    <xf numFmtId="167" fontId="68" fillId="0" borderId="13" xfId="17" applyNumberFormat="1" applyFont="1" applyFill="1" applyBorder="1" applyAlignment="1">
      <alignment vertical="center"/>
    </xf>
    <xf numFmtId="10" fontId="68" fillId="0" borderId="9" xfId="10" applyNumberFormat="1" applyFont="1" applyFill="1" applyBorder="1" applyAlignment="1">
      <alignment vertical="center"/>
    </xf>
    <xf numFmtId="9" fontId="68" fillId="0" borderId="9" xfId="0" applyNumberFormat="1" applyFont="1" applyFill="1" applyBorder="1" applyAlignment="1">
      <alignment vertical="center"/>
    </xf>
    <xf numFmtId="167" fontId="68" fillId="0" borderId="9" xfId="2" applyNumberFormat="1" applyFont="1" applyFill="1" applyBorder="1" applyAlignment="1">
      <alignment vertical="center"/>
    </xf>
    <xf numFmtId="167" fontId="68" fillId="0" borderId="0" xfId="2" applyNumberFormat="1" applyFont="1" applyFill="1" applyBorder="1" applyAlignment="1">
      <alignment vertical="center"/>
    </xf>
    <xf numFmtId="167" fontId="68" fillId="0" borderId="13" xfId="2" applyNumberFormat="1" applyFont="1" applyFill="1" applyBorder="1" applyAlignment="1">
      <alignment vertical="center"/>
    </xf>
    <xf numFmtId="171" fontId="68" fillId="0" borderId="13" xfId="11" applyNumberFormat="1" applyFont="1" applyFill="1" applyBorder="1" applyAlignment="1">
      <alignment vertical="center"/>
    </xf>
    <xf numFmtId="167" fontId="68" fillId="0" borderId="12" xfId="2" applyNumberFormat="1" applyFont="1" applyFill="1" applyBorder="1" applyAlignment="1">
      <alignment vertical="center"/>
    </xf>
    <xf numFmtId="167" fontId="68" fillId="0" borderId="22" xfId="2" applyNumberFormat="1" applyFont="1" applyFill="1" applyBorder="1" applyAlignment="1">
      <alignment vertical="center"/>
    </xf>
    <xf numFmtId="167" fontId="68" fillId="0" borderId="12" xfId="17" applyNumberFormat="1" applyFont="1" applyFill="1" applyBorder="1" applyAlignment="1">
      <alignment vertical="center"/>
    </xf>
    <xf numFmtId="171" fontId="68" fillId="0" borderId="24" xfId="11" applyNumberFormat="1" applyFont="1" applyFill="1" applyBorder="1" applyAlignment="1">
      <alignment vertical="center"/>
    </xf>
    <xf numFmtId="167" fontId="68" fillId="0" borderId="24" xfId="17" applyNumberFormat="1" applyFont="1" applyFill="1" applyBorder="1" applyAlignment="1">
      <alignment vertical="center"/>
    </xf>
    <xf numFmtId="10" fontId="68" fillId="0" borderId="12" xfId="10" applyNumberFormat="1" applyFont="1" applyFill="1" applyBorder="1" applyAlignment="1">
      <alignment vertical="center"/>
    </xf>
    <xf numFmtId="9" fontId="68" fillId="0" borderId="12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/>
    </xf>
    <xf numFmtId="0" fontId="12" fillId="0" borderId="9" xfId="3" applyFont="1" applyFill="1" applyBorder="1" applyAlignment="1">
      <alignment horizontal="centerContinuous" vertical="center"/>
    </xf>
    <xf numFmtId="0" fontId="12" fillId="0" borderId="12" xfId="3" applyFont="1" applyFill="1" applyBorder="1" applyAlignment="1">
      <alignment horizontal="centerContinuous" vertical="center"/>
    </xf>
    <xf numFmtId="10" fontId="19" fillId="5" borderId="22" xfId="10" applyNumberFormat="1" applyFont="1" applyFill="1" applyBorder="1" applyAlignment="1">
      <alignment vertical="center"/>
    </xf>
    <xf numFmtId="10" fontId="19" fillId="5" borderId="12" xfId="10" applyNumberFormat="1" applyFont="1" applyFill="1" applyBorder="1" applyAlignment="1">
      <alignment vertical="center"/>
    </xf>
    <xf numFmtId="9" fontId="19" fillId="5" borderId="12" xfId="10" applyNumberFormat="1" applyFont="1" applyFill="1" applyBorder="1" applyAlignment="1">
      <alignment vertical="center"/>
    </xf>
    <xf numFmtId="9" fontId="19" fillId="5" borderId="12" xfId="0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horizontal="centerContinuous" vertical="center"/>
    </xf>
    <xf numFmtId="9" fontId="19" fillId="5" borderId="0" xfId="0" applyNumberFormat="1" applyFont="1" applyFill="1" applyBorder="1" applyAlignment="1">
      <alignment vertical="center"/>
    </xf>
    <xf numFmtId="0" fontId="12" fillId="0" borderId="24" xfId="3" applyFont="1" applyFill="1" applyBorder="1" applyAlignment="1">
      <alignment horizontal="centerContinuous" vertical="center"/>
    </xf>
    <xf numFmtId="9" fontId="19" fillId="5" borderId="22" xfId="0" applyNumberFormat="1" applyFont="1" applyFill="1" applyBorder="1" applyAlignment="1">
      <alignment vertical="center"/>
    </xf>
    <xf numFmtId="9" fontId="19" fillId="0" borderId="12" xfId="0" applyNumberFormat="1" applyFont="1" applyFill="1" applyBorder="1" applyAlignment="1">
      <alignment vertical="center"/>
    </xf>
    <xf numFmtId="9" fontId="19" fillId="0" borderId="12" xfId="3" applyNumberFormat="1" applyFont="1" applyFill="1" applyBorder="1" applyAlignment="1">
      <alignment vertical="center"/>
    </xf>
    <xf numFmtId="9" fontId="19" fillId="0" borderId="12" xfId="10" applyNumberFormat="1" applyFont="1" applyFill="1" applyBorder="1" applyAlignment="1">
      <alignment vertical="center"/>
    </xf>
    <xf numFmtId="0" fontId="1" fillId="0" borderId="0" xfId="0" applyFont="1"/>
    <xf numFmtId="167" fontId="19" fillId="0" borderId="12" xfId="3" applyNumberFormat="1" applyFont="1" applyFill="1" applyBorder="1" applyAlignment="1">
      <alignment horizontal="right" vertical="center"/>
    </xf>
    <xf numFmtId="167" fontId="19" fillId="0" borderId="22" xfId="3" applyNumberFormat="1" applyFont="1" applyFill="1" applyBorder="1" applyAlignment="1">
      <alignment horizontal="right" vertical="center"/>
    </xf>
    <xf numFmtId="171" fontId="19" fillId="0" borderId="12" xfId="11" applyNumberFormat="1" applyFont="1" applyFill="1" applyBorder="1" applyAlignment="1">
      <alignment horizontal="right" vertical="center"/>
    </xf>
    <xf numFmtId="167" fontId="19" fillId="0" borderId="12" xfId="3" applyNumberFormat="1" applyFont="1" applyFill="1" applyBorder="1" applyAlignment="1">
      <alignment horizontal="center" vertical="center"/>
    </xf>
    <xf numFmtId="10" fontId="19" fillId="0" borderId="22" xfId="10" applyNumberFormat="1" applyFont="1" applyFill="1" applyBorder="1" applyAlignment="1">
      <alignment vertical="center"/>
    </xf>
    <xf numFmtId="9" fontId="19" fillId="0" borderId="22" xfId="11" applyNumberFormat="1" applyFont="1" applyFill="1" applyBorder="1" applyAlignment="1">
      <alignment vertical="center"/>
    </xf>
    <xf numFmtId="9" fontId="19" fillId="0" borderId="14" xfId="1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horizontal="right" vertical="center"/>
    </xf>
    <xf numFmtId="49" fontId="4" fillId="0" borderId="40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right" vertical="center"/>
    </xf>
    <xf numFmtId="49" fontId="4" fillId="0" borderId="41" xfId="0" applyNumberFormat="1" applyFont="1" applyFill="1" applyBorder="1" applyAlignment="1">
      <alignment horizontal="right" vertical="center"/>
    </xf>
    <xf numFmtId="49" fontId="4" fillId="0" borderId="42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right" vertical="center"/>
    </xf>
    <xf numFmtId="49" fontId="4" fillId="0" borderId="43" xfId="0" applyNumberFormat="1" applyFont="1" applyFill="1" applyBorder="1" applyAlignment="1">
      <alignment horizontal="right" vertical="center"/>
    </xf>
    <xf numFmtId="49" fontId="3" fillId="0" borderId="9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1" fillId="0" borderId="39" xfId="0" applyNumberFormat="1" applyFont="1" applyFill="1" applyBorder="1" applyAlignment="1">
      <alignment horizontal="right" vertical="center" indent="1"/>
    </xf>
    <xf numFmtId="49" fontId="1" fillId="0" borderId="40" xfId="0" applyNumberFormat="1" applyFont="1" applyFill="1" applyBorder="1" applyAlignment="1">
      <alignment horizontal="right" vertical="center" indent="1"/>
    </xf>
    <xf numFmtId="171" fontId="1" fillId="0" borderId="11" xfId="11" applyNumberFormat="1" applyFont="1" applyFill="1" applyBorder="1" applyAlignment="1">
      <alignment vertical="center"/>
    </xf>
    <xf numFmtId="49" fontId="1" fillId="0" borderId="41" xfId="0" applyNumberFormat="1" applyFont="1" applyFill="1" applyBorder="1" applyAlignment="1">
      <alignment horizontal="right" vertical="center" indent="1"/>
    </xf>
    <xf numFmtId="49" fontId="1" fillId="0" borderId="42" xfId="0" applyNumberFormat="1" applyFont="1" applyFill="1" applyBorder="1" applyAlignment="1">
      <alignment horizontal="right" vertical="center" indent="1"/>
    </xf>
    <xf numFmtId="49" fontId="1" fillId="0" borderId="9" xfId="0" applyNumberFormat="1" applyFont="1" applyFill="1" applyBorder="1" applyAlignment="1">
      <alignment horizontal="right" vertical="center" indent="1"/>
    </xf>
    <xf numFmtId="171" fontId="1" fillId="0" borderId="42" xfId="11" applyNumberFormat="1" applyFont="1" applyFill="1" applyBorder="1" applyAlignment="1">
      <alignment horizontal="right" vertical="center" indent="1"/>
    </xf>
    <xf numFmtId="49" fontId="7" fillId="0" borderId="9" xfId="0" applyNumberFormat="1" applyFont="1" applyFill="1" applyBorder="1" applyAlignment="1">
      <alignment horizontal="right" vertical="center"/>
    </xf>
    <xf numFmtId="171" fontId="7" fillId="0" borderId="9" xfId="11" applyNumberFormat="1" applyFont="1" applyFill="1" applyBorder="1" applyAlignment="1">
      <alignment horizontal="right" vertical="center" indent="1"/>
    </xf>
    <xf numFmtId="49" fontId="1" fillId="0" borderId="39" xfId="0" applyNumberFormat="1" applyFont="1" applyFill="1" applyBorder="1" applyAlignment="1">
      <alignment horizontal="right" vertical="center"/>
    </xf>
    <xf numFmtId="171" fontId="1" fillId="0" borderId="39" xfId="11" applyNumberFormat="1" applyFont="1" applyFill="1" applyBorder="1" applyAlignment="1">
      <alignment horizontal="right" vertical="center"/>
    </xf>
    <xf numFmtId="49" fontId="1" fillId="0" borderId="40" xfId="0" applyNumberFormat="1" applyFont="1" applyFill="1" applyBorder="1" applyAlignment="1">
      <alignment horizontal="right" vertical="center"/>
    </xf>
    <xf numFmtId="171" fontId="1" fillId="0" borderId="11" xfId="11" applyNumberFormat="1" applyFont="1" applyFill="1" applyBorder="1" applyAlignment="1">
      <alignment horizontal="right" vertical="center"/>
    </xf>
    <xf numFmtId="49" fontId="1" fillId="0" borderId="41" xfId="0" applyNumberFormat="1" applyFont="1" applyFill="1" applyBorder="1" applyAlignment="1">
      <alignment horizontal="right" vertical="center"/>
    </xf>
    <xf numFmtId="49" fontId="1" fillId="0" borderId="42" xfId="0" applyNumberFormat="1" applyFont="1" applyFill="1" applyBorder="1" applyAlignment="1">
      <alignment horizontal="right" vertical="center"/>
    </xf>
    <xf numFmtId="171" fontId="1" fillId="0" borderId="9" xfId="11" applyNumberFormat="1" applyFont="1" applyFill="1" applyBorder="1" applyAlignment="1">
      <alignment horizontal="right" vertical="center"/>
    </xf>
    <xf numFmtId="49" fontId="1" fillId="0" borderId="43" xfId="0" applyNumberFormat="1" applyFont="1" applyFill="1" applyBorder="1" applyAlignment="1">
      <alignment horizontal="right" vertical="center"/>
    </xf>
    <xf numFmtId="49" fontId="1" fillId="0" borderId="44" xfId="0" applyNumberFormat="1" applyFont="1" applyFill="1" applyBorder="1" applyAlignment="1">
      <alignment horizontal="right" vertical="center"/>
    </xf>
    <xf numFmtId="171" fontId="1" fillId="0" borderId="45" xfId="11" applyNumberFormat="1" applyFont="1" applyFill="1" applyBorder="1" applyAlignment="1">
      <alignment horizontal="right" vertical="center"/>
    </xf>
    <xf numFmtId="171" fontId="3" fillId="0" borderId="9" xfId="11" applyNumberFormat="1" applyFont="1" applyFill="1" applyBorder="1" applyAlignment="1">
      <alignment horizontal="right" vertical="center"/>
    </xf>
    <xf numFmtId="49" fontId="4" fillId="0" borderId="13" xfId="0" applyNumberFormat="1" applyFont="1" applyFill="1" applyBorder="1" applyAlignment="1">
      <alignment horizontal="right" vertical="center"/>
    </xf>
    <xf numFmtId="171" fontId="4" fillId="0" borderId="9" xfId="1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45" xfId="0" applyNumberFormat="1" applyFont="1" applyFill="1" applyBorder="1" applyAlignment="1">
      <alignment horizontal="right" vertical="center"/>
    </xf>
    <xf numFmtId="49" fontId="4" fillId="0" borderId="44" xfId="0" applyNumberFormat="1" applyFont="1" applyFill="1" applyBorder="1" applyAlignment="1">
      <alignment horizontal="right" vertical="center"/>
    </xf>
    <xf numFmtId="49" fontId="4" fillId="0" borderId="47" xfId="0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right" vertical="center"/>
    </xf>
    <xf numFmtId="0" fontId="3" fillId="0" borderId="13" xfId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right" vertical="center"/>
    </xf>
    <xf numFmtId="49" fontId="4" fillId="0" borderId="22" xfId="0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>
      <alignment horizontal="right" vertical="center"/>
    </xf>
    <xf numFmtId="164" fontId="4" fillId="0" borderId="0" xfId="11" applyFont="1" applyBorder="1"/>
    <xf numFmtId="164" fontId="4" fillId="0" borderId="11" xfId="11" applyFont="1" applyBorder="1"/>
    <xf numFmtId="164" fontId="4" fillId="0" borderId="9" xfId="11" applyFont="1" applyBorder="1"/>
    <xf numFmtId="164" fontId="4" fillId="0" borderId="0" xfId="11" applyFont="1" applyFill="1" applyBorder="1"/>
    <xf numFmtId="164" fontId="4" fillId="0" borderId="13" xfId="11" applyFont="1" applyFill="1" applyBorder="1"/>
    <xf numFmtId="0" fontId="1" fillId="0" borderId="13" xfId="0" applyFont="1" applyBorder="1"/>
    <xf numFmtId="164" fontId="4" fillId="0" borderId="22" xfId="11" applyFont="1" applyBorder="1"/>
    <xf numFmtId="164" fontId="4" fillId="0" borderId="12" xfId="11" applyFont="1" applyBorder="1"/>
    <xf numFmtId="0" fontId="1" fillId="0" borderId="24" xfId="0" applyFont="1" applyBorder="1"/>
    <xf numFmtId="164" fontId="3" fillId="0" borderId="10" xfId="11" applyFont="1" applyBorder="1"/>
    <xf numFmtId="164" fontId="7" fillId="0" borderId="11" xfId="0" applyNumberFormat="1" applyFont="1" applyBorder="1"/>
    <xf numFmtId="164" fontId="9" fillId="0" borderId="24" xfId="11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3" fontId="1" fillId="0" borderId="11" xfId="0" applyNumberFormat="1" applyFont="1" applyFill="1" applyBorder="1"/>
    <xf numFmtId="3" fontId="1" fillId="0" borderId="9" xfId="0" applyNumberFormat="1" applyFont="1" applyFill="1" applyBorder="1"/>
    <xf numFmtId="171" fontId="1" fillId="0" borderId="12" xfId="11" applyNumberFormat="1" applyFont="1" applyBorder="1"/>
    <xf numFmtId="3" fontId="7" fillId="0" borderId="12" xfId="0" applyNumberFormat="1" applyFont="1" applyFill="1" applyBorder="1"/>
    <xf numFmtId="3" fontId="7" fillId="0" borderId="6" xfId="0" applyNumberFormat="1" applyFont="1" applyFill="1" applyBorder="1"/>
    <xf numFmtId="0" fontId="32" fillId="0" borderId="12" xfId="0" applyFont="1" applyFill="1" applyBorder="1" applyAlignment="1">
      <alignment horizontal="center" vertical="center"/>
    </xf>
    <xf numFmtId="3" fontId="32" fillId="0" borderId="12" xfId="14" applyNumberFormat="1" applyFont="1" applyFill="1" applyBorder="1" applyAlignment="1">
      <alignment horizontal="center" vertical="center"/>
    </xf>
    <xf numFmtId="4" fontId="32" fillId="0" borderId="12" xfId="14" applyNumberFormat="1" applyFont="1" applyFill="1" applyBorder="1" applyAlignment="1">
      <alignment horizontal="center" vertical="center"/>
    </xf>
    <xf numFmtId="4" fontId="32" fillId="0" borderId="24" xfId="14" applyNumberFormat="1" applyFont="1" applyFill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37" fontId="32" fillId="0" borderId="9" xfId="3" applyNumberFormat="1" applyFont="1" applyFill="1" applyBorder="1" applyAlignment="1">
      <alignment horizontal="center" vertical="center"/>
    </xf>
    <xf numFmtId="167" fontId="32" fillId="0" borderId="12" xfId="3" applyNumberFormat="1" applyFont="1" applyFill="1" applyBorder="1" applyAlignment="1">
      <alignment vertical="center"/>
    </xf>
    <xf numFmtId="37" fontId="32" fillId="0" borderId="12" xfId="3" applyNumberFormat="1" applyFont="1" applyFill="1" applyBorder="1" applyAlignment="1">
      <alignment horizontal="center" vertical="center"/>
    </xf>
    <xf numFmtId="3" fontId="32" fillId="0" borderId="12" xfId="14" applyNumberFormat="1" applyFont="1" applyFill="1" applyBorder="1" applyAlignment="1">
      <alignment horizontal="right" vertical="center"/>
    </xf>
    <xf numFmtId="2" fontId="32" fillId="0" borderId="12" xfId="0" applyNumberFormat="1" applyFont="1" applyBorder="1" applyAlignment="1">
      <alignment horizontal="center" vertical="center"/>
    </xf>
    <xf numFmtId="167" fontId="32" fillId="5" borderId="9" xfId="13" applyNumberFormat="1" applyFont="1" applyFill="1" applyBorder="1" applyAlignment="1" applyProtection="1">
      <alignment horizontal="right" vertical="center"/>
      <protection locked="0"/>
    </xf>
    <xf numFmtId="4" fontId="32" fillId="0" borderId="8" xfId="22" applyNumberFormat="1" applyFont="1" applyFill="1" applyBorder="1" applyAlignment="1">
      <alignment horizontal="right" vertical="center"/>
    </xf>
    <xf numFmtId="167" fontId="32" fillId="5" borderId="24" xfId="13" applyNumberFormat="1" applyFont="1" applyFill="1" applyBorder="1" applyAlignment="1" applyProtection="1">
      <alignment horizontal="right" vertical="center"/>
      <protection locked="0"/>
    </xf>
    <xf numFmtId="3" fontId="32" fillId="5" borderId="12" xfId="0" applyNumberFormat="1" applyFont="1" applyFill="1" applyBorder="1" applyAlignment="1" applyProtection="1">
      <alignment horizontal="right" vertical="center"/>
      <protection locked="0"/>
    </xf>
    <xf numFmtId="3" fontId="32" fillId="0" borderId="22" xfId="22" applyNumberFormat="1" applyFont="1" applyFill="1" applyBorder="1" applyAlignment="1">
      <alignment horizontal="right" vertical="center"/>
    </xf>
    <xf numFmtId="167" fontId="32" fillId="5" borderId="12" xfId="13" applyNumberFormat="1" applyFont="1" applyFill="1" applyBorder="1" applyAlignment="1" applyProtection="1">
      <alignment horizontal="right" vertical="center"/>
      <protection locked="0"/>
    </xf>
    <xf numFmtId="4" fontId="32" fillId="0" borderId="14" xfId="22" applyNumberFormat="1" applyFont="1" applyFill="1" applyBorder="1" applyAlignment="1">
      <alignment horizontal="right" vertical="center"/>
    </xf>
    <xf numFmtId="4" fontId="32" fillId="0" borderId="4" xfId="22" applyNumberFormat="1" applyFont="1" applyFill="1" applyBorder="1" applyAlignment="1">
      <alignment horizontal="right" vertical="center"/>
    </xf>
    <xf numFmtId="3" fontId="32" fillId="0" borderId="9" xfId="0" applyNumberFormat="1" applyFont="1" applyFill="1" applyBorder="1" applyAlignment="1">
      <alignment horizontal="right" vertical="center"/>
    </xf>
    <xf numFmtId="0" fontId="32" fillId="0" borderId="12" xfId="0" applyFont="1" applyFill="1" applyBorder="1" applyAlignment="1">
      <alignment horizontal="center"/>
    </xf>
    <xf numFmtId="166" fontId="32" fillId="0" borderId="12" xfId="22" applyNumberFormat="1" applyFont="1" applyFill="1" applyBorder="1" applyAlignment="1">
      <alignment horizontal="center" vertical="center"/>
    </xf>
    <xf numFmtId="37" fontId="32" fillId="0" borderId="12" xfId="6" applyNumberFormat="1" applyFont="1" applyFill="1" applyBorder="1" applyAlignment="1" applyProtection="1">
      <alignment horizontal="center" vertical="center"/>
    </xf>
    <xf numFmtId="4" fontId="32" fillId="0" borderId="12" xfId="15" applyNumberFormat="1" applyFont="1" applyFill="1" applyBorder="1" applyAlignment="1">
      <alignment horizontal="right"/>
    </xf>
    <xf numFmtId="171" fontId="32" fillId="0" borderId="9" xfId="11" applyNumberFormat="1" applyFont="1" applyFill="1" applyBorder="1" applyAlignment="1">
      <alignment horizontal="right" vertical="center"/>
    </xf>
    <xf numFmtId="2" fontId="32" fillId="0" borderId="9" xfId="0" applyNumberFormat="1" applyFont="1" applyFill="1" applyBorder="1" applyAlignment="1">
      <alignment horizontal="right" vertical="center"/>
    </xf>
    <xf numFmtId="166" fontId="32" fillId="0" borderId="12" xfId="0" applyNumberFormat="1" applyFont="1" applyFill="1" applyBorder="1" applyAlignment="1">
      <alignment horizontal="right" vertical="center"/>
    </xf>
    <xf numFmtId="171" fontId="32" fillId="0" borderId="12" xfId="11" applyNumberFormat="1" applyFont="1" applyFill="1" applyBorder="1" applyAlignment="1">
      <alignment horizontal="right" vertical="center"/>
    </xf>
    <xf numFmtId="2" fontId="32" fillId="0" borderId="12" xfId="0" applyNumberFormat="1" applyFont="1" applyFill="1" applyBorder="1" applyAlignment="1">
      <alignment horizontal="right" vertical="center"/>
    </xf>
    <xf numFmtId="0" fontId="12" fillId="0" borderId="12" xfId="3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19" fillId="0" borderId="11" xfId="3" applyNumberFormat="1" applyFont="1" applyFill="1" applyBorder="1" applyAlignment="1">
      <alignment horizontal="right" vertical="center"/>
    </xf>
    <xf numFmtId="3" fontId="19" fillId="0" borderId="0" xfId="3" applyNumberFormat="1" applyFont="1" applyFill="1" applyBorder="1" applyAlignment="1">
      <alignment horizontal="right" vertical="center"/>
    </xf>
    <xf numFmtId="3" fontId="19" fillId="0" borderId="9" xfId="3" applyNumberFormat="1" applyFont="1" applyFill="1" applyBorder="1" applyAlignment="1">
      <alignment horizontal="right" vertical="center"/>
    </xf>
    <xf numFmtId="171" fontId="5" fillId="0" borderId="6" xfId="11" applyNumberFormat="1" applyFont="1" applyFill="1" applyBorder="1" applyAlignment="1">
      <alignment horizontal="center" vertical="center"/>
    </xf>
    <xf numFmtId="3" fontId="12" fillId="0" borderId="6" xfId="3" applyNumberFormat="1" applyFont="1" applyFill="1" applyBorder="1" applyAlignment="1">
      <alignment horizontal="right" vertical="center"/>
    </xf>
    <xf numFmtId="37" fontId="19" fillId="0" borderId="9" xfId="3" applyNumberFormat="1" applyFont="1" applyFill="1" applyBorder="1" applyAlignment="1">
      <alignment horizontal="center" vertical="center"/>
    </xf>
    <xf numFmtId="37" fontId="19" fillId="0" borderId="13" xfId="3" applyNumberFormat="1" applyFont="1" applyFill="1" applyBorder="1" applyAlignment="1">
      <alignment horizontal="center" vertical="center"/>
    </xf>
    <xf numFmtId="37" fontId="19" fillId="0" borderId="0" xfId="3" applyNumberFormat="1" applyFont="1" applyFill="1" applyBorder="1" applyAlignment="1">
      <alignment horizontal="center" vertical="center"/>
    </xf>
    <xf numFmtId="37" fontId="12" fillId="0" borderId="9" xfId="3" applyNumberFormat="1" applyFont="1" applyFill="1" applyBorder="1" applyAlignment="1">
      <alignment horizontal="center" vertical="center"/>
    </xf>
    <xf numFmtId="37" fontId="19" fillId="0" borderId="12" xfId="3" applyNumberFormat="1" applyFont="1" applyFill="1" applyBorder="1" applyAlignment="1">
      <alignment horizontal="center" vertical="center"/>
    </xf>
    <xf numFmtId="37" fontId="19" fillId="0" borderId="24" xfId="3" applyNumberFormat="1" applyFont="1" applyFill="1" applyBorder="1" applyAlignment="1">
      <alignment horizontal="center" vertical="center"/>
    </xf>
    <xf numFmtId="37" fontId="19" fillId="0" borderId="22" xfId="3" applyNumberFormat="1" applyFont="1" applyFill="1" applyBorder="1" applyAlignment="1">
      <alignment horizontal="center" vertical="center"/>
    </xf>
    <xf numFmtId="37" fontId="12" fillId="0" borderId="12" xfId="3" applyNumberFormat="1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9" xfId="0" applyFont="1" applyBorder="1"/>
    <xf numFmtId="171" fontId="1" fillId="0" borderId="9" xfId="11" applyNumberFormat="1" applyFont="1" applyFill="1" applyBorder="1"/>
    <xf numFmtId="171" fontId="1" fillId="0" borderId="12" xfId="11" applyNumberFormat="1" applyFont="1" applyFill="1" applyBorder="1"/>
    <xf numFmtId="171" fontId="1" fillId="0" borderId="9" xfId="0" applyNumberFormat="1" applyFont="1" applyBorder="1"/>
    <xf numFmtId="171" fontId="1" fillId="0" borderId="11" xfId="11" applyNumberFormat="1" applyFont="1" applyBorder="1"/>
    <xf numFmtId="171" fontId="1" fillId="0" borderId="9" xfId="11" applyNumberFormat="1" applyFont="1" applyBorder="1"/>
    <xf numFmtId="167" fontId="1" fillId="0" borderId="8" xfId="21" applyNumberFormat="1" applyFont="1" applyFill="1" applyBorder="1" applyAlignment="1">
      <alignment vertical="center"/>
    </xf>
    <xf numFmtId="167" fontId="1" fillId="0" borderId="9" xfId="21" applyNumberFormat="1" applyFont="1" applyFill="1" applyBorder="1" applyAlignment="1">
      <alignment vertical="center"/>
    </xf>
    <xf numFmtId="3" fontId="1" fillId="0" borderId="9" xfId="0" applyNumberFormat="1" applyFont="1" applyBorder="1"/>
    <xf numFmtId="167" fontId="1" fillId="0" borderId="11" xfId="21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44" fillId="0" borderId="10" xfId="3" applyFont="1" applyFill="1" applyBorder="1" applyAlignment="1">
      <alignment horizontal="left" vertical="center"/>
    </xf>
    <xf numFmtId="0" fontId="22" fillId="0" borderId="10" xfId="6" applyFont="1" applyFill="1" applyBorder="1" applyAlignment="1">
      <alignment horizontal="center" vertical="center"/>
    </xf>
    <xf numFmtId="0" fontId="32" fillId="0" borderId="10" xfId="6" applyFont="1" applyFill="1" applyBorder="1" applyAlignment="1">
      <alignment horizontal="center" vertical="center"/>
    </xf>
    <xf numFmtId="0" fontId="32" fillId="0" borderId="4" xfId="6" applyFont="1" applyFill="1" applyBorder="1" applyAlignment="1">
      <alignment horizontal="center" vertical="center"/>
    </xf>
    <xf numFmtId="0" fontId="22" fillId="0" borderId="24" xfId="6" applyFont="1" applyFill="1" applyBorder="1" applyAlignment="1">
      <alignment horizontal="center"/>
    </xf>
    <xf numFmtId="0" fontId="22" fillId="0" borderId="22" xfId="6" applyFont="1" applyFill="1" applyBorder="1" applyAlignment="1">
      <alignment horizontal="center"/>
    </xf>
    <xf numFmtId="0" fontId="22" fillId="0" borderId="14" xfId="6" applyFont="1" applyFill="1" applyBorder="1" applyAlignment="1">
      <alignment horizontal="center"/>
    </xf>
    <xf numFmtId="0" fontId="22" fillId="0" borderId="0" xfId="6" applyFont="1" applyAlignment="1">
      <alignment horizontal="left"/>
    </xf>
    <xf numFmtId="0" fontId="14" fillId="0" borderId="0" xfId="5" applyFont="1" applyAlignment="1" applyProtection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2" fillId="4" borderId="16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7" fillId="0" borderId="51" xfId="0" applyFont="1" applyFill="1" applyBorder="1" applyAlignment="1">
      <alignment vertical="center"/>
    </xf>
    <xf numFmtId="0" fontId="37" fillId="0" borderId="5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22" fillId="0" borderId="25" xfId="6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0" borderId="7" xfId="0" applyFont="1" applyFill="1" applyBorder="1" applyAlignment="1">
      <alignment horizontal="center"/>
    </xf>
    <xf numFmtId="0" fontId="39" fillId="0" borderId="16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41" fillId="0" borderId="7" xfId="1" applyFont="1" applyFill="1" applyBorder="1" applyAlignment="1">
      <alignment horizontal="center"/>
    </xf>
    <xf numFmtId="0" fontId="41" fillId="0" borderId="16" xfId="1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</cellXfs>
  <cellStyles count="24">
    <cellStyle name="codigo01" xfId="1"/>
    <cellStyle name="codigo02" xfId="2"/>
    <cellStyle name="codigo3" xfId="3"/>
    <cellStyle name="Indefinido" xfId="4"/>
    <cellStyle name="Normal" xfId="0" builtinId="0"/>
    <cellStyle name="Normal_Fatind94" xfId="5"/>
    <cellStyle name="Normal_MAOBRA1" xfId="6"/>
    <cellStyle name="novo" xfId="7"/>
    <cellStyle name="novo1" xfId="8"/>
    <cellStyle name="Percentual" xfId="9"/>
    <cellStyle name="Porcentagem" xfId="10" builtinId="5"/>
    <cellStyle name="Separador de milhares_BALCOMER" xfId="12"/>
    <cellStyle name="Separador de milhares_CUSTPROD" xfId="13"/>
    <cellStyle name="Separador de milhares_ENCARGOS" xfId="14"/>
    <cellStyle name="Separador de milhares_ENCPOLOS" xfId="15"/>
    <cellStyle name="Separador de milhares_FATMEN2" xfId="16"/>
    <cellStyle name="Separador de milhares_INSUFAT" xfId="17"/>
    <cellStyle name="Separador de milhares_PCONSFAT" xfId="18"/>
    <cellStyle name="Separador de milhares_PMAOBRA" xfId="19"/>
    <cellStyle name="Separador de milhares_PRINPROD" xfId="20"/>
    <cellStyle name="Separador de milhares_PRIPRO2" xfId="21"/>
    <cellStyle name="Separador de milhares_salpolo" xfId="22"/>
    <cellStyle name="V¡rgula" xfId="23"/>
    <cellStyle name="Vírgula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chemeClr val="tx1"/>
                </a:solidFill>
              </a:rPr>
              <a:t>PARTICIPAÇÃO DOS PRINCIPAIS SUBSETORES NO FATURAMENTO TOTAL DO PIM </a:t>
            </a:r>
          </a:p>
        </c:rich>
      </c:tx>
      <c:layout>
        <c:manualLayout>
          <c:xMode val="edge"/>
          <c:yMode val="edge"/>
          <c:x val="0.1793703866195612"/>
          <c:y val="1.4279398173819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02348915246538E-2"/>
          <c:y val="0.16918398950131244"/>
          <c:w val="0.9350353882492245"/>
          <c:h val="0.68330546005692949"/>
        </c:manualLayout>
      </c:layout>
      <c:lineChart>
        <c:grouping val="standard"/>
        <c:varyColors val="0"/>
        <c:ser>
          <c:idx val="0"/>
          <c:order val="0"/>
          <c:tx>
            <c:strRef>
              <c:f>'Gráfico - fat6'!$A$6</c:f>
              <c:strCache>
                <c:ptCount val="1"/>
                <c:pt idx="0">
                  <c:v>Eletroeletrônico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'Gráfico - fat6'!$B$5:$X$5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'Gráfico - fat6'!$B$6:$X$6</c:f>
              <c:numCache>
                <c:formatCode>General</c:formatCode>
                <c:ptCount val="23"/>
                <c:pt idx="0">
                  <c:v>67.33</c:v>
                </c:pt>
                <c:pt idx="1">
                  <c:v>68.83</c:v>
                </c:pt>
                <c:pt idx="2">
                  <c:v>66.86</c:v>
                </c:pt>
                <c:pt idx="3">
                  <c:v>66.09</c:v>
                </c:pt>
                <c:pt idx="4">
                  <c:v>61.96</c:v>
                </c:pt>
                <c:pt idx="5">
                  <c:v>60.76</c:v>
                </c:pt>
                <c:pt idx="6">
                  <c:v>61.05</c:v>
                </c:pt>
                <c:pt idx="7">
                  <c:v>63.74</c:v>
                </c:pt>
                <c:pt idx="8">
                  <c:v>63.99</c:v>
                </c:pt>
                <c:pt idx="9">
                  <c:v>57.15</c:v>
                </c:pt>
                <c:pt idx="10">
                  <c:v>47.72</c:v>
                </c:pt>
                <c:pt idx="11">
                  <c:v>39.299999999999997</c:v>
                </c:pt>
                <c:pt idx="12">
                  <c:v>39.4</c:v>
                </c:pt>
                <c:pt idx="13">
                  <c:v>36.549999999999997</c:v>
                </c:pt>
                <c:pt idx="14">
                  <c:v>31.61</c:v>
                </c:pt>
                <c:pt idx="15">
                  <c:v>31.17</c:v>
                </c:pt>
                <c:pt idx="16" formatCode="0.00">
                  <c:v>35.01</c:v>
                </c:pt>
                <c:pt idx="17" formatCode="_(* #,##0.00_);_(* \(#,##0.00\);_(* &quot;-&quot;??_);_(@_)">
                  <c:v>35.68</c:v>
                </c:pt>
                <c:pt idx="18" formatCode="0.00">
                  <c:v>34.450000000000003</c:v>
                </c:pt>
                <c:pt idx="19" formatCode="0.00">
                  <c:v>31.19</c:v>
                </c:pt>
                <c:pt idx="20" formatCode="0.00">
                  <c:v>29.68</c:v>
                </c:pt>
                <c:pt idx="21" formatCode="0.00">
                  <c:v>33.01</c:v>
                </c:pt>
                <c:pt idx="22" formatCode="0.00">
                  <c:v>34.729999999999997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'Gráfico - fat6'!$A$7</c:f>
              <c:strCache>
                <c:ptCount val="1"/>
                <c:pt idx="0">
                  <c:v>Bens de Informática 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'Gráfico - fat6'!$B$5:$X$5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'Gráfico - fat6'!$B$7:$X$7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0.61</c:v>
                </c:pt>
                <c:pt idx="3">
                  <c:v>1.1100000000000001</c:v>
                </c:pt>
                <c:pt idx="4">
                  <c:v>2.65</c:v>
                </c:pt>
                <c:pt idx="5">
                  <c:v>3.98</c:v>
                </c:pt>
                <c:pt idx="6">
                  <c:v>3.53</c:v>
                </c:pt>
                <c:pt idx="7">
                  <c:v>3.81</c:v>
                </c:pt>
                <c:pt idx="8">
                  <c:v>4.51</c:v>
                </c:pt>
                <c:pt idx="9">
                  <c:v>4.1399999999999997</c:v>
                </c:pt>
                <c:pt idx="10">
                  <c:v>7.05</c:v>
                </c:pt>
                <c:pt idx="11">
                  <c:v>15.4</c:v>
                </c:pt>
                <c:pt idx="12">
                  <c:v>17.8</c:v>
                </c:pt>
                <c:pt idx="13">
                  <c:v>17.41</c:v>
                </c:pt>
                <c:pt idx="14">
                  <c:v>21.83</c:v>
                </c:pt>
                <c:pt idx="15">
                  <c:v>23.73</c:v>
                </c:pt>
                <c:pt idx="16" formatCode="0.00">
                  <c:v>22.52</c:v>
                </c:pt>
                <c:pt idx="17" formatCode="_(* #,##0.00_);_(* \(#,##0.00\);_(* &quot;-&quot;??_);_(@_)">
                  <c:v>20.8</c:v>
                </c:pt>
                <c:pt idx="18" formatCode="0.00">
                  <c:v>19.010000000000002</c:v>
                </c:pt>
                <c:pt idx="19" formatCode="0.00">
                  <c:v>15.24</c:v>
                </c:pt>
                <c:pt idx="20" formatCode="0.00">
                  <c:v>13.49</c:v>
                </c:pt>
                <c:pt idx="21" formatCode="0.00">
                  <c:v>11</c:v>
                </c:pt>
                <c:pt idx="22" formatCode="0.00">
                  <c:v>10.210000000000001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'Gráfico - fat6'!$A$8</c:f>
              <c:strCache>
                <c:ptCount val="1"/>
                <c:pt idx="0">
                  <c:v>Duas Rodas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'Gráfico - fat6'!$B$5:$X$5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'Gráfico - fat6'!$B$8:$X$8</c:f>
              <c:numCache>
                <c:formatCode>General</c:formatCode>
                <c:ptCount val="23"/>
                <c:pt idx="0">
                  <c:v>8.4499999999999993</c:v>
                </c:pt>
                <c:pt idx="1">
                  <c:v>8.14</c:v>
                </c:pt>
                <c:pt idx="2">
                  <c:v>8.7899999999999991</c:v>
                </c:pt>
                <c:pt idx="3">
                  <c:v>7.57</c:v>
                </c:pt>
                <c:pt idx="4">
                  <c:v>7.26</c:v>
                </c:pt>
                <c:pt idx="5">
                  <c:v>6.04</c:v>
                </c:pt>
                <c:pt idx="6">
                  <c:v>8.66</c:v>
                </c:pt>
                <c:pt idx="7">
                  <c:v>8.44</c:v>
                </c:pt>
                <c:pt idx="8">
                  <c:v>9.3800000000000008</c:v>
                </c:pt>
                <c:pt idx="9">
                  <c:v>14.29</c:v>
                </c:pt>
                <c:pt idx="10">
                  <c:v>16.72</c:v>
                </c:pt>
                <c:pt idx="11">
                  <c:v>14.84</c:v>
                </c:pt>
                <c:pt idx="12">
                  <c:v>15.2</c:v>
                </c:pt>
                <c:pt idx="13">
                  <c:v>17.03</c:v>
                </c:pt>
                <c:pt idx="14">
                  <c:v>14.56</c:v>
                </c:pt>
                <c:pt idx="15">
                  <c:v>17.510000000000002</c:v>
                </c:pt>
                <c:pt idx="16" formatCode="0.00">
                  <c:v>16.61</c:v>
                </c:pt>
                <c:pt idx="17" formatCode="_(* #,##0.00_);_(* \(#,##0.00\);_(* &quot;-&quot;??_);_(@_)">
                  <c:v>16.68</c:v>
                </c:pt>
                <c:pt idx="18" formatCode="0.00">
                  <c:v>18.399999999999999</c:v>
                </c:pt>
                <c:pt idx="19" formatCode="0.00">
                  <c:v>23.17</c:v>
                </c:pt>
                <c:pt idx="20" formatCode="0.00">
                  <c:v>25.37</c:v>
                </c:pt>
                <c:pt idx="21" formatCode="0.00">
                  <c:v>20.32</c:v>
                </c:pt>
                <c:pt idx="22" formatCode="0.00">
                  <c:v>19.78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'Gráfico - fat6'!$A$9</c:f>
              <c:strCache>
                <c:ptCount val="1"/>
                <c:pt idx="0">
                  <c:v>Termoplástico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'Gráfico - fat6'!$B$5:$X$5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'Gráfico - fat6'!$B$9:$X$9</c:f>
              <c:numCache>
                <c:formatCode>General</c:formatCode>
                <c:ptCount val="23"/>
                <c:pt idx="0">
                  <c:v>2.61</c:v>
                </c:pt>
                <c:pt idx="1">
                  <c:v>2.6</c:v>
                </c:pt>
                <c:pt idx="2">
                  <c:v>2.2799999999999998</c:v>
                </c:pt>
                <c:pt idx="3">
                  <c:v>2.13</c:v>
                </c:pt>
                <c:pt idx="4">
                  <c:v>2.5299999999999998</c:v>
                </c:pt>
                <c:pt idx="5">
                  <c:v>2.31</c:v>
                </c:pt>
                <c:pt idx="6">
                  <c:v>2.15</c:v>
                </c:pt>
                <c:pt idx="7">
                  <c:v>2.15</c:v>
                </c:pt>
                <c:pt idx="8">
                  <c:v>2.4500000000000002</c:v>
                </c:pt>
                <c:pt idx="9">
                  <c:v>2.2400000000000002</c:v>
                </c:pt>
                <c:pt idx="10">
                  <c:v>2.3199999999999998</c:v>
                </c:pt>
                <c:pt idx="11">
                  <c:v>2.2000000000000002</c:v>
                </c:pt>
                <c:pt idx="12">
                  <c:v>2.3199999999999998</c:v>
                </c:pt>
                <c:pt idx="13">
                  <c:v>2.98</c:v>
                </c:pt>
                <c:pt idx="14">
                  <c:v>8.06</c:v>
                </c:pt>
                <c:pt idx="15">
                  <c:v>4.97</c:v>
                </c:pt>
                <c:pt idx="16" formatCode="0.00">
                  <c:v>5.13</c:v>
                </c:pt>
                <c:pt idx="17" formatCode="_(* #,##0.00_);_(* \(#,##0.00\);_(* &quot;-&quot;??_);_(@_)">
                  <c:v>5.83</c:v>
                </c:pt>
                <c:pt idx="18" formatCode="0.00">
                  <c:v>5.62</c:v>
                </c:pt>
                <c:pt idx="19" formatCode="0.00">
                  <c:v>5.54</c:v>
                </c:pt>
                <c:pt idx="20" formatCode="0.00">
                  <c:v>5.56</c:v>
                </c:pt>
                <c:pt idx="21" formatCode="0.00">
                  <c:v>5.95</c:v>
                </c:pt>
                <c:pt idx="22" formatCode="0.00">
                  <c:v>5.14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'Gráfico - fat6'!$A$10</c:f>
              <c:strCache>
                <c:ptCount val="1"/>
                <c:pt idx="0">
                  <c:v>Químico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'Gráfico - fat6'!$B$5:$X$5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'Gráfico - fat6'!$B$10:$X$10</c:f>
              <c:numCache>
                <c:formatCode>General</c:formatCode>
                <c:ptCount val="23"/>
                <c:pt idx="0">
                  <c:v>0.5</c:v>
                </c:pt>
                <c:pt idx="1">
                  <c:v>0.36</c:v>
                </c:pt>
                <c:pt idx="2">
                  <c:v>1.32</c:v>
                </c:pt>
                <c:pt idx="3">
                  <c:v>2.48</c:v>
                </c:pt>
                <c:pt idx="4">
                  <c:v>3.44</c:v>
                </c:pt>
                <c:pt idx="5">
                  <c:v>3.9</c:v>
                </c:pt>
                <c:pt idx="6">
                  <c:v>4.97</c:v>
                </c:pt>
                <c:pt idx="7">
                  <c:v>5.17</c:v>
                </c:pt>
                <c:pt idx="8">
                  <c:v>5.62</c:v>
                </c:pt>
                <c:pt idx="9">
                  <c:v>6.38</c:v>
                </c:pt>
                <c:pt idx="10">
                  <c:v>8.07</c:v>
                </c:pt>
                <c:pt idx="11">
                  <c:v>8.7100000000000009</c:v>
                </c:pt>
                <c:pt idx="12">
                  <c:v>9.4</c:v>
                </c:pt>
                <c:pt idx="13">
                  <c:v>9.5399999999999991</c:v>
                </c:pt>
                <c:pt idx="14">
                  <c:v>10.73</c:v>
                </c:pt>
                <c:pt idx="15">
                  <c:v>9.52</c:v>
                </c:pt>
                <c:pt idx="16" formatCode="0.00">
                  <c:v>8.81</c:v>
                </c:pt>
                <c:pt idx="17" formatCode="_(* #,##0.00_);_(* \(#,##0.00\);_(* &quot;-&quot;??_);_(@_)">
                  <c:v>8.3800000000000008</c:v>
                </c:pt>
                <c:pt idx="18" formatCode="0.00">
                  <c:v>8.86</c:v>
                </c:pt>
                <c:pt idx="19" formatCode="0.00">
                  <c:v>10.28</c:v>
                </c:pt>
                <c:pt idx="20" formatCode="0.00">
                  <c:v>9.94</c:v>
                </c:pt>
                <c:pt idx="21" formatCode="0.00">
                  <c:v>12.29</c:v>
                </c:pt>
                <c:pt idx="22" formatCode="0.00">
                  <c:v>11.92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'Gráfico - fat6'!$A$11</c:f>
              <c:strCache>
                <c:ptCount val="1"/>
                <c:pt idx="0">
                  <c:v>Metalúrgico</c:v>
                </c:pt>
              </c:strCache>
            </c:strRef>
          </c:tx>
          <c:cat>
            <c:numRef>
              <c:f>'Gráfico - fat6'!$B$5:$X$5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'Gráfico - fat6'!$B$11:$X$11</c:f>
              <c:numCache>
                <c:formatCode>0.00_)</c:formatCode>
                <c:ptCount val="23"/>
                <c:pt idx="0">
                  <c:v>2.15</c:v>
                </c:pt>
                <c:pt idx="1">
                  <c:v>2.35</c:v>
                </c:pt>
                <c:pt idx="2">
                  <c:v>1.37</c:v>
                </c:pt>
                <c:pt idx="3">
                  <c:v>1.1499999999999999</c:v>
                </c:pt>
                <c:pt idx="4">
                  <c:v>1.67</c:v>
                </c:pt>
                <c:pt idx="5">
                  <c:v>1.23</c:v>
                </c:pt>
                <c:pt idx="6">
                  <c:v>1.31</c:v>
                </c:pt>
                <c:pt idx="7" formatCode="0.00">
                  <c:v>1.1000000000000001</c:v>
                </c:pt>
                <c:pt idx="8" formatCode="General">
                  <c:v>0.88</c:v>
                </c:pt>
                <c:pt idx="9" formatCode="0.00">
                  <c:v>1.4</c:v>
                </c:pt>
                <c:pt idx="10" formatCode="_(* #,##0.00_);_(* \(#,##0.00\);_(* &quot;-&quot;??_);_(@_)">
                  <c:v>1.84</c:v>
                </c:pt>
                <c:pt idx="11" formatCode="0.00">
                  <c:v>2.68</c:v>
                </c:pt>
                <c:pt idx="12" formatCode="0.00">
                  <c:v>2.88</c:v>
                </c:pt>
                <c:pt idx="13" formatCode="0.00">
                  <c:v>3.31</c:v>
                </c:pt>
                <c:pt idx="14" formatCode="0.00">
                  <c:v>2.56</c:v>
                </c:pt>
                <c:pt idx="15" formatCode="0.00">
                  <c:v>2.61</c:v>
                </c:pt>
                <c:pt idx="16" formatCode="0.00">
                  <c:v>2.77</c:v>
                </c:pt>
                <c:pt idx="17" formatCode="0.00">
                  <c:v>3.59</c:v>
                </c:pt>
                <c:pt idx="18" formatCode="0.00">
                  <c:v>4.6900000000000004</c:v>
                </c:pt>
                <c:pt idx="19" formatCode="0.00">
                  <c:v>5.86</c:v>
                </c:pt>
                <c:pt idx="20" formatCode="0.00">
                  <c:v>7.02</c:v>
                </c:pt>
                <c:pt idx="21" formatCode="0.00">
                  <c:v>7.32</c:v>
                </c:pt>
                <c:pt idx="22" formatCode="0.00">
                  <c:v>7.03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83152"/>
        <c:axId val="328580800"/>
      </c:lineChart>
      <c:catAx>
        <c:axId val="3285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58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580800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583152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FF99">
                <a:gamma/>
                <a:shade val="76078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3063653302879117E-2"/>
          <c:y val="0.91210532854990767"/>
          <c:w val="0.87104750455812385"/>
          <c:h val="3.5586357117731421E-2"/>
        </c:manualLayout>
      </c:layout>
      <c:overlay val="0"/>
      <c:spPr>
        <a:gradFill rotWithShape="0">
          <a:gsLst>
            <a:gs pos="0">
              <a:srgbClr val="FFFF99"/>
            </a:gs>
            <a:gs pos="100000">
              <a:srgbClr val="FFFF99">
                <a:gamma/>
                <a:shade val="66275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&amp;R&amp;"Arial,Negrito"&amp;9 6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FATURAMENTO DO SUBSETOR  TERMOPLÁSTICO</a:t>
            </a:r>
          </a:p>
        </c:rich>
      </c:tx>
      <c:layout>
        <c:manualLayout>
          <c:xMode val="edge"/>
          <c:yMode val="edge"/>
          <c:x val="0.16739130434782876"/>
          <c:y val="4.1308089500860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652173913044244E-2"/>
          <c:y val="0.18416523235800344"/>
          <c:w val="0.8880434782608696"/>
          <c:h val="0.7383820998278825"/>
        </c:manualLayout>
      </c:layout>
      <c:lineChart>
        <c:grouping val="standard"/>
        <c:varyColors val="0"/>
        <c:ser>
          <c:idx val="0"/>
          <c:order val="0"/>
          <c:tx>
            <c:strRef>
              <c:f>GrafTERM36!$B$2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33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800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GrafTERM36!$A$3:$A$25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GrafTERM36!$B$3:$B$25</c:f>
              <c:numCache>
                <c:formatCode>_(* #,##0.0_);_(* \(#,##0.0\);_(* "-"??_);_(@_)</c:formatCode>
                <c:ptCount val="23"/>
                <c:pt idx="0">
                  <c:v>132.30000000000001</c:v>
                </c:pt>
                <c:pt idx="1">
                  <c:v>163.1</c:v>
                </c:pt>
                <c:pt idx="2">
                  <c:v>192.6</c:v>
                </c:pt>
                <c:pt idx="3">
                  <c:v>127.3</c:v>
                </c:pt>
                <c:pt idx="4">
                  <c:v>115.5</c:v>
                </c:pt>
                <c:pt idx="5">
                  <c:v>155.1</c:v>
                </c:pt>
                <c:pt idx="6">
                  <c:v>189.8</c:v>
                </c:pt>
                <c:pt idx="7">
                  <c:v>253</c:v>
                </c:pt>
                <c:pt idx="8">
                  <c:v>327.5</c:v>
                </c:pt>
                <c:pt idx="9">
                  <c:v>264.89999999999998</c:v>
                </c:pt>
                <c:pt idx="10">
                  <c:v>230.9</c:v>
                </c:pt>
                <c:pt idx="11">
                  <c:v>158.4</c:v>
                </c:pt>
                <c:pt idx="12">
                  <c:v>241</c:v>
                </c:pt>
                <c:pt idx="13">
                  <c:v>272.10000000000002</c:v>
                </c:pt>
                <c:pt idx="14">
                  <c:v>746</c:v>
                </c:pt>
                <c:pt idx="15">
                  <c:v>522.5</c:v>
                </c:pt>
                <c:pt idx="16">
                  <c:v>729.1</c:v>
                </c:pt>
                <c:pt idx="17">
                  <c:v>1101.2</c:v>
                </c:pt>
                <c:pt idx="18">
                  <c:v>1278.5999999999999</c:v>
                </c:pt>
                <c:pt idx="19">
                  <c:v>1423.25</c:v>
                </c:pt>
                <c:pt idx="20">
                  <c:v>1673.5</c:v>
                </c:pt>
                <c:pt idx="21">
                  <c:v>1544.9</c:v>
                </c:pt>
                <c:pt idx="22">
                  <c:v>1810.5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79432"/>
        <c:axId val="335982424"/>
      </c:lineChart>
      <c:catAx>
        <c:axId val="20827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35982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9824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8279432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&amp;R&amp;"Arial,Negrito"36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FATURAMENTO DO SUBSETOR  DE BEBIDAS</a:t>
            </a:r>
          </a:p>
        </c:rich>
      </c:tx>
      <c:layout>
        <c:manualLayout>
          <c:xMode val="edge"/>
          <c:yMode val="edge"/>
          <c:x val="0.19834723138946903"/>
          <c:y val="2.6515151515151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701704373492E-2"/>
          <c:y val="0.14962148885366541"/>
          <c:w val="0.91381398606639352"/>
          <c:h val="0.7670468732371557"/>
        </c:manualLayout>
      </c:layout>
      <c:lineChart>
        <c:grouping val="standard"/>
        <c:varyColors val="0"/>
        <c:ser>
          <c:idx val="0"/>
          <c:order val="0"/>
          <c:tx>
            <c:strRef>
              <c:f>GrafBEBID38!$B$2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33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800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GrafBEBID38!$A$3:$A$25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GrafBEBID38!$B$3:$B$25</c:f>
              <c:numCache>
                <c:formatCode>_(* #,##0.0_);_(* \(#,##0.0\);_(* "-"??_);_(@_)</c:formatCode>
                <c:ptCount val="23"/>
                <c:pt idx="0">
                  <c:v>54.7</c:v>
                </c:pt>
                <c:pt idx="1">
                  <c:v>62.4</c:v>
                </c:pt>
                <c:pt idx="2">
                  <c:v>114.6</c:v>
                </c:pt>
                <c:pt idx="3">
                  <c:v>85.3</c:v>
                </c:pt>
                <c:pt idx="4">
                  <c:v>50.8</c:v>
                </c:pt>
                <c:pt idx="5">
                  <c:v>61.2</c:v>
                </c:pt>
                <c:pt idx="6">
                  <c:v>91.6</c:v>
                </c:pt>
                <c:pt idx="7">
                  <c:v>159.19999999999999</c:v>
                </c:pt>
                <c:pt idx="8">
                  <c:v>158.1</c:v>
                </c:pt>
                <c:pt idx="9">
                  <c:v>152.19999999999999</c:v>
                </c:pt>
                <c:pt idx="10">
                  <c:v>157.30000000000001</c:v>
                </c:pt>
                <c:pt idx="11">
                  <c:v>92.8</c:v>
                </c:pt>
                <c:pt idx="12">
                  <c:v>94</c:v>
                </c:pt>
                <c:pt idx="13">
                  <c:v>93.7</c:v>
                </c:pt>
                <c:pt idx="14">
                  <c:v>120</c:v>
                </c:pt>
                <c:pt idx="15">
                  <c:v>116.5</c:v>
                </c:pt>
                <c:pt idx="16">
                  <c:v>152</c:v>
                </c:pt>
                <c:pt idx="17">
                  <c:v>163.5</c:v>
                </c:pt>
                <c:pt idx="18">
                  <c:v>210.3</c:v>
                </c:pt>
                <c:pt idx="19">
                  <c:v>84.1</c:v>
                </c:pt>
                <c:pt idx="20">
                  <c:v>100.5</c:v>
                </c:pt>
                <c:pt idx="21">
                  <c:v>205.3</c:v>
                </c:pt>
                <c:pt idx="22">
                  <c:v>238.8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983208"/>
        <c:axId val="335983600"/>
      </c:lineChart>
      <c:catAx>
        <c:axId val="33598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359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983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35983208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&amp;R&amp;"Arial,Negrito"38</c:oddFooter>
    </c:headerFooter>
    <c:pageMargins b="0.98425196899999956" l="0.78740157499999996" r="0.78740157499999996" t="0.98425196899999956" header="0.49212598500000787" footer="0.49212598500000787"/>
    <c:pageSetup paperSize="9" orientation="landscape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50676936139828E-2"/>
          <c:y val="0.18928004161438974"/>
          <c:w val="0.8997679238690125"/>
          <c:h val="0.6867682925832026"/>
        </c:manualLayout>
      </c:layout>
      <c:lineChart>
        <c:grouping val="standard"/>
        <c:varyColors val="0"/>
        <c:ser>
          <c:idx val="0"/>
          <c:order val="0"/>
          <c:tx>
            <c:strRef>
              <c:f>Grametalurg40!$B$2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Grametalurg40!$A$3:$A$25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Grametalurg40!$B$3:$B$25</c:f>
              <c:numCache>
                <c:formatCode>_(* #,##0.0_);_(* \(#,##0.0\);_(* "-"??_);_(@_)</c:formatCode>
                <c:ptCount val="23"/>
                <c:pt idx="0">
                  <c:v>109.1</c:v>
                </c:pt>
                <c:pt idx="1">
                  <c:v>162</c:v>
                </c:pt>
                <c:pt idx="2">
                  <c:v>120.9</c:v>
                </c:pt>
                <c:pt idx="3">
                  <c:v>68.7</c:v>
                </c:pt>
                <c:pt idx="4">
                  <c:v>76</c:v>
                </c:pt>
                <c:pt idx="5">
                  <c:v>82.9</c:v>
                </c:pt>
                <c:pt idx="6">
                  <c:v>116.5</c:v>
                </c:pt>
                <c:pt idx="7">
                  <c:v>128.30000000000001</c:v>
                </c:pt>
                <c:pt idx="8">
                  <c:v>120.9</c:v>
                </c:pt>
                <c:pt idx="9">
                  <c:v>164.8</c:v>
                </c:pt>
                <c:pt idx="10">
                  <c:v>183.2</c:v>
                </c:pt>
                <c:pt idx="11">
                  <c:v>193.6</c:v>
                </c:pt>
                <c:pt idx="12">
                  <c:v>299.7</c:v>
                </c:pt>
                <c:pt idx="13">
                  <c:v>302.2</c:v>
                </c:pt>
                <c:pt idx="14">
                  <c:v>233.2</c:v>
                </c:pt>
                <c:pt idx="15">
                  <c:v>277.7</c:v>
                </c:pt>
                <c:pt idx="16">
                  <c:v>393</c:v>
                </c:pt>
                <c:pt idx="17">
                  <c:v>678.4</c:v>
                </c:pt>
                <c:pt idx="18">
                  <c:v>1067.7</c:v>
                </c:pt>
                <c:pt idx="19">
                  <c:v>1504.7</c:v>
                </c:pt>
                <c:pt idx="20">
                  <c:v>2113.6999999999998</c:v>
                </c:pt>
                <c:pt idx="21">
                  <c:v>1899.1</c:v>
                </c:pt>
                <c:pt idx="22">
                  <c:v>2476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984384"/>
        <c:axId val="335984776"/>
      </c:lineChart>
      <c:catAx>
        <c:axId val="3359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35984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984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35984384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60784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&amp;R&amp;"Arial,Negrito"40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16346852477533E-2"/>
          <c:y val="0.17060824882569348"/>
          <c:w val="0.85746912050865909"/>
          <c:h val="0.72297356928114553"/>
        </c:manualLayout>
      </c:layout>
      <c:lineChart>
        <c:grouping val="standard"/>
        <c:varyColors val="0"/>
        <c:ser>
          <c:idx val="0"/>
          <c:order val="0"/>
          <c:tx>
            <c:strRef>
              <c:f>Grafmec42!$F$6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Grafmec42!$E$7:$E$29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Grafmec42!$F$7:$F$29</c:f>
              <c:numCache>
                <c:formatCode>_(* #,##0.0_);_(* \(#,##0.0\);_(* "-"??_);_(@_)</c:formatCode>
                <c:ptCount val="23"/>
                <c:pt idx="0">
                  <c:v>29</c:v>
                </c:pt>
                <c:pt idx="1">
                  <c:v>48.8</c:v>
                </c:pt>
                <c:pt idx="2">
                  <c:v>66.8</c:v>
                </c:pt>
                <c:pt idx="3">
                  <c:v>46</c:v>
                </c:pt>
                <c:pt idx="4">
                  <c:v>31.3</c:v>
                </c:pt>
                <c:pt idx="5">
                  <c:v>54.9</c:v>
                </c:pt>
                <c:pt idx="6">
                  <c:v>90.3</c:v>
                </c:pt>
                <c:pt idx="7">
                  <c:v>91.9</c:v>
                </c:pt>
                <c:pt idx="8">
                  <c:v>93</c:v>
                </c:pt>
                <c:pt idx="9">
                  <c:v>88.2</c:v>
                </c:pt>
                <c:pt idx="10">
                  <c:v>82.7</c:v>
                </c:pt>
                <c:pt idx="11">
                  <c:v>28.9</c:v>
                </c:pt>
                <c:pt idx="12">
                  <c:v>44.8</c:v>
                </c:pt>
                <c:pt idx="13">
                  <c:v>30.3</c:v>
                </c:pt>
                <c:pt idx="14">
                  <c:v>150.30000000000001</c:v>
                </c:pt>
                <c:pt idx="15">
                  <c:v>291.8</c:v>
                </c:pt>
                <c:pt idx="16">
                  <c:v>333.4</c:v>
                </c:pt>
                <c:pt idx="17">
                  <c:v>475</c:v>
                </c:pt>
                <c:pt idx="18">
                  <c:v>524.29999999999995</c:v>
                </c:pt>
                <c:pt idx="19">
                  <c:v>654.1</c:v>
                </c:pt>
                <c:pt idx="20">
                  <c:v>787.6</c:v>
                </c:pt>
                <c:pt idx="21">
                  <c:v>891.9</c:v>
                </c:pt>
                <c:pt idx="22">
                  <c:v>1475.1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985168"/>
        <c:axId val="335985560"/>
      </c:lineChart>
      <c:catAx>
        <c:axId val="33598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35985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985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35985168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&amp;R&amp;"Arial,Negrito"42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219260342163502E-2"/>
          <c:y val="0.19285713223362969"/>
          <c:w val="0.89377721439345281"/>
          <c:h val="0.6756595767465009"/>
        </c:manualLayout>
      </c:layout>
      <c:lineChart>
        <c:grouping val="standard"/>
        <c:varyColors val="0"/>
        <c:ser>
          <c:idx val="0"/>
          <c:order val="0"/>
          <c:tx>
            <c:strRef>
              <c:f>GrafMAD44!$F$7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GrafMAD44!$E$8:$E$30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GrafMAD44!$F$8:$F$30</c:f>
              <c:numCache>
                <c:formatCode>_(* #,##0.0_);_(* \(#,##0.0\);_(* "-"??_);_(@_)</c:formatCode>
                <c:ptCount val="23"/>
                <c:pt idx="0">
                  <c:v>52.8</c:v>
                </c:pt>
                <c:pt idx="1">
                  <c:v>60.8</c:v>
                </c:pt>
                <c:pt idx="2">
                  <c:v>45.5</c:v>
                </c:pt>
                <c:pt idx="3">
                  <c:v>31.9</c:v>
                </c:pt>
                <c:pt idx="4">
                  <c:v>29.5</c:v>
                </c:pt>
                <c:pt idx="5">
                  <c:v>38.9</c:v>
                </c:pt>
                <c:pt idx="6">
                  <c:v>46.8</c:v>
                </c:pt>
                <c:pt idx="7">
                  <c:v>54.8</c:v>
                </c:pt>
                <c:pt idx="8">
                  <c:v>52.2</c:v>
                </c:pt>
                <c:pt idx="9">
                  <c:v>56.7</c:v>
                </c:pt>
                <c:pt idx="10">
                  <c:v>41.3</c:v>
                </c:pt>
                <c:pt idx="11">
                  <c:v>32.799999999999997</c:v>
                </c:pt>
                <c:pt idx="12">
                  <c:v>27.4</c:v>
                </c:pt>
                <c:pt idx="13">
                  <c:v>18.3</c:v>
                </c:pt>
                <c:pt idx="14">
                  <c:v>15.3</c:v>
                </c:pt>
                <c:pt idx="15">
                  <c:v>16.7</c:v>
                </c:pt>
                <c:pt idx="16">
                  <c:v>21.2</c:v>
                </c:pt>
                <c:pt idx="17">
                  <c:v>23.4</c:v>
                </c:pt>
                <c:pt idx="18">
                  <c:v>21.4</c:v>
                </c:pt>
                <c:pt idx="19">
                  <c:v>25</c:v>
                </c:pt>
                <c:pt idx="20">
                  <c:v>23.1</c:v>
                </c:pt>
                <c:pt idx="21">
                  <c:v>14.1</c:v>
                </c:pt>
                <c:pt idx="22">
                  <c:v>21.9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541192"/>
        <c:axId val="376541584"/>
      </c:lineChart>
      <c:catAx>
        <c:axId val="37654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54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54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541192"/>
        <c:crosses val="autoZero"/>
        <c:crossBetween val="between"/>
      </c:valAx>
      <c:spPr>
        <a:gradFill rotWithShape="0">
          <a:gsLst>
            <a:gs pos="0">
              <a:srgbClr val="CCFFCC">
                <a:gamma/>
                <a:shade val="78824"/>
                <a:invGamma/>
              </a:srgbClr>
            </a:gs>
            <a:gs pos="50000">
              <a:srgbClr val="CCFFCC"/>
            </a:gs>
            <a:gs pos="100000">
              <a:srgbClr val="CCFFCC">
                <a:gamma/>
                <a:shade val="78824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&amp;R&amp;"Arial,Negrito"44</c:oddFooter>
    </c:headerFooter>
    <c:pageMargins b="0.98425196899999956" l="0.78740157499999996" r="0.78740157499999996" t="0.98425196899999956" header="0.49212598500000787" footer="0.49212598500000787"/>
    <c:pageSetup paperSize="9" orientation="landscape" horizontalDpi="300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5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FATURAMENTO DO SUBSETOR PAPEL E PAPELÃO</a:t>
            </a:r>
          </a:p>
        </c:rich>
      </c:tx>
      <c:layout>
        <c:manualLayout>
          <c:xMode val="edge"/>
          <c:yMode val="edge"/>
          <c:x val="0.15474799004629328"/>
          <c:y val="6.84268186231895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580095254721933E-2"/>
          <c:y val="0.21435856413645046"/>
          <c:w val="0.88351273418982756"/>
          <c:h val="0.71258930796617515"/>
        </c:manualLayout>
      </c:layout>
      <c:lineChart>
        <c:grouping val="standard"/>
        <c:varyColors val="0"/>
        <c:ser>
          <c:idx val="0"/>
          <c:order val="0"/>
          <c:tx>
            <c:strRef>
              <c:f>GrafPAPEL46!$B$2</c:f>
              <c:strCache>
                <c:ptCount val="1"/>
                <c:pt idx="0">
                  <c:v>fat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GrafPAPEL46!$A$3:$A$25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GrafPAPEL46!$B$3:$B$25</c:f>
              <c:numCache>
                <c:formatCode>_-* #,##0.0_-;\-* #,##0.0_-;_-* "-"??_-;_-@_-</c:formatCode>
                <c:ptCount val="23"/>
                <c:pt idx="0">
                  <c:v>25.5</c:v>
                </c:pt>
                <c:pt idx="1">
                  <c:v>38.200000000000003</c:v>
                </c:pt>
                <c:pt idx="2">
                  <c:v>48.1</c:v>
                </c:pt>
                <c:pt idx="3">
                  <c:v>26.1</c:v>
                </c:pt>
                <c:pt idx="4">
                  <c:v>19</c:v>
                </c:pt>
                <c:pt idx="5">
                  <c:v>28.9</c:v>
                </c:pt>
                <c:pt idx="6">
                  <c:v>42.3</c:v>
                </c:pt>
                <c:pt idx="7">
                  <c:v>74.3</c:v>
                </c:pt>
                <c:pt idx="8">
                  <c:v>69.400000000000006</c:v>
                </c:pt>
                <c:pt idx="9">
                  <c:v>76.7</c:v>
                </c:pt>
                <c:pt idx="10">
                  <c:v>48</c:v>
                </c:pt>
                <c:pt idx="11">
                  <c:v>35.5</c:v>
                </c:pt>
                <c:pt idx="12">
                  <c:v>47.7</c:v>
                </c:pt>
                <c:pt idx="13">
                  <c:v>38.5</c:v>
                </c:pt>
                <c:pt idx="14">
                  <c:v>41.2</c:v>
                </c:pt>
                <c:pt idx="15">
                  <c:v>56.1</c:v>
                </c:pt>
                <c:pt idx="16">
                  <c:v>87.1</c:v>
                </c:pt>
                <c:pt idx="17">
                  <c:v>132.30000000000001</c:v>
                </c:pt>
                <c:pt idx="18">
                  <c:v>157.9</c:v>
                </c:pt>
                <c:pt idx="19">
                  <c:v>172.6</c:v>
                </c:pt>
                <c:pt idx="20">
                  <c:v>188.7</c:v>
                </c:pt>
                <c:pt idx="21">
                  <c:v>142.80000000000001</c:v>
                </c:pt>
                <c:pt idx="22">
                  <c:v>185.7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542368"/>
        <c:axId val="376542760"/>
      </c:lineChart>
      <c:catAx>
        <c:axId val="3765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542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542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_-;\-* #,##0.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542368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
&amp;"Arial,Negrito"46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18801291849564E-2"/>
          <c:y val="0.18870120453025879"/>
          <c:w val="0.90979195651123934"/>
          <c:h val="0.7253289473684309"/>
        </c:manualLayout>
      </c:layout>
      <c:lineChart>
        <c:grouping val="standard"/>
        <c:varyColors val="0"/>
        <c:ser>
          <c:idx val="0"/>
          <c:order val="0"/>
          <c:tx>
            <c:strRef>
              <c:f>GrafMINERA48!$H$7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GrafMINERA48!$G$8:$G$30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GrafMINERA48!$H$8:$H$30</c:f>
              <c:numCache>
                <c:formatCode>_(* #,##0.0_);_(* \(#,##0.0\);_(* "-"??_);_(@_)</c:formatCode>
                <c:ptCount val="23"/>
                <c:pt idx="0">
                  <c:v>47.6</c:v>
                </c:pt>
                <c:pt idx="1">
                  <c:v>57.3</c:v>
                </c:pt>
                <c:pt idx="2">
                  <c:v>57.2</c:v>
                </c:pt>
                <c:pt idx="3">
                  <c:v>46.3</c:v>
                </c:pt>
                <c:pt idx="4">
                  <c:v>52.1</c:v>
                </c:pt>
                <c:pt idx="5">
                  <c:v>49.6</c:v>
                </c:pt>
                <c:pt idx="6">
                  <c:v>51.2</c:v>
                </c:pt>
                <c:pt idx="7">
                  <c:v>47.7</c:v>
                </c:pt>
                <c:pt idx="8">
                  <c:v>51.4</c:v>
                </c:pt>
                <c:pt idx="9">
                  <c:v>52.3</c:v>
                </c:pt>
                <c:pt idx="10">
                  <c:v>52.3</c:v>
                </c:pt>
                <c:pt idx="11">
                  <c:v>37</c:v>
                </c:pt>
                <c:pt idx="12">
                  <c:v>50.6</c:v>
                </c:pt>
                <c:pt idx="13">
                  <c:v>72</c:v>
                </c:pt>
                <c:pt idx="14">
                  <c:v>44.8</c:v>
                </c:pt>
                <c:pt idx="15">
                  <c:v>31.8</c:v>
                </c:pt>
                <c:pt idx="16">
                  <c:v>35.299999999999997</c:v>
                </c:pt>
                <c:pt idx="17">
                  <c:v>51.3</c:v>
                </c:pt>
                <c:pt idx="18">
                  <c:v>68.099999999999994</c:v>
                </c:pt>
                <c:pt idx="19">
                  <c:v>94</c:v>
                </c:pt>
                <c:pt idx="20">
                  <c:v>151.5</c:v>
                </c:pt>
                <c:pt idx="21">
                  <c:v>146.1</c:v>
                </c:pt>
                <c:pt idx="22">
                  <c:v>201.7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543544"/>
        <c:axId val="376543936"/>
      </c:lineChart>
      <c:catAx>
        <c:axId val="37654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54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54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543544"/>
        <c:crosses val="autoZero"/>
        <c:crossBetween val="between"/>
        <c:majorUnit val="20"/>
      </c:valAx>
      <c:spPr>
        <a:gradFill rotWithShape="0">
          <a:gsLst>
            <a:gs pos="0">
              <a:srgbClr val="CCFFCC">
                <a:gamma/>
                <a:shade val="78824"/>
                <a:invGamma/>
              </a:srgbClr>
            </a:gs>
            <a:gs pos="50000">
              <a:srgbClr val="CCFFCC"/>
            </a:gs>
            <a:gs pos="100000">
              <a:srgbClr val="CCFFCC">
                <a:gamma/>
                <a:shade val="78824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&amp;R&amp;"Arial,Negrito"48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78146756702987E-2"/>
          <c:y val="0.18813559322033899"/>
          <c:w val="0.90519237244747563"/>
          <c:h val="0.73559322033899188"/>
        </c:manualLayout>
      </c:layout>
      <c:lineChart>
        <c:grouping val="standard"/>
        <c:varyColors val="0"/>
        <c:ser>
          <c:idx val="0"/>
          <c:order val="0"/>
          <c:tx>
            <c:strRef>
              <c:f>GrafQUIM50!$H$7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GrafQUIM50!$G$8:$G$30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GrafQUIM50!$H$8:$H$30</c:f>
              <c:numCache>
                <c:formatCode>_(* #,##0.0_);_(* \(#,##0.0\);_(* "-"??_);_(@_)</c:formatCode>
                <c:ptCount val="23"/>
                <c:pt idx="0">
                  <c:v>25.5</c:v>
                </c:pt>
                <c:pt idx="1">
                  <c:v>24.7</c:v>
                </c:pt>
                <c:pt idx="2">
                  <c:v>111.7</c:v>
                </c:pt>
                <c:pt idx="3">
                  <c:v>148.1</c:v>
                </c:pt>
                <c:pt idx="4">
                  <c:v>157.1</c:v>
                </c:pt>
                <c:pt idx="5">
                  <c:v>261.5</c:v>
                </c:pt>
                <c:pt idx="6">
                  <c:v>436.9</c:v>
                </c:pt>
                <c:pt idx="7">
                  <c:v>610.79999999999995</c:v>
                </c:pt>
                <c:pt idx="8">
                  <c:v>744.8</c:v>
                </c:pt>
                <c:pt idx="9">
                  <c:v>747.8</c:v>
                </c:pt>
                <c:pt idx="10">
                  <c:v>802.4</c:v>
                </c:pt>
                <c:pt idx="11">
                  <c:v>628.70000000000005</c:v>
                </c:pt>
                <c:pt idx="12">
                  <c:v>977</c:v>
                </c:pt>
                <c:pt idx="13">
                  <c:v>871.1</c:v>
                </c:pt>
                <c:pt idx="14">
                  <c:v>977.1</c:v>
                </c:pt>
                <c:pt idx="15">
                  <c:v>1009.6</c:v>
                </c:pt>
                <c:pt idx="16">
                  <c:v>1253.3</c:v>
                </c:pt>
                <c:pt idx="17">
                  <c:v>1584.1</c:v>
                </c:pt>
                <c:pt idx="18">
                  <c:v>2016.2</c:v>
                </c:pt>
                <c:pt idx="19">
                  <c:v>2639.4</c:v>
                </c:pt>
                <c:pt idx="20">
                  <c:v>2993.4</c:v>
                </c:pt>
                <c:pt idx="21">
                  <c:v>3190.7</c:v>
                </c:pt>
                <c:pt idx="22">
                  <c:v>4197.8999999999996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544720"/>
        <c:axId val="376495256"/>
      </c:lineChart>
      <c:catAx>
        <c:axId val="37654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495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495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544720"/>
        <c:crosses val="autoZero"/>
        <c:crossBetween val="between"/>
      </c:valAx>
      <c:spPr>
        <a:gradFill rotWithShape="0">
          <a:gsLst>
            <a:gs pos="0">
              <a:srgbClr val="CCFFCC">
                <a:gamma/>
                <a:shade val="75686"/>
                <a:invGamma/>
              </a:srgbClr>
            </a:gs>
            <a:gs pos="50000">
              <a:srgbClr val="CCFFCC"/>
            </a:gs>
            <a:gs pos="100000">
              <a:srgbClr val="CCFFCC">
                <a:gamma/>
                <a:shade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&amp;R&amp;"Arial,Negrito"50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42549745101323E-2"/>
          <c:y val="0.17899061763398588"/>
          <c:w val="0.90534481728490346"/>
          <c:h val="0.65204240187984164"/>
        </c:manualLayout>
      </c:layout>
      <c:lineChart>
        <c:grouping val="standard"/>
        <c:varyColors val="0"/>
        <c:ser>
          <c:idx val="0"/>
          <c:order val="0"/>
          <c:tx>
            <c:strRef>
              <c:f>GrafOTICO52!$G$4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GrafOTICO52!$F$5:$F$27</c:f>
              <c:strCach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2001(*)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strCache>
            </c:strRef>
          </c:cat>
          <c:val>
            <c:numRef>
              <c:f>GrafOTICO52!$G$5:$G$27</c:f>
              <c:numCache>
                <c:formatCode>_(* #,##0.0_);_(* \(#,##0.0\);_(* "-"??_);_(@_)</c:formatCode>
                <c:ptCount val="23"/>
                <c:pt idx="0">
                  <c:v>40.1</c:v>
                </c:pt>
                <c:pt idx="1">
                  <c:v>54.9</c:v>
                </c:pt>
                <c:pt idx="2">
                  <c:v>57.3</c:v>
                </c:pt>
                <c:pt idx="3">
                  <c:v>46</c:v>
                </c:pt>
                <c:pt idx="4">
                  <c:v>52.6</c:v>
                </c:pt>
                <c:pt idx="5">
                  <c:v>115.2</c:v>
                </c:pt>
                <c:pt idx="6">
                  <c:v>209.6</c:v>
                </c:pt>
                <c:pt idx="7">
                  <c:v>247.8</c:v>
                </c:pt>
                <c:pt idx="8">
                  <c:v>262.10000000000002</c:v>
                </c:pt>
                <c:pt idx="9">
                  <c:v>271.5</c:v>
                </c:pt>
                <c:pt idx="10">
                  <c:v>310.5</c:v>
                </c:pt>
                <c:pt idx="11">
                  <c:v>292</c:v>
                </c:pt>
                <c:pt idx="12">
                  <c:v>352.2</c:v>
                </c:pt>
                <c:pt idx="13">
                  <c:v>318.8</c:v>
                </c:pt>
                <c:pt idx="14">
                  <c:v>48.2</c:v>
                </c:pt>
                <c:pt idx="15">
                  <c:v>43.4</c:v>
                </c:pt>
                <c:pt idx="16">
                  <c:v>42.7</c:v>
                </c:pt>
                <c:pt idx="17">
                  <c:v>59.8</c:v>
                </c:pt>
                <c:pt idx="18">
                  <c:v>74</c:v>
                </c:pt>
                <c:pt idx="19">
                  <c:v>98.4</c:v>
                </c:pt>
                <c:pt idx="20">
                  <c:v>122.4</c:v>
                </c:pt>
                <c:pt idx="21">
                  <c:v>115.7</c:v>
                </c:pt>
                <c:pt idx="22">
                  <c:v>152.4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496040"/>
        <c:axId val="376496432"/>
      </c:lineChart>
      <c:catAx>
        <c:axId val="37649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(*) A PARTIR DE 2001 OS EQUIPS. DE GRANDE PORTE PASSARAM A FAZER PARTE DO SUBSETOR  ELETROELETRÔNICO</a:t>
                </a:r>
              </a:p>
            </c:rich>
          </c:tx>
          <c:layout>
            <c:manualLayout>
              <c:xMode val="edge"/>
              <c:yMode val="edge"/>
              <c:x val="0.15319275453620251"/>
              <c:y val="0.907499339141081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49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49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496040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50000">
              <a:srgbClr val="CCFFCC">
                <a:gamma/>
                <a:shade val="72549"/>
                <a:invGamma/>
              </a:srgbClr>
            </a:gs>
            <a:gs pos="100000">
              <a:srgbClr val="CCFFCC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&amp;R&amp;"Arial,Negrito"52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8839779005529E-2"/>
          <c:y val="0.18050715484009597"/>
          <c:w val="0.86340325600398493"/>
          <c:h val="0.68663805139626588"/>
        </c:manualLayout>
      </c:layout>
      <c:lineChart>
        <c:grouping val="standard"/>
        <c:varyColors val="0"/>
        <c:ser>
          <c:idx val="0"/>
          <c:order val="0"/>
          <c:tx>
            <c:strRef>
              <c:f>GrafBRINQL54!$G$6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GrafBRINQL54!$F$7:$F$29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GrafBRINQL54!$G$7:$G$29</c:f>
              <c:numCache>
                <c:formatCode>_(* #,##0.0_);_(* \(#,##0.0\);_(* "-"??_);_(@_)</c:formatCode>
                <c:ptCount val="23"/>
                <c:pt idx="0">
                  <c:v>34.4</c:v>
                </c:pt>
                <c:pt idx="1">
                  <c:v>131.9</c:v>
                </c:pt>
                <c:pt idx="2">
                  <c:v>156.4</c:v>
                </c:pt>
                <c:pt idx="3">
                  <c:v>165.5</c:v>
                </c:pt>
                <c:pt idx="4">
                  <c:v>152.6</c:v>
                </c:pt>
                <c:pt idx="5">
                  <c:v>202.2</c:v>
                </c:pt>
                <c:pt idx="6">
                  <c:v>139</c:v>
                </c:pt>
                <c:pt idx="7">
                  <c:v>155.1</c:v>
                </c:pt>
                <c:pt idx="8">
                  <c:v>104.7</c:v>
                </c:pt>
                <c:pt idx="9">
                  <c:v>74.599999999999994</c:v>
                </c:pt>
                <c:pt idx="10">
                  <c:v>41.6</c:v>
                </c:pt>
                <c:pt idx="11">
                  <c:v>18.8</c:v>
                </c:pt>
                <c:pt idx="12">
                  <c:v>27.7</c:v>
                </c:pt>
                <c:pt idx="13">
                  <c:v>35.299999999999997</c:v>
                </c:pt>
                <c:pt idx="14">
                  <c:v>48.6</c:v>
                </c:pt>
                <c:pt idx="15">
                  <c:v>35.4</c:v>
                </c:pt>
                <c:pt idx="16">
                  <c:v>29.2</c:v>
                </c:pt>
                <c:pt idx="17">
                  <c:v>26.8</c:v>
                </c:pt>
                <c:pt idx="18">
                  <c:v>23.4</c:v>
                </c:pt>
                <c:pt idx="19">
                  <c:v>34.5</c:v>
                </c:pt>
                <c:pt idx="20">
                  <c:v>35.1</c:v>
                </c:pt>
                <c:pt idx="21">
                  <c:v>45.8</c:v>
                </c:pt>
                <c:pt idx="22">
                  <c:v>53.6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497216"/>
        <c:axId val="376497608"/>
      </c:lineChart>
      <c:catAx>
        <c:axId val="3764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497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497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497216"/>
        <c:crosses val="autoZero"/>
        <c:crossBetween val="between"/>
        <c:majorUnit val="25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72549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&amp;R&amp;"Arial,Negrito"54</c:oddFooter>
    </c:headerFooter>
    <c:pageMargins b="0.98425196899999956" l="0.78740157499999996" r="0.78740157499999996" t="0.98425196899999956" header="0.49212598500000787" footer="0.49212598500000787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pt-BR" sz="1750" b="1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SALDO FINAL DA BALANÇA COMERCIAL</a:t>
            </a:r>
          </a:p>
          <a:p>
            <a:pPr>
              <a:defRPr sz="1725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pt-BR" sz="1750" b="1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DO PÓLO INDUSTRIAL DE MANAUS</a:t>
            </a:r>
            <a:r>
              <a:rPr lang="pt-BR" sz="2000" b="1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893642994194446E-2"/>
          <c:y val="0.16806731902643401"/>
          <c:w val="0.89240487401345125"/>
          <c:h val="0.691780904099307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38100">
              <a:solidFill>
                <a:srgbClr val="99CC00"/>
              </a:solidFill>
              <a:prstDash val="solid"/>
            </a:ln>
          </c:spPr>
          <c:invertIfNegative val="0"/>
          <c:cat>
            <c:strRef>
              <c:f>'gráfico - Balança9'!$B$5:$X$5</c:f>
              <c:strCach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strCache>
            </c:strRef>
          </c:cat>
          <c:val>
            <c:numRef>
              <c:f>'gráfico - Balança9'!$B$6:$X$6</c:f>
              <c:numCache>
                <c:formatCode>_(* #,##0.0_);_(* \(#,##0.0\);_(* "-"??_);_(@_)</c:formatCode>
                <c:ptCount val="23"/>
                <c:pt idx="0">
                  <c:v>2.7</c:v>
                </c:pt>
                <c:pt idx="1">
                  <c:v>3.9</c:v>
                </c:pt>
                <c:pt idx="2">
                  <c:v>5.04</c:v>
                </c:pt>
                <c:pt idx="3">
                  <c:v>3.5</c:v>
                </c:pt>
                <c:pt idx="4">
                  <c:v>2.5</c:v>
                </c:pt>
                <c:pt idx="5">
                  <c:v>3.7</c:v>
                </c:pt>
                <c:pt idx="6">
                  <c:v>4.5999999999999996</c:v>
                </c:pt>
                <c:pt idx="7">
                  <c:v>5.9</c:v>
                </c:pt>
                <c:pt idx="8">
                  <c:v>6.6</c:v>
                </c:pt>
                <c:pt idx="9">
                  <c:v>5</c:v>
                </c:pt>
                <c:pt idx="10">
                  <c:v>5</c:v>
                </c:pt>
                <c:pt idx="11">
                  <c:v>3.3</c:v>
                </c:pt>
                <c:pt idx="12">
                  <c:v>4.9000000000000004</c:v>
                </c:pt>
                <c:pt idx="13">
                  <c:v>4.2</c:v>
                </c:pt>
                <c:pt idx="14">
                  <c:v>4.2</c:v>
                </c:pt>
                <c:pt idx="15">
                  <c:v>4.5</c:v>
                </c:pt>
                <c:pt idx="16">
                  <c:v>6.3</c:v>
                </c:pt>
                <c:pt idx="17">
                  <c:v>9</c:v>
                </c:pt>
                <c:pt idx="18">
                  <c:v>10.8</c:v>
                </c:pt>
                <c:pt idx="19">
                  <c:v>12.8</c:v>
                </c:pt>
                <c:pt idx="20">
                  <c:v>13.6</c:v>
                </c:pt>
                <c:pt idx="21">
                  <c:v>14.1</c:v>
                </c:pt>
                <c:pt idx="22">
                  <c:v>17.8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582760"/>
        <c:axId val="328581192"/>
      </c:barChart>
      <c:catAx>
        <c:axId val="328582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(ANOS)</a:t>
                </a:r>
              </a:p>
            </c:rich>
          </c:tx>
          <c:layout>
            <c:manualLayout>
              <c:xMode val="edge"/>
              <c:yMode val="edge"/>
              <c:x val="0.46077349934621181"/>
              <c:y val="0.935864920071378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581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581192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582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C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&amp;R&amp;"Arial,Negrito"9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00251738606523E-2"/>
          <c:y val="0.18242098959860187"/>
          <c:w val="0.88063226210436052"/>
          <c:h val="0.67414810874330178"/>
        </c:manualLayout>
      </c:layout>
      <c:lineChart>
        <c:grouping val="standard"/>
        <c:varyColors val="0"/>
        <c:ser>
          <c:idx val="0"/>
          <c:order val="0"/>
          <c:tx>
            <c:strRef>
              <c:f>GrafISQS56!$B$2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GrafISQS56!$A$3:$A$25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GrafISQS56!$B$3:$B$25</c:f>
              <c:numCache>
                <c:formatCode>_(* #,##0.0_);_(* \(#,##0.0\);_(* "-"??_);_(@_)</c:formatCode>
                <c:ptCount val="23"/>
                <c:pt idx="0">
                  <c:v>124.4</c:v>
                </c:pt>
                <c:pt idx="1">
                  <c:v>162.30000000000001</c:v>
                </c:pt>
                <c:pt idx="2">
                  <c:v>240.4</c:v>
                </c:pt>
                <c:pt idx="3">
                  <c:v>169.9</c:v>
                </c:pt>
                <c:pt idx="4">
                  <c:v>205.6</c:v>
                </c:pt>
                <c:pt idx="5">
                  <c:v>270.10000000000002</c:v>
                </c:pt>
                <c:pt idx="6">
                  <c:v>272.10000000000002</c:v>
                </c:pt>
                <c:pt idx="7">
                  <c:v>339</c:v>
                </c:pt>
                <c:pt idx="8">
                  <c:v>322.7</c:v>
                </c:pt>
                <c:pt idx="9">
                  <c:v>323.60000000000002</c:v>
                </c:pt>
                <c:pt idx="10">
                  <c:v>336.9</c:v>
                </c:pt>
                <c:pt idx="11">
                  <c:v>295.8</c:v>
                </c:pt>
                <c:pt idx="12">
                  <c:v>315.7</c:v>
                </c:pt>
                <c:pt idx="13">
                  <c:v>270.10000000000002</c:v>
                </c:pt>
                <c:pt idx="14">
                  <c:v>239.6</c:v>
                </c:pt>
                <c:pt idx="15">
                  <c:v>280.89999999999998</c:v>
                </c:pt>
                <c:pt idx="16">
                  <c:v>335.3</c:v>
                </c:pt>
                <c:pt idx="17">
                  <c:v>445.3</c:v>
                </c:pt>
                <c:pt idx="18">
                  <c:v>588.4</c:v>
                </c:pt>
                <c:pt idx="19">
                  <c:v>612.20000000000005</c:v>
                </c:pt>
                <c:pt idx="20">
                  <c:v>740.3</c:v>
                </c:pt>
                <c:pt idx="21">
                  <c:v>558.29999999999995</c:v>
                </c:pt>
                <c:pt idx="22">
                  <c:v>675.2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498392"/>
        <c:axId val="376498784"/>
      </c:lineChart>
      <c:catAx>
        <c:axId val="37649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49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49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6498392"/>
        <c:crosses val="autoZero"/>
        <c:crossBetween val="between"/>
      </c:valAx>
      <c:spPr>
        <a:gradFill rotWithShape="0">
          <a:gsLst>
            <a:gs pos="0">
              <a:srgbClr val="CCFFCC">
                <a:gamma/>
                <a:shade val="75686"/>
                <a:invGamma/>
              </a:srgbClr>
            </a:gs>
            <a:gs pos="50000">
              <a:srgbClr val="CCFFCC"/>
            </a:gs>
            <a:gs pos="100000">
              <a:srgbClr val="CCFFCC">
                <a:gamma/>
                <a:shade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&amp;R&amp;"Arial,Negrito"56</c:oddFooter>
    </c:headerFooter>
    <c:pageMargins b="0.98425196899999956" l="0.78740157499999996" r="0.78740157499999996" t="0.98425196899999956" header="0.49212598500000787" footer="0.49212598500000787"/>
    <c:pageSetup paperSize="9" orientation="landscape" horizontalDpi="300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7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EVOLUÇÃO DA MÃO-DE-OBRA </a:t>
            </a:r>
          </a:p>
          <a:p>
            <a:pPr>
              <a:defRPr sz="1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7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DO PÓLO INDUSTRIAL DE MANAUS</a:t>
            </a:r>
            <a:r>
              <a:rPr lang="pt-BR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28221980351808085"/>
          <c:y val="2.19161969831528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2290748898868"/>
          <c:y val="0.24155423139675194"/>
          <c:w val="0.87262370569184422"/>
          <c:h val="0.6555490504974411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'gráfico - Mão-de-obra72'!$B$2:$X$2</c:f>
              <c:strCach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strCache>
            </c:strRef>
          </c:cat>
          <c:val>
            <c:numRef>
              <c:f>'gráfico - Mão-de-obra72'!$B$3:$X$3</c:f>
              <c:numCache>
                <c:formatCode>_(* #,##0_);_(* \(#,##0\);_(* "-"??_);_(@_)</c:formatCode>
                <c:ptCount val="23"/>
                <c:pt idx="0">
                  <c:v>60669</c:v>
                </c:pt>
                <c:pt idx="1">
                  <c:v>66900</c:v>
                </c:pt>
                <c:pt idx="2">
                  <c:v>76798</c:v>
                </c:pt>
                <c:pt idx="3">
                  <c:v>58875</c:v>
                </c:pt>
                <c:pt idx="4">
                  <c:v>40361</c:v>
                </c:pt>
                <c:pt idx="5">
                  <c:v>37734</c:v>
                </c:pt>
                <c:pt idx="6">
                  <c:v>41477</c:v>
                </c:pt>
                <c:pt idx="7">
                  <c:v>48760</c:v>
                </c:pt>
                <c:pt idx="8">
                  <c:v>48494</c:v>
                </c:pt>
                <c:pt idx="9">
                  <c:v>50773</c:v>
                </c:pt>
                <c:pt idx="10">
                  <c:v>49583</c:v>
                </c:pt>
                <c:pt idx="11">
                  <c:v>43114</c:v>
                </c:pt>
                <c:pt idx="12">
                  <c:v>50005</c:v>
                </c:pt>
                <c:pt idx="13">
                  <c:v>54759</c:v>
                </c:pt>
                <c:pt idx="14">
                  <c:v>57812</c:v>
                </c:pt>
                <c:pt idx="15">
                  <c:v>64971</c:v>
                </c:pt>
                <c:pt idx="16">
                  <c:v>79448</c:v>
                </c:pt>
                <c:pt idx="17">
                  <c:v>89867</c:v>
                </c:pt>
                <c:pt idx="18">
                  <c:v>98666</c:v>
                </c:pt>
                <c:pt idx="19">
                  <c:v>98720</c:v>
                </c:pt>
                <c:pt idx="20">
                  <c:v>106914</c:v>
                </c:pt>
                <c:pt idx="21">
                  <c:v>92695</c:v>
                </c:pt>
                <c:pt idx="22">
                  <c:v>103662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04120"/>
        <c:axId val="375004512"/>
      </c:lineChart>
      <c:catAx>
        <c:axId val="375004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(ANOS)</a:t>
                </a:r>
              </a:p>
            </c:rich>
          </c:tx>
          <c:layout>
            <c:manualLayout>
              <c:xMode val="edge"/>
              <c:yMode val="edge"/>
              <c:x val="0.49449341212129322"/>
              <c:y val="0.94806026150944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500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00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PESSOAS OCUPADAS</a:t>
                </a:r>
              </a:p>
            </c:rich>
          </c:tx>
          <c:layout>
            <c:manualLayout>
              <c:xMode val="edge"/>
              <c:yMode val="edge"/>
              <c:x val="5.5066079295154188E-3"/>
              <c:y val="0.153153330495852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5004120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>
      <c:oddFooter>&amp;R&amp;"Arial,Negrito"
72</c:oddFooter>
    </c:headerFooter>
    <c:pageMargins b="0.78740157480314954" l="0.59055118110235572" r="0.59055118110235572" t="0.78740157480314954" header="0.51181102362204722" footer="0.51181102362204722"/>
    <c:pageSetup paperSize="9"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 RELAÇÃO SALÁRIO X ICMS RESTITUÍDO</a:t>
            </a:r>
          </a:p>
        </c:rich>
      </c:tx>
      <c:layout>
        <c:manualLayout>
          <c:xMode val="edge"/>
          <c:yMode val="edge"/>
          <c:x val="0.24195106484173004"/>
          <c:y val="9.44881889763780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3521003693473"/>
          <c:y val="0.14596938667181486"/>
          <c:w val="0.84968481113773864"/>
          <c:h val="0.7198733878946052"/>
        </c:manualLayout>
      </c:layout>
      <c:lineChart>
        <c:grouping val="standard"/>
        <c:varyColors val="0"/>
        <c:ser>
          <c:idx val="0"/>
          <c:order val="0"/>
          <c:tx>
            <c:strRef>
              <c:f>'Grafico Sal x icms84'!$D$5</c:f>
              <c:strCache>
                <c:ptCount val="1"/>
                <c:pt idx="0">
                  <c:v>SALÁRIOS PAGOS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66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'Grafico Sal x icms84'!$C$6:$C$28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'Grafico Sal x icms84'!$D$6:$D$28</c:f>
              <c:numCache>
                <c:formatCode>_-* #,##0.0_-;\-* #,##0.0_-;_-* "-"??_-;_-@_-</c:formatCode>
                <c:ptCount val="23"/>
                <c:pt idx="0">
                  <c:v>178.5</c:v>
                </c:pt>
                <c:pt idx="1">
                  <c:v>253.3</c:v>
                </c:pt>
                <c:pt idx="2">
                  <c:v>372.4</c:v>
                </c:pt>
                <c:pt idx="3">
                  <c:v>247.9</c:v>
                </c:pt>
                <c:pt idx="4">
                  <c:v>152.5</c:v>
                </c:pt>
                <c:pt idx="5">
                  <c:v>168.6</c:v>
                </c:pt>
                <c:pt idx="6">
                  <c:v>213.2</c:v>
                </c:pt>
                <c:pt idx="7">
                  <c:v>306.5</c:v>
                </c:pt>
                <c:pt idx="8">
                  <c:v>342.7</c:v>
                </c:pt>
                <c:pt idx="9">
                  <c:v>370</c:v>
                </c:pt>
                <c:pt idx="10">
                  <c:v>329.8</c:v>
                </c:pt>
                <c:pt idx="11">
                  <c:v>186.8</c:v>
                </c:pt>
                <c:pt idx="12">
                  <c:v>231.4</c:v>
                </c:pt>
                <c:pt idx="13">
                  <c:v>202.8</c:v>
                </c:pt>
                <c:pt idx="14">
                  <c:v>182.7</c:v>
                </c:pt>
                <c:pt idx="15">
                  <c:v>209.4</c:v>
                </c:pt>
                <c:pt idx="16">
                  <c:v>290.2</c:v>
                </c:pt>
                <c:pt idx="17">
                  <c:v>464.4</c:v>
                </c:pt>
                <c:pt idx="18">
                  <c:v>612.70000000000005</c:v>
                </c:pt>
                <c:pt idx="19">
                  <c:v>675.1</c:v>
                </c:pt>
                <c:pt idx="20">
                  <c:v>840.4</c:v>
                </c:pt>
                <c:pt idx="21">
                  <c:v>727.5</c:v>
                </c:pt>
                <c:pt idx="22">
                  <c:v>922.4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Sal x icms84'!$E$5</c:f>
              <c:strCache>
                <c:ptCount val="1"/>
                <c:pt idx="0">
                  <c:v>ICMS RESTITUÍDO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'Grafico Sal x icms84'!$C$6:$C$28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'Grafico Sal x icms84'!$E$6:$E$28</c:f>
              <c:numCache>
                <c:formatCode>#,##0.0</c:formatCode>
                <c:ptCount val="23"/>
                <c:pt idx="0">
                  <c:v>230.8</c:v>
                </c:pt>
                <c:pt idx="1">
                  <c:v>280.89999999999998</c:v>
                </c:pt>
                <c:pt idx="2">
                  <c:v>344.5</c:v>
                </c:pt>
                <c:pt idx="3">
                  <c:v>234.3</c:v>
                </c:pt>
                <c:pt idx="4">
                  <c:v>208.3</c:v>
                </c:pt>
                <c:pt idx="5">
                  <c:v>253</c:v>
                </c:pt>
                <c:pt idx="6">
                  <c:v>352.9</c:v>
                </c:pt>
                <c:pt idx="7">
                  <c:v>454.3</c:v>
                </c:pt>
                <c:pt idx="8">
                  <c:v>464.9</c:v>
                </c:pt>
                <c:pt idx="9">
                  <c:v>385.9</c:v>
                </c:pt>
                <c:pt idx="10">
                  <c:v>370.2</c:v>
                </c:pt>
                <c:pt idx="11">
                  <c:v>304.39999999999998</c:v>
                </c:pt>
                <c:pt idx="12">
                  <c:v>405.8</c:v>
                </c:pt>
                <c:pt idx="13">
                  <c:v>332.3</c:v>
                </c:pt>
                <c:pt idx="14">
                  <c:v>323.89999999999998</c:v>
                </c:pt>
                <c:pt idx="15">
                  <c:v>398.9</c:v>
                </c:pt>
                <c:pt idx="16">
                  <c:v>633.29999999999995</c:v>
                </c:pt>
                <c:pt idx="17">
                  <c:v>811.6</c:v>
                </c:pt>
                <c:pt idx="18">
                  <c:v>1058.7</c:v>
                </c:pt>
                <c:pt idx="19">
                  <c:v>1298.4000000000001</c:v>
                </c:pt>
                <c:pt idx="20">
                  <c:v>1456.5</c:v>
                </c:pt>
                <c:pt idx="21">
                  <c:v>1325.9</c:v>
                </c:pt>
                <c:pt idx="22">
                  <c:v>1798.9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05296"/>
        <c:axId val="375005688"/>
      </c:lineChart>
      <c:catAx>
        <c:axId val="37500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(ANOS)</a:t>
                </a:r>
              </a:p>
            </c:rich>
          </c:tx>
          <c:layout>
            <c:manualLayout>
              <c:xMode val="edge"/>
              <c:yMode val="edge"/>
              <c:x val="0.52406791432950073"/>
              <c:y val="0.93700787401574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50056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7500568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1000"/>
                  <a:t>(MILHÕES US$)</a:t>
                </a:r>
              </a:p>
            </c:rich>
          </c:tx>
          <c:layout>
            <c:manualLayout>
              <c:xMode val="edge"/>
              <c:yMode val="edge"/>
              <c:x val="2.7868898967168401E-2"/>
              <c:y val="9.448820790475868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.0_-;\-* #,##0.0_-;_-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5005296"/>
        <c:crosses val="autoZero"/>
        <c:crossBetween val="midCat"/>
        <c:majorUnit val="200"/>
        <c:minorUnit val="100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13675491905793671"/>
          <c:y val="0.17165354330708663"/>
          <c:w val="0.18361500114499468"/>
          <c:h val="9.4488188976377924E-2"/>
        </c:manualLayout>
      </c:layout>
      <c:overlay val="0"/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75686"/>
                <a:invGamma/>
              </a:srgbClr>
            </a:gs>
          </a:gsLst>
          <a:lin ang="2700000" scaled="1"/>
        </a:gradFill>
        <a:ln w="25400">
          <a:noFill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
&amp;"Arial,Negrito"83</c:oddFooter>
    </c:headerFooter>
    <c:pageMargins b="0.59055118110235461" l="0.55118110236220452" r="0.55118110236220452" t="0.55118110236220452" header="0.51181102362204722" footer="0.35433070866141736"/>
    <c:pageSetup paperSize="9" orientation="landscape" blackAndWhite="1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75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MOVIMENTAÇÃO DO ICMS NO PÓLO INDUSTRIAL DE MANAUS</a:t>
            </a:r>
          </a:p>
        </c:rich>
      </c:tx>
      <c:layout>
        <c:manualLayout>
          <c:xMode val="edge"/>
          <c:yMode val="edge"/>
          <c:x val="0.16627668016693742"/>
          <c:y val="4.80070303712036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37686172260576E-2"/>
          <c:y val="0.15740342704694377"/>
          <c:w val="0.85725371665130212"/>
          <c:h val="0.73766182336406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Graf._ICMS86!$F$8</c:f>
              <c:strCache>
                <c:ptCount val="1"/>
                <c:pt idx="0">
                  <c:v>ICMS RECOLHIDO</c:v>
                </c:pt>
              </c:strCache>
            </c:strRef>
          </c:tx>
          <c:spPr>
            <a:gradFill rotWithShape="0">
              <a:gsLst>
                <a:gs pos="0">
                  <a:srgbClr val="FF9900"/>
                </a:gs>
                <a:gs pos="100000">
                  <a:srgbClr val="FF99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Graf._ICMS86!$E$9:$E$31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Graf._ICMS86!$F$9:$F$31</c:f>
              <c:numCache>
                <c:formatCode>#,##0.0</c:formatCode>
                <c:ptCount val="23"/>
                <c:pt idx="0">
                  <c:v>114.4</c:v>
                </c:pt>
                <c:pt idx="1">
                  <c:v>187.8</c:v>
                </c:pt>
                <c:pt idx="2">
                  <c:v>233.1</c:v>
                </c:pt>
                <c:pt idx="3">
                  <c:v>156.69999999999999</c:v>
                </c:pt>
                <c:pt idx="4">
                  <c:v>114.3</c:v>
                </c:pt>
                <c:pt idx="5">
                  <c:v>111.9</c:v>
                </c:pt>
                <c:pt idx="6">
                  <c:v>145.6</c:v>
                </c:pt>
                <c:pt idx="7">
                  <c:v>207.2</c:v>
                </c:pt>
                <c:pt idx="8">
                  <c:v>224.4</c:v>
                </c:pt>
                <c:pt idx="9">
                  <c:v>184</c:v>
                </c:pt>
                <c:pt idx="10">
                  <c:v>139.5</c:v>
                </c:pt>
                <c:pt idx="11">
                  <c:v>100.2</c:v>
                </c:pt>
                <c:pt idx="12">
                  <c:v>104.8</c:v>
                </c:pt>
                <c:pt idx="13">
                  <c:v>83.6</c:v>
                </c:pt>
                <c:pt idx="14">
                  <c:v>85.7</c:v>
                </c:pt>
                <c:pt idx="15">
                  <c:v>81.3</c:v>
                </c:pt>
                <c:pt idx="16">
                  <c:v>118.8</c:v>
                </c:pt>
                <c:pt idx="17">
                  <c:v>177.4</c:v>
                </c:pt>
                <c:pt idx="18">
                  <c:v>235.7</c:v>
                </c:pt>
                <c:pt idx="19">
                  <c:v>301.39999999999998</c:v>
                </c:pt>
                <c:pt idx="20">
                  <c:v>316.60000000000002</c:v>
                </c:pt>
                <c:pt idx="21">
                  <c:v>312.60000000000002</c:v>
                </c:pt>
                <c:pt idx="22">
                  <c:v>308.39999999999998</c:v>
                </c:pt>
              </c:numCache>
            </c:numRef>
          </c:val>
        </c:ser>
        <c:ser>
          <c:idx val="1"/>
          <c:order val="1"/>
          <c:tx>
            <c:strRef>
              <c:f>Graf._ICMS86!$G$8</c:f>
              <c:strCache>
                <c:ptCount val="1"/>
                <c:pt idx="0">
                  <c:v>ICMS RESTITUÍDO</c:v>
                </c:pt>
              </c:strCache>
            </c:strRef>
          </c:tx>
          <c:spPr>
            <a:gradFill rotWithShape="0">
              <a:gsLst>
                <a:gs pos="0">
                  <a:srgbClr val="33CCCC"/>
                </a:gs>
                <a:gs pos="100000">
                  <a:srgbClr val="33CCCC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Graf._ICMS86!$E$9:$E$31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Graf._ICMS86!$G$9:$G$31</c:f>
              <c:numCache>
                <c:formatCode>#,##0.0</c:formatCode>
                <c:ptCount val="23"/>
                <c:pt idx="0">
                  <c:v>230.8</c:v>
                </c:pt>
                <c:pt idx="1">
                  <c:v>280.89999999999998</c:v>
                </c:pt>
                <c:pt idx="2">
                  <c:v>344.5</c:v>
                </c:pt>
                <c:pt idx="3">
                  <c:v>234.3</c:v>
                </c:pt>
                <c:pt idx="4">
                  <c:v>208.3</c:v>
                </c:pt>
                <c:pt idx="5">
                  <c:v>253.1</c:v>
                </c:pt>
                <c:pt idx="6">
                  <c:v>352.9</c:v>
                </c:pt>
                <c:pt idx="7">
                  <c:v>454.3</c:v>
                </c:pt>
                <c:pt idx="8">
                  <c:v>464.9</c:v>
                </c:pt>
                <c:pt idx="9">
                  <c:v>385.9</c:v>
                </c:pt>
                <c:pt idx="10">
                  <c:v>370.2</c:v>
                </c:pt>
                <c:pt idx="11">
                  <c:v>304.39999999999998</c:v>
                </c:pt>
                <c:pt idx="12">
                  <c:v>405.8</c:v>
                </c:pt>
                <c:pt idx="13">
                  <c:v>332.3</c:v>
                </c:pt>
                <c:pt idx="14">
                  <c:v>323.89999999999998</c:v>
                </c:pt>
                <c:pt idx="15">
                  <c:v>398.5</c:v>
                </c:pt>
                <c:pt idx="16">
                  <c:v>633.29999999999995</c:v>
                </c:pt>
                <c:pt idx="17">
                  <c:v>814.5</c:v>
                </c:pt>
                <c:pt idx="18">
                  <c:v>1058.7</c:v>
                </c:pt>
                <c:pt idx="19">
                  <c:v>1298.4000000000001</c:v>
                </c:pt>
                <c:pt idx="20">
                  <c:v>1475</c:v>
                </c:pt>
                <c:pt idx="21">
                  <c:v>1326</c:v>
                </c:pt>
                <c:pt idx="22">
                  <c:v>1798.3</c:v>
                </c:pt>
              </c:numCache>
            </c:numRef>
          </c:val>
        </c:ser>
        <c:ser>
          <c:idx val="2"/>
          <c:order val="2"/>
          <c:tx>
            <c:strRef>
              <c:f>Graf._ICMS86!$H$8</c:f>
              <c:strCache>
                <c:ptCount val="1"/>
                <c:pt idx="0">
                  <c:v>ICMS DEVIDO</c:v>
                </c:pt>
              </c:strCache>
            </c:strRef>
          </c:tx>
          <c:spPr>
            <a:gradFill rotWithShape="0">
              <a:gsLst>
                <a:gs pos="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Graf._ICMS86!$E$9:$E$31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Graf._ICMS86!$H$9:$H$31</c:f>
              <c:numCache>
                <c:formatCode>#,##0.0</c:formatCode>
                <c:ptCount val="23"/>
                <c:pt idx="0">
                  <c:v>345.2</c:v>
                </c:pt>
                <c:pt idx="1">
                  <c:v>468.7</c:v>
                </c:pt>
                <c:pt idx="2">
                  <c:v>577.6</c:v>
                </c:pt>
                <c:pt idx="3">
                  <c:v>391</c:v>
                </c:pt>
                <c:pt idx="4">
                  <c:v>322.60000000000002</c:v>
                </c:pt>
                <c:pt idx="5">
                  <c:v>365</c:v>
                </c:pt>
                <c:pt idx="6">
                  <c:v>498.5</c:v>
                </c:pt>
                <c:pt idx="7">
                  <c:v>661.5</c:v>
                </c:pt>
                <c:pt idx="8">
                  <c:v>689.3</c:v>
                </c:pt>
                <c:pt idx="9">
                  <c:v>570.5</c:v>
                </c:pt>
                <c:pt idx="10">
                  <c:v>509.7</c:v>
                </c:pt>
                <c:pt idx="11">
                  <c:v>404.6</c:v>
                </c:pt>
                <c:pt idx="12">
                  <c:v>510.6</c:v>
                </c:pt>
                <c:pt idx="13">
                  <c:v>415.9</c:v>
                </c:pt>
                <c:pt idx="14">
                  <c:v>409.5</c:v>
                </c:pt>
                <c:pt idx="15">
                  <c:v>480.2</c:v>
                </c:pt>
                <c:pt idx="16">
                  <c:v>752.1</c:v>
                </c:pt>
                <c:pt idx="17">
                  <c:v>991.7</c:v>
                </c:pt>
                <c:pt idx="18">
                  <c:v>1294.7</c:v>
                </c:pt>
                <c:pt idx="19">
                  <c:v>1599.8</c:v>
                </c:pt>
                <c:pt idx="20">
                  <c:v>1791.6</c:v>
                </c:pt>
                <c:pt idx="21">
                  <c:v>1638.6</c:v>
                </c:pt>
                <c:pt idx="22">
                  <c:v>2107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006472"/>
        <c:axId val="375006864"/>
      </c:barChart>
      <c:catAx>
        <c:axId val="375006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500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00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5006472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81454754350609"/>
          <c:y val="0.18941769071319331"/>
          <c:w val="0.20020623872132481"/>
          <c:h val="0.152067689652004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&amp;R&amp;"Arial,Negrito"86</c:oddFooter>
    </c:headerFooter>
    <c:pageMargins b="0.78740157480314954" l="0.59055118110235461" r="0.78740157480314954" t="0.86614173228347202" header="0.62992125984252301" footer="0.51181102362204722"/>
    <c:pageSetup paperSize="9" orientation="landscape" horizontalDpi="300" vertic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INVESTIMENTOS PRODUTIVOS LÍQUIDOS  REALIZADOS PELAS
EMPRESAS  ATIVAS LOCALIZADAS NO PÓLO INDUSTRIAL DE MANAUS - PIM</a:t>
            </a:r>
          </a:p>
        </c:rich>
      </c:tx>
      <c:layout>
        <c:manualLayout>
          <c:xMode val="edge"/>
          <c:yMode val="edge"/>
          <c:x val="0.17595406367281041"/>
          <c:y val="1.8467125873578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3191848282089"/>
          <c:y val="0.17074713629944119"/>
          <c:w val="0.80037488284910963"/>
          <c:h val="0.66551780165493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Graf.INVEST89!$B$11</c:f>
              <c:strCache>
                <c:ptCount val="1"/>
                <c:pt idx="0">
                  <c:v>Participação Nacional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100000">
                  <a:srgbClr val="9999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Graf.INVEST89!$C$10:$M$10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Graf.INVEST89!$C$11:$M$11</c:f>
              <c:numCache>
                <c:formatCode>_(* #,##0.0_);_(* \(#,##0.0\);_(* "-"??_);_(@_)</c:formatCode>
                <c:ptCount val="11"/>
                <c:pt idx="0">
                  <c:v>528</c:v>
                </c:pt>
                <c:pt idx="1">
                  <c:v>724.9</c:v>
                </c:pt>
                <c:pt idx="2">
                  <c:v>1032.7</c:v>
                </c:pt>
                <c:pt idx="3">
                  <c:v>1224.4000000000001</c:v>
                </c:pt>
                <c:pt idx="4">
                  <c:v>1284.5999999999999</c:v>
                </c:pt>
                <c:pt idx="5">
                  <c:v>1655.5</c:v>
                </c:pt>
                <c:pt idx="6">
                  <c:v>2467.5</c:v>
                </c:pt>
                <c:pt idx="7">
                  <c:v>2487.8000000000002</c:v>
                </c:pt>
                <c:pt idx="8">
                  <c:v>3043.4</c:v>
                </c:pt>
                <c:pt idx="9">
                  <c:v>2810</c:v>
                </c:pt>
                <c:pt idx="10">
                  <c:v>2590.1</c:v>
                </c:pt>
              </c:numCache>
            </c:numRef>
          </c:val>
        </c:ser>
        <c:ser>
          <c:idx val="1"/>
          <c:order val="1"/>
          <c:tx>
            <c:strRef>
              <c:f>Graf.INVEST89!$B$12</c:f>
              <c:strCache>
                <c:ptCount val="1"/>
                <c:pt idx="0">
                  <c:v>Participação Estrangeira</c:v>
                </c:pt>
              </c:strCache>
            </c:strRef>
          </c:tx>
          <c:spPr>
            <a:gradFill rotWithShape="0">
              <a:gsLst>
                <a:gs pos="0">
                  <a:srgbClr val="33CCCC"/>
                </a:gs>
                <a:gs pos="100000">
                  <a:srgbClr val="33CCCC">
                    <a:gamma/>
                    <a:shade val="46275"/>
                    <a:invGamma/>
                  </a:srgbClr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Graf.INVEST89!$C$10:$M$10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Graf.INVEST89!$C$12:$M$12</c:f>
              <c:numCache>
                <c:formatCode>_(* #,##0.0_);_(* \(#,##0.0\);_(* "-"??_);_(@_)</c:formatCode>
                <c:ptCount val="11"/>
                <c:pt idx="0">
                  <c:v>1021.1</c:v>
                </c:pt>
                <c:pt idx="1">
                  <c:v>1238.7</c:v>
                </c:pt>
                <c:pt idx="2">
                  <c:v>1056.5999999999999</c:v>
                </c:pt>
                <c:pt idx="3">
                  <c:v>1534.9</c:v>
                </c:pt>
                <c:pt idx="4">
                  <c:v>2164</c:v>
                </c:pt>
                <c:pt idx="5">
                  <c:v>2910.2</c:v>
                </c:pt>
                <c:pt idx="6">
                  <c:v>3080.8</c:v>
                </c:pt>
                <c:pt idx="7">
                  <c:v>4215.3</c:v>
                </c:pt>
                <c:pt idx="8">
                  <c:v>4871.6000000000004</c:v>
                </c:pt>
                <c:pt idx="9">
                  <c:v>5086</c:v>
                </c:pt>
                <c:pt idx="10">
                  <c:v>6688.8</c:v>
                </c:pt>
              </c:numCache>
            </c:numRef>
          </c:val>
        </c:ser>
        <c:ser>
          <c:idx val="2"/>
          <c:order val="2"/>
          <c:tx>
            <c:strRef>
              <c:f>Graf.INVEST89!$B$13</c:f>
              <c:strCache>
                <c:ptCount val="1"/>
                <c:pt idx="0">
                  <c:v>Total dos Investimentos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189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Graf.INVEST89!$C$10:$M$10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Graf.INVEST89!$C$13:$M$13</c:f>
              <c:numCache>
                <c:formatCode>_(* #,##0.0_);_(* \(#,##0.0\);_(* "-"??_);_(@_)</c:formatCode>
                <c:ptCount val="11"/>
                <c:pt idx="0">
                  <c:v>1549.1</c:v>
                </c:pt>
                <c:pt idx="1">
                  <c:v>1963.6</c:v>
                </c:pt>
                <c:pt idx="2">
                  <c:v>2089.4</c:v>
                </c:pt>
                <c:pt idx="3">
                  <c:v>2759.4</c:v>
                </c:pt>
                <c:pt idx="4">
                  <c:v>3448.6</c:v>
                </c:pt>
                <c:pt idx="5">
                  <c:v>4565.7</c:v>
                </c:pt>
                <c:pt idx="6">
                  <c:v>5548.3</c:v>
                </c:pt>
                <c:pt idx="7">
                  <c:v>6703.1</c:v>
                </c:pt>
                <c:pt idx="8">
                  <c:v>7915</c:v>
                </c:pt>
                <c:pt idx="9">
                  <c:v>7895.9</c:v>
                </c:pt>
                <c:pt idx="10">
                  <c:v>9278.9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426384"/>
        <c:axId val="377426776"/>
      </c:barChart>
      <c:catAx>
        <c:axId val="37742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9953139643861294"/>
              <c:y val="0.9086214137026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7426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7426776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(MILHÕES US$)</a:t>
                </a:r>
              </a:p>
            </c:rich>
          </c:tx>
          <c:layout>
            <c:manualLayout>
              <c:xMode val="edge"/>
              <c:yMode val="edge"/>
              <c:x val="4.3111527647610122E-2"/>
              <c:y val="0.1120691465290976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77426384"/>
        <c:crosses val="autoZero"/>
        <c:crossBetween val="between"/>
        <c:majorUnit val="1000"/>
        <c:minorUnit val="200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10244043667106"/>
          <c:y val="0.20356292242859328"/>
          <c:w val="0.20833467208233344"/>
          <c:h val="0.13781664418022699"/>
        </c:manualLayout>
      </c:layout>
      <c:overlay val="0"/>
      <c:spPr>
        <a:noFill/>
        <a:ln w="25400">
          <a:noFill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787" footer="0.49212598500000787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 b="0">
                <a:solidFill>
                  <a:sysClr val="windowText" lastClr="000000"/>
                </a:solidFill>
              </a:rPr>
              <a:t>FATURAMENTO DO POLO INDUSTRIAL DE MANAUS</a:t>
            </a:r>
          </a:p>
        </c:rich>
      </c:tx>
      <c:layout>
        <c:manualLayout>
          <c:xMode val="edge"/>
          <c:yMode val="edge"/>
          <c:x val="0.23101283577669576"/>
          <c:y val="3.6750558343749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05453503606758E-2"/>
          <c:y val="0.16061353701766526"/>
          <c:w val="0.88080259510420256"/>
          <c:h val="0.73501036536127651"/>
        </c:manualLayout>
      </c:layout>
      <c:lineChart>
        <c:grouping val="standard"/>
        <c:varyColors val="0"/>
        <c:ser>
          <c:idx val="2"/>
          <c:order val="0"/>
          <c:tx>
            <c:strRef>
              <c:f>Graf_Faturamento11!$B$4:$B$5</c:f>
              <c:strCache>
                <c:ptCount val="2"/>
                <c:pt idx="1">
                  <c:v>MERCADO NACIONAL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Graf_Faturamento11!$A$6:$A$28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Graf_Faturamento11!$B$6:$B$28</c:f>
              <c:numCache>
                <c:formatCode>_-* #,##0.0_-;\-* #,##0.0_-;_-* "-"??_-;_-@_-</c:formatCode>
                <c:ptCount val="23"/>
                <c:pt idx="0">
                  <c:v>3774.9</c:v>
                </c:pt>
                <c:pt idx="1">
                  <c:v>5180.5</c:v>
                </c:pt>
                <c:pt idx="2">
                  <c:v>6506.1</c:v>
                </c:pt>
                <c:pt idx="3">
                  <c:v>4575.3999999999996</c:v>
                </c:pt>
                <c:pt idx="4">
                  <c:v>3612.7</c:v>
                </c:pt>
                <c:pt idx="5">
                  <c:v>5569</c:v>
                </c:pt>
                <c:pt idx="6">
                  <c:v>7259.2</c:v>
                </c:pt>
                <c:pt idx="7">
                  <c:v>9474.2999999999993</c:v>
                </c:pt>
                <c:pt idx="8">
                  <c:v>10645</c:v>
                </c:pt>
                <c:pt idx="9">
                  <c:v>9564.9</c:v>
                </c:pt>
                <c:pt idx="10">
                  <c:v>8113.8</c:v>
                </c:pt>
                <c:pt idx="11">
                  <c:v>5729.9</c:v>
                </c:pt>
                <c:pt idx="12">
                  <c:v>7849.7</c:v>
                </c:pt>
                <c:pt idx="13">
                  <c:v>6601.7</c:v>
                </c:pt>
                <c:pt idx="14">
                  <c:v>6474.9</c:v>
                </c:pt>
                <c:pt idx="15">
                  <c:v>7454.1</c:v>
                </c:pt>
                <c:pt idx="16">
                  <c:v>10197.6</c:v>
                </c:pt>
                <c:pt idx="17">
                  <c:v>12913.7</c:v>
                </c:pt>
                <c:pt idx="18">
                  <c:v>16493.400000000001</c:v>
                </c:pt>
                <c:pt idx="19">
                  <c:v>20353.599999999999</c:v>
                </c:pt>
                <c:pt idx="20">
                  <c:v>24026.7</c:v>
                </c:pt>
                <c:pt idx="21">
                  <c:v>21039.8</c:v>
                </c:pt>
                <c:pt idx="22">
                  <c:v>28821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Graf_Faturamento11!$C$4:$C$5</c:f>
              <c:strCache>
                <c:ptCount val="2"/>
                <c:pt idx="1">
                  <c:v>MERCADO REGIONAL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Graf_Faturamento11!$A$6:$A$28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Graf_Faturamento11!$C$6:$C$28</c:f>
              <c:numCache>
                <c:formatCode>_-* #,##0.0_-;\-* #,##0.0_-;_-* "-"??_-;_-@_-</c:formatCode>
                <c:ptCount val="23"/>
                <c:pt idx="0">
                  <c:v>1264.9000000000001</c:v>
                </c:pt>
                <c:pt idx="1">
                  <c:v>1661.8</c:v>
                </c:pt>
                <c:pt idx="2">
                  <c:v>1812.5</c:v>
                </c:pt>
                <c:pt idx="3">
                  <c:v>1346.4</c:v>
                </c:pt>
                <c:pt idx="4">
                  <c:v>814.9</c:v>
                </c:pt>
                <c:pt idx="5">
                  <c:v>969.5</c:v>
                </c:pt>
                <c:pt idx="6">
                  <c:v>1445</c:v>
                </c:pt>
                <c:pt idx="7">
                  <c:v>2190.9</c:v>
                </c:pt>
                <c:pt idx="8">
                  <c:v>2515.8000000000002</c:v>
                </c:pt>
                <c:pt idx="9">
                  <c:v>2016.1</c:v>
                </c:pt>
                <c:pt idx="10">
                  <c:v>1597.3</c:v>
                </c:pt>
                <c:pt idx="11">
                  <c:v>1111.2</c:v>
                </c:pt>
                <c:pt idx="12">
                  <c:v>1803.5</c:v>
                </c:pt>
                <c:pt idx="13">
                  <c:v>1684.4</c:v>
                </c:pt>
                <c:pt idx="14">
                  <c:v>1611.7</c:v>
                </c:pt>
                <c:pt idx="15">
                  <c:v>1940.6</c:v>
                </c:pt>
                <c:pt idx="16">
                  <c:v>2907.4</c:v>
                </c:pt>
                <c:pt idx="17">
                  <c:v>3963.4</c:v>
                </c:pt>
                <c:pt idx="18">
                  <c:v>4771.8999999999996</c:v>
                </c:pt>
                <c:pt idx="19">
                  <c:v>4271.5</c:v>
                </c:pt>
                <c:pt idx="20">
                  <c:v>4881.7</c:v>
                </c:pt>
                <c:pt idx="21">
                  <c:v>4056.4</c:v>
                </c:pt>
                <c:pt idx="22">
                  <c:v>5356.8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Graf_Faturamento11!$D$4:$D$5</c:f>
              <c:strCache>
                <c:ptCount val="2"/>
                <c:pt idx="1">
                  <c:v>MERCADO EXTERIOR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Graf_Faturamento11!$A$6:$A$28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Graf_Faturamento11!$D$6:$D$28</c:f>
              <c:numCache>
                <c:formatCode>_-* #,##0.0_-;\-* #,##0.0_-;_-* "-"??_-;_-@_-</c:formatCode>
                <c:ptCount val="23"/>
                <c:pt idx="0">
                  <c:v>59.7</c:v>
                </c:pt>
                <c:pt idx="1">
                  <c:v>61</c:v>
                </c:pt>
                <c:pt idx="2">
                  <c:v>61.8</c:v>
                </c:pt>
                <c:pt idx="3">
                  <c:v>62.5</c:v>
                </c:pt>
                <c:pt idx="4">
                  <c:v>115.1</c:v>
                </c:pt>
                <c:pt idx="5">
                  <c:v>97.3</c:v>
                </c:pt>
                <c:pt idx="6">
                  <c:v>114.6</c:v>
                </c:pt>
                <c:pt idx="7">
                  <c:v>101.8</c:v>
                </c:pt>
                <c:pt idx="8">
                  <c:v>105.3</c:v>
                </c:pt>
                <c:pt idx="9">
                  <c:v>149.69999999999999</c:v>
                </c:pt>
                <c:pt idx="10">
                  <c:v>227.6</c:v>
                </c:pt>
                <c:pt idx="11">
                  <c:v>375.7</c:v>
                </c:pt>
                <c:pt idx="12">
                  <c:v>741.9</c:v>
                </c:pt>
                <c:pt idx="13">
                  <c:v>829</c:v>
                </c:pt>
                <c:pt idx="14">
                  <c:v>1026.3</c:v>
                </c:pt>
                <c:pt idx="15">
                  <c:v>1227.7</c:v>
                </c:pt>
                <c:pt idx="16">
                  <c:v>1085.9000000000001</c:v>
                </c:pt>
                <c:pt idx="17">
                  <c:v>2024.5</c:v>
                </c:pt>
                <c:pt idx="18">
                  <c:v>1482.7</c:v>
                </c:pt>
                <c:pt idx="19">
                  <c:v>1044.8</c:v>
                </c:pt>
                <c:pt idx="20">
                  <c:v>1192</c:v>
                </c:pt>
                <c:pt idx="21">
                  <c:v>857.4</c:v>
                </c:pt>
                <c:pt idx="22">
                  <c:v>1037.5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81976"/>
        <c:axId val="328581584"/>
      </c:lineChart>
      <c:catAx>
        <c:axId val="328581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(ANOS)</a:t>
                </a:r>
              </a:p>
            </c:rich>
          </c:tx>
          <c:layout>
            <c:manualLayout>
              <c:xMode val="edge"/>
              <c:yMode val="edge"/>
              <c:x val="0.49367143980420791"/>
              <c:y val="0.93617102504354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581584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328581584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(MILHÕES US$</a:t>
                </a:r>
                <a:r>
                  <a:rPr lang="pt-BR" sz="9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5.2742616033756712E-3"/>
              <c:y val="8.7040618955512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.0_-;\-* #,##0.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581976"/>
        <c:crosses val="autoZero"/>
        <c:crossBetween val="between"/>
        <c:majorUnit val="5000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10014144467161"/>
          <c:y val="0.15962178313283526"/>
          <c:w val="0.19989184509524541"/>
          <c:h val="0.1180495667974568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&amp;R&amp;"Arial,Negrito"12</c:oddFooter>
    </c:headerFooter>
    <c:pageMargins b="0.98425196850393659" l="0.39370078740157488" r="0.5905511811023566" t="0.98425196850393659" header="0.51181102362204722" footer="0.51181102362204722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 AQUISIÇÃO DE INSUMOS DE PRODUÇÃO</a:t>
            </a:r>
          </a:p>
        </c:rich>
      </c:tx>
      <c:layout>
        <c:manualLayout>
          <c:xMode val="edge"/>
          <c:yMode val="edge"/>
          <c:x val="0.28096953935803898"/>
          <c:y val="1.78475913861024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6386435761693E-2"/>
          <c:y val="0.13673367585419224"/>
          <c:w val="0.8657469814710268"/>
          <c:h val="0.74895102508471523"/>
        </c:manualLayout>
      </c:layout>
      <c:lineChart>
        <c:grouping val="standard"/>
        <c:varyColors val="0"/>
        <c:ser>
          <c:idx val="0"/>
          <c:order val="0"/>
          <c:tx>
            <c:strRef>
              <c:f>Graf_Insumos12!$D$5</c:f>
              <c:strCache>
                <c:ptCount val="1"/>
                <c:pt idx="0">
                  <c:v>MERCADO REGIONAL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Graf_Insumos12!$C$6:$C$28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Graf_Insumos12!$D$6:$D$28</c:f>
              <c:numCache>
                <c:formatCode>_-* #,##0.0_-;\-* #,##0.0_-;_-* "-"??_-;_-@_-</c:formatCode>
                <c:ptCount val="23"/>
                <c:pt idx="0">
                  <c:v>850.7</c:v>
                </c:pt>
                <c:pt idx="1">
                  <c:v>1082.0999999999999</c:v>
                </c:pt>
                <c:pt idx="2">
                  <c:v>1189</c:v>
                </c:pt>
                <c:pt idx="3">
                  <c:v>854.8</c:v>
                </c:pt>
                <c:pt idx="4">
                  <c:v>655.8</c:v>
                </c:pt>
                <c:pt idx="5">
                  <c:v>708.9</c:v>
                </c:pt>
                <c:pt idx="6">
                  <c:v>1127.2</c:v>
                </c:pt>
                <c:pt idx="7">
                  <c:v>1469</c:v>
                </c:pt>
                <c:pt idx="8">
                  <c:v>1692.6</c:v>
                </c:pt>
                <c:pt idx="9">
                  <c:v>1670.9</c:v>
                </c:pt>
                <c:pt idx="10">
                  <c:v>1247.8</c:v>
                </c:pt>
                <c:pt idx="11">
                  <c:v>811.3</c:v>
                </c:pt>
                <c:pt idx="12">
                  <c:v>1249.5</c:v>
                </c:pt>
                <c:pt idx="13">
                  <c:v>1217.7</c:v>
                </c:pt>
                <c:pt idx="14">
                  <c:v>1372.7</c:v>
                </c:pt>
                <c:pt idx="15">
                  <c:v>1780.1</c:v>
                </c:pt>
                <c:pt idx="16">
                  <c:v>2452.5</c:v>
                </c:pt>
                <c:pt idx="17">
                  <c:v>3204.9</c:v>
                </c:pt>
                <c:pt idx="18">
                  <c:v>3816</c:v>
                </c:pt>
                <c:pt idx="19">
                  <c:v>3803.3</c:v>
                </c:pt>
                <c:pt idx="20">
                  <c:v>4252.3999999999996</c:v>
                </c:pt>
                <c:pt idx="21">
                  <c:v>3021.1</c:v>
                </c:pt>
                <c:pt idx="22">
                  <c:v>3883.5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Graf_Insumos12!$E$5</c:f>
              <c:strCache>
                <c:ptCount val="1"/>
                <c:pt idx="0">
                  <c:v>MERCADO NACIONAL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Graf_Insumos12!$C$6:$C$28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Graf_Insumos12!$E$6:$E$28</c:f>
              <c:numCache>
                <c:formatCode>_-* #,##0.0_-;\-* #,##0.0_-;_-* "-"??_-;_-@_-</c:formatCode>
                <c:ptCount val="23"/>
                <c:pt idx="0">
                  <c:v>1074.3</c:v>
                </c:pt>
                <c:pt idx="1">
                  <c:v>1268.7</c:v>
                </c:pt>
                <c:pt idx="2">
                  <c:v>1486.3</c:v>
                </c:pt>
                <c:pt idx="3">
                  <c:v>959.4</c:v>
                </c:pt>
                <c:pt idx="4">
                  <c:v>705.1</c:v>
                </c:pt>
                <c:pt idx="5">
                  <c:v>993.2</c:v>
                </c:pt>
                <c:pt idx="6">
                  <c:v>1272.4000000000001</c:v>
                </c:pt>
                <c:pt idx="7">
                  <c:v>1628.3</c:v>
                </c:pt>
                <c:pt idx="8">
                  <c:v>1892.8</c:v>
                </c:pt>
                <c:pt idx="9">
                  <c:v>1682.9</c:v>
                </c:pt>
                <c:pt idx="10">
                  <c:v>1377</c:v>
                </c:pt>
                <c:pt idx="11">
                  <c:v>938.2</c:v>
                </c:pt>
                <c:pt idx="12">
                  <c:v>1222.4000000000001</c:v>
                </c:pt>
                <c:pt idx="13">
                  <c:v>1043</c:v>
                </c:pt>
                <c:pt idx="14">
                  <c:v>991.5</c:v>
                </c:pt>
                <c:pt idx="15">
                  <c:v>1083.9000000000001</c:v>
                </c:pt>
                <c:pt idx="16">
                  <c:v>1362.4</c:v>
                </c:pt>
                <c:pt idx="17">
                  <c:v>1946</c:v>
                </c:pt>
                <c:pt idx="18">
                  <c:v>2197.8000000000002</c:v>
                </c:pt>
                <c:pt idx="19">
                  <c:v>2795.1</c:v>
                </c:pt>
                <c:pt idx="20">
                  <c:v>3665.7</c:v>
                </c:pt>
                <c:pt idx="21">
                  <c:v>2459.9</c:v>
                </c:pt>
                <c:pt idx="22">
                  <c:v>3339.3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Graf_Insumos12!$F$5</c:f>
              <c:strCache>
                <c:ptCount val="1"/>
                <c:pt idx="0">
                  <c:v>MERCADO EXTERIOR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Graf_Insumos12!$C$6:$C$28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Graf_Insumos12!$F$6:$F$28</c:f>
              <c:numCache>
                <c:formatCode>_-* #,##0.0_-;\-* #,##0.0_-;_-* "-"??_-;_-@_-</c:formatCode>
                <c:ptCount val="23"/>
                <c:pt idx="0">
                  <c:v>460.5</c:v>
                </c:pt>
                <c:pt idx="1">
                  <c:v>675.1</c:v>
                </c:pt>
                <c:pt idx="2">
                  <c:v>659.9</c:v>
                </c:pt>
                <c:pt idx="3">
                  <c:v>668.6</c:v>
                </c:pt>
                <c:pt idx="4">
                  <c:v>650.6</c:v>
                </c:pt>
                <c:pt idx="5">
                  <c:v>1221.3</c:v>
                </c:pt>
                <c:pt idx="6">
                  <c:v>1816.5</c:v>
                </c:pt>
                <c:pt idx="7">
                  <c:v>2791.5</c:v>
                </c:pt>
                <c:pt idx="8">
                  <c:v>3124</c:v>
                </c:pt>
                <c:pt idx="9">
                  <c:v>3371.9</c:v>
                </c:pt>
                <c:pt idx="10">
                  <c:v>2303.4</c:v>
                </c:pt>
                <c:pt idx="11">
                  <c:v>2141.1</c:v>
                </c:pt>
                <c:pt idx="12">
                  <c:v>3026.1</c:v>
                </c:pt>
                <c:pt idx="13">
                  <c:v>2702</c:v>
                </c:pt>
                <c:pt idx="14">
                  <c:v>2583.8000000000002</c:v>
                </c:pt>
                <c:pt idx="15">
                  <c:v>3224.8</c:v>
                </c:pt>
                <c:pt idx="16">
                  <c:v>3759</c:v>
                </c:pt>
                <c:pt idx="17">
                  <c:v>4762.2</c:v>
                </c:pt>
                <c:pt idx="18">
                  <c:v>5917.6</c:v>
                </c:pt>
                <c:pt idx="19">
                  <c:v>6299.1</c:v>
                </c:pt>
                <c:pt idx="20">
                  <c:v>8555.2999999999993</c:v>
                </c:pt>
                <c:pt idx="21">
                  <c:v>6344.7</c:v>
                </c:pt>
                <c:pt idx="22">
                  <c:v>10181.299999999999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76296"/>
        <c:axId val="208277864"/>
      </c:lineChart>
      <c:catAx>
        <c:axId val="208276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(ANOS)</a:t>
                </a:r>
              </a:p>
            </c:rich>
          </c:tx>
          <c:layout>
            <c:manualLayout>
              <c:xMode val="edge"/>
              <c:yMode val="edge"/>
              <c:x val="0.48271222519203488"/>
              <c:y val="0.94591861296525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8277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277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(MILHÕES US$)</a:t>
                </a:r>
              </a:p>
            </c:rich>
          </c:tx>
          <c:layout>
            <c:manualLayout>
              <c:xMode val="edge"/>
              <c:yMode val="edge"/>
              <c:x val="8.1676900479183568E-3"/>
              <c:y val="0.41698300402805138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.0_-;\-* #,##0.0_-;_-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8276296"/>
        <c:crosses val="autoZero"/>
        <c:crossBetween val="midCat"/>
      </c:valAx>
      <c:spPr>
        <a:gradFill rotWithShape="0">
          <a:gsLst>
            <a:gs pos="0">
              <a:srgbClr val="CCFFCC">
                <a:gamma/>
                <a:shade val="46275"/>
                <a:invGamma/>
              </a:srgbClr>
            </a:gs>
            <a:gs pos="100000">
              <a:srgbClr val="CCFFCC"/>
            </a:gs>
          </a:gsLst>
          <a:lin ang="18900000" scaled="1"/>
        </a:gra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211823063401491"/>
          <c:y val="0.18821002704611417"/>
          <c:w val="0.20664326133545241"/>
          <c:h val="0.14602502098405212"/>
        </c:manualLayout>
      </c:layout>
      <c:overlay val="0"/>
      <c:spPr>
        <a:noFill/>
        <a:ln w="25400">
          <a:noFill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
&amp;"Arial,Negrito itálico"&amp;6
&amp;"Arial,Negrito"&amp;10 11</c:oddFooter>
    </c:headerFooter>
    <c:pageMargins b="0.19685039370078738" l="0.55118110236220452" r="0.55118110236220452" t="0.35433070866141736" header="0.78740157480314954" footer="0.35433070866141736"/>
    <c:pageSetup paperSize="9" orientation="landscape" blackAndWhite="1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AQUISIÇÃO DE INSUMOS E FATURAMENTO DO POLO INDUSTRIAL DE MANAUS
</a:t>
            </a:r>
          </a:p>
        </c:rich>
      </c:tx>
      <c:layout>
        <c:manualLayout>
          <c:xMode val="edge"/>
          <c:yMode val="edge"/>
          <c:x val="0.15173030915383628"/>
          <c:y val="3.431677403960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9006211180126"/>
          <c:y val="0.20590030231729997"/>
          <c:w val="0.86424134871339864"/>
          <c:h val="0.64840533799920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Graf._InsuFat13!$B$6</c:f>
              <c:strCache>
                <c:ptCount val="1"/>
                <c:pt idx="0">
                  <c:v>INSUMOS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12700">
                <a:solidFill>
                  <a:srgbClr val="FFFF00"/>
                </a:solidFill>
                <a:prstDash val="solid"/>
              </a:ln>
            </c:spPr>
            <c:trendlineType val="poly"/>
            <c:order val="6"/>
            <c:intercept val="4"/>
            <c:dispRSqr val="0"/>
            <c:dispEq val="0"/>
          </c:trendline>
          <c:cat>
            <c:numRef>
              <c:f>Graf._InsuFat13!$A$7:$A$29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Graf._InsuFat13!$B$7:$B$29</c:f>
              <c:numCache>
                <c:formatCode>_-* #,##0.0_-;\-* #,##0.0_-;_-* "-"??_-;_-@_-</c:formatCode>
                <c:ptCount val="23"/>
                <c:pt idx="0">
                  <c:v>2385.4</c:v>
                </c:pt>
                <c:pt idx="1">
                  <c:v>3025.9</c:v>
                </c:pt>
                <c:pt idx="2">
                  <c:v>3335.2</c:v>
                </c:pt>
                <c:pt idx="3">
                  <c:v>2482.8000000000002</c:v>
                </c:pt>
                <c:pt idx="4">
                  <c:v>2011.4</c:v>
                </c:pt>
                <c:pt idx="5">
                  <c:v>2923.4</c:v>
                </c:pt>
                <c:pt idx="6">
                  <c:v>4216.1000000000004</c:v>
                </c:pt>
                <c:pt idx="7">
                  <c:v>5888.8</c:v>
                </c:pt>
                <c:pt idx="8">
                  <c:v>6709.4</c:v>
                </c:pt>
                <c:pt idx="9">
                  <c:v>6725.7</c:v>
                </c:pt>
                <c:pt idx="10">
                  <c:v>4928.2</c:v>
                </c:pt>
                <c:pt idx="11">
                  <c:v>3890.6</c:v>
                </c:pt>
                <c:pt idx="12">
                  <c:v>5498</c:v>
                </c:pt>
                <c:pt idx="13">
                  <c:v>4962.7</c:v>
                </c:pt>
                <c:pt idx="14">
                  <c:v>4948</c:v>
                </c:pt>
                <c:pt idx="15">
                  <c:v>6088.7</c:v>
                </c:pt>
                <c:pt idx="16">
                  <c:v>7573.9</c:v>
                </c:pt>
                <c:pt idx="17">
                  <c:v>9913.2999999999993</c:v>
                </c:pt>
                <c:pt idx="18">
                  <c:v>11931.4</c:v>
                </c:pt>
                <c:pt idx="19">
                  <c:v>12897.5</c:v>
                </c:pt>
                <c:pt idx="20">
                  <c:v>16473.400000000001</c:v>
                </c:pt>
                <c:pt idx="21">
                  <c:v>11825.6</c:v>
                </c:pt>
                <c:pt idx="22">
                  <c:v>17404.099999999999</c:v>
                </c:pt>
              </c:numCache>
            </c:numRef>
          </c:val>
        </c:ser>
        <c:ser>
          <c:idx val="1"/>
          <c:order val="1"/>
          <c:tx>
            <c:strRef>
              <c:f>Graf._InsuFat13!$C$6</c:f>
              <c:strCache>
                <c:ptCount val="1"/>
                <c:pt idx="0">
                  <c:v>FATURAMENTO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12700">
                <a:solidFill>
                  <a:srgbClr val="003366"/>
                </a:solidFill>
                <a:prstDash val="solid"/>
              </a:ln>
            </c:spPr>
            <c:trendlineType val="poly"/>
            <c:order val="6"/>
            <c:dispRSqr val="0"/>
            <c:dispEq val="0"/>
          </c:trendline>
          <c:cat>
            <c:numRef>
              <c:f>Graf._InsuFat13!$A$7:$A$29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Graf._InsuFat13!$C$7:$C$29</c:f>
              <c:numCache>
                <c:formatCode>_-* #,##0.0_-;\-* #,##0.0_-;_-* "-"??_-;_-@_-</c:formatCode>
                <c:ptCount val="23"/>
                <c:pt idx="0">
                  <c:v>5099.5</c:v>
                </c:pt>
                <c:pt idx="1">
                  <c:v>6903.3</c:v>
                </c:pt>
                <c:pt idx="2">
                  <c:v>8380.4</c:v>
                </c:pt>
                <c:pt idx="3">
                  <c:v>5984.3</c:v>
                </c:pt>
                <c:pt idx="4">
                  <c:v>4542.8</c:v>
                </c:pt>
                <c:pt idx="5">
                  <c:v>6635.7</c:v>
                </c:pt>
                <c:pt idx="6">
                  <c:v>8818.7999999999993</c:v>
                </c:pt>
                <c:pt idx="7">
                  <c:v>11767</c:v>
                </c:pt>
                <c:pt idx="8">
                  <c:v>13266.1</c:v>
                </c:pt>
                <c:pt idx="9">
                  <c:v>11730.7</c:v>
                </c:pt>
                <c:pt idx="10">
                  <c:v>9938.6</c:v>
                </c:pt>
                <c:pt idx="11">
                  <c:v>7216.8</c:v>
                </c:pt>
                <c:pt idx="12">
                  <c:v>10395.1</c:v>
                </c:pt>
                <c:pt idx="13">
                  <c:v>9115.1</c:v>
                </c:pt>
                <c:pt idx="14">
                  <c:v>9112.9</c:v>
                </c:pt>
                <c:pt idx="15">
                  <c:v>10622.4</c:v>
                </c:pt>
                <c:pt idx="16">
                  <c:v>14190.9</c:v>
                </c:pt>
                <c:pt idx="17">
                  <c:v>18901.7</c:v>
                </c:pt>
                <c:pt idx="18">
                  <c:v>22748</c:v>
                </c:pt>
                <c:pt idx="19">
                  <c:v>25669.9</c:v>
                </c:pt>
                <c:pt idx="20">
                  <c:v>30100.3</c:v>
                </c:pt>
                <c:pt idx="21">
                  <c:v>25953.7</c:v>
                </c:pt>
                <c:pt idx="22">
                  <c:v>35215.300000000003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360592"/>
        <c:axId val="328360984"/>
      </c:barChart>
      <c:catAx>
        <c:axId val="32836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(ANOS)</a:t>
                </a:r>
              </a:p>
            </c:rich>
          </c:tx>
          <c:layout>
            <c:manualLayout>
              <c:xMode val="edge"/>
              <c:yMode val="edge"/>
              <c:x val="0.52262641395490061"/>
              <c:y val="0.91752059174420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360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360984"/>
        <c:scaling>
          <c:orientation val="minMax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(MILHÕES US$)</a:t>
                </a:r>
              </a:p>
            </c:rich>
          </c:tx>
          <c:layout>
            <c:manualLayout>
              <c:xMode val="edge"/>
              <c:yMode val="edge"/>
              <c:x val="1.4197036211181562E-2"/>
              <c:y val="0.1390730613218801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360592"/>
        <c:crosses val="autoZero"/>
        <c:crossBetween val="between"/>
      </c:valAx>
      <c:spPr>
        <a:gradFill rotWithShape="0">
          <a:gsLst>
            <a:gs pos="0">
              <a:srgbClr val="CCFFCC">
                <a:gamma/>
                <a:shade val="46275"/>
                <a:invGamma/>
              </a:srgbClr>
            </a:gs>
            <a:gs pos="100000">
              <a:srgbClr val="CCFFCC"/>
            </a:gs>
          </a:gsLst>
          <a:lin ang="18900000" scaled="1"/>
        </a:gradFill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189893851764499"/>
          <c:y val="0.23841088045812897"/>
          <c:w val="0.16436046788283637"/>
          <c:h val="7.35218796942588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&amp;R&amp;"Arial,Negrito"&amp;8
&amp;"Arial,Negrito itálico"
&amp;"Arial,Negrito"&amp;10 14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PARTICIPAÇÃO DOS PRINCIPAIS SUBSETORES DE ATIVIDADES NO FATURAMENTO TOTAL DO PIM - 2010</a:t>
            </a:r>
          </a:p>
        </c:rich>
      </c:tx>
      <c:layout>
        <c:manualLayout>
          <c:xMode val="edge"/>
          <c:yMode val="edge"/>
          <c:x val="0.13415098247854138"/>
          <c:y val="1.8612519325495281E-2"/>
        </c:manualLayout>
      </c:layout>
      <c:overlay val="0"/>
      <c:spPr>
        <a:noFill/>
        <a:ln w="25400">
          <a:noFill/>
        </a:ln>
      </c:spPr>
    </c:title>
    <c:autoTitleDeleted val="0"/>
    <c:view3D>
      <c:rotX val="7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56509557154872"/>
          <c:y val="0.20304568527918784"/>
          <c:w val="0.44789100237079976"/>
          <c:h val="0.693739424703900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0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shade val="6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0"/>
            <c:spPr>
              <a:gradFill rotWithShape="0">
                <a:gsLst>
                  <a:gs pos="0">
                    <a:srgbClr val="00CCFF"/>
                  </a:gs>
                  <a:gs pos="100000">
                    <a:srgbClr val="00CCFF">
                      <a:gamma/>
                      <a:shade val="4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FF9900"/>
                  </a:gs>
                  <a:gs pos="100000">
                    <a:srgbClr val="FF9900">
                      <a:gamma/>
                      <a:shade val="66667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6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gradFill rotWithShape="0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76078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val="CCFFFF"/>
                  </a:gs>
                  <a:gs pos="100000">
                    <a:srgbClr val="CCFFFF">
                      <a:gamma/>
                      <a:shade val="82353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5015564495515918E-2"/>
                  <c:y val="-6.6537001741690013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/>
                      <a:t>ELETROELETRÔNICO
(35,42%)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2431977311186524E-2"/>
                  <c:y val="-0.10410338371148563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/>
                      <a:t>BENS DE INFORMÁTICA
(11,57%)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170503800659325E-2"/>
                  <c:y val="3.7519890362776392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/>
                      <a:t>DUAS RODAS
(18,60%)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532650126185839E-2"/>
                  <c:y val="9.3264420410351226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/>
                      <a:t>QUÍMICO
(13,08)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2072396341420133E-2"/>
                  <c:y val="2.5815588372015402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/>
                      <a:t>TERMOPLÁSTICO
(4,63%)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1969171953729484E-2"/>
                  <c:y val="1.9658776225046103E-3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/>
                      <a:t>METALÚRGICO
(4,66%)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21578016395834093"/>
                  <c:y val="3.4795799377858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OUTROS
12,04%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 polos27'!$A$2:$A$9</c:f>
              <c:strCache>
                <c:ptCount val="7"/>
                <c:pt idx="0">
                  <c:v>ELETROELETRÔNICO</c:v>
                </c:pt>
                <c:pt idx="1">
                  <c:v>BENS DE INFORMÁTICA</c:v>
                </c:pt>
                <c:pt idx="2">
                  <c:v>DUAS RODAS</c:v>
                </c:pt>
                <c:pt idx="3">
                  <c:v>QUÍMICO</c:v>
                </c:pt>
                <c:pt idx="4">
                  <c:v>TERMOPLÁSTICO</c:v>
                </c:pt>
                <c:pt idx="5">
                  <c:v>METALÚRGICO</c:v>
                </c:pt>
                <c:pt idx="6">
                  <c:v>OUTROS</c:v>
                </c:pt>
              </c:strCache>
            </c:strRef>
          </c:cat>
          <c:val>
            <c:numRef>
              <c:f>'Graf polos27'!$B$2:$B$9</c:f>
              <c:numCache>
                <c:formatCode>General</c:formatCode>
                <c:ptCount val="8"/>
                <c:pt idx="0">
                  <c:v>35.42</c:v>
                </c:pt>
                <c:pt idx="1">
                  <c:v>11.57</c:v>
                </c:pt>
                <c:pt idx="2">
                  <c:v>18.600000000000001</c:v>
                </c:pt>
                <c:pt idx="3">
                  <c:v>13.08</c:v>
                </c:pt>
                <c:pt idx="4">
                  <c:v>4.63</c:v>
                </c:pt>
                <c:pt idx="5">
                  <c:v>4.66</c:v>
                </c:pt>
                <c:pt idx="6">
                  <c:v>12.040000000000006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&amp;R&amp;"Arial,Negrito"27</c:oddFooter>
    </c:headerFooter>
    <c:pageMargins b="0.59055118110235372" l="0.78740157480314954" r="0.78740157480314954" t="0.59055118110235372" header="0.51181102362204722" footer="0.51181102362204722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FATURAMENTO DO SUBSETOR ELETROELETRÔNICO 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(INCLUSIVE BENS DE INFORMÁTICA)</a:t>
            </a:r>
          </a:p>
        </c:rich>
      </c:tx>
      <c:layout>
        <c:manualLayout>
          <c:xMode val="edge"/>
          <c:yMode val="edge"/>
          <c:x val="0.14272642808784824"/>
          <c:y val="2.9345378272580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9544738396046E-2"/>
          <c:y val="0.16636542718466321"/>
          <c:w val="0.89045600302924266"/>
          <c:h val="0.75226106205239063"/>
        </c:manualLayout>
      </c:layout>
      <c:lineChart>
        <c:grouping val="standard"/>
        <c:varyColors val="0"/>
        <c:ser>
          <c:idx val="0"/>
          <c:order val="0"/>
          <c:tx>
            <c:strRef>
              <c:f>Grafeletro30!$B$2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Grafeletro30!$A$3:$A$25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Grafeletro30!$B$3:$B$25</c:f>
              <c:numCache>
                <c:formatCode>_(* #,##0_);_(* \(#,##0\);_(* "-"??_);_(@_)</c:formatCode>
                <c:ptCount val="23"/>
                <c:pt idx="0">
                  <c:v>3418.2</c:v>
                </c:pt>
                <c:pt idx="1">
                  <c:v>4750.5</c:v>
                </c:pt>
                <c:pt idx="2">
                  <c:v>5695.9</c:v>
                </c:pt>
                <c:pt idx="3">
                  <c:v>4021.8</c:v>
                </c:pt>
                <c:pt idx="4">
                  <c:v>2939.2</c:v>
                </c:pt>
                <c:pt idx="5">
                  <c:v>4383.5</c:v>
                </c:pt>
                <c:pt idx="6">
                  <c:v>5790.2</c:v>
                </c:pt>
                <c:pt idx="7">
                  <c:v>7923.7</c:v>
                </c:pt>
                <c:pt idx="8">
                  <c:v>9084.7000000000007</c:v>
                </c:pt>
                <c:pt idx="9">
                  <c:v>7195.5</c:v>
                </c:pt>
                <c:pt idx="10">
                  <c:v>5442.7</c:v>
                </c:pt>
                <c:pt idx="11">
                  <c:v>3948.5</c:v>
                </c:pt>
                <c:pt idx="12">
                  <c:v>5944.5</c:v>
                </c:pt>
                <c:pt idx="13">
                  <c:v>4917.5</c:v>
                </c:pt>
                <c:pt idx="14">
                  <c:v>4865.5</c:v>
                </c:pt>
                <c:pt idx="15">
                  <c:v>5842</c:v>
                </c:pt>
                <c:pt idx="16">
                  <c:v>8154</c:v>
                </c:pt>
                <c:pt idx="17">
                  <c:v>10670</c:v>
                </c:pt>
                <c:pt idx="18">
                  <c:v>12155</c:v>
                </c:pt>
                <c:pt idx="19">
                  <c:v>11908</c:v>
                </c:pt>
                <c:pt idx="20">
                  <c:v>12986</c:v>
                </c:pt>
                <c:pt idx="21">
                  <c:v>11421</c:v>
                </c:pt>
                <c:pt idx="22">
                  <c:v>15825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87680"/>
        <c:axId val="328361768"/>
      </c:lineChart>
      <c:catAx>
        <c:axId val="3344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361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361768"/>
        <c:scaling>
          <c:orientation val="minMax"/>
          <c:max val="1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34487680"/>
        <c:crosses val="autoZero"/>
        <c:crossBetween val="between"/>
        <c:majorUnit val="2000"/>
        <c:minorUnit val="400"/>
      </c:valAx>
      <c:spPr>
        <a:gradFill rotWithShape="0">
          <a:gsLst>
            <a:gs pos="0">
              <a:srgbClr val="CCFFCC"/>
            </a:gs>
            <a:gs pos="100000">
              <a:srgbClr val="CCFFCC">
                <a:gamma/>
                <a:shade val="51373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&amp;R&amp;"Arial,Negrito"30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FATURAMENTO DO SUBSETOR  RELOJOEIRO</a:t>
            </a:r>
          </a:p>
        </c:rich>
      </c:tx>
      <c:layout>
        <c:manualLayout>
          <c:xMode val="edge"/>
          <c:yMode val="edge"/>
          <c:x val="0.20044792833147052"/>
          <c:y val="2.49110320284703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89249720044794E-2"/>
          <c:y val="0.14412823910163144"/>
          <c:w val="0.92990906200110479"/>
          <c:h val="0.77402202480505655"/>
        </c:manualLayout>
      </c:layout>
      <c:lineChart>
        <c:grouping val="standard"/>
        <c:varyColors val="0"/>
        <c:ser>
          <c:idx val="0"/>
          <c:order val="0"/>
          <c:tx>
            <c:strRef>
              <c:f>Grafrelo32!$B$2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Grafrelo32!$A$3:$A$25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Grafrelo32!$B$3:$B$25</c:f>
              <c:numCache>
                <c:formatCode>_(* #,##0.0_);_(* \(#,##0.0\);_(* "-"??_);_(@_)</c:formatCode>
                <c:ptCount val="23"/>
                <c:pt idx="0">
                  <c:v>175.5</c:v>
                </c:pt>
                <c:pt idx="1">
                  <c:v>332.5</c:v>
                </c:pt>
                <c:pt idx="2">
                  <c:v>384.8</c:v>
                </c:pt>
                <c:pt idx="3">
                  <c:v>244.3</c:v>
                </c:pt>
                <c:pt idx="4">
                  <c:v>175.7</c:v>
                </c:pt>
                <c:pt idx="5">
                  <c:v>276.89999999999998</c:v>
                </c:pt>
                <c:pt idx="6">
                  <c:v>334.6</c:v>
                </c:pt>
                <c:pt idx="7">
                  <c:v>395</c:v>
                </c:pt>
                <c:pt idx="8">
                  <c:v>340.9</c:v>
                </c:pt>
                <c:pt idx="9">
                  <c:v>313.60000000000002</c:v>
                </c:pt>
                <c:pt idx="10">
                  <c:v>281.39999999999998</c:v>
                </c:pt>
                <c:pt idx="11">
                  <c:v>185.4</c:v>
                </c:pt>
                <c:pt idx="12">
                  <c:v>186</c:v>
                </c:pt>
                <c:pt idx="13">
                  <c:v>149</c:v>
                </c:pt>
                <c:pt idx="14">
                  <c:v>139.80000000000001</c:v>
                </c:pt>
                <c:pt idx="15">
                  <c:v>132.80000000000001</c:v>
                </c:pt>
                <c:pt idx="16">
                  <c:v>138.9</c:v>
                </c:pt>
                <c:pt idx="17">
                  <c:v>178.1</c:v>
                </c:pt>
                <c:pt idx="18">
                  <c:v>185</c:v>
                </c:pt>
                <c:pt idx="19">
                  <c:v>267.39999999999998</c:v>
                </c:pt>
                <c:pt idx="20">
                  <c:v>305.10000000000002</c:v>
                </c:pt>
                <c:pt idx="21">
                  <c:v>301.2</c:v>
                </c:pt>
                <c:pt idx="22">
                  <c:v>506.4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851520"/>
        <c:axId val="328362552"/>
      </c:lineChart>
      <c:catAx>
        <c:axId val="3298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36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362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9851520"/>
        <c:crosses val="autoZero"/>
        <c:crossBetween val="between"/>
      </c:valAx>
      <c:spPr>
        <a:gradFill rotWithShape="0">
          <a:gsLst>
            <a:gs pos="0">
              <a:srgbClr val="CCFFCC">
                <a:gamma/>
                <a:shade val="72549"/>
                <a:invGamma/>
              </a:srgbClr>
            </a:gs>
            <a:gs pos="50000">
              <a:srgbClr val="CCFFCC"/>
            </a:gs>
            <a:gs pos="100000">
              <a:srgbClr val="CCFFCC">
                <a:gamma/>
                <a:shade val="72549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&amp;R&amp;"Arial,Negrito"32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>
                <a:solidFill>
                  <a:sysClr val="windowText" lastClr="000000"/>
                </a:solidFill>
              </a:rPr>
              <a:t>FATURAMENTO DO SUBSETOR  DUAS RODAS</a:t>
            </a:r>
          </a:p>
        </c:rich>
      </c:tx>
      <c:layout>
        <c:manualLayout>
          <c:xMode val="edge"/>
          <c:yMode val="edge"/>
          <c:x val="0.19609967497291442"/>
          <c:y val="2.70793036750491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56229685807904E-2"/>
          <c:y val="0.1411993596615084"/>
          <c:w val="0.87540628385698749"/>
          <c:h val="0.7717608836293518"/>
        </c:manualLayout>
      </c:layout>
      <c:lineChart>
        <c:grouping val="standard"/>
        <c:varyColors val="0"/>
        <c:ser>
          <c:idx val="0"/>
          <c:order val="0"/>
          <c:tx>
            <c:strRef>
              <c:f>Grafduas34!$B$2</c:f>
              <c:strCache>
                <c:ptCount val="1"/>
                <c:pt idx="0">
                  <c:v>fat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Grafduas34!$A$3:$A$25</c:f>
              <c:numCache>
                <c:formatCode>General</c:formatCode>
                <c:ptCount val="2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</c:numCache>
            </c:numRef>
          </c:cat>
          <c:val>
            <c:numRef>
              <c:f>Grafduas34!$B$3:$B$25</c:f>
              <c:numCache>
                <c:formatCode>_(* #,##0.0_);_(* \(#,##0.0\);_(* "-"??_);_(@_)</c:formatCode>
                <c:ptCount val="23"/>
                <c:pt idx="0">
                  <c:v>429.1</c:v>
                </c:pt>
                <c:pt idx="1">
                  <c:v>562</c:v>
                </c:pt>
                <c:pt idx="2">
                  <c:v>758</c:v>
                </c:pt>
                <c:pt idx="3">
                  <c:v>452.8</c:v>
                </c:pt>
                <c:pt idx="4">
                  <c:v>339.4</c:v>
                </c:pt>
                <c:pt idx="5">
                  <c:v>410.1</c:v>
                </c:pt>
                <c:pt idx="6">
                  <c:v>772.5</c:v>
                </c:pt>
                <c:pt idx="7">
                  <c:v>1014.2</c:v>
                </c:pt>
                <c:pt idx="8">
                  <c:v>1245.7</c:v>
                </c:pt>
                <c:pt idx="9">
                  <c:v>1674.8</c:v>
                </c:pt>
                <c:pt idx="10">
                  <c:v>1662</c:v>
                </c:pt>
                <c:pt idx="11">
                  <c:v>1071</c:v>
                </c:pt>
                <c:pt idx="12">
                  <c:v>1579.4</c:v>
                </c:pt>
                <c:pt idx="13">
                  <c:v>1554.8</c:v>
                </c:pt>
                <c:pt idx="14">
                  <c:v>1325.8</c:v>
                </c:pt>
                <c:pt idx="15">
                  <c:v>1848.4</c:v>
                </c:pt>
                <c:pt idx="16">
                  <c:v>2353.1</c:v>
                </c:pt>
                <c:pt idx="17">
                  <c:v>3153</c:v>
                </c:pt>
                <c:pt idx="18">
                  <c:v>4185</c:v>
                </c:pt>
                <c:pt idx="19">
                  <c:v>5946.2</c:v>
                </c:pt>
                <c:pt idx="20">
                  <c:v>7637.9</c:v>
                </c:pt>
                <c:pt idx="21">
                  <c:v>5272.9</c:v>
                </c:pt>
                <c:pt idx="22">
                  <c:v>6966.8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63728"/>
        <c:axId val="328364120"/>
      </c:lineChart>
      <c:catAx>
        <c:axId val="3283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364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364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28363728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50000">
              <a:srgbClr val="CCFFCC">
                <a:gamma/>
                <a:shade val="46275"/>
                <a:invGamma/>
              </a:srgbClr>
            </a:gs>
            <a:gs pos="100000">
              <a:srgbClr val="CCFFCC"/>
            </a:gs>
          </a:gsLst>
          <a:lin ang="5400000" scaled="1"/>
        </a:gradFill>
        <a:ln w="12700">
          <a:solidFill>
            <a:srgbClr val="99CC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Footer>&amp;R&amp;"Arial,Negrito"34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</xdr:colOff>
      <xdr:row>31</xdr:row>
      <xdr:rowOff>142874</xdr:rowOff>
    </xdr:from>
    <xdr:to>
      <xdr:col>13</xdr:col>
      <xdr:colOff>196850</xdr:colOff>
      <xdr:row>33</xdr:row>
      <xdr:rowOff>82549</xdr:rowOff>
    </xdr:to>
    <xdr:sp macro="" textlink="">
      <xdr:nvSpPr>
        <xdr:cNvPr id="145412" name="WordArt 4"/>
        <xdr:cNvSpPr>
          <a:spLocks noChangeArrowheads="1" noChangeShapeType="1" noTextEdit="1"/>
        </xdr:cNvSpPr>
      </xdr:nvSpPr>
      <xdr:spPr bwMode="auto">
        <a:xfrm>
          <a:off x="6035675" y="4905374"/>
          <a:ext cx="2003425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20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Garamond"/>
            </a:rPr>
            <a:t>1988 a 2010</a:t>
          </a:r>
        </a:p>
      </xdr:txBody>
    </xdr:sp>
    <xdr:clientData/>
  </xdr:twoCellAnchor>
  <xdr:twoCellAnchor>
    <xdr:from>
      <xdr:col>7</xdr:col>
      <xdr:colOff>431800</xdr:colOff>
      <xdr:row>28</xdr:row>
      <xdr:rowOff>66675</xdr:rowOff>
    </xdr:from>
    <xdr:to>
      <xdr:col>15</xdr:col>
      <xdr:colOff>133350</xdr:colOff>
      <xdr:row>30</xdr:row>
      <xdr:rowOff>107950</xdr:rowOff>
    </xdr:to>
    <xdr:sp macro="" textlink="">
      <xdr:nvSpPr>
        <xdr:cNvPr id="145417" name="Text Box 9"/>
        <xdr:cNvSpPr txBox="1">
          <a:spLocks noChangeArrowheads="1"/>
        </xdr:cNvSpPr>
      </xdr:nvSpPr>
      <xdr:spPr bwMode="auto">
        <a:xfrm>
          <a:off x="4654550" y="4352925"/>
          <a:ext cx="4527550" cy="35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pt-BR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História do PIM em Tabelas e Gráficos </a:t>
          </a:r>
        </a:p>
      </xdr:txBody>
    </xdr:sp>
    <xdr:clientData/>
  </xdr:twoCellAnchor>
  <xdr:twoCellAnchor>
    <xdr:from>
      <xdr:col>10</xdr:col>
      <xdr:colOff>69850</xdr:colOff>
      <xdr:row>35</xdr:row>
      <xdr:rowOff>66675</xdr:rowOff>
    </xdr:from>
    <xdr:to>
      <xdr:col>12</xdr:col>
      <xdr:colOff>530225</xdr:colOff>
      <xdr:row>36</xdr:row>
      <xdr:rowOff>85725</xdr:rowOff>
    </xdr:to>
    <xdr:sp macro="" textlink="">
      <xdr:nvSpPr>
        <xdr:cNvPr id="145425" name="Rectangle 17" descr=" 10/05/2009"/>
        <xdr:cNvSpPr>
          <a:spLocks noChangeArrowheads="1"/>
        </xdr:cNvSpPr>
      </xdr:nvSpPr>
      <xdr:spPr bwMode="auto">
        <a:xfrm>
          <a:off x="6102350" y="5464175"/>
          <a:ext cx="1666875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ATUALIZADO 18/03/2011</a:t>
          </a:r>
        </a:p>
      </xdr:txBody>
    </xdr:sp>
    <xdr:clientData fLocksWithSheet="0"/>
  </xdr:twoCellAnchor>
  <xdr:twoCellAnchor>
    <xdr:from>
      <xdr:col>0</xdr:col>
      <xdr:colOff>166688</xdr:colOff>
      <xdr:row>1</xdr:row>
      <xdr:rowOff>83342</xdr:rowOff>
    </xdr:from>
    <xdr:to>
      <xdr:col>17</xdr:col>
      <xdr:colOff>690562</xdr:colOff>
      <xdr:row>42</xdr:row>
      <xdr:rowOff>23811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8" y="440530"/>
          <a:ext cx="10846593" cy="804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321469</xdr:colOff>
      <xdr:row>36</xdr:row>
      <xdr:rowOff>23814</xdr:rowOff>
    </xdr:from>
    <xdr:to>
      <xdr:col>13</xdr:col>
      <xdr:colOff>309562</xdr:colOff>
      <xdr:row>39</xdr:row>
      <xdr:rowOff>0</xdr:rowOff>
    </xdr:to>
    <xdr:sp macro="" textlink="">
      <xdr:nvSpPr>
        <xdr:cNvPr id="10" name="CaixaDeTexto 9"/>
        <xdr:cNvSpPr txBox="1"/>
      </xdr:nvSpPr>
      <xdr:spPr>
        <a:xfrm>
          <a:off x="5786438" y="6405564"/>
          <a:ext cx="2416968" cy="476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2400" b="1" baseline="0">
              <a:latin typeface="Times New Roman" pitchFamily="18" charset="0"/>
              <a:cs typeface="Times New Roman" pitchFamily="18" charset="0"/>
            </a:rPr>
            <a:t>1988 - 2010</a:t>
          </a:r>
          <a:endParaRPr lang="pt-BR" sz="2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416718</xdr:colOff>
      <xdr:row>41</xdr:row>
      <xdr:rowOff>95250</xdr:rowOff>
    </xdr:from>
    <xdr:to>
      <xdr:col>9</xdr:col>
      <xdr:colOff>369094</xdr:colOff>
      <xdr:row>41</xdr:row>
      <xdr:rowOff>404811</xdr:rowOff>
    </xdr:to>
    <xdr:sp macro="" textlink="">
      <xdr:nvSpPr>
        <xdr:cNvPr id="11" name="CaixaDeTexto 10"/>
        <xdr:cNvSpPr txBox="1"/>
      </xdr:nvSpPr>
      <xdr:spPr>
        <a:xfrm>
          <a:off x="3452812" y="7310438"/>
          <a:ext cx="2381251" cy="3095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/>
            <a:t>Atualizado em  15/03/2013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28578</xdr:rowOff>
    </xdr:from>
    <xdr:to>
      <xdr:col>12</xdr:col>
      <xdr:colOff>571500</xdr:colOff>
      <xdr:row>36</xdr:row>
      <xdr:rowOff>40822</xdr:rowOff>
    </xdr:to>
    <xdr:graphicFrame macro="">
      <xdr:nvGraphicFramePr>
        <xdr:cNvPr id="1229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0</xdr:row>
      <xdr:rowOff>54427</xdr:rowOff>
    </xdr:from>
    <xdr:to>
      <xdr:col>15</xdr:col>
      <xdr:colOff>27214</xdr:colOff>
      <xdr:row>33</xdr:row>
      <xdr:rowOff>103413</xdr:rowOff>
    </xdr:to>
    <xdr:graphicFrame macro="">
      <xdr:nvGraphicFramePr>
        <xdr:cNvPr id="173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0.00433</cdr:x>
      <cdr:y>0.08267</cdr:y>
    </cdr:from>
    <cdr:to>
      <cdr:x>0.11858</cdr:x>
      <cdr:y>0.14453</cdr:y>
    </cdr:to>
    <cdr:sp macro="" textlink="">
      <cdr:nvSpPr>
        <cdr:cNvPr id="174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420"/>
          <a:ext cx="1004426" cy="3264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MILHÕES US$</a:t>
          </a: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40820</xdr:rowOff>
    </xdr:from>
    <xdr:to>
      <xdr:col>14</xdr:col>
      <xdr:colOff>598716</xdr:colOff>
      <xdr:row>35</xdr:row>
      <xdr:rowOff>27214</xdr:rowOff>
    </xdr:to>
    <xdr:graphicFrame macro="">
      <xdr:nvGraphicFramePr>
        <xdr:cNvPr id="181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0.00447</cdr:x>
      <cdr:y>0.0739</cdr:y>
    </cdr:from>
    <cdr:to>
      <cdr:x>0.12882</cdr:x>
      <cdr:y>0.11785</cdr:y>
    </cdr:to>
    <cdr:sp macro="" textlink="">
      <cdr:nvSpPr>
        <cdr:cNvPr id="182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08978"/>
          <a:ext cx="1058828" cy="2357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US$)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0</xdr:row>
      <xdr:rowOff>45241</xdr:rowOff>
    </xdr:from>
    <xdr:to>
      <xdr:col>14</xdr:col>
      <xdr:colOff>607218</xdr:colOff>
      <xdr:row>31</xdr:row>
      <xdr:rowOff>142873</xdr:rowOff>
    </xdr:to>
    <xdr:graphicFrame macro="">
      <xdr:nvGraphicFramePr>
        <xdr:cNvPr id="175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0.00482</cdr:x>
      <cdr:y>0.07594</cdr:y>
    </cdr:from>
    <cdr:to>
      <cdr:x>0.13014</cdr:x>
      <cdr:y>0.10993</cdr:y>
    </cdr:to>
    <cdr:sp macro="" textlink="">
      <cdr:nvSpPr>
        <cdr:cNvPr id="176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93" y="395289"/>
          <a:ext cx="1089202" cy="176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25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 US$)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13608</xdr:colOff>
      <xdr:row>0</xdr:row>
      <xdr:rowOff>13608</xdr:rowOff>
    </xdr:from>
    <xdr:to>
      <xdr:col>14</xdr:col>
      <xdr:colOff>598716</xdr:colOff>
      <xdr:row>35</xdr:row>
      <xdr:rowOff>68036</xdr:rowOff>
    </xdr:to>
    <xdr:graphicFrame macro="">
      <xdr:nvGraphicFramePr>
        <xdr:cNvPr id="184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0.01127</cdr:x>
      <cdr:y>0.1108</cdr:y>
    </cdr:from>
    <cdr:to>
      <cdr:x>0.11167</cdr:x>
      <cdr:y>0.16093</cdr:y>
    </cdr:to>
    <cdr:sp macro="" textlink="">
      <cdr:nvSpPr>
        <cdr:cNvPr id="185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541" y="617423"/>
          <a:ext cx="880743" cy="277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25" b="1" i="0" u="none" strike="noStrike" baseline="0">
              <a:solidFill>
                <a:srgbClr val="000000"/>
              </a:solidFill>
              <a:latin typeface="Arial"/>
              <a:cs typeface="Arial"/>
            </a:rPr>
            <a:t>(MIL US$)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0</xdr:row>
      <xdr:rowOff>26195</xdr:rowOff>
    </xdr:from>
    <xdr:to>
      <xdr:col>12</xdr:col>
      <xdr:colOff>488156</xdr:colOff>
      <xdr:row>32</xdr:row>
      <xdr:rowOff>11907</xdr:rowOff>
    </xdr:to>
    <xdr:graphicFrame macro="">
      <xdr:nvGraphicFramePr>
        <xdr:cNvPr id="2243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25</xdr:col>
      <xdr:colOff>533400</xdr:colOff>
      <xdr:row>44</xdr:row>
      <xdr:rowOff>19050</xdr:rowOff>
    </xdr:to>
    <xdr:graphicFrame macro="">
      <xdr:nvGraphicFramePr>
        <xdr:cNvPr id="1464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0.00966</cdr:x>
      <cdr:y>0.07911</cdr:y>
    </cdr:from>
    <cdr:to>
      <cdr:x>0.13244</cdr:x>
      <cdr:y>0.11345</cdr:y>
    </cdr:to>
    <cdr:sp macro="" textlink="">
      <cdr:nvSpPr>
        <cdr:cNvPr id="225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710" y="401787"/>
          <a:ext cx="991757" cy="173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US$)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81642</xdr:colOff>
      <xdr:row>0</xdr:row>
      <xdr:rowOff>0</xdr:rowOff>
    </xdr:from>
    <xdr:to>
      <xdr:col>13</xdr:col>
      <xdr:colOff>598713</xdr:colOff>
      <xdr:row>35</xdr:row>
      <xdr:rowOff>19050</xdr:rowOff>
    </xdr:to>
    <xdr:graphicFrame macro="">
      <xdr:nvGraphicFramePr>
        <xdr:cNvPr id="1894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0.00466</cdr:x>
      <cdr:y>0.12648</cdr:y>
    </cdr:from>
    <cdr:to>
      <cdr:x>0.10592</cdr:x>
      <cdr:y>0.16421</cdr:y>
    </cdr:to>
    <cdr:sp macro="" textlink="">
      <cdr:nvSpPr>
        <cdr:cNvPr id="190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09" y="725261"/>
          <a:ext cx="884577" cy="216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(MIL US$)</a:t>
          </a:r>
        </a:p>
      </cdr:txBody>
    </cdr:sp>
  </cdr:relSizeAnchor>
  <cdr:relSizeAnchor xmlns:cdr="http://schemas.openxmlformats.org/drawingml/2006/chartDrawing">
    <cdr:from>
      <cdr:x>0.15732</cdr:x>
      <cdr:y>0.05187</cdr:y>
    </cdr:from>
    <cdr:to>
      <cdr:x>0.89564</cdr:x>
      <cdr:y>0.13004</cdr:y>
    </cdr:to>
    <cdr:sp macro="" textlink="">
      <cdr:nvSpPr>
        <cdr:cNvPr id="190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4322" y="297425"/>
          <a:ext cx="6449786" cy="448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775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FATURAMENTO</a:t>
          </a:r>
          <a:r>
            <a:rPr lang="pt-BR" sz="1775" b="1" i="0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  <a:r>
            <a:rPr lang="pt-BR" sz="1775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DO SUBSETOR METALÚRGICO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0</xdr:row>
      <xdr:rowOff>114301</xdr:rowOff>
    </xdr:from>
    <xdr:to>
      <xdr:col>14</xdr:col>
      <xdr:colOff>517073</xdr:colOff>
      <xdr:row>36</xdr:row>
      <xdr:rowOff>40821</xdr:rowOff>
    </xdr:to>
    <xdr:graphicFrame macro="">
      <xdr:nvGraphicFramePr>
        <xdr:cNvPr id="192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0.00817</cdr:x>
      <cdr:y>0.09986</cdr:y>
    </cdr:from>
    <cdr:to>
      <cdr:x>0.13298</cdr:x>
      <cdr:y>0.13476</cdr:y>
    </cdr:to>
    <cdr:sp macro="" textlink="">
      <cdr:nvSpPr>
        <cdr:cNvPr id="193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69" y="567236"/>
          <a:ext cx="1043797" cy="19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 US$)</a:t>
          </a:r>
        </a:p>
      </cdr:txBody>
    </cdr:sp>
  </cdr:relSizeAnchor>
  <cdr:relSizeAnchor xmlns:cdr="http://schemas.openxmlformats.org/drawingml/2006/chartDrawing">
    <cdr:from>
      <cdr:x>0.20144</cdr:x>
      <cdr:y>0.04038</cdr:y>
    </cdr:from>
    <cdr:to>
      <cdr:x>0.81463</cdr:x>
      <cdr:y>0.12125</cdr:y>
    </cdr:to>
    <cdr:sp macro="" textlink="">
      <cdr:nvSpPr>
        <cdr:cNvPr id="193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7805" y="231275"/>
          <a:ext cx="5128041" cy="45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FATURAMENTO DO SUBSETOR MECÂNICO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244929</xdr:colOff>
      <xdr:row>0</xdr:row>
      <xdr:rowOff>131988</xdr:rowOff>
    </xdr:from>
    <xdr:to>
      <xdr:col>15</xdr:col>
      <xdr:colOff>108858</xdr:colOff>
      <xdr:row>33</xdr:row>
      <xdr:rowOff>122463</xdr:rowOff>
    </xdr:to>
    <xdr:graphicFrame macro="">
      <xdr:nvGraphicFramePr>
        <xdr:cNvPr id="1987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0.10335</cdr:y>
    </cdr:from>
    <cdr:to>
      <cdr:x>0.13094</cdr:x>
      <cdr:y>0.13846</cdr:y>
    </cdr:to>
    <cdr:sp macro="" textlink="">
      <cdr:nvSpPr>
        <cdr:cNvPr id="199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55922"/>
          <a:ext cx="1209787" cy="188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25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 US$)</a:t>
          </a:r>
        </a:p>
      </cdr:txBody>
    </cdr:sp>
  </cdr:relSizeAnchor>
  <cdr:relSizeAnchor xmlns:cdr="http://schemas.openxmlformats.org/drawingml/2006/chartDrawing">
    <cdr:from>
      <cdr:x>0.1134</cdr:x>
      <cdr:y>0.05536</cdr:y>
    </cdr:from>
    <cdr:to>
      <cdr:x>0.93737</cdr:x>
      <cdr:y>0.13541</cdr:y>
    </cdr:to>
    <cdr:sp macro="" textlink="">
      <cdr:nvSpPr>
        <cdr:cNvPr id="199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9195" y="295275"/>
          <a:ext cx="6678915" cy="426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2004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75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FATURAMENTO DO SUBSETOR MADEIREIRO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13609</xdr:colOff>
      <xdr:row>0</xdr:row>
      <xdr:rowOff>27216</xdr:rowOff>
    </xdr:from>
    <xdr:to>
      <xdr:col>10</xdr:col>
      <xdr:colOff>442234</xdr:colOff>
      <xdr:row>33</xdr:row>
      <xdr:rowOff>131991</xdr:rowOff>
    </xdr:to>
    <xdr:graphicFrame macro="">
      <xdr:nvGraphicFramePr>
        <xdr:cNvPr id="2386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0.14615</cdr:y>
    </cdr:from>
    <cdr:to>
      <cdr:x>0.12742</cdr:x>
      <cdr:y>0.19286</cdr:y>
    </cdr:to>
    <cdr:sp macro="" textlink="">
      <cdr:nvSpPr>
        <cdr:cNvPr id="2396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02822"/>
          <a:ext cx="1211036" cy="256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025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 US$)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27215</xdr:colOff>
      <xdr:row>0</xdr:row>
      <xdr:rowOff>0</xdr:rowOff>
    </xdr:from>
    <xdr:to>
      <xdr:col>14</xdr:col>
      <xdr:colOff>353785</xdr:colOff>
      <xdr:row>32</xdr:row>
      <xdr:rowOff>85724</xdr:rowOff>
    </xdr:to>
    <xdr:graphicFrame macro="">
      <xdr:nvGraphicFramePr>
        <xdr:cNvPr id="222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0.02176</cdr:x>
      <cdr:y>0.083</cdr:y>
    </cdr:from>
    <cdr:to>
      <cdr:x>0.04677</cdr:x>
      <cdr:y>0.11402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557" y="613508"/>
          <a:ext cx="312068" cy="229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(%)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0.00624</cdr:x>
      <cdr:y>0.1314</cdr:y>
    </cdr:from>
    <cdr:to>
      <cdr:x>0.13654</cdr:x>
      <cdr:y>0.16558</cdr:y>
    </cdr:to>
    <cdr:sp macro="" textlink="">
      <cdr:nvSpPr>
        <cdr:cNvPr id="223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29" y="765411"/>
          <a:ext cx="1129427" cy="198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US$)</a:t>
          </a:r>
        </a:p>
      </cdr:txBody>
    </cdr:sp>
  </cdr:relSizeAnchor>
  <cdr:relSizeAnchor xmlns:cdr="http://schemas.openxmlformats.org/drawingml/2006/chartDrawing">
    <cdr:from>
      <cdr:x>0.1116</cdr:x>
      <cdr:y>0.05982</cdr:y>
    </cdr:from>
    <cdr:to>
      <cdr:x>0.90603</cdr:x>
      <cdr:y>0.12179</cdr:y>
    </cdr:to>
    <cdr:sp macro="" textlink="">
      <cdr:nvSpPr>
        <cdr:cNvPr id="223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4163" y="356394"/>
          <a:ext cx="6863220" cy="3692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875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FATURAMENTO DO SUBSETOR MINERAL NÃO METÁLICO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0</xdr:rowOff>
    </xdr:from>
    <xdr:to>
      <xdr:col>14</xdr:col>
      <xdr:colOff>394608</xdr:colOff>
      <xdr:row>36</xdr:row>
      <xdr:rowOff>0</xdr:rowOff>
    </xdr:to>
    <xdr:graphicFrame macro="">
      <xdr:nvGraphicFramePr>
        <xdr:cNvPr id="1956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0.00624</cdr:x>
      <cdr:y>0.12692</cdr:y>
    </cdr:from>
    <cdr:to>
      <cdr:x>0.16098</cdr:x>
      <cdr:y>0.15985</cdr:y>
    </cdr:to>
    <cdr:sp macro="" textlink="">
      <cdr:nvSpPr>
        <cdr:cNvPr id="1966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418" y="717650"/>
          <a:ext cx="1307312" cy="1853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US$)</a:t>
          </a:r>
        </a:p>
      </cdr:txBody>
    </cdr:sp>
  </cdr:relSizeAnchor>
  <cdr:relSizeAnchor xmlns:cdr="http://schemas.openxmlformats.org/drawingml/2006/chartDrawing">
    <cdr:from>
      <cdr:x>0.10313</cdr:x>
      <cdr:y>0.05188</cdr:y>
    </cdr:from>
    <cdr:to>
      <cdr:x>0.9475</cdr:x>
      <cdr:y>0.12881</cdr:y>
    </cdr:to>
    <cdr:sp macro="" textlink="">
      <cdr:nvSpPr>
        <cdr:cNvPr id="19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03" y="299926"/>
          <a:ext cx="7115712" cy="444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825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FATURAMENTO DO SUBSETOR QUÍMICO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0</xdr:row>
      <xdr:rowOff>107155</xdr:rowOff>
    </xdr:from>
    <xdr:to>
      <xdr:col>14</xdr:col>
      <xdr:colOff>226219</xdr:colOff>
      <xdr:row>33</xdr:row>
      <xdr:rowOff>83343</xdr:rowOff>
    </xdr:to>
    <xdr:graphicFrame macro="">
      <xdr:nvGraphicFramePr>
        <xdr:cNvPr id="2027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0.00606</cdr:x>
      <cdr:y>0.10551</cdr:y>
    </cdr:from>
    <cdr:to>
      <cdr:x>0.14595</cdr:x>
      <cdr:y>0.13845</cdr:y>
    </cdr:to>
    <cdr:sp macro="" textlink="">
      <cdr:nvSpPr>
        <cdr:cNvPr id="2037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77" y="576344"/>
          <a:ext cx="1142578" cy="179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US$)</a:t>
          </a:r>
        </a:p>
      </cdr:txBody>
    </cdr:sp>
  </cdr:relSizeAnchor>
  <cdr:relSizeAnchor xmlns:cdr="http://schemas.openxmlformats.org/drawingml/2006/chartDrawing">
    <cdr:from>
      <cdr:x>0.10913</cdr:x>
      <cdr:y>0.03708</cdr:y>
    </cdr:from>
    <cdr:to>
      <cdr:x>0.89877</cdr:x>
      <cdr:y>0.11524</cdr:y>
    </cdr:to>
    <cdr:sp macro="" textlink="">
      <cdr:nvSpPr>
        <cdr:cNvPr id="2037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0204" y="202527"/>
          <a:ext cx="6947821" cy="426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FATURAMENTO DO SUBSETOR ÓTICO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19049</xdr:rowOff>
    </xdr:from>
    <xdr:to>
      <xdr:col>14</xdr:col>
      <xdr:colOff>523874</xdr:colOff>
      <xdr:row>31</xdr:row>
      <xdr:rowOff>95250</xdr:rowOff>
    </xdr:to>
    <xdr:graphicFrame macro="">
      <xdr:nvGraphicFramePr>
        <xdr:cNvPr id="208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0.00216</cdr:x>
      <cdr:y>0.11404</cdr:y>
    </cdr:from>
    <cdr:to>
      <cdr:x>0.14012</cdr:x>
      <cdr:y>0.15646</cdr:y>
    </cdr:to>
    <cdr:sp macro="" textlink="">
      <cdr:nvSpPr>
        <cdr:cNvPr id="2099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10" y="576263"/>
          <a:ext cx="1099219" cy="214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025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 US$</a:t>
          </a:r>
          <a:r>
            <a:rPr lang="pt-BR" sz="1375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cdr:txBody>
    </cdr:sp>
  </cdr:relSizeAnchor>
  <cdr:relSizeAnchor xmlns:cdr="http://schemas.openxmlformats.org/drawingml/2006/chartDrawing">
    <cdr:from>
      <cdr:x>0.09892</cdr:x>
      <cdr:y>0.03157</cdr:y>
    </cdr:from>
    <cdr:to>
      <cdr:x>0.91401</cdr:x>
      <cdr:y>0.09284</cdr:y>
    </cdr:to>
    <cdr:sp macro="" textlink="">
      <cdr:nvSpPr>
        <cdr:cNvPr id="20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8195" y="159545"/>
          <a:ext cx="6494330" cy="309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775" b="1" i="0" u="none" strike="noStrike" baseline="0">
              <a:solidFill>
                <a:srgbClr val="000000"/>
              </a:solidFill>
              <a:latin typeface="Arial"/>
              <a:cs typeface="Arial"/>
            </a:rPr>
            <a:t>FATURAMENTO DO SUBSETOR DE BRINQUEDOS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8465</xdr:rowOff>
    </xdr:from>
    <xdr:to>
      <xdr:col>12</xdr:col>
      <xdr:colOff>560917</xdr:colOff>
      <xdr:row>29</xdr:row>
      <xdr:rowOff>84666</xdr:rowOff>
    </xdr:to>
    <xdr:graphicFrame macro="">
      <xdr:nvGraphicFramePr>
        <xdr:cNvPr id="2068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0.11367</cdr:y>
    </cdr:from>
    <cdr:to>
      <cdr:x>0.13802</cdr:x>
      <cdr:y>0.16932</cdr:y>
    </cdr:to>
    <cdr:sp macro="" textlink="">
      <cdr:nvSpPr>
        <cdr:cNvPr id="207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05368"/>
          <a:ext cx="1121827" cy="296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US$</a:t>
          </a: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cdr:txBody>
    </cdr:sp>
  </cdr:relSizeAnchor>
  <cdr:relSizeAnchor xmlns:cdr="http://schemas.openxmlformats.org/drawingml/2006/chartDrawing">
    <cdr:from>
      <cdr:x>0.06849</cdr:x>
      <cdr:y>0.04871</cdr:y>
    </cdr:from>
    <cdr:to>
      <cdr:x>0.93794</cdr:x>
      <cdr:y>0.19057</cdr:y>
    </cdr:to>
    <cdr:sp macro="" textlink="">
      <cdr:nvSpPr>
        <cdr:cNvPr id="20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173" y="245877"/>
          <a:ext cx="7428516" cy="716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FATURAMENTO DO SUBSETOR ISQUEIROS, CANETAS E BARBEADORES DESCARTÁVEIS</a:t>
          </a:r>
          <a:endParaRPr lang="pt-BR" sz="14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pt-BR" sz="14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378619</xdr:colOff>
      <xdr:row>36</xdr:row>
      <xdr:rowOff>130969</xdr:rowOff>
    </xdr:to>
    <xdr:graphicFrame macro="">
      <xdr:nvGraphicFramePr>
        <xdr:cNvPr id="973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0</xdr:row>
      <xdr:rowOff>52389</xdr:rowOff>
    </xdr:from>
    <xdr:to>
      <xdr:col>23</xdr:col>
      <xdr:colOff>11906</xdr:colOff>
      <xdr:row>29</xdr:row>
      <xdr:rowOff>52389</xdr:rowOff>
    </xdr:to>
    <xdr:graphicFrame macro="">
      <xdr:nvGraphicFramePr>
        <xdr:cNvPr id="1157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108857</xdr:rowOff>
    </xdr:from>
    <xdr:to>
      <xdr:col>10</xdr:col>
      <xdr:colOff>612321</xdr:colOff>
      <xdr:row>28</xdr:row>
      <xdr:rowOff>95250</xdr:rowOff>
    </xdr:to>
    <xdr:graphicFrame macro="">
      <xdr:nvGraphicFramePr>
        <xdr:cNvPr id="1085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11</xdr:col>
      <xdr:colOff>603250</xdr:colOff>
      <xdr:row>43</xdr:row>
      <xdr:rowOff>31750</xdr:rowOff>
    </xdr:to>
    <xdr:graphicFrame macro="">
      <xdr:nvGraphicFramePr>
        <xdr:cNvPr id="1126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0.00386</cdr:x>
      <cdr:y>0.08214</cdr:y>
    </cdr:from>
    <cdr:to>
      <cdr:x>0.11524</cdr:x>
      <cdr:y>0.14652</cdr:y>
    </cdr:to>
    <cdr:sp macro="" textlink="">
      <cdr:nvSpPr>
        <cdr:cNvPr id="1146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90739"/>
          <a:ext cx="1373898" cy="460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(MILHÕES US$)</a:t>
          </a:r>
        </a:p>
      </cdr:txBody>
    </cdr:sp>
  </cdr:relSizeAnchor>
  <cdr:relSizeAnchor xmlns:cdr="http://schemas.openxmlformats.org/drawingml/2006/chartDrawing">
    <cdr:from>
      <cdr:x>0.43972</cdr:x>
      <cdr:y>0.95239</cdr:y>
    </cdr:from>
    <cdr:to>
      <cdr:x>0.58112</cdr:x>
      <cdr:y>0.98545</cdr:y>
    </cdr:to>
    <cdr:sp macro="" textlink="">
      <cdr:nvSpPr>
        <cdr:cNvPr id="1146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7055" y="6815917"/>
          <a:ext cx="1744147" cy="236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(ANOS)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95249</xdr:rowOff>
    </xdr:from>
    <xdr:to>
      <xdr:col>13</xdr:col>
      <xdr:colOff>27213</xdr:colOff>
      <xdr:row>36</xdr:row>
      <xdr:rowOff>95249</xdr:rowOff>
    </xdr:to>
    <xdr:graphicFrame macro="">
      <xdr:nvGraphicFramePr>
        <xdr:cNvPr id="2468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0.01409</cdr:x>
      <cdr:y>0.9404</cdr:y>
    </cdr:from>
    <cdr:to>
      <cdr:x>0.30048</cdr:x>
      <cdr:y>0.99139</cdr:y>
    </cdr:to>
    <cdr:sp macro="" textlink="">
      <cdr:nvSpPr>
        <cdr:cNvPr id="2478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57" y="5238750"/>
          <a:ext cx="329804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OBS.: Valores acumulados ano/ano</a:t>
          </a:r>
        </a:p>
        <a:p xmlns:a="http://schemas.openxmlformats.org/drawingml/2006/main">
          <a:pPr algn="l" rtl="0">
            <a:defRPr sz="1000"/>
          </a:pPr>
          <a:endParaRPr lang="pt-B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0.01417</cdr:x>
      <cdr:y>0.06798</cdr:y>
    </cdr:from>
    <cdr:to>
      <cdr:x>0.15114</cdr:x>
      <cdr:y>0.11724</cdr:y>
    </cdr:to>
    <cdr:sp macro="" textlink="">
      <cdr:nvSpPr>
        <cdr:cNvPr id="1167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414" y="328611"/>
          <a:ext cx="1260608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Bilhões de US$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</xdr:colOff>
      <xdr:row>0</xdr:row>
      <xdr:rowOff>12447</xdr:rowOff>
    </xdr:from>
    <xdr:to>
      <xdr:col>10</xdr:col>
      <xdr:colOff>267349</xdr:colOff>
      <xdr:row>29</xdr:row>
      <xdr:rowOff>45787</xdr:rowOff>
    </xdr:to>
    <xdr:graphicFrame macro="">
      <xdr:nvGraphicFramePr>
        <xdr:cNvPr id="911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40823</xdr:rowOff>
    </xdr:from>
    <xdr:to>
      <xdr:col>10</xdr:col>
      <xdr:colOff>0</xdr:colOff>
      <xdr:row>30</xdr:row>
      <xdr:rowOff>81645</xdr:rowOff>
    </xdr:to>
    <xdr:graphicFrame macro="">
      <xdr:nvGraphicFramePr>
        <xdr:cNvPr id="3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40824</xdr:colOff>
      <xdr:row>0</xdr:row>
      <xdr:rowOff>46264</xdr:rowOff>
    </xdr:from>
    <xdr:to>
      <xdr:col>9</xdr:col>
      <xdr:colOff>707573</xdr:colOff>
      <xdr:row>32</xdr:row>
      <xdr:rowOff>136070</xdr:rowOff>
    </xdr:to>
    <xdr:graphicFrame macro="">
      <xdr:nvGraphicFramePr>
        <xdr:cNvPr id="1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0</xdr:row>
      <xdr:rowOff>190500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5633357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paz\Configura&#231;&#245;es%20locais\Temporary%20Internet%20Files\Content.IE5\A583UHE5\MRosa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paz\Configura&#231;&#245;es%20locais\Temporary%20Internet%20Files\Content.IE5\A583UHE5\INDICADORES\Mao-de-Obra\POEVOMA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AS_RODAS"/>
      <sheetName val="ELETROELETRONICO"/>
    </sheetNames>
    <sheetDataSet>
      <sheetData sheetId="0" refreshError="1"/>
      <sheetData sheetId="1" refreshError="1">
        <row r="7">
          <cell r="D7">
            <v>794412760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_SUBSETOR"/>
      <sheetName val="ELETROLETRONICO"/>
      <sheetName val="RELOJOEIRO"/>
      <sheetName val="DUAS_RODAS"/>
      <sheetName val="TERMOPLÁTICO"/>
      <sheetName val="BEBIDAS"/>
      <sheetName val="METALURGICO"/>
      <sheetName val="MECÂNICO"/>
      <sheetName val="MADEIREIRO"/>
      <sheetName val="PAPEL_PAPELÃO"/>
      <sheetName val="COURO"/>
      <sheetName val="QUÍMICO"/>
      <sheetName val="VESTUÁRIO_CALÇADO"/>
      <sheetName val="ALIMENTOS"/>
      <sheetName val="GRAFICO"/>
      <sheetName val="TEXTIL"/>
      <sheetName val="MINERAL_N_METÁLICO"/>
      <sheetName val="MOBILIÁRIO"/>
      <sheetName val="BORRACHA"/>
      <sheetName val="ÓTICO"/>
      <sheetName val="BRINQUEDOS"/>
      <sheetName val="ISQ.CANET"/>
      <sheetName val="NAVAL"/>
      <sheetName val="DIVERSOS"/>
      <sheetName val="Media Salarial"/>
    </sheetNames>
    <sheetDataSet>
      <sheetData sheetId="0" refreshError="1">
        <row r="7">
          <cell r="C7">
            <v>7</v>
          </cell>
        </row>
      </sheetData>
      <sheetData sheetId="1" refreshError="1">
        <row r="7">
          <cell r="C7">
            <v>84</v>
          </cell>
        </row>
      </sheetData>
      <sheetData sheetId="2" refreshError="1">
        <row r="7">
          <cell r="C7">
            <v>17</v>
          </cell>
        </row>
      </sheetData>
      <sheetData sheetId="3" refreshError="1">
        <row r="7">
          <cell r="C7">
            <v>9</v>
          </cell>
        </row>
      </sheetData>
      <sheetData sheetId="4" refreshError="1">
        <row r="7">
          <cell r="C7">
            <v>18</v>
          </cell>
        </row>
      </sheetData>
      <sheetData sheetId="5" refreshError="1">
        <row r="7">
          <cell r="C7">
            <v>5</v>
          </cell>
        </row>
      </sheetData>
      <sheetData sheetId="6" refreshError="1">
        <row r="7">
          <cell r="C7">
            <v>21</v>
          </cell>
        </row>
      </sheetData>
      <sheetData sheetId="7" refreshError="1">
        <row r="7">
          <cell r="C7">
            <v>11</v>
          </cell>
        </row>
      </sheetData>
      <sheetData sheetId="8" refreshError="1">
        <row r="7">
          <cell r="C7">
            <v>21</v>
          </cell>
        </row>
      </sheetData>
      <sheetData sheetId="9" refreshError="1">
        <row r="7">
          <cell r="C7">
            <v>5</v>
          </cell>
        </row>
      </sheetData>
      <sheetData sheetId="10" refreshError="1">
        <row r="7">
          <cell r="C7">
            <v>1</v>
          </cell>
        </row>
      </sheetData>
      <sheetData sheetId="11" refreshError="1">
        <row r="7">
          <cell r="C7">
            <v>8</v>
          </cell>
        </row>
      </sheetData>
      <sheetData sheetId="12" refreshError="1">
        <row r="7">
          <cell r="C7">
            <v>6</v>
          </cell>
        </row>
      </sheetData>
      <sheetData sheetId="13" refreshError="1">
        <row r="7">
          <cell r="C7">
            <v>17</v>
          </cell>
        </row>
      </sheetData>
      <sheetData sheetId="14" refreshError="1">
        <row r="7">
          <cell r="C7">
            <v>2</v>
          </cell>
        </row>
      </sheetData>
      <sheetData sheetId="15" refreshError="1">
        <row r="7">
          <cell r="C7">
            <v>7</v>
          </cell>
        </row>
      </sheetData>
      <sheetData sheetId="16" refreshError="1">
        <row r="7">
          <cell r="C7">
            <v>7</v>
          </cell>
        </row>
      </sheetData>
      <sheetData sheetId="17" refreshError="1">
        <row r="7">
          <cell r="C7">
            <v>8</v>
          </cell>
        </row>
      </sheetData>
      <sheetData sheetId="18" refreshError="1">
        <row r="7">
          <cell r="C7">
            <v>3</v>
          </cell>
        </row>
      </sheetData>
      <sheetData sheetId="19" refreshError="1">
        <row r="7">
          <cell r="C7">
            <v>10</v>
          </cell>
        </row>
      </sheetData>
      <sheetData sheetId="20" refreshError="1">
        <row r="7">
          <cell r="C7">
            <v>5</v>
          </cell>
        </row>
      </sheetData>
      <sheetData sheetId="21" refreshError="1">
        <row r="7">
          <cell r="C7">
            <v>5</v>
          </cell>
        </row>
      </sheetData>
      <sheetData sheetId="22" refreshError="1">
        <row r="7">
          <cell r="C7">
            <v>0</v>
          </cell>
        </row>
      </sheetData>
      <sheetData sheetId="23" refreshError="1">
        <row r="7">
          <cell r="C7">
            <v>16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showGridLines="0" topLeftCell="A5" zoomScale="80" zoomScaleNormal="80" workbookViewId="0">
      <selection activeCell="S8" sqref="S8"/>
    </sheetView>
  </sheetViews>
  <sheetFormatPr defaultRowHeight="12.75"/>
  <cols>
    <col min="18" max="18" width="10.5703125" customWidth="1"/>
  </cols>
  <sheetData>
    <row r="1" ht="28.5" customHeight="1"/>
    <row r="2" ht="27.75" customHeight="1"/>
    <row r="42" ht="98.25" customHeight="1"/>
    <row r="45" ht="21.75" customHeight="1"/>
  </sheetData>
  <phoneticPr fontId="24" type="noConversion"/>
  <printOptions horizontalCentered="1" verticalCentered="1"/>
  <pageMargins left="0.19685039370078741" right="0.19685039370078741" top="0.39370078740157483" bottom="0.19685039370078741" header="0.3" footer="0.11811023622047245"/>
  <pageSetup paperSize="9" scale="85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zoomScale="75" zoomScaleNormal="75" workbookViewId="0">
      <selection activeCell="K30" sqref="A1:K30"/>
    </sheetView>
  </sheetViews>
  <sheetFormatPr defaultRowHeight="12.75"/>
  <cols>
    <col min="1" max="1" width="16.42578125" customWidth="1"/>
    <col min="2" max="2" width="15" customWidth="1"/>
    <col min="3" max="3" width="15.42578125" customWidth="1"/>
    <col min="4" max="4" width="16.7109375" customWidth="1"/>
    <col min="5" max="5" width="13" customWidth="1"/>
    <col min="6" max="6" width="13.5703125" customWidth="1"/>
    <col min="7" max="7" width="11.85546875" customWidth="1"/>
    <col min="8" max="8" width="11" customWidth="1"/>
    <col min="9" max="9" width="12.5703125" customWidth="1"/>
    <col min="10" max="10" width="10.5703125" customWidth="1"/>
  </cols>
  <sheetData>
    <row r="1" spans="1:9" ht="20.100000000000001" customHeight="1"/>
    <row r="2" spans="1:9" ht="20.100000000000001" customHeight="1"/>
    <row r="3" spans="1:9" ht="20.100000000000001" customHeight="1" thickBot="1"/>
    <row r="4" spans="1:9" ht="20.100000000000001" customHeight="1" thickBot="1">
      <c r="A4" s="1546"/>
      <c r="B4" s="1546"/>
      <c r="C4" s="1546"/>
      <c r="D4" s="1546"/>
      <c r="E4" s="1546"/>
      <c r="F4" s="1546"/>
      <c r="G4" s="1546"/>
      <c r="H4" s="1546"/>
      <c r="I4" s="1546"/>
    </row>
    <row r="5" spans="1:9" ht="20.100000000000001" customHeight="1" thickBot="1">
      <c r="A5" s="14" t="s">
        <v>241</v>
      </c>
      <c r="B5" s="16" t="s">
        <v>148</v>
      </c>
      <c r="C5" s="15" t="s">
        <v>147</v>
      </c>
      <c r="D5" s="17" t="s">
        <v>149</v>
      </c>
    </row>
    <row r="6" spans="1:9" ht="20.100000000000001" customHeight="1">
      <c r="A6" s="408">
        <v>1988</v>
      </c>
      <c r="B6" s="411">
        <v>3774.9</v>
      </c>
      <c r="C6" s="411">
        <v>1264.9000000000001</v>
      </c>
      <c r="D6" s="415">
        <v>59.7</v>
      </c>
    </row>
    <row r="7" spans="1:9" ht="20.100000000000001" customHeight="1">
      <c r="A7" s="408">
        <v>1989</v>
      </c>
      <c r="B7" s="412">
        <v>5180.5</v>
      </c>
      <c r="C7" s="412">
        <v>1661.8</v>
      </c>
      <c r="D7" s="416">
        <v>61</v>
      </c>
    </row>
    <row r="8" spans="1:9" ht="20.100000000000001" customHeight="1">
      <c r="A8" s="408">
        <v>1990</v>
      </c>
      <c r="B8" s="412">
        <v>6506.1</v>
      </c>
      <c r="C8" s="412">
        <v>1812.5</v>
      </c>
      <c r="D8" s="416">
        <v>61.8</v>
      </c>
    </row>
    <row r="9" spans="1:9" ht="20.100000000000001" customHeight="1">
      <c r="A9" s="408">
        <v>1991</v>
      </c>
      <c r="B9" s="412">
        <v>4575.3999999999996</v>
      </c>
      <c r="C9" s="412">
        <v>1346.4</v>
      </c>
      <c r="D9" s="416">
        <v>62.5</v>
      </c>
    </row>
    <row r="10" spans="1:9" ht="20.100000000000001" customHeight="1">
      <c r="A10" s="408">
        <v>1992</v>
      </c>
      <c r="B10" s="412">
        <v>3612.7</v>
      </c>
      <c r="C10" s="412">
        <v>814.9</v>
      </c>
      <c r="D10" s="416">
        <v>115.1</v>
      </c>
    </row>
    <row r="11" spans="1:9" ht="20.100000000000001" customHeight="1">
      <c r="A11" s="408">
        <v>1993</v>
      </c>
      <c r="B11" s="412">
        <v>5569</v>
      </c>
      <c r="C11" s="412">
        <v>969.5</v>
      </c>
      <c r="D11" s="416">
        <v>97.3</v>
      </c>
    </row>
    <row r="12" spans="1:9" ht="20.100000000000001" customHeight="1">
      <c r="A12" s="408">
        <v>1994</v>
      </c>
      <c r="B12" s="412">
        <v>7259.2</v>
      </c>
      <c r="C12" s="412">
        <v>1445</v>
      </c>
      <c r="D12" s="416">
        <v>114.6</v>
      </c>
      <c r="F12" s="37"/>
      <c r="G12" s="37"/>
      <c r="H12" s="37"/>
    </row>
    <row r="13" spans="1:9" ht="20.100000000000001" customHeight="1">
      <c r="A13" s="408">
        <v>1995</v>
      </c>
      <c r="B13" s="412">
        <v>9474.2999999999993</v>
      </c>
      <c r="C13" s="412">
        <v>2190.9</v>
      </c>
      <c r="D13" s="416">
        <v>101.8</v>
      </c>
      <c r="F13" s="622"/>
      <c r="G13" s="622"/>
      <c r="H13" s="629"/>
    </row>
    <row r="14" spans="1:9" ht="20.100000000000001" customHeight="1">
      <c r="A14" s="408">
        <v>1996</v>
      </c>
      <c r="B14" s="412">
        <v>10645</v>
      </c>
      <c r="C14" s="412">
        <v>2515.8000000000002</v>
      </c>
      <c r="D14" s="416">
        <v>105.3</v>
      </c>
      <c r="F14" s="622"/>
      <c r="G14" s="622"/>
      <c r="H14" s="629"/>
    </row>
    <row r="15" spans="1:9" ht="20.100000000000001" customHeight="1">
      <c r="A15" s="408">
        <v>1997</v>
      </c>
      <c r="B15" s="412">
        <v>9564.9</v>
      </c>
      <c r="C15" s="412">
        <v>2016.1</v>
      </c>
      <c r="D15" s="416">
        <v>149.69999999999999</v>
      </c>
      <c r="F15" s="37"/>
      <c r="G15" s="37"/>
      <c r="H15" s="37"/>
    </row>
    <row r="16" spans="1:9" ht="20.100000000000001" customHeight="1">
      <c r="A16" s="408">
        <v>1998</v>
      </c>
      <c r="B16" s="412">
        <v>8113.8</v>
      </c>
      <c r="C16" s="412">
        <v>1597.3</v>
      </c>
      <c r="D16" s="416">
        <v>227.6</v>
      </c>
    </row>
    <row r="17" spans="1:4" ht="20.100000000000001" customHeight="1">
      <c r="A17" s="409">
        <v>1999</v>
      </c>
      <c r="B17" s="412">
        <v>5729.9</v>
      </c>
      <c r="C17" s="412">
        <v>1111.2</v>
      </c>
      <c r="D17" s="416">
        <v>375.7</v>
      </c>
    </row>
    <row r="18" spans="1:4" ht="20.100000000000001" customHeight="1">
      <c r="A18" s="409">
        <v>2000</v>
      </c>
      <c r="B18" s="413">
        <v>7849.7</v>
      </c>
      <c r="C18" s="413">
        <v>1803.5</v>
      </c>
      <c r="D18" s="417">
        <v>741.9</v>
      </c>
    </row>
    <row r="19" spans="1:4" ht="20.100000000000001" customHeight="1">
      <c r="A19" s="410">
        <v>2001</v>
      </c>
      <c r="B19" s="413">
        <v>6601.7</v>
      </c>
      <c r="C19" s="413">
        <v>1684.4</v>
      </c>
      <c r="D19" s="417">
        <v>829</v>
      </c>
    </row>
    <row r="20" spans="1:4" ht="20.100000000000001" customHeight="1">
      <c r="A20" s="410">
        <v>2002</v>
      </c>
      <c r="B20" s="413">
        <v>6474.9</v>
      </c>
      <c r="C20" s="413">
        <v>1611.7</v>
      </c>
      <c r="D20" s="417">
        <v>1026.3</v>
      </c>
    </row>
    <row r="21" spans="1:4" ht="20.100000000000001" customHeight="1">
      <c r="A21" s="410">
        <v>2003</v>
      </c>
      <c r="B21" s="413">
        <v>7454.1</v>
      </c>
      <c r="C21" s="413">
        <v>1940.6</v>
      </c>
      <c r="D21" s="418">
        <v>1227.7</v>
      </c>
    </row>
    <row r="22" spans="1:4" ht="20.100000000000001" customHeight="1" thickBot="1">
      <c r="A22" s="410">
        <v>2004</v>
      </c>
      <c r="B22" s="414">
        <v>10197.6</v>
      </c>
      <c r="C22" s="414">
        <v>2907.4</v>
      </c>
      <c r="D22" s="419">
        <v>1085.9000000000001</v>
      </c>
    </row>
    <row r="23" spans="1:4" ht="20.100000000000001" customHeight="1">
      <c r="A23" s="410">
        <v>2005</v>
      </c>
      <c r="B23" s="413">
        <v>12913.7</v>
      </c>
      <c r="C23" s="413">
        <v>3963.4</v>
      </c>
      <c r="D23" s="418">
        <v>2024.5</v>
      </c>
    </row>
    <row r="24" spans="1:4" ht="20.100000000000001" customHeight="1">
      <c r="A24" s="410">
        <v>2006</v>
      </c>
      <c r="B24" s="413">
        <v>16493.400000000001</v>
      </c>
      <c r="C24" s="413">
        <v>4771.8999999999996</v>
      </c>
      <c r="D24" s="418">
        <v>1482.7</v>
      </c>
    </row>
    <row r="25" spans="1:4" ht="20.100000000000001" customHeight="1">
      <c r="A25" s="410">
        <v>2007</v>
      </c>
      <c r="B25" s="413">
        <v>20353.599999999999</v>
      </c>
      <c r="C25" s="413">
        <v>4271.5</v>
      </c>
      <c r="D25" s="418">
        <v>1044.8</v>
      </c>
    </row>
    <row r="26" spans="1:4" ht="20.100000000000001" customHeight="1">
      <c r="A26" s="410">
        <v>2008</v>
      </c>
      <c r="B26" s="413">
        <v>24026.7</v>
      </c>
      <c r="C26" s="413">
        <v>4881.7</v>
      </c>
      <c r="D26" s="418">
        <v>1192</v>
      </c>
    </row>
    <row r="27" spans="1:4" ht="20.100000000000001" customHeight="1">
      <c r="A27" s="410">
        <v>2009</v>
      </c>
      <c r="B27" s="413">
        <v>21039.8</v>
      </c>
      <c r="C27" s="413">
        <v>4056.4</v>
      </c>
      <c r="D27" s="418">
        <v>857.4</v>
      </c>
    </row>
    <row r="28" spans="1:4" ht="20.100000000000001" customHeight="1">
      <c r="A28" s="410">
        <v>2010</v>
      </c>
      <c r="B28" s="413">
        <v>28821</v>
      </c>
      <c r="C28" s="413">
        <v>5356.8</v>
      </c>
      <c r="D28" s="418">
        <v>1037.5</v>
      </c>
    </row>
    <row r="29" spans="1:4" ht="20.100000000000001" customHeight="1"/>
    <row r="30" spans="1:4" ht="20.100000000000001" customHeight="1"/>
  </sheetData>
  <mergeCells count="3">
    <mergeCell ref="A4:C4"/>
    <mergeCell ref="D4:F4"/>
    <mergeCell ref="G4:I4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80" orientation="landscape" horizontalDpi="300" verticalDpi="300" r:id="rId1"/>
  <headerFooter alignWithMargins="0">
    <oddFooter>&amp;R&amp;"Arial,Negrito"11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0"/>
  <sheetViews>
    <sheetView showGridLines="0" zoomScale="70" zoomScaleNormal="70" workbookViewId="0">
      <selection activeCell="Q23" sqref="Q23"/>
    </sheetView>
  </sheetViews>
  <sheetFormatPr defaultColWidth="11.42578125" defaultRowHeight="12.75"/>
  <cols>
    <col min="1" max="1" width="11" customWidth="1"/>
    <col min="2" max="3" width="17.28515625" customWidth="1"/>
    <col min="4" max="5" width="18.85546875" customWidth="1"/>
    <col min="6" max="6" width="19.140625" customWidth="1"/>
    <col min="7" max="8" width="11.42578125" customWidth="1"/>
    <col min="9" max="9" width="15.85546875" customWidth="1"/>
    <col min="10" max="11" width="16.7109375" customWidth="1"/>
    <col min="15" max="15" width="10.28515625" customWidth="1"/>
    <col min="16" max="16" width="11.42578125" hidden="1" customWidth="1"/>
  </cols>
  <sheetData>
    <row r="3" spans="2:12">
      <c r="C3" s="37"/>
      <c r="D3" s="37"/>
      <c r="E3" s="37"/>
      <c r="F3" s="37"/>
    </row>
    <row r="4" spans="2:12" ht="15.75">
      <c r="B4" s="780"/>
      <c r="C4" s="1547"/>
      <c r="D4" s="1547"/>
      <c r="E4" s="1547"/>
      <c r="F4" s="1547"/>
      <c r="G4" s="780"/>
      <c r="H4" s="779"/>
    </row>
    <row r="5" spans="2:12" ht="16.5" thickBot="1">
      <c r="C5" s="775" t="s">
        <v>241</v>
      </c>
      <c r="D5" s="776" t="s">
        <v>147</v>
      </c>
      <c r="E5" s="777" t="s">
        <v>148</v>
      </c>
      <c r="F5" s="778" t="s">
        <v>149</v>
      </c>
    </row>
    <row r="6" spans="2:12" ht="15.75">
      <c r="C6" s="18">
        <v>1988</v>
      </c>
      <c r="D6" s="19">
        <v>850.7</v>
      </c>
      <c r="E6" s="20">
        <v>1074.3</v>
      </c>
      <c r="F6" s="21">
        <v>460.5</v>
      </c>
    </row>
    <row r="7" spans="2:12" ht="15.75">
      <c r="C7" s="18">
        <v>1989</v>
      </c>
      <c r="D7" s="19">
        <v>1082.0999999999999</v>
      </c>
      <c r="E7" s="20">
        <v>1268.7</v>
      </c>
      <c r="F7" s="21">
        <v>675.1</v>
      </c>
    </row>
    <row r="8" spans="2:12" ht="15.75">
      <c r="C8" s="18">
        <v>1990</v>
      </c>
      <c r="D8" s="19">
        <v>1189</v>
      </c>
      <c r="E8" s="20">
        <v>1486.3</v>
      </c>
      <c r="F8" s="21">
        <v>659.9</v>
      </c>
      <c r="G8" s="22"/>
    </row>
    <row r="9" spans="2:12" ht="15.75">
      <c r="C9" s="18">
        <v>1991</v>
      </c>
      <c r="D9" s="19">
        <v>854.8</v>
      </c>
      <c r="E9" s="20">
        <v>959.4</v>
      </c>
      <c r="F9" s="21">
        <v>668.6</v>
      </c>
    </row>
    <row r="10" spans="2:12" ht="15.75">
      <c r="C10" s="18">
        <v>1992</v>
      </c>
      <c r="D10" s="19">
        <v>655.8</v>
      </c>
      <c r="E10" s="20">
        <v>705.1</v>
      </c>
      <c r="F10" s="21">
        <v>650.6</v>
      </c>
    </row>
    <row r="11" spans="2:12" ht="15.75">
      <c r="C11" s="18">
        <v>1993</v>
      </c>
      <c r="D11" s="19">
        <v>708.9</v>
      </c>
      <c r="E11" s="20">
        <v>993.2</v>
      </c>
      <c r="F11" s="21">
        <v>1221.3</v>
      </c>
    </row>
    <row r="12" spans="2:12" ht="15.75">
      <c r="C12" s="18">
        <v>1994</v>
      </c>
      <c r="D12" s="19">
        <v>1127.2</v>
      </c>
      <c r="E12" s="20">
        <v>1272.4000000000001</v>
      </c>
      <c r="F12" s="21">
        <v>1816.5</v>
      </c>
      <c r="H12" s="37"/>
      <c r="I12" s="622"/>
      <c r="J12" s="622"/>
      <c r="K12" s="622"/>
      <c r="L12" s="37"/>
    </row>
    <row r="13" spans="2:12" ht="15.75">
      <c r="C13" s="18">
        <v>1995</v>
      </c>
      <c r="D13" s="20">
        <v>1469</v>
      </c>
      <c r="E13" s="20">
        <v>1628.3</v>
      </c>
      <c r="F13" s="21">
        <v>2791.5</v>
      </c>
      <c r="H13" s="37"/>
      <c r="I13" s="622"/>
      <c r="J13" s="622"/>
      <c r="K13" s="622"/>
      <c r="L13" s="37"/>
    </row>
    <row r="14" spans="2:12" ht="15.75">
      <c r="C14" s="18">
        <v>1996</v>
      </c>
      <c r="D14" s="20">
        <v>1692.6</v>
      </c>
      <c r="E14" s="20">
        <v>1892.8</v>
      </c>
      <c r="F14" s="21">
        <v>3124</v>
      </c>
      <c r="H14" s="37"/>
      <c r="I14" s="37"/>
      <c r="J14" s="37"/>
      <c r="K14" s="37"/>
      <c r="L14" s="37"/>
    </row>
    <row r="15" spans="2:12" ht="15.75">
      <c r="C15" s="18">
        <v>1997</v>
      </c>
      <c r="D15" s="20">
        <v>1670.9</v>
      </c>
      <c r="E15" s="20">
        <v>1682.9</v>
      </c>
      <c r="F15" s="21">
        <v>3371.9</v>
      </c>
      <c r="H15" s="37"/>
      <c r="I15" s="37"/>
      <c r="J15" s="37"/>
      <c r="K15" s="37"/>
      <c r="L15" s="37"/>
    </row>
    <row r="16" spans="2:12" ht="15.75">
      <c r="C16" s="18">
        <v>1998</v>
      </c>
      <c r="D16" s="20">
        <v>1247.8</v>
      </c>
      <c r="E16" s="20">
        <v>1377</v>
      </c>
      <c r="F16" s="21">
        <v>2303.4</v>
      </c>
    </row>
    <row r="17" spans="2:6" ht="15.75">
      <c r="C17" s="23">
        <v>1999</v>
      </c>
      <c r="D17" s="19">
        <v>811.3</v>
      </c>
      <c r="E17" s="19">
        <v>938.2</v>
      </c>
      <c r="F17" s="21">
        <v>2141.1</v>
      </c>
    </row>
    <row r="18" spans="2:6" ht="15.75">
      <c r="C18" s="23">
        <v>2000</v>
      </c>
      <c r="D18" s="21">
        <v>1249.5</v>
      </c>
      <c r="E18" s="21">
        <v>1222.4000000000001</v>
      </c>
      <c r="F18" s="21">
        <v>3026.1</v>
      </c>
    </row>
    <row r="19" spans="2:6" ht="15.75">
      <c r="C19" s="405">
        <v>2001</v>
      </c>
      <c r="D19" s="406">
        <v>1217.7</v>
      </c>
      <c r="E19" s="406">
        <v>1043</v>
      </c>
      <c r="F19" s="406">
        <v>2702</v>
      </c>
    </row>
    <row r="20" spans="2:6" ht="15.75">
      <c r="B20" s="24"/>
      <c r="C20" s="405">
        <v>2002</v>
      </c>
      <c r="D20" s="406">
        <v>1372.7</v>
      </c>
      <c r="E20" s="406">
        <v>991.5</v>
      </c>
      <c r="F20" s="406">
        <v>2583.8000000000002</v>
      </c>
    </row>
    <row r="21" spans="2:6" ht="15.75">
      <c r="C21" s="405">
        <v>2003</v>
      </c>
      <c r="D21" s="406">
        <v>1780.1</v>
      </c>
      <c r="E21" s="406">
        <v>1083.9000000000001</v>
      </c>
      <c r="F21" s="406">
        <v>3224.8</v>
      </c>
    </row>
    <row r="22" spans="2:6" ht="16.5" thickBot="1">
      <c r="C22" s="405">
        <v>2004</v>
      </c>
      <c r="D22" s="407">
        <v>2452.5</v>
      </c>
      <c r="E22" s="407">
        <v>1362.4</v>
      </c>
      <c r="F22" s="407">
        <v>3759</v>
      </c>
    </row>
    <row r="23" spans="2:6" ht="15.75">
      <c r="C23" s="405">
        <v>2005</v>
      </c>
      <c r="D23" s="621">
        <v>3204.9</v>
      </c>
      <c r="E23" s="621">
        <v>1946</v>
      </c>
      <c r="F23" s="621">
        <v>4762.2</v>
      </c>
    </row>
    <row r="24" spans="2:6" ht="15.75">
      <c r="C24" s="405">
        <v>2006</v>
      </c>
      <c r="D24" s="621">
        <v>3816</v>
      </c>
      <c r="E24" s="621">
        <v>2197.8000000000002</v>
      </c>
      <c r="F24" s="621">
        <v>5917.6</v>
      </c>
    </row>
    <row r="25" spans="2:6" ht="15.75">
      <c r="C25" s="405">
        <v>2007</v>
      </c>
      <c r="D25" s="621">
        <v>3803.3</v>
      </c>
      <c r="E25" s="621">
        <v>2795.1</v>
      </c>
      <c r="F25" s="621">
        <v>6299.1</v>
      </c>
    </row>
    <row r="26" spans="2:6" ht="15.75">
      <c r="C26" s="405">
        <v>2008</v>
      </c>
      <c r="D26" s="621">
        <v>4252.3999999999996</v>
      </c>
      <c r="E26" s="621">
        <v>3665.7</v>
      </c>
      <c r="F26" s="621">
        <v>8555.2999999999993</v>
      </c>
    </row>
    <row r="27" spans="2:6" ht="15.75">
      <c r="C27" s="405">
        <v>2009</v>
      </c>
      <c r="D27" s="621">
        <v>3021.1</v>
      </c>
      <c r="E27" s="621">
        <v>2459.9</v>
      </c>
      <c r="F27" s="621">
        <v>6344.7</v>
      </c>
    </row>
    <row r="28" spans="2:6" ht="15.75">
      <c r="C28" s="405">
        <v>2010</v>
      </c>
      <c r="D28" s="621">
        <v>3883.5</v>
      </c>
      <c r="E28" s="621">
        <v>3339.3</v>
      </c>
      <c r="F28" s="621">
        <v>10181.299999999999</v>
      </c>
    </row>
    <row r="40" ht="12" customHeight="1"/>
  </sheetData>
  <mergeCells count="1">
    <mergeCell ref="C4:F4"/>
  </mergeCells>
  <phoneticPr fontId="24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80" orientation="landscape" horizontalDpi="300" verticalDpi="300" r:id="rId1"/>
  <headerFooter alignWithMargins="0">
    <oddFooter>&amp;R&amp;"Arial,Negrito"12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showGridLines="0" zoomScale="70" zoomScaleNormal="70" workbookViewId="0">
      <selection activeCell="L25" sqref="L25"/>
    </sheetView>
  </sheetViews>
  <sheetFormatPr defaultColWidth="11.42578125" defaultRowHeight="12.75"/>
  <cols>
    <col min="1" max="1" width="12.140625" customWidth="1"/>
    <col min="2" max="2" width="22.85546875" customWidth="1"/>
    <col min="3" max="3" width="23.140625" customWidth="1"/>
    <col min="4" max="6" width="11.42578125" customWidth="1"/>
    <col min="7" max="7" width="21.28515625" customWidth="1"/>
    <col min="8" max="13" width="11.42578125" customWidth="1"/>
    <col min="14" max="14" width="5.85546875" customWidth="1"/>
  </cols>
  <sheetData>
    <row r="3" spans="1:7" ht="15">
      <c r="A3" s="10" t="s">
        <v>237</v>
      </c>
      <c r="B3" s="11"/>
      <c r="C3" s="11"/>
    </row>
    <row r="4" spans="1:7" ht="15">
      <c r="A4" s="10" t="s">
        <v>252</v>
      </c>
      <c r="B4" s="11"/>
      <c r="C4" s="11"/>
    </row>
    <row r="5" spans="1:7" ht="15.75" thickBot="1">
      <c r="A5" s="10" t="s">
        <v>253</v>
      </c>
      <c r="B5" s="11"/>
      <c r="C5" s="11"/>
    </row>
    <row r="6" spans="1:7" ht="12" customHeight="1">
      <c r="A6" s="529" t="s">
        <v>241</v>
      </c>
      <c r="B6" s="135" t="s">
        <v>254</v>
      </c>
      <c r="C6" s="341" t="s">
        <v>255</v>
      </c>
    </row>
    <row r="7" spans="1:7" ht="12" customHeight="1">
      <c r="A7" s="258">
        <v>1988</v>
      </c>
      <c r="B7" s="623">
        <v>2385.4</v>
      </c>
      <c r="C7" s="624">
        <v>5099.5</v>
      </c>
      <c r="G7" s="37"/>
    </row>
    <row r="8" spans="1:7" ht="12" customHeight="1">
      <c r="A8" s="258">
        <v>1989</v>
      </c>
      <c r="B8" s="623">
        <v>3025.9</v>
      </c>
      <c r="C8" s="624">
        <v>6903.3</v>
      </c>
      <c r="G8" s="628"/>
    </row>
    <row r="9" spans="1:7" ht="12" customHeight="1">
      <c r="A9" s="258">
        <v>1990</v>
      </c>
      <c r="B9" s="623">
        <v>3335.2</v>
      </c>
      <c r="C9" s="624">
        <v>8380.4</v>
      </c>
      <c r="G9" s="628"/>
    </row>
    <row r="10" spans="1:7" ht="12" customHeight="1">
      <c r="A10" s="258">
        <v>1991</v>
      </c>
      <c r="B10" s="623">
        <v>2482.8000000000002</v>
      </c>
      <c r="C10" s="624">
        <v>5984.3</v>
      </c>
      <c r="G10" s="255">
        <v>18964109111</v>
      </c>
    </row>
    <row r="11" spans="1:7" ht="12" customHeight="1" thickBot="1">
      <c r="A11" s="258">
        <v>1992</v>
      </c>
      <c r="B11" s="623">
        <v>2011.4</v>
      </c>
      <c r="C11" s="624">
        <v>4542.8</v>
      </c>
      <c r="G11" s="591">
        <v>22874284722</v>
      </c>
    </row>
    <row r="12" spans="1:7" ht="12" customHeight="1">
      <c r="A12" s="258">
        <v>1993</v>
      </c>
      <c r="B12" s="623">
        <v>2923.4</v>
      </c>
      <c r="C12" s="624">
        <v>6635.7</v>
      </c>
    </row>
    <row r="13" spans="1:7" ht="12" customHeight="1">
      <c r="A13" s="258">
        <v>1994</v>
      </c>
      <c r="B13" s="623">
        <v>4216.1000000000004</v>
      </c>
      <c r="C13" s="624">
        <v>8818.7999999999993</v>
      </c>
    </row>
    <row r="14" spans="1:7" ht="12" customHeight="1">
      <c r="A14" s="258">
        <v>1995</v>
      </c>
      <c r="B14" s="625">
        <v>5888.8</v>
      </c>
      <c r="C14" s="624">
        <v>11767</v>
      </c>
    </row>
    <row r="15" spans="1:7" ht="12" customHeight="1">
      <c r="A15" s="258">
        <v>1996</v>
      </c>
      <c r="B15" s="625">
        <v>6709.4</v>
      </c>
      <c r="C15" s="624">
        <v>13266.1</v>
      </c>
    </row>
    <row r="16" spans="1:7" ht="12" customHeight="1">
      <c r="A16" s="258">
        <v>1997</v>
      </c>
      <c r="B16" s="625">
        <v>6725.7</v>
      </c>
      <c r="C16" s="624">
        <v>11730.7</v>
      </c>
    </row>
    <row r="17" spans="1:3" ht="12" customHeight="1">
      <c r="A17" s="258">
        <v>1998</v>
      </c>
      <c r="B17" s="625">
        <v>4928.2</v>
      </c>
      <c r="C17" s="624">
        <v>9938.6</v>
      </c>
    </row>
    <row r="18" spans="1:3" ht="12" customHeight="1">
      <c r="A18" s="626">
        <v>1999</v>
      </c>
      <c r="B18" s="625">
        <v>3890.6</v>
      </c>
      <c r="C18" s="627">
        <v>7216.8</v>
      </c>
    </row>
    <row r="19" spans="1:3" ht="12" customHeight="1">
      <c r="A19" s="626">
        <v>2000</v>
      </c>
      <c r="B19" s="625">
        <v>5498</v>
      </c>
      <c r="C19" s="627">
        <v>10395.1</v>
      </c>
    </row>
    <row r="20" spans="1:3" ht="12" customHeight="1">
      <c r="A20" s="626">
        <v>2001</v>
      </c>
      <c r="B20" s="625">
        <v>4962.7</v>
      </c>
      <c r="C20" s="625">
        <v>9115.1</v>
      </c>
    </row>
    <row r="21" spans="1:3" ht="12" customHeight="1">
      <c r="A21" s="626">
        <v>2002</v>
      </c>
      <c r="B21" s="625">
        <v>4948</v>
      </c>
      <c r="C21" s="625">
        <v>9112.9</v>
      </c>
    </row>
    <row r="22" spans="1:3" ht="12" customHeight="1">
      <c r="A22" s="626">
        <v>2003</v>
      </c>
      <c r="B22" s="625">
        <v>6088.7</v>
      </c>
      <c r="C22" s="625">
        <v>10622.4</v>
      </c>
    </row>
    <row r="23" spans="1:3" ht="12" customHeight="1">
      <c r="A23" s="626">
        <v>2004</v>
      </c>
      <c r="B23" s="625">
        <v>7573.9</v>
      </c>
      <c r="C23" s="625">
        <v>14190.9</v>
      </c>
    </row>
    <row r="24" spans="1:3" ht="15.75">
      <c r="A24" s="626">
        <v>2005</v>
      </c>
      <c r="B24" s="625">
        <v>9913.2999999999993</v>
      </c>
      <c r="C24" s="627">
        <v>18901.7</v>
      </c>
    </row>
    <row r="25" spans="1:3" ht="15.75">
      <c r="A25" s="626">
        <v>2006</v>
      </c>
      <c r="B25" s="625">
        <v>11931.4</v>
      </c>
      <c r="C25" s="627">
        <v>22748</v>
      </c>
    </row>
    <row r="26" spans="1:3" ht="15.75">
      <c r="A26" s="626">
        <v>2007</v>
      </c>
      <c r="B26" s="625">
        <v>12897.5</v>
      </c>
      <c r="C26" s="627">
        <v>25669.9</v>
      </c>
    </row>
    <row r="27" spans="1:3" ht="15.75">
      <c r="A27" s="626">
        <v>2008</v>
      </c>
      <c r="B27" s="625">
        <v>16473.400000000001</v>
      </c>
      <c r="C27" s="627">
        <v>30100.3</v>
      </c>
    </row>
    <row r="28" spans="1:3" ht="15.75">
      <c r="A28" s="626">
        <v>2009</v>
      </c>
      <c r="B28" s="625">
        <v>11825.6</v>
      </c>
      <c r="C28" s="627">
        <v>25953.7</v>
      </c>
    </row>
    <row r="29" spans="1:3" ht="15.75">
      <c r="A29" s="626">
        <v>2010</v>
      </c>
      <c r="B29" s="625">
        <v>17404.099999999999</v>
      </c>
      <c r="C29" s="627">
        <v>35215.300000000003</v>
      </c>
    </row>
  </sheetData>
  <phoneticPr fontId="24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80" orientation="landscape" horizontalDpi="300" verticalDpi="300" r:id="rId1"/>
  <headerFooter alignWithMargins="0">
    <oddFooter>&amp;R&amp;"Arial,Negrito"14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showGridLines="0" zoomScale="75" workbookViewId="0">
      <selection activeCell="H41" sqref="H41"/>
    </sheetView>
  </sheetViews>
  <sheetFormatPr defaultRowHeight="12.75"/>
  <cols>
    <col min="1" max="1" width="12" customWidth="1"/>
    <col min="2" max="2" width="18" customWidth="1"/>
    <col min="3" max="3" width="18.28515625" customWidth="1"/>
    <col min="4" max="4" width="17.5703125" customWidth="1"/>
    <col min="5" max="5" width="17.7109375" customWidth="1"/>
    <col min="6" max="6" width="17.85546875" customWidth="1"/>
    <col min="7" max="7" width="19" customWidth="1"/>
    <col min="8" max="8" width="17.7109375" customWidth="1"/>
    <col min="9" max="9" width="19.42578125" customWidth="1"/>
    <col min="10" max="10" width="9.85546875" customWidth="1"/>
    <col min="11" max="11" width="8.85546875" customWidth="1"/>
    <col min="12" max="12" width="9.42578125" customWidth="1"/>
    <col min="13" max="13" width="8.7109375" customWidth="1"/>
    <col min="14" max="14" width="10.5703125" customWidth="1"/>
    <col min="15" max="15" width="9.28515625" customWidth="1"/>
    <col min="16" max="16" width="9.5703125" customWidth="1"/>
  </cols>
  <sheetData>
    <row r="2" spans="1:17" ht="24.95" customHeight="1">
      <c r="A2" s="1545" t="s">
        <v>237</v>
      </c>
      <c r="B2" s="1545"/>
      <c r="C2" s="1545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36" customHeight="1">
      <c r="A3" s="1545" t="s">
        <v>97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24.75" customHeight="1" thickBot="1"/>
    <row r="5" spans="1:17" s="80" customFormat="1" ht="28.5" customHeight="1" thickBot="1">
      <c r="A5" s="129" t="s">
        <v>241</v>
      </c>
      <c r="B5" s="225" t="s">
        <v>256</v>
      </c>
      <c r="C5" s="225"/>
      <c r="D5" s="225"/>
      <c r="E5" s="129" t="s">
        <v>260</v>
      </c>
      <c r="F5" s="225" t="s">
        <v>255</v>
      </c>
      <c r="G5" s="225"/>
      <c r="H5" s="225"/>
      <c r="I5" s="129" t="s">
        <v>260</v>
      </c>
      <c r="J5" s="225" t="s">
        <v>256</v>
      </c>
      <c r="K5" s="225"/>
      <c r="L5" s="225"/>
      <c r="M5" s="129" t="s">
        <v>260</v>
      </c>
      <c r="N5" s="225" t="s">
        <v>255</v>
      </c>
      <c r="O5" s="225"/>
      <c r="P5" s="225"/>
      <c r="Q5" s="129" t="s">
        <v>260</v>
      </c>
    </row>
    <row r="6" spans="1:17" s="80" customFormat="1" ht="28.5" customHeight="1" thickBot="1">
      <c r="A6" s="131"/>
      <c r="B6" s="226" t="s">
        <v>257</v>
      </c>
      <c r="C6" s="227" t="s">
        <v>258</v>
      </c>
      <c r="D6" s="226" t="s">
        <v>259</v>
      </c>
      <c r="E6" s="131" t="s">
        <v>6</v>
      </c>
      <c r="F6" s="226" t="s">
        <v>257</v>
      </c>
      <c r="G6" s="227" t="s">
        <v>258</v>
      </c>
      <c r="H6" s="227" t="s">
        <v>259</v>
      </c>
      <c r="I6" s="131" t="s">
        <v>6</v>
      </c>
      <c r="J6" s="228" t="s">
        <v>156</v>
      </c>
      <c r="K6" s="229" t="s">
        <v>157</v>
      </c>
      <c r="L6" s="227" t="s">
        <v>158</v>
      </c>
      <c r="M6" s="131"/>
      <c r="N6" s="226" t="s">
        <v>156</v>
      </c>
      <c r="O6" s="227" t="s">
        <v>157</v>
      </c>
      <c r="P6" s="226" t="s">
        <v>158</v>
      </c>
      <c r="Q6" s="131"/>
    </row>
    <row r="7" spans="1:17" s="80" customFormat="1" ht="28.5" customHeight="1">
      <c r="A7" s="129">
        <v>1988</v>
      </c>
      <c r="B7" s="1071">
        <v>794412760</v>
      </c>
      <c r="C7" s="123">
        <v>951014481</v>
      </c>
      <c r="D7" s="1071">
        <v>302929447</v>
      </c>
      <c r="E7" s="123">
        <f t="shared" ref="E7:E13" si="0">B7+C7+D7</f>
        <v>2048356688</v>
      </c>
      <c r="F7" s="1071">
        <v>816043855</v>
      </c>
      <c r="G7" s="123">
        <v>2595475803</v>
      </c>
      <c r="H7" s="1071">
        <v>6657635</v>
      </c>
      <c r="I7" s="123">
        <f t="shared" ref="I7:I14" si="1">F7+G7+H7</f>
        <v>3418177293</v>
      </c>
      <c r="J7" s="1070">
        <f>(B7*100)/$E7/100</f>
        <v>0.38782930954064382</v>
      </c>
      <c r="K7" s="124">
        <f>(C7*100)/$E7/100</f>
        <v>0.46428167836753248</v>
      </c>
      <c r="L7" s="1070">
        <f>(D7*100)/$E7/100</f>
        <v>0.14788901209182373</v>
      </c>
      <c r="M7" s="132">
        <f>SUM(J7:L7)</f>
        <v>1</v>
      </c>
      <c r="N7" s="124">
        <f>(F7*100)/$I$7/100</f>
        <v>0.23873655022843779</v>
      </c>
      <c r="O7" s="124">
        <f>(G7*100)/$I$7/100</f>
        <v>0.75931573482604608</v>
      </c>
      <c r="P7" s="124">
        <f>(H7*100)/$I$7/100</f>
        <v>1.9477149455161395E-3</v>
      </c>
      <c r="Q7" s="125">
        <f>SUM(N7:P7)</f>
        <v>1</v>
      </c>
    </row>
    <row r="8" spans="1:17" s="80" customFormat="1" ht="28.5" customHeight="1">
      <c r="A8" s="130">
        <v>1989</v>
      </c>
      <c r="B8" s="1072">
        <v>982516625</v>
      </c>
      <c r="C8" s="126">
        <v>1017922053</v>
      </c>
      <c r="D8" s="1072">
        <v>474034325</v>
      </c>
      <c r="E8" s="126">
        <f t="shared" si="0"/>
        <v>2474473003</v>
      </c>
      <c r="F8" s="1072">
        <v>1135615145</v>
      </c>
      <c r="G8" s="126">
        <v>3610762489</v>
      </c>
      <c r="H8" s="1072">
        <v>4135558</v>
      </c>
      <c r="I8" s="126">
        <f t="shared" si="1"/>
        <v>4750513192</v>
      </c>
      <c r="J8" s="1069">
        <f t="shared" ref="J8:J20" si="2">(B8*100)/$E8/100</f>
        <v>0.39706095956949911</v>
      </c>
      <c r="K8" s="127">
        <f t="shared" ref="K8:K20" si="3">(C8*100)/$E8/100</f>
        <v>0.41136922963632755</v>
      </c>
      <c r="L8" s="1069">
        <f t="shared" ref="L8:L29" si="4">(D8*100)/$E8/100</f>
        <v>0.19156981079417337</v>
      </c>
      <c r="M8" s="133">
        <f t="shared" ref="M8:M29" si="5">SUM(J8:L8)</f>
        <v>1</v>
      </c>
      <c r="N8" s="127">
        <f>(F8*100)/$I$8/100</f>
        <v>0.2390510454559748</v>
      </c>
      <c r="O8" s="127">
        <f>(G8*100)/$I$8/100</f>
        <v>0.76007840480911137</v>
      </c>
      <c r="P8" s="127">
        <f>(H8*100)/$I$8/100</f>
        <v>8.7054973491377684E-4</v>
      </c>
      <c r="Q8" s="128">
        <f t="shared" ref="Q8:Q20" si="6">SUM(N8:P8)</f>
        <v>0.99999999999999989</v>
      </c>
    </row>
    <row r="9" spans="1:17" s="80" customFormat="1" ht="28.5" customHeight="1">
      <c r="A9" s="130">
        <v>1990</v>
      </c>
      <c r="B9" s="1072">
        <v>1244239187</v>
      </c>
      <c r="C9" s="126">
        <v>1279798718</v>
      </c>
      <c r="D9" s="1072">
        <v>498661256</v>
      </c>
      <c r="E9" s="126">
        <f t="shared" si="0"/>
        <v>3022699161</v>
      </c>
      <c r="F9" s="1072">
        <v>1148312204</v>
      </c>
      <c r="G9" s="126">
        <v>4540297933</v>
      </c>
      <c r="H9" s="1072">
        <v>7258169</v>
      </c>
      <c r="I9" s="126">
        <f t="shared" si="1"/>
        <v>5695868306</v>
      </c>
      <c r="J9" s="1069">
        <f t="shared" si="2"/>
        <v>0.41163182993982372</v>
      </c>
      <c r="K9" s="127">
        <f t="shared" si="3"/>
        <v>0.42339599471639244</v>
      </c>
      <c r="L9" s="1069">
        <f t="shared" si="4"/>
        <v>0.16497217534378375</v>
      </c>
      <c r="M9" s="133">
        <f t="shared" si="5"/>
        <v>0.99999999999999989</v>
      </c>
      <c r="N9" s="127">
        <f>(F9*100)/$I$9/100</f>
        <v>0.20160441609760771</v>
      </c>
      <c r="O9" s="127">
        <f>(G9*100)/$I$9/100</f>
        <v>0.79712129724229608</v>
      </c>
      <c r="P9" s="127">
        <f>(H9*100)/$I$9/100</f>
        <v>1.2742866600961051E-3</v>
      </c>
      <c r="Q9" s="128">
        <f t="shared" si="6"/>
        <v>0.99999999999999989</v>
      </c>
    </row>
    <row r="10" spans="1:17" s="80" customFormat="1" ht="28.5" customHeight="1">
      <c r="A10" s="130">
        <v>1991</v>
      </c>
      <c r="B10" s="1072">
        <v>863262613</v>
      </c>
      <c r="C10" s="126">
        <v>820299356</v>
      </c>
      <c r="D10" s="1072">
        <v>547388045</v>
      </c>
      <c r="E10" s="126">
        <f t="shared" si="0"/>
        <v>2230950014</v>
      </c>
      <c r="F10" s="1072">
        <v>887412683</v>
      </c>
      <c r="G10" s="126">
        <v>3127312699</v>
      </c>
      <c r="H10" s="1072">
        <v>7115174</v>
      </c>
      <c r="I10" s="126">
        <f t="shared" si="1"/>
        <v>4021840556</v>
      </c>
      <c r="J10" s="1069">
        <f t="shared" si="2"/>
        <v>0.38694843343988972</v>
      </c>
      <c r="K10" s="127">
        <f t="shared" si="3"/>
        <v>0.36769060304010914</v>
      </c>
      <c r="L10" s="1069">
        <f t="shared" si="4"/>
        <v>0.24536096352000111</v>
      </c>
      <c r="M10" s="133">
        <f t="shared" si="5"/>
        <v>1</v>
      </c>
      <c r="N10" s="127">
        <f>(F10*100)/$I$10/100</f>
        <v>0.22064839981687231</v>
      </c>
      <c r="O10" s="127">
        <f>(G10*100)/$I$10/100</f>
        <v>0.77758246639949591</v>
      </c>
      <c r="P10" s="127">
        <f>(H10*100)/$I$10/100</f>
        <v>1.7691337836317747E-3</v>
      </c>
      <c r="Q10" s="128">
        <f t="shared" si="6"/>
        <v>1</v>
      </c>
    </row>
    <row r="11" spans="1:17" s="80" customFormat="1" ht="28.5" customHeight="1">
      <c r="A11" s="130">
        <v>1992</v>
      </c>
      <c r="B11" s="1072">
        <v>520537999</v>
      </c>
      <c r="C11" s="126">
        <v>491290735</v>
      </c>
      <c r="D11" s="1072">
        <v>536353419</v>
      </c>
      <c r="E11" s="126">
        <f t="shared" si="0"/>
        <v>1548182153</v>
      </c>
      <c r="F11" s="1072">
        <v>492801014</v>
      </c>
      <c r="G11" s="126">
        <v>2434622697</v>
      </c>
      <c r="H11" s="1072">
        <v>11824967</v>
      </c>
      <c r="I11" s="126">
        <f t="shared" si="1"/>
        <v>2939248678</v>
      </c>
      <c r="J11" s="1069">
        <f t="shared" si="2"/>
        <v>0.33622529363959153</v>
      </c>
      <c r="K11" s="127">
        <f t="shared" si="3"/>
        <v>0.31733393518843905</v>
      </c>
      <c r="L11" s="1069">
        <f t="shared" si="4"/>
        <v>0.34644077117196942</v>
      </c>
      <c r="M11" s="133">
        <f t="shared" si="5"/>
        <v>1</v>
      </c>
      <c r="N11" s="127">
        <f>(F11*100)/$I$11/100</f>
        <v>0.16766223888729431</v>
      </c>
      <c r="O11" s="127">
        <f>(G11*100)/$I$11/100</f>
        <v>0.82831463537703431</v>
      </c>
      <c r="P11" s="127">
        <f>(H11*100)/$I$11/100</f>
        <v>4.0231257356714203E-3</v>
      </c>
      <c r="Q11" s="128">
        <f t="shared" si="6"/>
        <v>1</v>
      </c>
    </row>
    <row r="12" spans="1:17" s="80" customFormat="1" ht="28.5" customHeight="1">
      <c r="A12" s="130">
        <v>1993</v>
      </c>
      <c r="B12" s="1072">
        <v>507358204</v>
      </c>
      <c r="C12" s="126">
        <v>735470152</v>
      </c>
      <c r="D12" s="1072">
        <v>980429008</v>
      </c>
      <c r="E12" s="126">
        <f t="shared" si="0"/>
        <v>2223257364</v>
      </c>
      <c r="F12" s="1072">
        <v>601531907</v>
      </c>
      <c r="G12" s="126">
        <v>3767094715</v>
      </c>
      <c r="H12" s="1072">
        <v>14907617</v>
      </c>
      <c r="I12" s="126">
        <f t="shared" si="1"/>
        <v>4383534239</v>
      </c>
      <c r="J12" s="1069">
        <f t="shared" si="2"/>
        <v>0.22820489081263198</v>
      </c>
      <c r="K12" s="127">
        <f t="shared" si="3"/>
        <v>0.33080747371360103</v>
      </c>
      <c r="L12" s="1069">
        <f t="shared" si="4"/>
        <v>0.4409876354737669</v>
      </c>
      <c r="M12" s="133">
        <f t="shared" si="5"/>
        <v>1</v>
      </c>
      <c r="N12" s="127">
        <f>(F12*100)/$I$12/100</f>
        <v>0.13722532417979363</v>
      </c>
      <c r="O12" s="127">
        <f>(G12*100)/$I$12/100</f>
        <v>0.85937385443107062</v>
      </c>
      <c r="P12" s="127">
        <f>(H12*100)/$I$12/100</f>
        <v>3.4008213891357263E-3</v>
      </c>
      <c r="Q12" s="128">
        <f t="shared" si="6"/>
        <v>1</v>
      </c>
    </row>
    <row r="13" spans="1:17" s="80" customFormat="1" ht="28.5" customHeight="1">
      <c r="A13" s="130">
        <v>1994</v>
      </c>
      <c r="B13" s="1072">
        <v>748881957</v>
      </c>
      <c r="C13" s="126">
        <v>816936895</v>
      </c>
      <c r="D13" s="1072">
        <v>1459913750</v>
      </c>
      <c r="E13" s="126">
        <f t="shared" si="0"/>
        <v>3025732602</v>
      </c>
      <c r="F13" s="1072">
        <v>877712163</v>
      </c>
      <c r="G13" s="126">
        <v>4890788848</v>
      </c>
      <c r="H13" s="1072">
        <v>21736881</v>
      </c>
      <c r="I13" s="126">
        <f t="shared" si="1"/>
        <v>5790237892</v>
      </c>
      <c r="J13" s="1069">
        <f t="shared" si="2"/>
        <v>0.24750434209057051</v>
      </c>
      <c r="K13" s="127">
        <f t="shared" si="3"/>
        <v>0.26999639507470263</v>
      </c>
      <c r="L13" s="1069">
        <f t="shared" si="4"/>
        <v>0.48249926283472688</v>
      </c>
      <c r="M13" s="133">
        <f t="shared" si="5"/>
        <v>1</v>
      </c>
      <c r="N13" s="127">
        <f>(F13*100)/$I$13/100</f>
        <v>0.15158481903009177</v>
      </c>
      <c r="O13" s="127">
        <f>(G13*100)/$I$13/100</f>
        <v>0.8446611243308827</v>
      </c>
      <c r="P13" s="127">
        <f>(H13*100)/$I$13/100</f>
        <v>3.7540566390255664E-3</v>
      </c>
      <c r="Q13" s="128">
        <f t="shared" si="6"/>
        <v>1</v>
      </c>
    </row>
    <row r="14" spans="1:17" s="80" customFormat="1" ht="28.5" customHeight="1">
      <c r="A14" s="130">
        <v>1995</v>
      </c>
      <c r="B14" s="1072">
        <v>1039067293</v>
      </c>
      <c r="C14" s="126">
        <v>1011353848</v>
      </c>
      <c r="D14" s="1072">
        <v>2158177427</v>
      </c>
      <c r="E14" s="126">
        <v>4208598568</v>
      </c>
      <c r="F14" s="1072">
        <v>1417084699</v>
      </c>
      <c r="G14" s="126">
        <v>6485907711</v>
      </c>
      <c r="H14" s="1072">
        <v>20745809</v>
      </c>
      <c r="I14" s="126">
        <f t="shared" si="1"/>
        <v>7923738219</v>
      </c>
      <c r="J14" s="1069">
        <f t="shared" si="2"/>
        <v>0.24689151892521388</v>
      </c>
      <c r="K14" s="127">
        <f t="shared" si="3"/>
        <v>0.24030656087986391</v>
      </c>
      <c r="L14" s="1069">
        <f t="shared" si="4"/>
        <v>0.51280192019492221</v>
      </c>
      <c r="M14" s="133">
        <f t="shared" si="5"/>
        <v>1</v>
      </c>
      <c r="N14" s="127">
        <f>(F14*100)/$I$14/100</f>
        <v>0.17884042352661678</v>
      </c>
      <c r="O14" s="127">
        <f>(G14*100)/$I$14/100</f>
        <v>0.81854139192126685</v>
      </c>
      <c r="P14" s="127">
        <f>(H14*100)/$I$14/100</f>
        <v>2.6181845521163856E-3</v>
      </c>
      <c r="Q14" s="128">
        <f t="shared" si="6"/>
        <v>1</v>
      </c>
    </row>
    <row r="15" spans="1:17" s="80" customFormat="1" ht="28.5" customHeight="1">
      <c r="A15" s="130">
        <v>1996</v>
      </c>
      <c r="B15" s="1072">
        <v>1140702135</v>
      </c>
      <c r="C15" s="126">
        <v>417718144</v>
      </c>
      <c r="D15" s="1072">
        <v>2601820602</v>
      </c>
      <c r="E15" s="126">
        <v>4160240881</v>
      </c>
      <c r="F15" s="1072">
        <v>1536491632</v>
      </c>
      <c r="G15" s="126">
        <v>7534900240</v>
      </c>
      <c r="H15" s="1072">
        <v>13332476</v>
      </c>
      <c r="I15" s="126">
        <v>9084724348</v>
      </c>
      <c r="J15" s="1069">
        <f t="shared" si="2"/>
        <v>0.27419136718973075</v>
      </c>
      <c r="K15" s="127">
        <f t="shared" si="3"/>
        <v>0.1004072013973366</v>
      </c>
      <c r="L15" s="1069">
        <f t="shared" si="4"/>
        <v>0.62540143141293258</v>
      </c>
      <c r="M15" s="133">
        <f t="shared" si="5"/>
        <v>1</v>
      </c>
      <c r="N15" s="127">
        <f>(F15*100)/$I$15/100</f>
        <v>0.16912914174861654</v>
      </c>
      <c r="O15" s="127">
        <f>(G15*100)/$I$15/100</f>
        <v>0.82940328747110603</v>
      </c>
      <c r="P15" s="127">
        <f>(H15*100)/$I$15/100</f>
        <v>1.4675707802774601E-3</v>
      </c>
      <c r="Q15" s="128">
        <f t="shared" si="6"/>
        <v>1</v>
      </c>
    </row>
    <row r="16" spans="1:17" s="80" customFormat="1" ht="28.5" customHeight="1">
      <c r="A16" s="130">
        <v>1997</v>
      </c>
      <c r="B16" s="1072">
        <v>949648369</v>
      </c>
      <c r="C16" s="126">
        <v>895022757</v>
      </c>
      <c r="D16" s="1072">
        <v>2612315293</v>
      </c>
      <c r="E16" s="126">
        <v>4456986419</v>
      </c>
      <c r="F16" s="1072">
        <v>944205765</v>
      </c>
      <c r="G16" s="126">
        <v>6237729177</v>
      </c>
      <c r="H16" s="1072">
        <v>13539531</v>
      </c>
      <c r="I16" s="126">
        <v>7195474473</v>
      </c>
      <c r="J16" s="1069">
        <f t="shared" si="2"/>
        <v>0.21306961245196473</v>
      </c>
      <c r="K16" s="127">
        <f t="shared" si="3"/>
        <v>0.20081343599893969</v>
      </c>
      <c r="L16" s="1069">
        <f t="shared" si="4"/>
        <v>0.5861169515490956</v>
      </c>
      <c r="M16" s="133">
        <f t="shared" si="5"/>
        <v>1</v>
      </c>
      <c r="N16" s="127">
        <f>(F16*100)/$I$16/100</f>
        <v>0.13122216867601971</v>
      </c>
      <c r="O16" s="127">
        <f>(G16*100)/$I$16/100</f>
        <v>0.86689615819028976</v>
      </c>
      <c r="P16" s="127">
        <f>(H16*100)/$I$16/100</f>
        <v>1.8816731336905126E-3</v>
      </c>
      <c r="Q16" s="128">
        <f t="shared" si="6"/>
        <v>0.99999999999999989</v>
      </c>
    </row>
    <row r="17" spans="1:17" s="80" customFormat="1" ht="28.5" customHeight="1">
      <c r="A17" s="130">
        <v>1998</v>
      </c>
      <c r="B17" s="1072">
        <v>546864202</v>
      </c>
      <c r="C17" s="126">
        <v>704342799</v>
      </c>
      <c r="D17" s="1072">
        <v>1569072676</v>
      </c>
      <c r="E17" s="126">
        <v>2820279677</v>
      </c>
      <c r="F17" s="1072">
        <v>601378903</v>
      </c>
      <c r="G17" s="126">
        <v>4797393197</v>
      </c>
      <c r="H17" s="1072">
        <v>43881241</v>
      </c>
      <c r="I17" s="126">
        <v>5442653341</v>
      </c>
      <c r="J17" s="1069">
        <f t="shared" si="2"/>
        <v>0.19390424519234656</v>
      </c>
      <c r="K17" s="127">
        <f t="shared" si="3"/>
        <v>0.24974218150918515</v>
      </c>
      <c r="L17" s="1069">
        <f t="shared" si="4"/>
        <v>0.55635357329846835</v>
      </c>
      <c r="M17" s="133">
        <f t="shared" si="5"/>
        <v>1</v>
      </c>
      <c r="N17" s="127">
        <f>(F17*100)/$I$17/100</f>
        <v>0.11049369954719664</v>
      </c>
      <c r="O17" s="127">
        <f>(G17*100)/$I$17/100</f>
        <v>0.88144382829984835</v>
      </c>
      <c r="P17" s="127">
        <f>(H17*100)/$I$17/100</f>
        <v>8.0624721529550022E-3</v>
      </c>
      <c r="Q17" s="128">
        <f t="shared" si="6"/>
        <v>1</v>
      </c>
    </row>
    <row r="18" spans="1:17" s="80" customFormat="1" ht="28.5" customHeight="1">
      <c r="A18" s="130">
        <v>1999</v>
      </c>
      <c r="B18" s="1072">
        <v>382598922</v>
      </c>
      <c r="C18" s="126">
        <v>472100708</v>
      </c>
      <c r="D18" s="1072">
        <v>1521693261</v>
      </c>
      <c r="E18" s="126">
        <v>2376392891</v>
      </c>
      <c r="F18" s="1072">
        <v>446426565</v>
      </c>
      <c r="G18" s="126">
        <v>3372470704</v>
      </c>
      <c r="H18" s="1072">
        <v>129591186</v>
      </c>
      <c r="I18" s="126">
        <v>3948488455</v>
      </c>
      <c r="J18" s="1069">
        <f t="shared" si="2"/>
        <v>0.1609998596818728</v>
      </c>
      <c r="K18" s="127">
        <f t="shared" si="3"/>
        <v>0.19866273366999398</v>
      </c>
      <c r="L18" s="1069">
        <f t="shared" si="4"/>
        <v>0.64033740664813321</v>
      </c>
      <c r="M18" s="133">
        <f t="shared" si="5"/>
        <v>1</v>
      </c>
      <c r="N18" s="127">
        <f>(F18*100)/$I$18/100</f>
        <v>0.11306264918533236</v>
      </c>
      <c r="O18" s="127">
        <f>(G18*100)/$I$18/100</f>
        <v>0.8541168962339033</v>
      </c>
      <c r="P18" s="127">
        <f>(H18*100)/$I$18/100</f>
        <v>3.2820454580764373E-2</v>
      </c>
      <c r="Q18" s="128">
        <f t="shared" si="6"/>
        <v>1</v>
      </c>
    </row>
    <row r="19" spans="1:17" s="80" customFormat="1" ht="28.5" customHeight="1">
      <c r="A19" s="130">
        <v>2000</v>
      </c>
      <c r="B19" s="1072">
        <v>696386006</v>
      </c>
      <c r="C19" s="126">
        <v>586578638</v>
      </c>
      <c r="D19" s="1072">
        <v>2238068181</v>
      </c>
      <c r="E19" s="126">
        <v>3521032825</v>
      </c>
      <c r="F19" s="1072">
        <v>890971749</v>
      </c>
      <c r="G19" s="126">
        <v>4746063371</v>
      </c>
      <c r="H19" s="1072">
        <v>307466310</v>
      </c>
      <c r="I19" s="126">
        <v>5944501430</v>
      </c>
      <c r="J19" s="1069">
        <f t="shared" si="2"/>
        <v>0.19777890199021364</v>
      </c>
      <c r="K19" s="127">
        <f t="shared" si="3"/>
        <v>0.16659277750414042</v>
      </c>
      <c r="L19" s="1069">
        <f t="shared" si="4"/>
        <v>0.63562832050564599</v>
      </c>
      <c r="M19" s="133">
        <f t="shared" si="5"/>
        <v>1</v>
      </c>
      <c r="N19" s="127">
        <f>(F19*100)/$I$19/100</f>
        <v>0.1498816611437841</v>
      </c>
      <c r="O19" s="127">
        <f>(G19*100)/$I$19/100</f>
        <v>0.79839553020344722</v>
      </c>
      <c r="P19" s="127">
        <f>(H19*100)/$I$19/100</f>
        <v>5.1722808652768709E-2</v>
      </c>
      <c r="Q19" s="128">
        <f t="shared" si="6"/>
        <v>1</v>
      </c>
    </row>
    <row r="20" spans="1:17" s="80" customFormat="1" ht="28.5" customHeight="1">
      <c r="A20" s="130">
        <v>2001</v>
      </c>
      <c r="B20" s="1072">
        <v>665401927</v>
      </c>
      <c r="C20" s="126">
        <v>456587213</v>
      </c>
      <c r="D20" s="1072">
        <v>1909859736</v>
      </c>
      <c r="E20" s="126">
        <v>3031848876</v>
      </c>
      <c r="F20" s="1072">
        <v>763575012</v>
      </c>
      <c r="G20" s="126">
        <v>3681118744</v>
      </c>
      <c r="H20" s="1072">
        <v>472819139</v>
      </c>
      <c r="I20" s="126">
        <v>4917512895</v>
      </c>
      <c r="J20" s="1069">
        <f t="shared" si="2"/>
        <v>0.21947067753518201</v>
      </c>
      <c r="K20" s="127">
        <f t="shared" si="3"/>
        <v>0.15059695640317924</v>
      </c>
      <c r="L20" s="1069">
        <f t="shared" si="4"/>
        <v>0.62993236606163872</v>
      </c>
      <c r="M20" s="133">
        <f t="shared" si="5"/>
        <v>1</v>
      </c>
      <c r="N20" s="127">
        <f>(F20*100)/$I$20/100</f>
        <v>0.15527666694608638</v>
      </c>
      <c r="O20" s="127">
        <f>(G20*100)/$I$20/100</f>
        <v>0.74857327730505119</v>
      </c>
      <c r="P20" s="127">
        <f>(H20*100)/$I$20/100</f>
        <v>9.6150055748862456E-2</v>
      </c>
      <c r="Q20" s="128">
        <f t="shared" si="6"/>
        <v>1</v>
      </c>
    </row>
    <row r="21" spans="1:17" s="80" customFormat="1" ht="28.5" customHeight="1">
      <c r="A21" s="130">
        <v>2002</v>
      </c>
      <c r="B21" s="1072">
        <v>748246500</v>
      </c>
      <c r="C21" s="126">
        <v>355012678</v>
      </c>
      <c r="D21" s="1072">
        <v>1857233827</v>
      </c>
      <c r="E21" s="126">
        <v>2960493005</v>
      </c>
      <c r="F21" s="1072">
        <v>587817855</v>
      </c>
      <c r="G21" s="126">
        <v>3510564330</v>
      </c>
      <c r="H21" s="1072">
        <v>767119925</v>
      </c>
      <c r="I21" s="126">
        <v>4865502110</v>
      </c>
      <c r="J21" s="1069">
        <f t="shared" ref="J21:K29" si="7">(B21*100)/$E21/100</f>
        <v>0.25274388378431584</v>
      </c>
      <c r="K21" s="127">
        <f t="shared" si="7"/>
        <v>0.11991674271832978</v>
      </c>
      <c r="L21" s="1069">
        <f t="shared" si="4"/>
        <v>0.62733937349735436</v>
      </c>
      <c r="M21" s="133">
        <f t="shared" si="5"/>
        <v>1</v>
      </c>
      <c r="N21" s="127">
        <f>(F21*100)/$I$21/100</f>
        <v>0.12081340048992395</v>
      </c>
      <c r="O21" s="127">
        <f>(G21*100)/$I$21/100</f>
        <v>0.72152148958784434</v>
      </c>
      <c r="P21" s="127">
        <f>(H21*100)/$I$21/100</f>
        <v>0.15766510992223165</v>
      </c>
      <c r="Q21" s="128">
        <f t="shared" ref="Q21:Q29" si="8">SUM(N21:P21)</f>
        <v>1</v>
      </c>
    </row>
    <row r="22" spans="1:17" s="80" customFormat="1" ht="28.5" customHeight="1">
      <c r="A22" s="130">
        <v>2003</v>
      </c>
      <c r="B22" s="1072">
        <v>958070810</v>
      </c>
      <c r="C22" s="126">
        <v>257386791</v>
      </c>
      <c r="D22" s="1072">
        <v>2451400574</v>
      </c>
      <c r="E22" s="126">
        <v>3666858175</v>
      </c>
      <c r="F22" s="1072">
        <v>737122145</v>
      </c>
      <c r="G22" s="126">
        <v>4230244085</v>
      </c>
      <c r="H22" s="1072">
        <v>874718357</v>
      </c>
      <c r="I22" s="126">
        <v>5842084587</v>
      </c>
      <c r="J22" s="1069">
        <f t="shared" si="7"/>
        <v>0.26127839263922448</v>
      </c>
      <c r="K22" s="127">
        <f t="shared" si="7"/>
        <v>7.0192731410998729E-2</v>
      </c>
      <c r="L22" s="1069">
        <f t="shared" si="4"/>
        <v>0.66852887594977684</v>
      </c>
      <c r="M22" s="133">
        <f t="shared" si="5"/>
        <v>1</v>
      </c>
      <c r="N22" s="127">
        <f>(F22*100)/$I$22/100</f>
        <v>0.12617450740789832</v>
      </c>
      <c r="O22" s="127">
        <f>(G22*100)/$I$22/100</f>
        <v>0.72409839707101797</v>
      </c>
      <c r="P22" s="127">
        <f>(H22*100)/$I$22/100</f>
        <v>0.14972709552108374</v>
      </c>
      <c r="Q22" s="128">
        <f t="shared" si="8"/>
        <v>1</v>
      </c>
    </row>
    <row r="23" spans="1:17" s="80" customFormat="1" ht="28.5" customHeight="1">
      <c r="A23" s="261">
        <v>2004</v>
      </c>
      <c r="B23" s="1073">
        <v>1509627366</v>
      </c>
      <c r="C23" s="224">
        <v>353081587</v>
      </c>
      <c r="D23" s="1073">
        <v>2930398987</v>
      </c>
      <c r="E23" s="224">
        <v>4793107940</v>
      </c>
      <c r="F23" s="1073">
        <v>1229744910</v>
      </c>
      <c r="G23" s="224">
        <v>6313580424</v>
      </c>
      <c r="H23" s="1073">
        <v>610402906</v>
      </c>
      <c r="I23" s="224">
        <v>8153728240</v>
      </c>
      <c r="J23" s="1069">
        <f t="shared" si="7"/>
        <v>0.31495793228474633</v>
      </c>
      <c r="K23" s="127">
        <f t="shared" si="7"/>
        <v>7.3664434730005265E-2</v>
      </c>
      <c r="L23" s="1069">
        <f t="shared" si="4"/>
        <v>0.61137763298524839</v>
      </c>
      <c r="M23" s="133">
        <f t="shared" si="5"/>
        <v>1</v>
      </c>
      <c r="N23" s="127">
        <f>(F23*100)/$I$23/100</f>
        <v>0.15081995300839213</v>
      </c>
      <c r="O23" s="127">
        <f>(G23*100)/$I$23/100</f>
        <v>0.77431823065027727</v>
      </c>
      <c r="P23" s="127">
        <f>(H23*100)/$I$23/100</f>
        <v>7.4861816341330503E-2</v>
      </c>
      <c r="Q23" s="128">
        <f t="shared" si="8"/>
        <v>0.99999999999999989</v>
      </c>
    </row>
    <row r="24" spans="1:17" s="80" customFormat="1" ht="28.5" customHeight="1">
      <c r="A24" s="261">
        <v>2005</v>
      </c>
      <c r="B24" s="1068">
        <v>1901670585</v>
      </c>
      <c r="C24" s="166">
        <v>443571722</v>
      </c>
      <c r="D24" s="1068">
        <v>3660969327</v>
      </c>
      <c r="E24" s="166">
        <v>6006211634</v>
      </c>
      <c r="F24" s="1068">
        <v>1775617101</v>
      </c>
      <c r="G24" s="166">
        <v>7437411925</v>
      </c>
      <c r="H24" s="1068">
        <v>1457258918</v>
      </c>
      <c r="I24" s="166">
        <v>10670263252</v>
      </c>
      <c r="J24" s="1069">
        <f t="shared" si="7"/>
        <v>0.31661731235626323</v>
      </c>
      <c r="K24" s="127">
        <f t="shared" si="7"/>
        <v>7.3852163231982446E-2</v>
      </c>
      <c r="L24" s="1069">
        <f t="shared" si="4"/>
        <v>0.60953052441175437</v>
      </c>
      <c r="M24" s="133">
        <f t="shared" si="5"/>
        <v>1</v>
      </c>
      <c r="N24" s="127">
        <f>(F24*100)/$I$24/100</f>
        <v>0.16640799379220414</v>
      </c>
      <c r="O24" s="127">
        <f>(G24*100)/$I$24/100</f>
        <v>0.69702234606123281</v>
      </c>
      <c r="P24" s="127">
        <f>(H24*100)/$I$24/100</f>
        <v>0.13657197424129683</v>
      </c>
      <c r="Q24" s="128">
        <f t="shared" si="8"/>
        <v>1.0000023140947338</v>
      </c>
    </row>
    <row r="25" spans="1:17" s="80" customFormat="1" ht="28.5" customHeight="1">
      <c r="A25" s="261">
        <v>2006</v>
      </c>
      <c r="B25" s="1068">
        <v>2112338344</v>
      </c>
      <c r="C25" s="166">
        <v>423107410</v>
      </c>
      <c r="D25" s="1068">
        <v>4400970426</v>
      </c>
      <c r="E25" s="166">
        <v>6936416180</v>
      </c>
      <c r="F25" s="1068">
        <v>2012028058</v>
      </c>
      <c r="G25" s="166">
        <v>9252097532</v>
      </c>
      <c r="H25" s="1068">
        <v>890736594</v>
      </c>
      <c r="I25" s="166">
        <v>12154862184</v>
      </c>
      <c r="J25" s="1069">
        <f t="shared" si="7"/>
        <v>0.30452877814491225</v>
      </c>
      <c r="K25" s="127">
        <f t="shared" si="7"/>
        <v>6.0997984985381892E-2</v>
      </c>
      <c r="L25" s="1069">
        <f t="shared" si="4"/>
        <v>0.6344732368697058</v>
      </c>
      <c r="M25" s="133">
        <f t="shared" si="5"/>
        <v>1</v>
      </c>
      <c r="N25" s="127">
        <f>(F25*100)/$I$25/100</f>
        <v>0.16553277425461263</v>
      </c>
      <c r="O25" s="127">
        <f>(G25*100)/$I$25/100</f>
        <v>0.76118489802204081</v>
      </c>
      <c r="P25" s="127">
        <f>(H25*100)/$I$25/100</f>
        <v>7.3282327723346571E-2</v>
      </c>
      <c r="Q25" s="128">
        <f t="shared" si="8"/>
        <v>1</v>
      </c>
    </row>
    <row r="26" spans="1:17" s="80" customFormat="1" ht="28.5" customHeight="1">
      <c r="A26" s="1394">
        <v>2007</v>
      </c>
      <c r="B26" s="1068">
        <v>1575425924</v>
      </c>
      <c r="C26" s="166">
        <v>428984834</v>
      </c>
      <c r="D26" s="1068">
        <v>4222554906</v>
      </c>
      <c r="E26" s="166">
        <v>6226965664</v>
      </c>
      <c r="F26" s="1068">
        <v>1485826345</v>
      </c>
      <c r="G26" s="166">
        <v>9981825573</v>
      </c>
      <c r="H26" s="1068">
        <v>440105076</v>
      </c>
      <c r="I26" s="166">
        <v>11907756994</v>
      </c>
      <c r="J26" s="1069">
        <f t="shared" si="7"/>
        <v>0.25300057989849228</v>
      </c>
      <c r="K26" s="127">
        <f t="shared" si="7"/>
        <v>6.8891472532134387E-2</v>
      </c>
      <c r="L26" s="1069">
        <f t="shared" si="4"/>
        <v>0.67810794756937331</v>
      </c>
      <c r="M26" s="133">
        <f t="shared" si="5"/>
        <v>1</v>
      </c>
      <c r="N26" s="127">
        <f>(F26*100)/$I$26/100</f>
        <v>0.12477802039029416</v>
      </c>
      <c r="O26" s="127">
        <f>(G26*100)/$I$26/100</f>
        <v>0.83826245178076564</v>
      </c>
      <c r="P26" s="127">
        <f>(H26*100)/$I$26/100</f>
        <v>3.6959527828940172E-2</v>
      </c>
      <c r="Q26" s="128">
        <f t="shared" si="8"/>
        <v>1</v>
      </c>
    </row>
    <row r="27" spans="1:17" s="708" customFormat="1" ht="28.5" customHeight="1">
      <c r="A27" s="1394">
        <v>2008</v>
      </c>
      <c r="B27" s="1068">
        <v>1448415449</v>
      </c>
      <c r="C27" s="166">
        <v>556316721</v>
      </c>
      <c r="D27" s="1068">
        <v>5537053334</v>
      </c>
      <c r="E27" s="166">
        <v>7541785504</v>
      </c>
      <c r="F27" s="1068">
        <v>1371016658</v>
      </c>
      <c r="G27" s="166">
        <v>11021205005</v>
      </c>
      <c r="H27" s="1068">
        <v>594190991</v>
      </c>
      <c r="I27" s="166">
        <v>12986412654</v>
      </c>
      <c r="J27" s="1069">
        <f t="shared" si="7"/>
        <v>0.19205206091207339</v>
      </c>
      <c r="K27" s="127">
        <f t="shared" si="7"/>
        <v>7.3764590719921919E-2</v>
      </c>
      <c r="L27" s="1069">
        <f t="shared" si="4"/>
        <v>0.7341833483680047</v>
      </c>
      <c r="M27" s="133">
        <f t="shared" si="5"/>
        <v>1</v>
      </c>
      <c r="N27" s="127">
        <f>(F27*100)/$I$27/100</f>
        <v>0.10557316285323086</v>
      </c>
      <c r="O27" s="127">
        <f>(G27*100)/$I$27/100</f>
        <v>0.84867201579377749</v>
      </c>
      <c r="P27" s="127">
        <f>(H27*100)/$I$27/100</f>
        <v>4.5754821352991637E-2</v>
      </c>
      <c r="Q27" s="128">
        <f t="shared" si="8"/>
        <v>1</v>
      </c>
    </row>
    <row r="28" spans="1:17" s="708" customFormat="1" ht="28.5" customHeight="1">
      <c r="A28" s="1394">
        <v>2009</v>
      </c>
      <c r="B28" s="1068">
        <v>1040289755</v>
      </c>
      <c r="C28" s="166">
        <v>253467008</v>
      </c>
      <c r="D28" s="1068">
        <v>4043549180</v>
      </c>
      <c r="E28" s="166">
        <v>5337305943</v>
      </c>
      <c r="F28" s="1068">
        <v>1010089997</v>
      </c>
      <c r="G28" s="166">
        <v>10005980920</v>
      </c>
      <c r="H28" s="1068">
        <v>404729533</v>
      </c>
      <c r="I28" s="166">
        <v>11420800450</v>
      </c>
      <c r="J28" s="1069">
        <f t="shared" si="7"/>
        <v>0.19490914819383065</v>
      </c>
      <c r="K28" s="127">
        <f t="shared" si="7"/>
        <v>4.7489690624242333E-2</v>
      </c>
      <c r="L28" s="1069">
        <f t="shared" si="4"/>
        <v>0.757601161181927</v>
      </c>
      <c r="M28" s="133">
        <f t="shared" si="5"/>
        <v>1</v>
      </c>
      <c r="N28" s="127">
        <f>(F28*100)/$I$28/100</f>
        <v>8.8443012503558793E-2</v>
      </c>
      <c r="O28" s="127">
        <f>(G28*100)/$I$28/100</f>
        <v>0.87611905696154591</v>
      </c>
      <c r="P28" s="127">
        <f>(H28*100)/$I$28/100</f>
        <v>3.5437930534895211E-2</v>
      </c>
      <c r="Q28" s="128">
        <f t="shared" si="8"/>
        <v>0.99999999999999989</v>
      </c>
    </row>
    <row r="29" spans="1:17" s="708" customFormat="1" ht="28.5" customHeight="1" thickBot="1">
      <c r="A29" s="1395">
        <v>2010</v>
      </c>
      <c r="B29" s="1220">
        <v>1396186526</v>
      </c>
      <c r="C29" s="1219">
        <v>433599996</v>
      </c>
      <c r="D29" s="1220">
        <v>7209630620</v>
      </c>
      <c r="E29" s="1219">
        <v>9039416142</v>
      </c>
      <c r="F29" s="1220">
        <v>1458370825</v>
      </c>
      <c r="G29" s="1219">
        <v>13834029104</v>
      </c>
      <c r="H29" s="1220">
        <v>532790205</v>
      </c>
      <c r="I29" s="1219">
        <v>15825190134</v>
      </c>
      <c r="J29" s="1396">
        <f t="shared" si="7"/>
        <v>0.15445538783338825</v>
      </c>
      <c r="K29" s="1397">
        <f t="shared" si="7"/>
        <v>4.796769937223673E-2</v>
      </c>
      <c r="L29" s="1396">
        <f t="shared" si="4"/>
        <v>0.79757702342098891</v>
      </c>
      <c r="M29" s="1398">
        <f t="shared" si="5"/>
        <v>1.0000001106266139</v>
      </c>
      <c r="N29" s="1397">
        <f>(F29*100)/$I$29/100</f>
        <v>9.2155027058204442E-2</v>
      </c>
      <c r="O29" s="1397">
        <f>(G29*100)/$I$29/100</f>
        <v>0.87417774995814779</v>
      </c>
      <c r="P29" s="1397">
        <f>(H29*100)/$I$29/100</f>
        <v>3.3667222983647722E-2</v>
      </c>
      <c r="Q29" s="1399">
        <f t="shared" si="8"/>
        <v>1</v>
      </c>
    </row>
    <row r="30" spans="1:17" s="80" customFormat="1" ht="18" customHeight="1">
      <c r="A30" s="60" t="s">
        <v>16</v>
      </c>
      <c r="B30" s="515"/>
      <c r="C30" s="515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5"/>
    </row>
    <row r="31" spans="1:17" s="80" customFormat="1" ht="18" customHeight="1">
      <c r="A31" s="961" t="s">
        <v>27</v>
      </c>
    </row>
    <row r="32" spans="1:17" ht="30" customHeight="1"/>
    <row r="36" ht="27.95" customHeight="1"/>
  </sheetData>
  <mergeCells count="2">
    <mergeCell ref="A3:Q3"/>
    <mergeCell ref="A2:C2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50" orientation="landscape" horizontalDpi="300" verticalDpi="300" r:id="rId1"/>
  <headerFooter alignWithMargins="0">
    <oddFooter>&amp;R&amp;"Arial,Negrito"13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topLeftCell="A10" zoomScale="80" zoomScaleNormal="80" workbookViewId="0">
      <selection activeCell="T23" sqref="T23"/>
    </sheetView>
  </sheetViews>
  <sheetFormatPr defaultColWidth="11.42578125" defaultRowHeight="12.75"/>
  <cols>
    <col min="1" max="1" width="8.42578125" customWidth="1"/>
    <col min="2" max="2" width="18" customWidth="1"/>
    <col min="3" max="3" width="17" customWidth="1"/>
    <col min="4" max="4" width="17.28515625" customWidth="1"/>
    <col min="5" max="5" width="18" customWidth="1"/>
    <col min="6" max="6" width="15.42578125" customWidth="1"/>
    <col min="7" max="7" width="17.28515625" customWidth="1"/>
    <col min="8" max="8" width="16.42578125" customWidth="1"/>
    <col min="9" max="9" width="17.28515625" customWidth="1"/>
    <col min="10" max="10" width="9.7109375" customWidth="1"/>
    <col min="11" max="12" width="9.5703125" customWidth="1"/>
    <col min="13" max="13" width="7.140625" customWidth="1"/>
    <col min="14" max="14" width="9" customWidth="1"/>
    <col min="15" max="16" width="9.42578125" customWidth="1"/>
    <col min="17" max="17" width="8" customWidth="1"/>
  </cols>
  <sheetData>
    <row r="2" spans="1:17" ht="30.75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30.75" customHeight="1">
      <c r="A3" s="1545" t="s">
        <v>98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>
      <c r="A4" s="32"/>
    </row>
    <row r="5" spans="1:17" ht="27.95" customHeight="1" thickBot="1">
      <c r="A5" s="119" t="s">
        <v>241</v>
      </c>
      <c r="B5" s="118" t="s">
        <v>256</v>
      </c>
      <c r="C5" s="118"/>
      <c r="D5" s="118"/>
      <c r="E5" s="119" t="s">
        <v>260</v>
      </c>
      <c r="F5" s="118" t="s">
        <v>255</v>
      </c>
      <c r="G5" s="118"/>
      <c r="H5" s="118"/>
      <c r="I5" s="119" t="s">
        <v>260</v>
      </c>
      <c r="J5" s="118" t="s">
        <v>256</v>
      </c>
      <c r="K5" s="118"/>
      <c r="L5" s="118"/>
      <c r="M5" s="119" t="s">
        <v>260</v>
      </c>
      <c r="N5" s="118" t="s">
        <v>255</v>
      </c>
      <c r="O5" s="118"/>
      <c r="P5" s="118"/>
      <c r="Q5" s="119" t="s">
        <v>260</v>
      </c>
    </row>
    <row r="6" spans="1:17" ht="27.95" customHeight="1" thickBot="1">
      <c r="A6" s="122"/>
      <c r="B6" s="120" t="s">
        <v>257</v>
      </c>
      <c r="C6" s="121" t="s">
        <v>258</v>
      </c>
      <c r="D6" s="120" t="s">
        <v>259</v>
      </c>
      <c r="E6" s="403" t="s">
        <v>6</v>
      </c>
      <c r="F6" s="120" t="s">
        <v>257</v>
      </c>
      <c r="G6" s="121" t="s">
        <v>258</v>
      </c>
      <c r="H6" s="121" t="s">
        <v>259</v>
      </c>
      <c r="I6" s="122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122"/>
    </row>
    <row r="7" spans="1:17" ht="24.95" customHeight="1">
      <c r="A7" s="1082">
        <v>1988</v>
      </c>
      <c r="B7" s="123">
        <v>56405023</v>
      </c>
      <c r="C7" s="1071">
        <v>126770285</v>
      </c>
      <c r="D7" s="123">
        <v>53425289</v>
      </c>
      <c r="E7" s="1080">
        <v>236600597</v>
      </c>
      <c r="F7" s="123">
        <v>58650270</v>
      </c>
      <c r="G7" s="1071">
        <v>358101320</v>
      </c>
      <c r="H7" s="123">
        <v>12313876</v>
      </c>
      <c r="I7" s="1080">
        <v>429065466</v>
      </c>
      <c r="J7" s="124">
        <f t="shared" ref="J7:J29" si="0">(B7*100)/$E7/100</f>
        <v>0.23839763599582128</v>
      </c>
      <c r="K7" s="1070">
        <f t="shared" ref="K7:K29" si="1">(C7*100)/$E7/100</f>
        <v>0.53579866918087271</v>
      </c>
      <c r="L7" s="124">
        <f t="shared" ref="L7:L29" si="2">(D7*100)/$E7/100</f>
        <v>0.22580369482330595</v>
      </c>
      <c r="M7" s="1078">
        <f t="shared" ref="M7:M29" si="3">SUM(J7:L7)</f>
        <v>1</v>
      </c>
      <c r="N7" s="124">
        <f>(F7*100)/$I$7/100</f>
        <v>0.13669305653231015</v>
      </c>
      <c r="O7" s="124">
        <f>(G7*100)/$I$7/100</f>
        <v>0.83460764936043585</v>
      </c>
      <c r="P7" s="124">
        <f>(H7*100)/$I$7/100</f>
        <v>2.8699294107254022E-2</v>
      </c>
      <c r="Q7" s="125">
        <f t="shared" ref="Q7:Q24" si="4">SUM(N7:P7)</f>
        <v>1</v>
      </c>
    </row>
    <row r="8" spans="1:17" ht="24.95" customHeight="1">
      <c r="A8" s="1083">
        <v>1989</v>
      </c>
      <c r="B8" s="126">
        <v>87346719</v>
      </c>
      <c r="C8" s="1072">
        <v>183311791</v>
      </c>
      <c r="D8" s="126">
        <v>73602472</v>
      </c>
      <c r="E8" s="1081">
        <v>344260982</v>
      </c>
      <c r="F8" s="126">
        <v>59107782</v>
      </c>
      <c r="G8" s="1072">
        <v>473042799</v>
      </c>
      <c r="H8" s="126">
        <v>29843733</v>
      </c>
      <c r="I8" s="1081">
        <v>561994314</v>
      </c>
      <c r="J8" s="127">
        <f t="shared" si="0"/>
        <v>0.25372238960266486</v>
      </c>
      <c r="K8" s="1069">
        <f t="shared" si="1"/>
        <v>0.53247913816733372</v>
      </c>
      <c r="L8" s="127">
        <f t="shared" si="2"/>
        <v>0.21379847223000137</v>
      </c>
      <c r="M8" s="1079">
        <f t="shared" si="3"/>
        <v>0.99999999999999989</v>
      </c>
      <c r="N8" s="127">
        <f>(F8*100)/$I$8/100</f>
        <v>0.10517505342589641</v>
      </c>
      <c r="O8" s="127">
        <f>(G8*100)/$I$8/100</f>
        <v>0.84172168154711968</v>
      </c>
      <c r="P8" s="127">
        <f>(H8*100)/$I$8/100</f>
        <v>5.3103265026983884E-2</v>
      </c>
      <c r="Q8" s="128">
        <f t="shared" si="4"/>
        <v>1</v>
      </c>
    </row>
    <row r="9" spans="1:17" ht="24.95" customHeight="1">
      <c r="A9" s="1083">
        <v>1990</v>
      </c>
      <c r="B9" s="126">
        <v>114320007</v>
      </c>
      <c r="C9" s="1072">
        <v>197926235</v>
      </c>
      <c r="D9" s="126">
        <v>64844747</v>
      </c>
      <c r="E9" s="1081">
        <v>377090989</v>
      </c>
      <c r="F9" s="126">
        <v>94761223</v>
      </c>
      <c r="G9" s="1072">
        <v>644682764</v>
      </c>
      <c r="H9" s="126">
        <v>18555545</v>
      </c>
      <c r="I9" s="1081">
        <v>757999532</v>
      </c>
      <c r="J9" s="127">
        <f t="shared" si="0"/>
        <v>0.30316292442617876</v>
      </c>
      <c r="K9" s="1069">
        <f t="shared" si="1"/>
        <v>0.52487659682581278</v>
      </c>
      <c r="L9" s="127">
        <f t="shared" si="2"/>
        <v>0.17196047874800846</v>
      </c>
      <c r="M9" s="1079">
        <f t="shared" si="3"/>
        <v>1</v>
      </c>
      <c r="N9" s="127">
        <f>(F9*100)/$I$9/100</f>
        <v>0.12501488325457172</v>
      </c>
      <c r="O9" s="127">
        <f>(G9*100)/$I$9/100</f>
        <v>0.85050549081341642</v>
      </c>
      <c r="P9" s="127">
        <f>(H9*100)/$I$9/100</f>
        <v>2.4479625932011789E-2</v>
      </c>
      <c r="Q9" s="128">
        <f t="shared" si="4"/>
        <v>0.99999999999999989</v>
      </c>
    </row>
    <row r="10" spans="1:17" ht="24.95" customHeight="1">
      <c r="A10" s="1083">
        <v>1991</v>
      </c>
      <c r="B10" s="126">
        <v>66333726</v>
      </c>
      <c r="C10" s="1072">
        <v>94187424</v>
      </c>
      <c r="D10" s="126">
        <v>39845729</v>
      </c>
      <c r="E10" s="1081">
        <v>200366879</v>
      </c>
      <c r="F10" s="126">
        <v>57034534</v>
      </c>
      <c r="G10" s="1072">
        <v>375307674</v>
      </c>
      <c r="H10" s="126">
        <v>20409522</v>
      </c>
      <c r="I10" s="1081">
        <v>452751730</v>
      </c>
      <c r="J10" s="127">
        <f t="shared" si="0"/>
        <v>0.33106133274651645</v>
      </c>
      <c r="K10" s="1069">
        <f t="shared" si="1"/>
        <v>0.47007481710587506</v>
      </c>
      <c r="L10" s="127">
        <f t="shared" si="2"/>
        <v>0.19886385014760846</v>
      </c>
      <c r="M10" s="1079">
        <f t="shared" si="3"/>
        <v>0.99999999999999989</v>
      </c>
      <c r="N10" s="127">
        <f>(F10*100)/$I$10/100</f>
        <v>0.12597308904816332</v>
      </c>
      <c r="O10" s="127">
        <f>(G10*100)/$I$10/100</f>
        <v>0.82894807271084303</v>
      </c>
      <c r="P10" s="127">
        <f>(H10*100)/$I$10/100</f>
        <v>4.5078838240993582E-2</v>
      </c>
      <c r="Q10" s="128">
        <f t="shared" si="4"/>
        <v>0.99999999999999989</v>
      </c>
    </row>
    <row r="11" spans="1:17" ht="24.95" customHeight="1">
      <c r="A11" s="1083">
        <v>1992</v>
      </c>
      <c r="B11" s="126">
        <v>62379919</v>
      </c>
      <c r="C11" s="1072">
        <v>85630938</v>
      </c>
      <c r="D11" s="126">
        <v>43797828</v>
      </c>
      <c r="E11" s="1081">
        <v>191808685</v>
      </c>
      <c r="F11" s="126">
        <v>47396523</v>
      </c>
      <c r="G11" s="1072">
        <v>235312463</v>
      </c>
      <c r="H11" s="126">
        <v>56654227</v>
      </c>
      <c r="I11" s="1081">
        <v>339363213</v>
      </c>
      <c r="J11" s="127">
        <f t="shared" si="0"/>
        <v>0.32521947064075851</v>
      </c>
      <c r="K11" s="1069">
        <f t="shared" si="1"/>
        <v>0.4464393153000345</v>
      </c>
      <c r="L11" s="127">
        <f t="shared" si="2"/>
        <v>0.22834121405920699</v>
      </c>
      <c r="M11" s="1079">
        <f t="shared" si="3"/>
        <v>1</v>
      </c>
      <c r="N11" s="127">
        <f>(F11*100)/$I$11/100</f>
        <v>0.13966311369170117</v>
      </c>
      <c r="O11" s="127">
        <f>(G11*100)/$I$11/100</f>
        <v>0.69339413933471916</v>
      </c>
      <c r="P11" s="127">
        <f>(H11*100)/$I$11/100</f>
        <v>0.16694274697357961</v>
      </c>
      <c r="Q11" s="128">
        <f t="shared" si="4"/>
        <v>0.99999999999999989</v>
      </c>
    </row>
    <row r="12" spans="1:17" ht="24.95" customHeight="1">
      <c r="A12" s="1083">
        <v>1993</v>
      </c>
      <c r="B12" s="126">
        <v>48716886</v>
      </c>
      <c r="C12" s="1072">
        <v>74015059</v>
      </c>
      <c r="D12" s="126">
        <v>72949332</v>
      </c>
      <c r="E12" s="1081">
        <v>195681277</v>
      </c>
      <c r="F12" s="126">
        <v>38865846</v>
      </c>
      <c r="G12" s="1072">
        <v>347889873</v>
      </c>
      <c r="H12" s="126">
        <v>23312296</v>
      </c>
      <c r="I12" s="1081">
        <v>410068015</v>
      </c>
      <c r="J12" s="127">
        <f t="shared" si="0"/>
        <v>0.24896038469740769</v>
      </c>
      <c r="K12" s="1069">
        <f t="shared" si="1"/>
        <v>0.37824292714524754</v>
      </c>
      <c r="L12" s="127">
        <f t="shared" si="2"/>
        <v>0.37279668815734474</v>
      </c>
      <c r="M12" s="1079">
        <f t="shared" si="3"/>
        <v>1</v>
      </c>
      <c r="N12" s="127">
        <f>(F12*100)/$I$12/100</f>
        <v>9.4779023426150424E-2</v>
      </c>
      <c r="O12" s="127">
        <f>(G12*100)/$I$12/100</f>
        <v>0.84837114886904796</v>
      </c>
      <c r="P12" s="127">
        <f>(H12*100)/$I$12/100</f>
        <v>5.6849827704801605E-2</v>
      </c>
      <c r="Q12" s="128">
        <f t="shared" si="4"/>
        <v>1</v>
      </c>
    </row>
    <row r="13" spans="1:17" ht="24.95" customHeight="1">
      <c r="A13" s="1083">
        <v>1994</v>
      </c>
      <c r="B13" s="126">
        <v>188680341</v>
      </c>
      <c r="C13" s="1072">
        <v>228158724</v>
      </c>
      <c r="D13" s="126">
        <v>128176479</v>
      </c>
      <c r="E13" s="1081">
        <v>545015544</v>
      </c>
      <c r="F13" s="126">
        <v>129129122</v>
      </c>
      <c r="G13" s="1072">
        <v>614447222</v>
      </c>
      <c r="H13" s="126">
        <v>28942538</v>
      </c>
      <c r="I13" s="1081">
        <v>772518882</v>
      </c>
      <c r="J13" s="127">
        <f t="shared" si="0"/>
        <v>0.34619258675675496</v>
      </c>
      <c r="K13" s="1069">
        <f t="shared" si="1"/>
        <v>0.41862792082128208</v>
      </c>
      <c r="L13" s="127">
        <f t="shared" si="2"/>
        <v>0.2351794924219629</v>
      </c>
      <c r="M13" s="1079">
        <f t="shared" si="3"/>
        <v>0.99999999999999989</v>
      </c>
      <c r="N13" s="127">
        <f>(F13*100)/$I$13/100</f>
        <v>0.16715335379983631</v>
      </c>
      <c r="O13" s="127">
        <f>(G13*100)/$I$13/100</f>
        <v>0.79538149334193231</v>
      </c>
      <c r="P13" s="127">
        <f>(H13*100)/$I$13/100</f>
        <v>3.7465152858231369E-2</v>
      </c>
      <c r="Q13" s="128">
        <f t="shared" si="4"/>
        <v>1</v>
      </c>
    </row>
    <row r="14" spans="1:17" ht="24.95" customHeight="1">
      <c r="A14" s="1083">
        <v>1995</v>
      </c>
      <c r="B14" s="126">
        <v>227422601</v>
      </c>
      <c r="C14" s="1072">
        <v>210313632</v>
      </c>
      <c r="D14" s="126">
        <v>252755377</v>
      </c>
      <c r="E14" s="1081">
        <v>690491610</v>
      </c>
      <c r="F14" s="126">
        <v>159319175</v>
      </c>
      <c r="G14" s="1072">
        <v>838484489</v>
      </c>
      <c r="H14" s="126">
        <v>16383470</v>
      </c>
      <c r="I14" s="1081">
        <v>1014187134</v>
      </c>
      <c r="J14" s="127">
        <f t="shared" si="0"/>
        <v>0.32936330826670002</v>
      </c>
      <c r="K14" s="1069">
        <f t="shared" si="1"/>
        <v>0.30458535477353593</v>
      </c>
      <c r="L14" s="127">
        <f t="shared" si="2"/>
        <v>0.36605133695976405</v>
      </c>
      <c r="M14" s="1079">
        <f t="shared" si="3"/>
        <v>1</v>
      </c>
      <c r="N14" s="127">
        <f>(F14*100)/$I$14/100</f>
        <v>0.15709051087212866</v>
      </c>
      <c r="O14" s="127">
        <f>(G14*100)/$I$14/100</f>
        <v>0.82675520216173437</v>
      </c>
      <c r="P14" s="127">
        <f>(H14*100)/$I$14/100</f>
        <v>1.6154286966136962E-2</v>
      </c>
      <c r="Q14" s="128">
        <f t="shared" si="4"/>
        <v>1</v>
      </c>
    </row>
    <row r="15" spans="1:17" ht="24.95" customHeight="1">
      <c r="A15" s="1083">
        <v>1996</v>
      </c>
      <c r="B15" s="126">
        <v>341131907</v>
      </c>
      <c r="C15" s="1072">
        <v>240337391</v>
      </c>
      <c r="D15" s="126">
        <v>215846909</v>
      </c>
      <c r="E15" s="1081">
        <v>797316207</v>
      </c>
      <c r="F15" s="126">
        <v>278634592</v>
      </c>
      <c r="G15" s="1072">
        <v>944824751</v>
      </c>
      <c r="H15" s="126">
        <v>22246495</v>
      </c>
      <c r="I15" s="1081">
        <v>1245705838</v>
      </c>
      <c r="J15" s="127">
        <f t="shared" si="0"/>
        <v>0.42785021049998551</v>
      </c>
      <c r="K15" s="1069">
        <f t="shared" si="1"/>
        <v>0.30143296836307754</v>
      </c>
      <c r="L15" s="127">
        <f t="shared" si="2"/>
        <v>0.27071682113693696</v>
      </c>
      <c r="M15" s="1079">
        <f t="shared" si="3"/>
        <v>1</v>
      </c>
      <c r="N15" s="127">
        <f>(F15*100)/$I$15/100</f>
        <v>0.2236760746400227</v>
      </c>
      <c r="O15" s="127">
        <f>(G15*100)/$I$15/100</f>
        <v>0.75846537936831926</v>
      </c>
      <c r="P15" s="127">
        <f>(H15*100)/$I$15/100</f>
        <v>1.7858545991658103E-2</v>
      </c>
      <c r="Q15" s="128">
        <f t="shared" si="4"/>
        <v>1</v>
      </c>
    </row>
    <row r="16" spans="1:17" ht="24.95" customHeight="1">
      <c r="A16" s="1083">
        <v>1997</v>
      </c>
      <c r="B16" s="126">
        <v>492255418</v>
      </c>
      <c r="C16" s="1072">
        <v>334440129</v>
      </c>
      <c r="D16" s="126">
        <v>336701807</v>
      </c>
      <c r="E16" s="1081">
        <v>1163397354</v>
      </c>
      <c r="F16" s="126">
        <v>397695235</v>
      </c>
      <c r="G16" s="1072">
        <v>1255104626</v>
      </c>
      <c r="H16" s="126">
        <v>22020694</v>
      </c>
      <c r="I16" s="1081">
        <v>1674820555</v>
      </c>
      <c r="J16" s="127">
        <f t="shared" si="0"/>
        <v>0.42311890800466784</v>
      </c>
      <c r="K16" s="1069">
        <f t="shared" si="1"/>
        <v>0.28746853158134311</v>
      </c>
      <c r="L16" s="127">
        <f t="shared" si="2"/>
        <v>0.28941256041398905</v>
      </c>
      <c r="M16" s="1079">
        <f t="shared" si="3"/>
        <v>1</v>
      </c>
      <c r="N16" s="127">
        <f>(F16*100)/$I$16/100</f>
        <v>0.23745542996395813</v>
      </c>
      <c r="O16" s="127">
        <f>(G16*100)/$I$16/100</f>
        <v>0.74939647847825697</v>
      </c>
      <c r="P16" s="127">
        <f>(H16*100)/$I$16/100</f>
        <v>1.3148091557784829E-2</v>
      </c>
      <c r="Q16" s="128">
        <f t="shared" si="4"/>
        <v>1</v>
      </c>
    </row>
    <row r="17" spans="1:17" ht="24.95" customHeight="1">
      <c r="A17" s="1083">
        <v>1998</v>
      </c>
      <c r="B17" s="126">
        <v>467804358</v>
      </c>
      <c r="C17" s="1072">
        <v>307768778</v>
      </c>
      <c r="D17" s="126">
        <v>254165219</v>
      </c>
      <c r="E17" s="1081">
        <v>1029738355</v>
      </c>
      <c r="F17" s="126">
        <v>406671551</v>
      </c>
      <c r="G17" s="1072">
        <v>1231671638</v>
      </c>
      <c r="H17" s="126">
        <v>23666040</v>
      </c>
      <c r="I17" s="1081">
        <v>1662009229</v>
      </c>
      <c r="J17" s="127">
        <f t="shared" si="0"/>
        <v>0.45429439015117579</v>
      </c>
      <c r="K17" s="1069">
        <f t="shared" si="1"/>
        <v>0.29888056175201905</v>
      </c>
      <c r="L17" s="127">
        <f t="shared" si="2"/>
        <v>0.24682504809680514</v>
      </c>
      <c r="M17" s="1079">
        <f t="shared" si="3"/>
        <v>1</v>
      </c>
      <c r="N17" s="127">
        <f>(F17*100)/$I$17/100</f>
        <v>0.24468669842747306</v>
      </c>
      <c r="O17" s="127">
        <f>(G17*100)/$I$17/100</f>
        <v>0.74107388605842683</v>
      </c>
      <c r="P17" s="127">
        <f>(H17*100)/$I$17/100</f>
        <v>1.4239415514100011E-2</v>
      </c>
      <c r="Q17" s="128">
        <f t="shared" si="4"/>
        <v>0.99999999999999989</v>
      </c>
    </row>
    <row r="18" spans="1:17" ht="24.95" customHeight="1">
      <c r="A18" s="1083">
        <v>1999</v>
      </c>
      <c r="B18" s="126">
        <v>321764262</v>
      </c>
      <c r="C18" s="1072">
        <v>204165115</v>
      </c>
      <c r="D18" s="126">
        <v>193202000</v>
      </c>
      <c r="E18" s="1081">
        <v>719131377</v>
      </c>
      <c r="F18" s="126">
        <v>289143259</v>
      </c>
      <c r="G18" s="1072">
        <v>737663534</v>
      </c>
      <c r="H18" s="126">
        <v>44172258</v>
      </c>
      <c r="I18" s="1081">
        <v>1070979051</v>
      </c>
      <c r="J18" s="127">
        <f t="shared" si="0"/>
        <v>0.4474346027596568</v>
      </c>
      <c r="K18" s="1069">
        <f t="shared" si="1"/>
        <v>0.28390516883259287</v>
      </c>
      <c r="L18" s="127">
        <f t="shared" si="2"/>
        <v>0.26866022840775033</v>
      </c>
      <c r="M18" s="1079">
        <f t="shared" si="3"/>
        <v>1</v>
      </c>
      <c r="N18" s="127">
        <f>(F18*100)/$I$18/100</f>
        <v>0.26998031262144639</v>
      </c>
      <c r="O18" s="127">
        <f>(G18*100)/$I$18/100</f>
        <v>0.68877494224674618</v>
      </c>
      <c r="P18" s="127">
        <f>(H18*100)/$I$18/100</f>
        <v>4.1244745131807432E-2</v>
      </c>
      <c r="Q18" s="128">
        <f t="shared" si="4"/>
        <v>1</v>
      </c>
    </row>
    <row r="19" spans="1:17" ht="24.95" customHeight="1">
      <c r="A19" s="1083">
        <v>2000</v>
      </c>
      <c r="B19" s="126">
        <v>411696677</v>
      </c>
      <c r="C19" s="1072">
        <v>272821913</v>
      </c>
      <c r="D19" s="126">
        <v>309386579</v>
      </c>
      <c r="E19" s="1081">
        <v>993905169</v>
      </c>
      <c r="F19" s="126">
        <v>380367322</v>
      </c>
      <c r="G19" s="1072">
        <v>1132298967</v>
      </c>
      <c r="H19" s="126">
        <v>66779674</v>
      </c>
      <c r="I19" s="1081">
        <v>1579445963</v>
      </c>
      <c r="J19" s="127">
        <f t="shared" si="0"/>
        <v>0.41422128573314621</v>
      </c>
      <c r="K19" s="1069">
        <f t="shared" si="1"/>
        <v>0.27449491310573915</v>
      </c>
      <c r="L19" s="127">
        <f t="shared" si="2"/>
        <v>0.31128380116111459</v>
      </c>
      <c r="M19" s="1079">
        <f t="shared" si="3"/>
        <v>1</v>
      </c>
      <c r="N19" s="127">
        <f>(F19*100)/$I$19/100</f>
        <v>0.2408232575918775</v>
      </c>
      <c r="O19" s="127">
        <f>(G19*100)/$I$19/100</f>
        <v>0.71689630004771487</v>
      </c>
      <c r="P19" s="127">
        <f>(H19*100)/$I$19/100</f>
        <v>4.2280442360407615E-2</v>
      </c>
      <c r="Q19" s="128">
        <f t="shared" si="4"/>
        <v>1</v>
      </c>
    </row>
    <row r="20" spans="1:17" ht="24.95" customHeight="1">
      <c r="A20" s="1077">
        <v>2001</v>
      </c>
      <c r="B20" s="166">
        <v>434088156</v>
      </c>
      <c r="C20" s="1068">
        <v>283167958</v>
      </c>
      <c r="D20" s="166">
        <v>272682099</v>
      </c>
      <c r="E20" s="1068">
        <v>989938213</v>
      </c>
      <c r="F20" s="166">
        <v>399411463</v>
      </c>
      <c r="G20" s="1068">
        <v>1080960408</v>
      </c>
      <c r="H20" s="166">
        <v>74407686</v>
      </c>
      <c r="I20" s="1068">
        <v>1554779557</v>
      </c>
      <c r="J20" s="127">
        <f t="shared" si="0"/>
        <v>0.43850025213644317</v>
      </c>
      <c r="K20" s="1069">
        <f t="shared" si="1"/>
        <v>0.28604609285852467</v>
      </c>
      <c r="L20" s="127">
        <f t="shared" si="2"/>
        <v>0.27545365500503211</v>
      </c>
      <c r="M20" s="1079">
        <f t="shared" si="3"/>
        <v>1</v>
      </c>
      <c r="N20" s="127">
        <f>(F20*100)/$I$20/100</f>
        <v>0.25689266443062708</v>
      </c>
      <c r="O20" s="127">
        <f>(G20*100)/$I$20/100</f>
        <v>0.69524994918620475</v>
      </c>
      <c r="P20" s="127">
        <f>(H20*100)/$I$20/100</f>
        <v>4.7857386383168145E-2</v>
      </c>
      <c r="Q20" s="128">
        <f t="shared" si="4"/>
        <v>1</v>
      </c>
    </row>
    <row r="21" spans="1:17" ht="24.95" customHeight="1">
      <c r="A21" s="1077">
        <v>2002</v>
      </c>
      <c r="B21" s="166">
        <v>472337243</v>
      </c>
      <c r="C21" s="1068">
        <v>281133373</v>
      </c>
      <c r="D21" s="166">
        <v>239126458</v>
      </c>
      <c r="E21" s="1068">
        <v>992597074</v>
      </c>
      <c r="F21" s="166">
        <v>165037424</v>
      </c>
      <c r="G21" s="1068">
        <v>1069749241</v>
      </c>
      <c r="H21" s="166">
        <v>91053051</v>
      </c>
      <c r="I21" s="1068">
        <v>1325839716</v>
      </c>
      <c r="J21" s="127">
        <f t="shared" si="0"/>
        <v>0.47585999936163426</v>
      </c>
      <c r="K21" s="1069">
        <f t="shared" si="1"/>
        <v>0.28323010450461994</v>
      </c>
      <c r="L21" s="127">
        <f t="shared" si="2"/>
        <v>0.2409098961337458</v>
      </c>
      <c r="M21" s="1079">
        <f t="shared" si="3"/>
        <v>1</v>
      </c>
      <c r="N21" s="127">
        <f>(F21*100)/$I$21/100</f>
        <v>0.12447765895708014</v>
      </c>
      <c r="O21" s="127">
        <f>(G21*100)/$I$21/100</f>
        <v>0.80684658039011414</v>
      </c>
      <c r="P21" s="127">
        <f>(H21*100)/$I$21/100</f>
        <v>6.8675760652805784E-2</v>
      </c>
      <c r="Q21" s="128">
        <f t="shared" si="4"/>
        <v>1</v>
      </c>
    </row>
    <row r="22" spans="1:17" ht="24.95" customHeight="1">
      <c r="A22" s="1077">
        <v>2003</v>
      </c>
      <c r="B22" s="166">
        <v>594605280</v>
      </c>
      <c r="C22" s="1068">
        <v>347420544</v>
      </c>
      <c r="D22" s="166">
        <v>285619861</v>
      </c>
      <c r="E22" s="1068">
        <v>1227645685</v>
      </c>
      <c r="F22" s="166">
        <v>525209306</v>
      </c>
      <c r="G22" s="1068">
        <v>1184393231</v>
      </c>
      <c r="H22" s="166">
        <v>138827319</v>
      </c>
      <c r="I22" s="1068">
        <v>1848429856</v>
      </c>
      <c r="J22" s="127">
        <f t="shared" si="0"/>
        <v>0.48434600248686571</v>
      </c>
      <c r="K22" s="1069">
        <f t="shared" si="1"/>
        <v>0.28299740572134213</v>
      </c>
      <c r="L22" s="127">
        <f t="shared" si="2"/>
        <v>0.2326565917917921</v>
      </c>
      <c r="M22" s="1079">
        <f t="shared" si="3"/>
        <v>0.99999999999999989</v>
      </c>
      <c r="N22" s="127">
        <f>(F22*100)/$I$22/100</f>
        <v>0.28413807767450389</v>
      </c>
      <c r="O22" s="127">
        <f>(G22*100)/$I$22/100</f>
        <v>0.64075638421196335</v>
      </c>
      <c r="P22" s="127">
        <f>(H22*100)/$I$22/100</f>
        <v>7.5105538113532835E-2</v>
      </c>
      <c r="Q22" s="128">
        <f t="shared" si="4"/>
        <v>1</v>
      </c>
    </row>
    <row r="23" spans="1:17" ht="24.95" customHeight="1">
      <c r="A23" s="1077">
        <v>2004</v>
      </c>
      <c r="B23" s="224">
        <v>641511256</v>
      </c>
      <c r="C23" s="1073">
        <v>416433245</v>
      </c>
      <c r="D23" s="224">
        <v>260671276</v>
      </c>
      <c r="E23" s="1073">
        <v>1318615777</v>
      </c>
      <c r="F23" s="224">
        <v>655143309</v>
      </c>
      <c r="G23" s="1073">
        <v>1498428275</v>
      </c>
      <c r="H23" s="224">
        <v>199566899</v>
      </c>
      <c r="I23" s="1073">
        <v>2353138483</v>
      </c>
      <c r="J23" s="127">
        <f t="shared" si="0"/>
        <v>0.48650354954762531</v>
      </c>
      <c r="K23" s="1069">
        <f t="shared" si="1"/>
        <v>0.31581090736486767</v>
      </c>
      <c r="L23" s="127">
        <f t="shared" si="2"/>
        <v>0.19768554308750697</v>
      </c>
      <c r="M23" s="1079">
        <f t="shared" si="3"/>
        <v>0.99999999999999989</v>
      </c>
      <c r="N23" s="127">
        <f>(F23*100)/$I$23/100</f>
        <v>0.27841255996322084</v>
      </c>
      <c r="O23" s="127">
        <f>(G23*100)/$I$23/100</f>
        <v>0.63677861962873694</v>
      </c>
      <c r="P23" s="127">
        <f>(H23*100)/$I$23/100</f>
        <v>8.4808820408042246E-2</v>
      </c>
      <c r="Q23" s="128">
        <f t="shared" si="4"/>
        <v>1</v>
      </c>
    </row>
    <row r="24" spans="1:17" ht="24.95" customHeight="1">
      <c r="A24" s="1077">
        <v>2005</v>
      </c>
      <c r="B24" s="166">
        <v>858436137</v>
      </c>
      <c r="C24" s="1068">
        <v>588365928</v>
      </c>
      <c r="D24" s="166">
        <v>348839943</v>
      </c>
      <c r="E24" s="1068">
        <v>1795642008</v>
      </c>
      <c r="F24" s="166">
        <v>689780229</v>
      </c>
      <c r="G24" s="1068">
        <v>2244318268</v>
      </c>
      <c r="H24" s="166">
        <v>218929688</v>
      </c>
      <c r="I24" s="1068">
        <v>3153028185</v>
      </c>
      <c r="J24" s="127">
        <f t="shared" si="0"/>
        <v>0.47806641478394285</v>
      </c>
      <c r="K24" s="1069">
        <f t="shared" si="1"/>
        <v>0.32766326772190324</v>
      </c>
      <c r="L24" s="127">
        <f t="shared" si="2"/>
        <v>0.19427031749415388</v>
      </c>
      <c r="M24" s="1079">
        <f t="shared" si="3"/>
        <v>1</v>
      </c>
      <c r="N24" s="127">
        <f>(F24*100)/$I$24/100</f>
        <v>0.21876754298661619</v>
      </c>
      <c r="O24" s="127">
        <f>(G24*100)/$I$24/100</f>
        <v>0.71179771835753514</v>
      </c>
      <c r="P24" s="127">
        <f>(H24*100)/$I$24/100</f>
        <v>6.9434738655848718E-2</v>
      </c>
      <c r="Q24" s="128">
        <f t="shared" si="4"/>
        <v>1</v>
      </c>
    </row>
    <row r="25" spans="1:17" ht="24.95" customHeight="1">
      <c r="A25" s="1077">
        <v>2006</v>
      </c>
      <c r="B25" s="166">
        <v>1172999357</v>
      </c>
      <c r="C25" s="1068">
        <v>859269086</v>
      </c>
      <c r="D25" s="166">
        <v>538167886</v>
      </c>
      <c r="E25" s="1068">
        <v>2570436329</v>
      </c>
      <c r="F25" s="166">
        <v>766484582</v>
      </c>
      <c r="G25" s="1068">
        <v>3162432540</v>
      </c>
      <c r="H25" s="166">
        <v>256127112</v>
      </c>
      <c r="I25" s="1068">
        <v>4185044234</v>
      </c>
      <c r="J25" s="127">
        <f>(B25*100)/$E25/100</f>
        <v>0.45634250643210544</v>
      </c>
      <c r="K25" s="1069">
        <f>(C25*100)/$E25/100</f>
        <v>0.3342891929691521</v>
      </c>
      <c r="L25" s="127">
        <f>(D25*100)/$E25/100</f>
        <v>0.20936830059874242</v>
      </c>
      <c r="M25" s="1079">
        <f>SUM(J25:L25)</f>
        <v>1</v>
      </c>
      <c r="N25" s="127">
        <f>(F25*100)/$I$25/100</f>
        <v>0.1831485019376739</v>
      </c>
      <c r="O25" s="127">
        <f>(G25*100)/$I$25/100</f>
        <v>0.75565092342581919</v>
      </c>
      <c r="P25" s="253">
        <f>(H25*100)/$I$25/100</f>
        <v>6.1200574636506938E-2</v>
      </c>
      <c r="Q25" s="128">
        <f>SUM(N25:P25)</f>
        <v>1</v>
      </c>
    </row>
    <row r="26" spans="1:17" ht="24.95" customHeight="1">
      <c r="A26" s="1400">
        <v>2007</v>
      </c>
      <c r="B26" s="166">
        <v>1631478246</v>
      </c>
      <c r="C26" s="1068">
        <v>1138280680</v>
      </c>
      <c r="D26" s="166">
        <v>754141260</v>
      </c>
      <c r="E26" s="1068">
        <v>3523900186</v>
      </c>
      <c r="F26" s="166">
        <v>688952892</v>
      </c>
      <c r="G26" s="1068">
        <v>4991302103</v>
      </c>
      <c r="H26" s="166">
        <v>267900848</v>
      </c>
      <c r="I26" s="1068">
        <v>5948155843</v>
      </c>
      <c r="J26" s="127">
        <f t="shared" si="0"/>
        <v>0.46297515817322299</v>
      </c>
      <c r="K26" s="1069">
        <f t="shared" si="1"/>
        <v>0.32301728764118864</v>
      </c>
      <c r="L26" s="127">
        <f t="shared" si="2"/>
        <v>0.21400755418558837</v>
      </c>
      <c r="M26" s="1079">
        <f t="shared" si="3"/>
        <v>1</v>
      </c>
      <c r="N26" s="127">
        <f>(F26*100)/$I$26/100</f>
        <v>0.11582630149322401</v>
      </c>
      <c r="O26" s="127">
        <f>(G26*100)/$I$26/100</f>
        <v>0.8391343863113373</v>
      </c>
      <c r="P26" s="253">
        <f>(H26*100)/$I$26/100</f>
        <v>4.5039312195438726E-2</v>
      </c>
      <c r="Q26" s="128">
        <f t="shared" ref="Q26:Q29" si="5">SUM(N26:P26)</f>
        <v>1</v>
      </c>
    </row>
    <row r="27" spans="1:17" ht="24.95" customHeight="1">
      <c r="A27" s="1400">
        <v>2008</v>
      </c>
      <c r="B27" s="166">
        <v>2092062383</v>
      </c>
      <c r="C27" s="1068">
        <v>1490697165</v>
      </c>
      <c r="D27" s="166">
        <v>1332768287</v>
      </c>
      <c r="E27" s="1068">
        <v>4915527835</v>
      </c>
      <c r="F27" s="166">
        <v>764746224</v>
      </c>
      <c r="G27" s="1068">
        <v>6620596234</v>
      </c>
      <c r="H27" s="166">
        <v>252577002</v>
      </c>
      <c r="I27" s="1068">
        <v>7637919460</v>
      </c>
      <c r="J27" s="127">
        <f t="shared" si="0"/>
        <v>0.42560279449622934</v>
      </c>
      <c r="K27" s="1069">
        <f t="shared" si="1"/>
        <v>0.30326288753484393</v>
      </c>
      <c r="L27" s="127">
        <f t="shared" si="2"/>
        <v>0.27113431796892673</v>
      </c>
      <c r="M27" s="1079">
        <f t="shared" si="3"/>
        <v>1</v>
      </c>
      <c r="N27" s="127">
        <f>(F27*100)/$I$27/100</f>
        <v>0.10012493952116117</v>
      </c>
      <c r="O27" s="127">
        <f>(G27*100)/$I$27/100</f>
        <v>0.86680623809562929</v>
      </c>
      <c r="P27" s="253">
        <f>(H27*100)/$I$27/100</f>
        <v>3.3068822383209573E-2</v>
      </c>
      <c r="Q27" s="128">
        <f t="shared" si="5"/>
        <v>1</v>
      </c>
    </row>
    <row r="28" spans="1:17" s="37" customFormat="1" ht="24.95" customHeight="1">
      <c r="A28" s="1400">
        <v>2009</v>
      </c>
      <c r="B28" s="166">
        <v>1440276354</v>
      </c>
      <c r="C28" s="1068">
        <v>975517239</v>
      </c>
      <c r="D28" s="166">
        <v>950745630</v>
      </c>
      <c r="E28" s="1068">
        <v>3366539223</v>
      </c>
      <c r="F28" s="166">
        <v>528006586</v>
      </c>
      <c r="G28" s="1068">
        <v>4612465895</v>
      </c>
      <c r="H28" s="166">
        <v>132429450</v>
      </c>
      <c r="I28" s="1068">
        <v>5272901931</v>
      </c>
      <c r="J28" s="127">
        <f t="shared" si="0"/>
        <v>0.42782105259909514</v>
      </c>
      <c r="K28" s="1069">
        <f t="shared" si="1"/>
        <v>0.28976856480249003</v>
      </c>
      <c r="L28" s="127">
        <f t="shared" si="2"/>
        <v>0.28241038259841478</v>
      </c>
      <c r="M28" s="1401">
        <f t="shared" si="3"/>
        <v>1</v>
      </c>
      <c r="N28" s="127">
        <f>(F28*100)/$I$28/100</f>
        <v>0.1001358631185208</v>
      </c>
      <c r="O28" s="127">
        <f>(G28*100)/$I$28/100</f>
        <v>0.87474903864279741</v>
      </c>
      <c r="P28" s="253">
        <f>(H28*100)/$I$28/100</f>
        <v>2.5115098238681806E-2</v>
      </c>
      <c r="Q28" s="128">
        <f t="shared" si="5"/>
        <v>1</v>
      </c>
    </row>
    <row r="29" spans="1:17" ht="24.95" customHeight="1" thickBot="1">
      <c r="A29" s="1402">
        <v>2010</v>
      </c>
      <c r="B29" s="1219">
        <v>1736052876</v>
      </c>
      <c r="C29" s="1220">
        <v>1186372622</v>
      </c>
      <c r="D29" s="1219">
        <v>995825205</v>
      </c>
      <c r="E29" s="1220">
        <v>3918250703</v>
      </c>
      <c r="F29" s="1219">
        <v>457032583</v>
      </c>
      <c r="G29" s="1220">
        <v>6358354525</v>
      </c>
      <c r="H29" s="1219">
        <v>151459920</v>
      </c>
      <c r="I29" s="1220">
        <v>6966847028</v>
      </c>
      <c r="J29" s="1397">
        <f t="shared" si="0"/>
        <v>0.44306835054500082</v>
      </c>
      <c r="K29" s="1396">
        <f t="shared" si="1"/>
        <v>0.30278119291643502</v>
      </c>
      <c r="L29" s="1397">
        <f t="shared" si="2"/>
        <v>0.25415045653856416</v>
      </c>
      <c r="M29" s="1403">
        <f t="shared" si="3"/>
        <v>1</v>
      </c>
      <c r="N29" s="1397">
        <f>(F29*100)/$I$29/100</f>
        <v>6.5601064751841132E-2</v>
      </c>
      <c r="O29" s="1397">
        <f>(G29*100)/$I$29/100</f>
        <v>0.91265883970834338</v>
      </c>
      <c r="P29" s="1223">
        <f>(H29*100)/$I$29/100</f>
        <v>2.1740095539815547E-2</v>
      </c>
      <c r="Q29" s="1399">
        <f t="shared" si="5"/>
        <v>1</v>
      </c>
    </row>
    <row r="30" spans="1:17" s="80" customFormat="1" ht="18" customHeight="1">
      <c r="A30" s="516" t="s">
        <v>79</v>
      </c>
    </row>
    <row r="31" spans="1:17">
      <c r="A31" s="7" t="s">
        <v>495</v>
      </c>
    </row>
  </sheetData>
  <mergeCells count="1">
    <mergeCell ref="A3:Q3"/>
  </mergeCells>
  <phoneticPr fontId="0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0" orientation="landscape" useFirstPageNumber="1" horizontalDpi="300" verticalDpi="300" r:id="rId1"/>
  <headerFooter alignWithMargins="0">
    <oddFooter>&amp;R&amp;"Arial,Negrito"15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zoomScale="75" workbookViewId="0">
      <selection activeCell="A26" sqref="A26:I29"/>
    </sheetView>
  </sheetViews>
  <sheetFormatPr defaultColWidth="11.42578125" defaultRowHeight="12.75"/>
  <cols>
    <col min="1" max="1" width="10" customWidth="1"/>
    <col min="2" max="2" width="15.42578125" customWidth="1"/>
    <col min="3" max="3" width="17.140625" customWidth="1"/>
    <col min="4" max="4" width="17.5703125" customWidth="1"/>
    <col min="5" max="5" width="16.7109375" customWidth="1"/>
    <col min="6" max="6" width="15.42578125" customWidth="1"/>
    <col min="7" max="7" width="17.7109375" customWidth="1"/>
    <col min="8" max="8" width="12.85546875" customWidth="1"/>
    <col min="9" max="9" width="16.5703125" customWidth="1"/>
    <col min="10" max="11" width="9.5703125" customWidth="1"/>
    <col min="12" max="12" width="10.28515625" customWidth="1"/>
    <col min="13" max="13" width="9" customWidth="1"/>
    <col min="14" max="14" width="9.85546875" customWidth="1"/>
    <col min="15" max="15" width="9.5703125" customWidth="1"/>
    <col min="16" max="16" width="9.140625" customWidth="1"/>
    <col min="17" max="17" width="8.85546875" customWidth="1"/>
  </cols>
  <sheetData>
    <row r="2" spans="1:17" ht="28.5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28.5" customHeight="1">
      <c r="A3" s="1545" t="s">
        <v>99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/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149" t="s">
        <v>256</v>
      </c>
      <c r="K5" s="149"/>
      <c r="L5" s="149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256"/>
      <c r="B6" s="257" t="s">
        <v>257</v>
      </c>
      <c r="C6" s="257" t="s">
        <v>258</v>
      </c>
      <c r="D6" s="257" t="s">
        <v>259</v>
      </c>
      <c r="E6" s="258" t="s">
        <v>6</v>
      </c>
      <c r="F6" s="257" t="s">
        <v>257</v>
      </c>
      <c r="G6" s="259" t="s">
        <v>258</v>
      </c>
      <c r="H6" s="259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341">
        <v>1988</v>
      </c>
      <c r="B7" s="142">
        <v>9464305</v>
      </c>
      <c r="C7" s="1065">
        <v>9280471</v>
      </c>
      <c r="D7" s="142">
        <v>50784624</v>
      </c>
      <c r="E7" s="1094">
        <v>69529400</v>
      </c>
      <c r="F7" s="142">
        <v>11367216</v>
      </c>
      <c r="G7" s="1065">
        <v>163864308</v>
      </c>
      <c r="H7" s="142">
        <v>279087</v>
      </c>
      <c r="I7" s="1094">
        <v>175510611</v>
      </c>
      <c r="J7" s="143">
        <v>0.1193</v>
      </c>
      <c r="K7" s="1090">
        <v>0.1174</v>
      </c>
      <c r="L7" s="143">
        <v>0.76329999999999998</v>
      </c>
      <c r="M7" s="1091">
        <f t="shared" ref="M7:M15" si="0">SUM(J7:L7)</f>
        <v>1</v>
      </c>
      <c r="N7" s="143">
        <v>5.8799999999999998E-2</v>
      </c>
      <c r="O7" s="1090">
        <v>0.94040000000000001</v>
      </c>
      <c r="P7" s="143">
        <v>8.0000000000000004E-4</v>
      </c>
      <c r="Q7" s="1087">
        <f t="shared" ref="Q7:Q15" si="1">SUM(N7:P7)</f>
        <v>1</v>
      </c>
    </row>
    <row r="8" spans="1:17" ht="24.95" customHeight="1">
      <c r="A8" s="1064">
        <v>1989</v>
      </c>
      <c r="B8" s="145">
        <v>14377133</v>
      </c>
      <c r="C8" s="1066">
        <v>16990967</v>
      </c>
      <c r="D8" s="145">
        <v>90350347</v>
      </c>
      <c r="E8" s="1095">
        <v>121718447</v>
      </c>
      <c r="F8" s="145">
        <v>20758458</v>
      </c>
      <c r="G8" s="1066">
        <v>301748006</v>
      </c>
      <c r="H8" s="145">
        <v>167349</v>
      </c>
      <c r="I8" s="1095">
        <v>332476813</v>
      </c>
      <c r="J8" s="146">
        <v>0.1193</v>
      </c>
      <c r="K8" s="1084">
        <v>0.15390000000000001</v>
      </c>
      <c r="L8" s="146">
        <v>0.7268</v>
      </c>
      <c r="M8" s="1092">
        <f t="shared" si="0"/>
        <v>1</v>
      </c>
      <c r="N8" s="146">
        <v>6.7900000000000002E-2</v>
      </c>
      <c r="O8" s="1084">
        <v>0.93130000000000002</v>
      </c>
      <c r="P8" s="146">
        <v>6.9999999999999999E-4</v>
      </c>
      <c r="Q8" s="1088">
        <f t="shared" si="1"/>
        <v>0.99990000000000001</v>
      </c>
    </row>
    <row r="9" spans="1:17" ht="24.95" customHeight="1">
      <c r="A9" s="1064">
        <v>1990</v>
      </c>
      <c r="B9" s="145">
        <v>29130401</v>
      </c>
      <c r="C9" s="1066">
        <v>21245914</v>
      </c>
      <c r="D9" s="145">
        <v>89199436</v>
      </c>
      <c r="E9" s="1095">
        <v>139575751</v>
      </c>
      <c r="F9" s="145">
        <v>31370554</v>
      </c>
      <c r="G9" s="1066">
        <v>353347781</v>
      </c>
      <c r="H9" s="145">
        <v>88662</v>
      </c>
      <c r="I9" s="1095">
        <v>384806997</v>
      </c>
      <c r="J9" s="146">
        <v>0.19670000000000001</v>
      </c>
      <c r="K9" s="1084">
        <v>0.1492</v>
      </c>
      <c r="L9" s="146">
        <v>0.6542</v>
      </c>
      <c r="M9" s="1092">
        <f t="shared" si="0"/>
        <v>1.0001</v>
      </c>
      <c r="N9" s="146">
        <v>8.7800000000000003E-2</v>
      </c>
      <c r="O9" s="1084">
        <v>0.91200000000000003</v>
      </c>
      <c r="P9" s="146">
        <v>2.0000000000000001E-4</v>
      </c>
      <c r="Q9" s="1088">
        <f t="shared" si="1"/>
        <v>1</v>
      </c>
    </row>
    <row r="10" spans="1:17" ht="24.95" customHeight="1">
      <c r="A10" s="1064">
        <v>1991</v>
      </c>
      <c r="B10" s="145">
        <v>25939283</v>
      </c>
      <c r="C10" s="1066">
        <v>11706375</v>
      </c>
      <c r="D10" s="145">
        <v>53780673</v>
      </c>
      <c r="E10" s="1095">
        <v>91426331</v>
      </c>
      <c r="F10" s="145">
        <v>18130854</v>
      </c>
      <c r="G10" s="1066">
        <v>226027052</v>
      </c>
      <c r="H10" s="145">
        <v>153852</v>
      </c>
      <c r="I10" s="1095">
        <v>244311758</v>
      </c>
      <c r="J10" s="146">
        <v>0.2777</v>
      </c>
      <c r="K10" s="1084">
        <v>0.12790000000000001</v>
      </c>
      <c r="L10" s="146">
        <v>0.59440000000000004</v>
      </c>
      <c r="M10" s="1092">
        <f t="shared" si="0"/>
        <v>1</v>
      </c>
      <c r="N10" s="146">
        <v>7.4499999999999997E-2</v>
      </c>
      <c r="O10" s="1084">
        <v>0.92469999999999997</v>
      </c>
      <c r="P10" s="146">
        <v>6.9999999999999999E-4</v>
      </c>
      <c r="Q10" s="1088">
        <f t="shared" si="1"/>
        <v>0.99990000000000001</v>
      </c>
    </row>
    <row r="11" spans="1:17" ht="24.95" customHeight="1">
      <c r="A11" s="1064">
        <v>1992</v>
      </c>
      <c r="B11" s="145">
        <v>20976521</v>
      </c>
      <c r="C11" s="1066">
        <v>5981105</v>
      </c>
      <c r="D11" s="145">
        <v>32977416</v>
      </c>
      <c r="E11" s="1095">
        <v>59935042</v>
      </c>
      <c r="F11" s="145">
        <v>12948658</v>
      </c>
      <c r="G11" s="1066">
        <v>162421840</v>
      </c>
      <c r="H11" s="145">
        <v>345610</v>
      </c>
      <c r="I11" s="1095">
        <v>175716108</v>
      </c>
      <c r="J11" s="146">
        <v>0.3664</v>
      </c>
      <c r="K11" s="1084">
        <v>0.1012</v>
      </c>
      <c r="L11" s="146">
        <v>0.53239999999999998</v>
      </c>
      <c r="M11" s="1092">
        <f t="shared" si="0"/>
        <v>1</v>
      </c>
      <c r="N11" s="146">
        <v>6.54E-2</v>
      </c>
      <c r="O11" s="1084">
        <v>0.93149999999999999</v>
      </c>
      <c r="P11" s="146">
        <v>1.9E-3</v>
      </c>
      <c r="Q11" s="1088">
        <f t="shared" si="1"/>
        <v>0.99880000000000002</v>
      </c>
    </row>
    <row r="12" spans="1:17" ht="24.95" customHeight="1">
      <c r="A12" s="1064">
        <v>1993</v>
      </c>
      <c r="B12" s="145">
        <v>23445152</v>
      </c>
      <c r="C12" s="1066">
        <v>10650623</v>
      </c>
      <c r="D12" s="145">
        <v>67833955</v>
      </c>
      <c r="E12" s="1095">
        <v>101929730</v>
      </c>
      <c r="F12" s="145">
        <v>14786575</v>
      </c>
      <c r="G12" s="1066">
        <v>261736654</v>
      </c>
      <c r="H12" s="145">
        <v>376322</v>
      </c>
      <c r="I12" s="1095">
        <v>276899551</v>
      </c>
      <c r="J12" s="146">
        <v>0.20150000000000001</v>
      </c>
      <c r="K12" s="1084">
        <v>9.4600000000000004E-2</v>
      </c>
      <c r="L12" s="146">
        <v>0.70389999999999997</v>
      </c>
      <c r="M12" s="1092">
        <f t="shared" si="0"/>
        <v>1</v>
      </c>
      <c r="N12" s="146">
        <v>5.4699999999999999E-2</v>
      </c>
      <c r="O12" s="1084">
        <v>0.94320000000000004</v>
      </c>
      <c r="P12" s="146">
        <v>2.0999999999999999E-3</v>
      </c>
      <c r="Q12" s="1088">
        <f t="shared" si="1"/>
        <v>1</v>
      </c>
    </row>
    <row r="13" spans="1:17" ht="24.95" customHeight="1">
      <c r="A13" s="1064">
        <v>1994</v>
      </c>
      <c r="B13" s="145">
        <v>46864364</v>
      </c>
      <c r="C13" s="1066">
        <v>11375037</v>
      </c>
      <c r="D13" s="145">
        <v>67903352</v>
      </c>
      <c r="E13" s="1095">
        <v>126142753</v>
      </c>
      <c r="F13" s="145">
        <v>22699014</v>
      </c>
      <c r="G13" s="1066">
        <v>311480302</v>
      </c>
      <c r="H13" s="145">
        <v>436653</v>
      </c>
      <c r="I13" s="1095">
        <v>334615969</v>
      </c>
      <c r="J13" s="146">
        <v>0.3458</v>
      </c>
      <c r="K13" s="1084">
        <v>8.5699999999999998E-2</v>
      </c>
      <c r="L13" s="146">
        <v>0.56850000000000001</v>
      </c>
      <c r="M13" s="1092">
        <f t="shared" si="0"/>
        <v>1</v>
      </c>
      <c r="N13" s="146">
        <v>8.6099999999999996E-2</v>
      </c>
      <c r="O13" s="1084">
        <v>0.91110000000000002</v>
      </c>
      <c r="P13" s="146">
        <v>2.8E-3</v>
      </c>
      <c r="Q13" s="1088">
        <f t="shared" si="1"/>
        <v>1</v>
      </c>
    </row>
    <row r="14" spans="1:17" ht="24.95" customHeight="1">
      <c r="A14" s="1064">
        <v>1995</v>
      </c>
      <c r="B14" s="145">
        <v>56204960</v>
      </c>
      <c r="C14" s="1066">
        <v>19850407</v>
      </c>
      <c r="D14" s="145">
        <v>119401152</v>
      </c>
      <c r="E14" s="1095">
        <v>195456519</v>
      </c>
      <c r="F14" s="145">
        <v>14147877</v>
      </c>
      <c r="G14" s="1066">
        <v>380443730</v>
      </c>
      <c r="H14" s="145">
        <v>412369</v>
      </c>
      <c r="I14" s="1095">
        <v>395003976</v>
      </c>
      <c r="J14" s="146">
        <v>0.28939999999999999</v>
      </c>
      <c r="K14" s="1084">
        <v>0.1019</v>
      </c>
      <c r="L14" s="146">
        <v>0.60870000000000002</v>
      </c>
      <c r="M14" s="1092">
        <f t="shared" si="0"/>
        <v>1</v>
      </c>
      <c r="N14" s="146">
        <v>3.5799999999999998E-2</v>
      </c>
      <c r="O14" s="1084">
        <v>0.96319999999999995</v>
      </c>
      <c r="P14" s="146">
        <v>1E-3</v>
      </c>
      <c r="Q14" s="1088">
        <f t="shared" si="1"/>
        <v>0.99999999999999989</v>
      </c>
    </row>
    <row r="15" spans="1:17" ht="24.95" customHeight="1">
      <c r="A15" s="1064">
        <v>1996</v>
      </c>
      <c r="B15" s="145">
        <v>49085637</v>
      </c>
      <c r="C15" s="1066">
        <v>27993704</v>
      </c>
      <c r="D15" s="145">
        <v>79569120</v>
      </c>
      <c r="E15" s="1095">
        <v>156648461</v>
      </c>
      <c r="F15" s="145">
        <v>19756936</v>
      </c>
      <c r="G15" s="1066">
        <v>320582757</v>
      </c>
      <c r="H15" s="145">
        <v>548426</v>
      </c>
      <c r="I15" s="1095">
        <v>340888119</v>
      </c>
      <c r="J15" s="146">
        <v>0.31230000000000002</v>
      </c>
      <c r="K15" s="1084">
        <v>0.1792</v>
      </c>
      <c r="L15" s="146">
        <v>0.50849999999999995</v>
      </c>
      <c r="M15" s="1092">
        <f t="shared" si="0"/>
        <v>1</v>
      </c>
      <c r="N15" s="146">
        <v>5.4600000000000003E-2</v>
      </c>
      <c r="O15" s="1084">
        <v>0.94369999999999998</v>
      </c>
      <c r="P15" s="146">
        <v>1.6999999999999999E-3</v>
      </c>
      <c r="Q15" s="1088">
        <f t="shared" si="1"/>
        <v>1</v>
      </c>
    </row>
    <row r="16" spans="1:17" ht="24.95" customHeight="1">
      <c r="A16" s="1064">
        <v>1997</v>
      </c>
      <c r="B16" s="145">
        <v>47599964</v>
      </c>
      <c r="C16" s="1066">
        <v>16332341</v>
      </c>
      <c r="D16" s="145">
        <v>87360898</v>
      </c>
      <c r="E16" s="1095">
        <v>151293203</v>
      </c>
      <c r="F16" s="145">
        <v>14774863</v>
      </c>
      <c r="G16" s="1066">
        <v>298172362</v>
      </c>
      <c r="H16" s="145">
        <v>622690</v>
      </c>
      <c r="I16" s="1095">
        <v>313569915</v>
      </c>
      <c r="J16" s="146">
        <f>(B16*100)/$E$16/100</f>
        <v>0.31462063765019238</v>
      </c>
      <c r="K16" s="1084">
        <f>(C16*100)/$E$16/100</f>
        <v>0.10795158457977784</v>
      </c>
      <c r="L16" s="146">
        <f>(D16*100)/$E$16/100</f>
        <v>0.57742777777002974</v>
      </c>
      <c r="M16" s="1092">
        <f>(E16*100)/$E$16/100</f>
        <v>1</v>
      </c>
      <c r="N16" s="146">
        <f>(F16*100)/$I$16/100</f>
        <v>4.7118241557070298E-2</v>
      </c>
      <c r="O16" s="1084">
        <f>(G16*100)/$I$16/100</f>
        <v>0.95089594931324972</v>
      </c>
      <c r="P16" s="146">
        <f>(H16*100)/$I$16/100</f>
        <v>1.9858091296800586E-3</v>
      </c>
      <c r="Q16" s="1088">
        <f>(I16*100)/$I$16/100</f>
        <v>1</v>
      </c>
    </row>
    <row r="17" spans="1:17" ht="24.95" customHeight="1">
      <c r="A17" s="1064">
        <v>1998</v>
      </c>
      <c r="B17" s="145">
        <v>37659967</v>
      </c>
      <c r="C17" s="1066">
        <v>3828517</v>
      </c>
      <c r="D17" s="145">
        <v>77731773</v>
      </c>
      <c r="E17" s="1095">
        <v>119220257</v>
      </c>
      <c r="F17" s="145">
        <v>12039864</v>
      </c>
      <c r="G17" s="1066">
        <v>269277236</v>
      </c>
      <c r="H17" s="145">
        <v>68679</v>
      </c>
      <c r="I17" s="1095">
        <v>281385779</v>
      </c>
      <c r="J17" s="146">
        <f>(B17*100)/$E$17/100</f>
        <v>0.31588563846159129</v>
      </c>
      <c r="K17" s="1084">
        <f>(C17*100)/$E$17/100</f>
        <v>3.2112973888321676E-2</v>
      </c>
      <c r="L17" s="146">
        <f>(D17*100)/$E$17/100</f>
        <v>0.65200138765008697</v>
      </c>
      <c r="M17" s="1093">
        <f>(E17*100)/$E$17/100</f>
        <v>1</v>
      </c>
      <c r="N17" s="146">
        <f>(F17*100)/$I$17/100</f>
        <v>4.2787748701401146E-2</v>
      </c>
      <c r="O17" s="1084">
        <f>(G17*100)/$I$17/100</f>
        <v>0.95696817713023097</v>
      </c>
      <c r="P17" s="146">
        <f>(H17*100)/$I$17/100</f>
        <v>2.440741683679757E-4</v>
      </c>
      <c r="Q17" s="1089">
        <f>(I17*100)/$I$17/100</f>
        <v>1</v>
      </c>
    </row>
    <row r="18" spans="1:17" ht="24.95" customHeight="1">
      <c r="A18" s="1064">
        <v>1999</v>
      </c>
      <c r="B18" s="145">
        <v>12387763</v>
      </c>
      <c r="C18" s="1066">
        <v>2425146</v>
      </c>
      <c r="D18" s="145">
        <v>56257105</v>
      </c>
      <c r="E18" s="1095">
        <v>71070014</v>
      </c>
      <c r="F18" s="145">
        <v>6165667</v>
      </c>
      <c r="G18" s="1066">
        <v>179012415</v>
      </c>
      <c r="H18" s="145">
        <v>204818</v>
      </c>
      <c r="I18" s="1095">
        <v>185382900</v>
      </c>
      <c r="J18" s="146">
        <f>(B18*100)/$E$18/100</f>
        <v>0.17430365217037949</v>
      </c>
      <c r="K18" s="1084">
        <f>(C18*100)/$E$18/100</f>
        <v>3.412333646085957E-2</v>
      </c>
      <c r="L18" s="146">
        <f>(D18*100)/$E$18/100</f>
        <v>0.79157301136876101</v>
      </c>
      <c r="M18" s="1093">
        <f>(E18*100)/$E$18/100</f>
        <v>1</v>
      </c>
      <c r="N18" s="146">
        <f>(F18*100)/$I$18/100</f>
        <v>3.3259092397410976E-2</v>
      </c>
      <c r="O18" s="1084">
        <f>(G18*100)/$I$18/100</f>
        <v>0.9656360699935107</v>
      </c>
      <c r="P18" s="146">
        <f>(H18*100)/$I$18/100</f>
        <v>1.1048376090782915E-3</v>
      </c>
      <c r="Q18" s="1089">
        <f>(I18*100)/$I$18/100</f>
        <v>1</v>
      </c>
    </row>
    <row r="19" spans="1:17" ht="24.95" customHeight="1">
      <c r="A19" s="1064">
        <v>2000</v>
      </c>
      <c r="B19" s="145">
        <v>3878273</v>
      </c>
      <c r="C19" s="1066">
        <v>2140786</v>
      </c>
      <c r="D19" s="145">
        <v>64740332</v>
      </c>
      <c r="E19" s="1095">
        <v>70759391</v>
      </c>
      <c r="F19" s="145">
        <v>6316257</v>
      </c>
      <c r="G19" s="1066">
        <v>179689426</v>
      </c>
      <c r="H19" s="145">
        <v>43964</v>
      </c>
      <c r="I19" s="1095">
        <v>186049647</v>
      </c>
      <c r="J19" s="146">
        <f>(B19*100)/$E$19/100</f>
        <v>5.4809304393250075E-2</v>
      </c>
      <c r="K19" s="1084">
        <f>(C19*100)/$E$19/100</f>
        <v>3.0254443540928721E-2</v>
      </c>
      <c r="L19" s="146">
        <f>(D19*100)/$E$19/100</f>
        <v>0.91493625206582119</v>
      </c>
      <c r="M19" s="1093">
        <f>(E19*100)/$E$19/100</f>
        <v>1</v>
      </c>
      <c r="N19" s="146">
        <f>(F19*100)/$I$19/100</f>
        <v>3.3949309240022367E-2</v>
      </c>
      <c r="O19" s="1084">
        <f>(G19*100)/$I$19/100</f>
        <v>0.96581438824229537</v>
      </c>
      <c r="P19" s="146">
        <f>(H19*100)/$I$19/100</f>
        <v>2.3630251768228295E-4</v>
      </c>
      <c r="Q19" s="1089">
        <f>(I19*100)/$I$19/100</f>
        <v>1</v>
      </c>
    </row>
    <row r="20" spans="1:17" ht="24.95" customHeight="1">
      <c r="A20" s="1077">
        <v>2001</v>
      </c>
      <c r="B20" s="166">
        <v>2336882</v>
      </c>
      <c r="C20" s="1068">
        <v>1475413</v>
      </c>
      <c r="D20" s="166">
        <v>47840702</v>
      </c>
      <c r="E20" s="1068">
        <v>51652997</v>
      </c>
      <c r="F20" s="166">
        <v>4067662</v>
      </c>
      <c r="G20" s="1068">
        <v>144155096</v>
      </c>
      <c r="H20" s="166">
        <v>731920</v>
      </c>
      <c r="I20" s="1068">
        <v>148954678</v>
      </c>
      <c r="J20" s="146">
        <f t="shared" ref="J20:J29" si="2">(B20*100)/E20/100</f>
        <v>4.5241944044408504E-2</v>
      </c>
      <c r="K20" s="1076">
        <f t="shared" ref="K20:K29" si="3">(C20*100)/E20/100</f>
        <v>2.856393792600263E-2</v>
      </c>
      <c r="L20" s="253">
        <f t="shared" ref="L20:L29" si="4">(D20*100)/E20/100</f>
        <v>0.92619411802958895</v>
      </c>
      <c r="M20" s="1085">
        <f t="shared" ref="M20:M29" si="5">(E20*100)/E20/100</f>
        <v>1</v>
      </c>
      <c r="N20" s="253">
        <f t="shared" ref="N20:N29" si="6">(F20*100)/I20/100</f>
        <v>2.7308051379225567E-2</v>
      </c>
      <c r="O20" s="1076">
        <f t="shared" ref="O20:O29" si="7">(G20*100)/I20/100</f>
        <v>0.96777823923059325</v>
      </c>
      <c r="P20" s="253">
        <f t="shared" ref="P20:P29" si="8">(H20*100)/I20/100</f>
        <v>4.9137093901810858E-3</v>
      </c>
      <c r="Q20" s="1086">
        <f t="shared" ref="Q20:Q29" si="9">(I20*100)/I20/100</f>
        <v>1</v>
      </c>
    </row>
    <row r="21" spans="1:17" ht="24.95" customHeight="1">
      <c r="A21" s="1077">
        <v>2002</v>
      </c>
      <c r="B21" s="166">
        <v>1915998</v>
      </c>
      <c r="C21" s="1068">
        <v>1439536</v>
      </c>
      <c r="D21" s="166">
        <v>48574150</v>
      </c>
      <c r="E21" s="1068">
        <v>51929684</v>
      </c>
      <c r="F21" s="166">
        <v>2751572</v>
      </c>
      <c r="G21" s="1068">
        <v>136991096</v>
      </c>
      <c r="H21" s="166">
        <v>20744</v>
      </c>
      <c r="I21" s="1068">
        <v>139763412</v>
      </c>
      <c r="J21" s="146">
        <f t="shared" si="2"/>
        <v>3.6896007300949496E-2</v>
      </c>
      <c r="K21" s="1076">
        <f t="shared" si="3"/>
        <v>2.7720869628245763E-2</v>
      </c>
      <c r="L21" s="253">
        <f t="shared" si="4"/>
        <v>0.93538312307080473</v>
      </c>
      <c r="M21" s="1085">
        <f t="shared" si="5"/>
        <v>1</v>
      </c>
      <c r="N21" s="253">
        <f t="shared" si="6"/>
        <v>1.9687355657859871E-2</v>
      </c>
      <c r="O21" s="1076">
        <f t="shared" si="7"/>
        <v>0.98016422209268905</v>
      </c>
      <c r="P21" s="253">
        <f t="shared" si="8"/>
        <v>1.4842224945109384E-4</v>
      </c>
      <c r="Q21" s="1086">
        <f t="shared" si="9"/>
        <v>1</v>
      </c>
    </row>
    <row r="22" spans="1:17" ht="24.95" customHeight="1">
      <c r="A22" s="1077">
        <v>2003</v>
      </c>
      <c r="B22" s="166">
        <v>2300180</v>
      </c>
      <c r="C22" s="1068">
        <v>2420427</v>
      </c>
      <c r="D22" s="166">
        <v>40182582</v>
      </c>
      <c r="E22" s="1068">
        <v>44903189</v>
      </c>
      <c r="F22" s="166">
        <v>2891580</v>
      </c>
      <c r="G22" s="1068">
        <v>129757393</v>
      </c>
      <c r="H22" s="255">
        <v>188846</v>
      </c>
      <c r="I22" s="1068">
        <v>132837819</v>
      </c>
      <c r="J22" s="146">
        <f t="shared" si="2"/>
        <v>5.1225314977072119E-2</v>
      </c>
      <c r="K22" s="1076">
        <f t="shared" si="3"/>
        <v>5.3903231683611601E-2</v>
      </c>
      <c r="L22" s="253">
        <f t="shared" si="4"/>
        <v>0.89487145333931617</v>
      </c>
      <c r="M22" s="1085">
        <f t="shared" si="5"/>
        <v>1</v>
      </c>
      <c r="N22" s="253">
        <f t="shared" si="6"/>
        <v>2.1767746728813729E-2</v>
      </c>
      <c r="O22" s="1076">
        <f t="shared" si="7"/>
        <v>0.97681062499226967</v>
      </c>
      <c r="P22" s="253">
        <f t="shared" si="8"/>
        <v>1.4216282789165638E-3</v>
      </c>
      <c r="Q22" s="1086">
        <f t="shared" si="9"/>
        <v>1</v>
      </c>
    </row>
    <row r="23" spans="1:17" ht="24.95" customHeight="1">
      <c r="A23" s="1077">
        <v>2004</v>
      </c>
      <c r="B23" s="224">
        <v>2651661</v>
      </c>
      <c r="C23" s="1073">
        <v>3349989</v>
      </c>
      <c r="D23" s="224">
        <v>36579356</v>
      </c>
      <c r="E23" s="1073">
        <v>42581006</v>
      </c>
      <c r="F23" s="224">
        <v>3800185</v>
      </c>
      <c r="G23" s="1073">
        <v>134353457</v>
      </c>
      <c r="H23" s="590">
        <v>784457</v>
      </c>
      <c r="I23" s="1073">
        <v>138938099</v>
      </c>
      <c r="J23" s="146">
        <f t="shared" si="2"/>
        <v>6.2273329098894471E-2</v>
      </c>
      <c r="K23" s="1076">
        <f t="shared" si="3"/>
        <v>7.8673317394145167E-2</v>
      </c>
      <c r="L23" s="253">
        <f t="shared" si="4"/>
        <v>0.85905335350696033</v>
      </c>
      <c r="M23" s="1085">
        <f t="shared" si="5"/>
        <v>1</v>
      </c>
      <c r="N23" s="253">
        <f t="shared" si="6"/>
        <v>2.7351640963505622E-2</v>
      </c>
      <c r="O23" s="1076">
        <f t="shared" si="7"/>
        <v>0.96700226911842235</v>
      </c>
      <c r="P23" s="253">
        <f t="shared" si="8"/>
        <v>5.6460899180720758E-3</v>
      </c>
      <c r="Q23" s="1086">
        <f t="shared" si="9"/>
        <v>1</v>
      </c>
    </row>
    <row r="24" spans="1:17" ht="24.95" customHeight="1">
      <c r="A24" s="1077">
        <v>2005</v>
      </c>
      <c r="B24" s="166">
        <v>3752981</v>
      </c>
      <c r="C24" s="1068">
        <v>3471288</v>
      </c>
      <c r="D24" s="166">
        <v>43173860</v>
      </c>
      <c r="E24" s="1068">
        <v>50398129</v>
      </c>
      <c r="F24" s="166">
        <v>4909233</v>
      </c>
      <c r="G24" s="1062">
        <v>171699145</v>
      </c>
      <c r="H24" s="166">
        <v>1404287</v>
      </c>
      <c r="I24" s="1062">
        <v>178012665</v>
      </c>
      <c r="J24" s="146">
        <f t="shared" si="2"/>
        <v>7.4466673157648378E-2</v>
      </c>
      <c r="K24" s="1076">
        <f t="shared" si="3"/>
        <v>6.8877318838562435E-2</v>
      </c>
      <c r="L24" s="253">
        <f t="shared" si="4"/>
        <v>0.85665600800378927</v>
      </c>
      <c r="M24" s="1085">
        <f t="shared" si="5"/>
        <v>1</v>
      </c>
      <c r="N24" s="253">
        <f t="shared" si="6"/>
        <v>2.7577998453087595E-2</v>
      </c>
      <c r="O24" s="1076">
        <f t="shared" si="7"/>
        <v>0.96453331003162046</v>
      </c>
      <c r="P24" s="253">
        <f t="shared" si="8"/>
        <v>7.8886915152919027E-3</v>
      </c>
      <c r="Q24" s="1086">
        <f t="shared" si="9"/>
        <v>1</v>
      </c>
    </row>
    <row r="25" spans="1:17" ht="24.95" customHeight="1">
      <c r="A25" s="1077">
        <v>2006</v>
      </c>
      <c r="B25" s="166">
        <v>3959832</v>
      </c>
      <c r="C25" s="1068">
        <v>1906772</v>
      </c>
      <c r="D25" s="166">
        <v>50746890</v>
      </c>
      <c r="E25" s="1068">
        <v>56613494</v>
      </c>
      <c r="F25" s="166">
        <v>6705204</v>
      </c>
      <c r="G25" s="1062">
        <v>178019393</v>
      </c>
      <c r="H25" s="166">
        <v>295119</v>
      </c>
      <c r="I25" s="1062">
        <v>185019716</v>
      </c>
      <c r="J25" s="146">
        <f>(B25*100)/E25/100</f>
        <v>6.9945020528144747E-2</v>
      </c>
      <c r="K25" s="1076">
        <f>(C25*100)/E25/100</f>
        <v>3.3680521467196495E-2</v>
      </c>
      <c r="L25" s="253">
        <f>(D25*100)/E25/100</f>
        <v>0.89637445800465865</v>
      </c>
      <c r="M25" s="1085">
        <f>(E25*100)/E25/100</f>
        <v>1</v>
      </c>
      <c r="N25" s="253">
        <f t="shared" si="6"/>
        <v>3.6240483689857141E-2</v>
      </c>
      <c r="O25" s="1076">
        <f>(G25*100)/I25/100</f>
        <v>0.96216444846342752</v>
      </c>
      <c r="P25" s="253">
        <f>(H25*100)/I25/100</f>
        <v>1.5950678467153197E-3</v>
      </c>
      <c r="Q25" s="1086">
        <f>(I25*100)/I25/100</f>
        <v>1</v>
      </c>
    </row>
    <row r="26" spans="1:17" ht="24.95" customHeight="1">
      <c r="A26" s="1400">
        <v>2007</v>
      </c>
      <c r="B26" s="166">
        <v>3302520</v>
      </c>
      <c r="C26" s="1068">
        <v>1549615</v>
      </c>
      <c r="D26" s="166">
        <v>71126670</v>
      </c>
      <c r="E26" s="1068">
        <v>75978805</v>
      </c>
      <c r="F26" s="166">
        <v>5848638</v>
      </c>
      <c r="G26" s="1062">
        <v>261326348</v>
      </c>
      <c r="H26" s="166">
        <v>235879</v>
      </c>
      <c r="I26" s="1062">
        <v>267410865</v>
      </c>
      <c r="J26" s="146">
        <f t="shared" si="2"/>
        <v>4.3466332485750464E-2</v>
      </c>
      <c r="K26" s="1076">
        <f t="shared" si="3"/>
        <v>2.0395358942536669E-2</v>
      </c>
      <c r="L26" s="253">
        <f t="shared" si="4"/>
        <v>0.93613830857171276</v>
      </c>
      <c r="M26" s="1085">
        <f t="shared" si="5"/>
        <v>1</v>
      </c>
      <c r="N26" s="253">
        <f t="shared" si="6"/>
        <v>2.1871355152304678E-2</v>
      </c>
      <c r="O26" s="1076">
        <f t="shared" si="7"/>
        <v>0.97724656026971823</v>
      </c>
      <c r="P26" s="253">
        <f t="shared" si="8"/>
        <v>8.8208457797703916E-4</v>
      </c>
      <c r="Q26" s="1086">
        <f t="shared" si="9"/>
        <v>1</v>
      </c>
    </row>
    <row r="27" spans="1:17" ht="24.95" customHeight="1">
      <c r="A27" s="1400">
        <v>2008</v>
      </c>
      <c r="B27" s="166">
        <v>3521667</v>
      </c>
      <c r="C27" s="1068">
        <v>1517464</v>
      </c>
      <c r="D27" s="166">
        <v>98514333</v>
      </c>
      <c r="E27" s="1068">
        <v>103553464</v>
      </c>
      <c r="F27" s="166">
        <v>9026343</v>
      </c>
      <c r="G27" s="1062">
        <v>295899799</v>
      </c>
      <c r="H27" s="166">
        <v>186165</v>
      </c>
      <c r="I27" s="1062">
        <v>305112307</v>
      </c>
      <c r="J27" s="146">
        <f t="shared" si="2"/>
        <v>3.4008200826579786E-2</v>
      </c>
      <c r="K27" s="1076">
        <f t="shared" si="3"/>
        <v>1.4653918289010592E-2</v>
      </c>
      <c r="L27" s="253">
        <f t="shared" si="4"/>
        <v>0.95133788088440963</v>
      </c>
      <c r="M27" s="1085">
        <f t="shared" si="5"/>
        <v>1</v>
      </c>
      <c r="N27" s="253">
        <f t="shared" si="6"/>
        <v>2.958367392240261E-2</v>
      </c>
      <c r="O27" s="1076">
        <f t="shared" si="7"/>
        <v>0.96980617369852606</v>
      </c>
      <c r="P27" s="253">
        <f t="shared" si="8"/>
        <v>6.1015237907135621E-4</v>
      </c>
      <c r="Q27" s="1086">
        <f t="shared" si="9"/>
        <v>1</v>
      </c>
    </row>
    <row r="28" spans="1:17" s="37" customFormat="1" ht="24.95" customHeight="1">
      <c r="A28" s="1400">
        <v>2009</v>
      </c>
      <c r="B28" s="166">
        <v>3537262</v>
      </c>
      <c r="C28" s="1068">
        <v>1309222</v>
      </c>
      <c r="D28" s="166">
        <v>70821281</v>
      </c>
      <c r="E28" s="1068">
        <v>75667765</v>
      </c>
      <c r="F28" s="166">
        <v>7789128</v>
      </c>
      <c r="G28" s="1062">
        <v>293092218</v>
      </c>
      <c r="H28" s="166">
        <v>350874</v>
      </c>
      <c r="I28" s="1062">
        <v>301232220</v>
      </c>
      <c r="J28" s="146">
        <f t="shared" si="2"/>
        <v>4.6747277390841398E-2</v>
      </c>
      <c r="K28" s="1076">
        <f t="shared" si="3"/>
        <v>1.7302242242783303E-2</v>
      </c>
      <c r="L28" s="253">
        <f t="shared" si="4"/>
        <v>0.9359504803663754</v>
      </c>
      <c r="M28" s="1085">
        <f t="shared" si="5"/>
        <v>1</v>
      </c>
      <c r="N28" s="253">
        <f t="shared" si="6"/>
        <v>2.5857552688088946E-2</v>
      </c>
      <c r="O28" s="1076">
        <f t="shared" si="7"/>
        <v>0.97297765159384342</v>
      </c>
      <c r="P28" s="253">
        <f t="shared" si="8"/>
        <v>1.1647957180676092E-3</v>
      </c>
      <c r="Q28" s="1086">
        <f t="shared" si="9"/>
        <v>1</v>
      </c>
    </row>
    <row r="29" spans="1:17" ht="24.95" customHeight="1" thickBot="1">
      <c r="A29" s="1402">
        <v>2010</v>
      </c>
      <c r="B29" s="1219">
        <v>5180872</v>
      </c>
      <c r="C29" s="1220">
        <v>5011905</v>
      </c>
      <c r="D29" s="1219">
        <v>139969620</v>
      </c>
      <c r="E29" s="1220">
        <v>150162397</v>
      </c>
      <c r="F29" s="1219">
        <v>12191476</v>
      </c>
      <c r="G29" s="1222">
        <v>493623531</v>
      </c>
      <c r="H29" s="1219">
        <v>630344</v>
      </c>
      <c r="I29" s="1222">
        <v>506445351</v>
      </c>
      <c r="J29" s="1221">
        <f t="shared" si="2"/>
        <v>3.4501793415031859E-2</v>
      </c>
      <c r="K29" s="1224">
        <f t="shared" si="3"/>
        <v>3.3376564973186994E-2</v>
      </c>
      <c r="L29" s="1223">
        <f t="shared" si="4"/>
        <v>0.93212164161178113</v>
      </c>
      <c r="M29" s="1225">
        <f t="shared" si="5"/>
        <v>1</v>
      </c>
      <c r="N29" s="1223">
        <f t="shared" si="6"/>
        <v>2.4072638787042591E-2</v>
      </c>
      <c r="O29" s="1224">
        <f t="shared" si="7"/>
        <v>0.97468271754359537</v>
      </c>
      <c r="P29" s="1223">
        <f t="shared" si="8"/>
        <v>1.244643669362067E-3</v>
      </c>
      <c r="Q29" s="1226">
        <f t="shared" si="9"/>
        <v>1</v>
      </c>
    </row>
    <row r="30" spans="1:17" s="12" customFormat="1" ht="18" customHeight="1">
      <c r="A30" s="516" t="s">
        <v>1275</v>
      </c>
      <c r="B30" s="517"/>
      <c r="C30" s="517"/>
      <c r="D30" s="517"/>
      <c r="E30" s="517"/>
      <c r="F30" s="517"/>
      <c r="G30" s="517"/>
      <c r="H30" s="517"/>
      <c r="I30" s="517"/>
      <c r="J30" s="517"/>
      <c r="K30" s="32"/>
      <c r="L30" s="32"/>
      <c r="M30" s="32"/>
      <c r="N30" s="32"/>
      <c r="O30" s="32"/>
      <c r="P30" s="32"/>
      <c r="Q30" s="32"/>
    </row>
    <row r="31" spans="1:17">
      <c r="A31" s="31" t="s">
        <v>1274</v>
      </c>
    </row>
  </sheetData>
  <mergeCells count="1">
    <mergeCell ref="A3:Q3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9" orientation="landscape" useFirstPageNumber="1" horizontalDpi="300" verticalDpi="300" r:id="rId1"/>
  <headerFooter alignWithMargins="0">
    <oddFooter xml:space="preserve">&amp;R&amp;"Arial,Negrito"16&amp;"Arial,Normal"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zoomScale="80" zoomScaleNormal="80" workbookViewId="0">
      <selection activeCell="A26" sqref="A26:Q29"/>
    </sheetView>
  </sheetViews>
  <sheetFormatPr defaultColWidth="11.42578125" defaultRowHeight="12.75"/>
  <cols>
    <col min="1" max="1" width="8.42578125" customWidth="1"/>
    <col min="2" max="2" width="16" customWidth="1"/>
    <col min="3" max="4" width="15.42578125" customWidth="1"/>
    <col min="5" max="5" width="17.85546875" customWidth="1"/>
    <col min="6" max="6" width="15.42578125" customWidth="1"/>
    <col min="7" max="7" width="17" customWidth="1"/>
    <col min="8" max="8" width="14.28515625" customWidth="1"/>
    <col min="9" max="9" width="17.28515625" customWidth="1"/>
    <col min="10" max="10" width="9.42578125" customWidth="1"/>
    <col min="11" max="12" width="9" customWidth="1"/>
    <col min="13" max="13" width="7.42578125" customWidth="1"/>
    <col min="14" max="15" width="10" customWidth="1"/>
    <col min="16" max="16" width="8.5703125" customWidth="1"/>
    <col min="17" max="17" width="9.28515625" customWidth="1"/>
  </cols>
  <sheetData>
    <row r="2" spans="1:17" ht="27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27" customHeight="1">
      <c r="A3" s="1545" t="s">
        <v>100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>
      <c r="A4" s="32"/>
    </row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149" t="s">
        <v>256</v>
      </c>
      <c r="K5" s="149"/>
      <c r="L5" s="149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150"/>
      <c r="B6" s="151" t="s">
        <v>257</v>
      </c>
      <c r="C6" s="152" t="s">
        <v>258</v>
      </c>
      <c r="D6" s="151" t="s">
        <v>259</v>
      </c>
      <c r="E6" s="150" t="s">
        <v>6</v>
      </c>
      <c r="F6" s="151" t="s">
        <v>257</v>
      </c>
      <c r="G6" s="152" t="s">
        <v>258</v>
      </c>
      <c r="H6" s="152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135">
        <v>1988</v>
      </c>
      <c r="B7" s="1065">
        <v>9026238</v>
      </c>
      <c r="C7" s="142">
        <v>17350266</v>
      </c>
      <c r="D7" s="1065">
        <v>1917136</v>
      </c>
      <c r="E7" s="153">
        <f>(B7+C7+D7)</f>
        <v>28293640</v>
      </c>
      <c r="F7" s="1065">
        <v>78915218</v>
      </c>
      <c r="G7" s="142">
        <v>53432472</v>
      </c>
      <c r="H7" s="1153">
        <v>0</v>
      </c>
      <c r="I7" s="1151">
        <f>(F7+G7+H7)</f>
        <v>132347690</v>
      </c>
      <c r="J7" s="143">
        <v>0.33739999999999998</v>
      </c>
      <c r="K7" s="143">
        <v>0.58979999999999999</v>
      </c>
      <c r="L7" s="143">
        <v>7.2800000000000004E-2</v>
      </c>
      <c r="M7" s="144">
        <f t="shared" ref="M7:M29" si="0">SUM(J7:L7)</f>
        <v>1</v>
      </c>
      <c r="N7" s="143">
        <v>0.51270000000000004</v>
      </c>
      <c r="O7" s="143">
        <v>0.48730000000000001</v>
      </c>
      <c r="P7" s="143">
        <v>0</v>
      </c>
      <c r="Q7" s="144">
        <f t="shared" ref="Q7:Q15" si="1">SUM(N7:P7)</f>
        <v>1</v>
      </c>
    </row>
    <row r="8" spans="1:17" ht="24.95" customHeight="1">
      <c r="A8" s="141">
        <v>1989</v>
      </c>
      <c r="B8" s="1066">
        <v>16203535</v>
      </c>
      <c r="C8" s="145">
        <v>24030271</v>
      </c>
      <c r="D8" s="1066">
        <v>2412705</v>
      </c>
      <c r="E8" s="154">
        <v>42646511</v>
      </c>
      <c r="F8" s="1066">
        <v>119853492</v>
      </c>
      <c r="G8" s="145">
        <v>43264094</v>
      </c>
      <c r="H8" s="1154">
        <v>0</v>
      </c>
      <c r="I8" s="1152">
        <f t="shared" ref="I8:I22" si="2">(F8+G8+H8)</f>
        <v>163117586</v>
      </c>
      <c r="J8" s="146">
        <v>0.36890000000000001</v>
      </c>
      <c r="K8" s="146">
        <v>0.57189999999999996</v>
      </c>
      <c r="L8" s="146">
        <v>5.9200000000000003E-2</v>
      </c>
      <c r="M8" s="147">
        <f t="shared" si="0"/>
        <v>1</v>
      </c>
      <c r="N8" s="146">
        <v>0.71740000000000004</v>
      </c>
      <c r="O8" s="146">
        <v>0.28260000000000002</v>
      </c>
      <c r="P8" s="146">
        <v>0</v>
      </c>
      <c r="Q8" s="147">
        <f t="shared" si="1"/>
        <v>1</v>
      </c>
    </row>
    <row r="9" spans="1:17" ht="24.95" customHeight="1">
      <c r="A9" s="141">
        <v>1990</v>
      </c>
      <c r="B9" s="1066">
        <v>20147021</v>
      </c>
      <c r="C9" s="145">
        <v>21625759</v>
      </c>
      <c r="D9" s="1066">
        <v>5103998</v>
      </c>
      <c r="E9" s="154">
        <v>46876778</v>
      </c>
      <c r="F9" s="1066">
        <v>159451073</v>
      </c>
      <c r="G9" s="145">
        <v>33079569</v>
      </c>
      <c r="H9" s="145">
        <v>91105</v>
      </c>
      <c r="I9" s="1152">
        <f t="shared" si="2"/>
        <v>192621747</v>
      </c>
      <c r="J9" s="146">
        <v>0.41349999999999998</v>
      </c>
      <c r="K9" s="146">
        <v>0.46689999999999998</v>
      </c>
      <c r="L9" s="146">
        <v>0.1196</v>
      </c>
      <c r="M9" s="147">
        <f t="shared" si="0"/>
        <v>1</v>
      </c>
      <c r="N9" s="146">
        <v>0.82399999999999995</v>
      </c>
      <c r="O9" s="146">
        <v>0.1749</v>
      </c>
      <c r="P9" s="146">
        <v>1.1999999999999999E-3</v>
      </c>
      <c r="Q9" s="147">
        <f t="shared" si="1"/>
        <v>1.0001</v>
      </c>
    </row>
    <row r="10" spans="1:17" ht="24.95" customHeight="1">
      <c r="A10" s="141">
        <v>1991</v>
      </c>
      <c r="B10" s="1066">
        <v>9362452</v>
      </c>
      <c r="C10" s="145">
        <v>17329649</v>
      </c>
      <c r="D10" s="1066">
        <v>3787717</v>
      </c>
      <c r="E10" s="154">
        <v>30479818</v>
      </c>
      <c r="F10" s="1066">
        <v>98547995</v>
      </c>
      <c r="G10" s="145">
        <v>28787407</v>
      </c>
      <c r="H10" s="145">
        <v>3643</v>
      </c>
      <c r="I10" s="1152">
        <f t="shared" si="2"/>
        <v>127339045</v>
      </c>
      <c r="J10" s="146">
        <v>0.28599999999999998</v>
      </c>
      <c r="K10" s="146">
        <v>0.59660000000000002</v>
      </c>
      <c r="L10" s="146">
        <v>0.1174</v>
      </c>
      <c r="M10" s="147">
        <f t="shared" si="0"/>
        <v>1</v>
      </c>
      <c r="N10" s="146">
        <v>0.75719999999999998</v>
      </c>
      <c r="O10" s="146">
        <v>0.24279999999999999</v>
      </c>
      <c r="P10" s="146">
        <v>0</v>
      </c>
      <c r="Q10" s="147">
        <f t="shared" si="1"/>
        <v>1</v>
      </c>
    </row>
    <row r="11" spans="1:17" ht="24.95" customHeight="1">
      <c r="A11" s="141">
        <v>1992</v>
      </c>
      <c r="B11" s="1066">
        <v>6475570</v>
      </c>
      <c r="C11" s="145">
        <v>13596926</v>
      </c>
      <c r="D11" s="1066">
        <v>1764214</v>
      </c>
      <c r="E11" s="154">
        <v>21836710</v>
      </c>
      <c r="F11" s="1066">
        <v>102006643</v>
      </c>
      <c r="G11" s="145">
        <v>13332521</v>
      </c>
      <c r="H11" s="145">
        <v>125649</v>
      </c>
      <c r="I11" s="1152">
        <f t="shared" si="2"/>
        <v>115464813</v>
      </c>
      <c r="J11" s="146">
        <v>0.31909999999999999</v>
      </c>
      <c r="K11" s="146">
        <v>0.60429999999999995</v>
      </c>
      <c r="L11" s="146">
        <v>7.6499999999999999E-2</v>
      </c>
      <c r="M11" s="147">
        <f t="shared" si="0"/>
        <v>0.99990000000000001</v>
      </c>
      <c r="N11" s="146">
        <v>0.87919999999999998</v>
      </c>
      <c r="O11" s="146">
        <v>0.1182</v>
      </c>
      <c r="P11" s="146">
        <v>2.5999999999999999E-3</v>
      </c>
      <c r="Q11" s="147">
        <f t="shared" si="1"/>
        <v>1</v>
      </c>
    </row>
    <row r="12" spans="1:17" ht="24.95" customHeight="1">
      <c r="A12" s="141">
        <v>1993</v>
      </c>
      <c r="B12" s="1066">
        <v>9953281</v>
      </c>
      <c r="C12" s="145">
        <v>20010183</v>
      </c>
      <c r="D12" s="1066">
        <v>5818093</v>
      </c>
      <c r="E12" s="154">
        <v>35781557</v>
      </c>
      <c r="F12" s="1066">
        <v>122075583</v>
      </c>
      <c r="G12" s="145">
        <v>32508990</v>
      </c>
      <c r="H12" s="145">
        <v>554401</v>
      </c>
      <c r="I12" s="1152">
        <f t="shared" si="2"/>
        <v>155138974</v>
      </c>
      <c r="J12" s="146">
        <v>0.26269999999999999</v>
      </c>
      <c r="K12" s="146">
        <v>0.55410000000000004</v>
      </c>
      <c r="L12" s="146">
        <v>0.18329999999999999</v>
      </c>
      <c r="M12" s="147">
        <f t="shared" si="0"/>
        <v>1.0001</v>
      </c>
      <c r="N12" s="146">
        <v>0.72170000000000001</v>
      </c>
      <c r="O12" s="146">
        <v>0.27629999999999999</v>
      </c>
      <c r="P12" s="146">
        <v>2E-3</v>
      </c>
      <c r="Q12" s="147">
        <f t="shared" si="1"/>
        <v>1</v>
      </c>
    </row>
    <row r="13" spans="1:17" ht="24.95" customHeight="1">
      <c r="A13" s="141">
        <v>1994</v>
      </c>
      <c r="B13" s="1066">
        <v>8699446</v>
      </c>
      <c r="C13" s="145">
        <v>29199245</v>
      </c>
      <c r="D13" s="1066">
        <v>6530481</v>
      </c>
      <c r="E13" s="154">
        <v>44429172</v>
      </c>
      <c r="F13" s="1066">
        <v>153194543</v>
      </c>
      <c r="G13" s="145">
        <v>35644179</v>
      </c>
      <c r="H13" s="145">
        <v>981155</v>
      </c>
      <c r="I13" s="1152">
        <f t="shared" si="2"/>
        <v>189819877</v>
      </c>
      <c r="J13" s="146">
        <v>0.22750000000000001</v>
      </c>
      <c r="K13" s="146">
        <v>0.57650000000000001</v>
      </c>
      <c r="L13" s="146">
        <v>0.19600000000000001</v>
      </c>
      <c r="M13" s="147">
        <f t="shared" si="0"/>
        <v>1</v>
      </c>
      <c r="N13" s="146">
        <v>0.83379999999999999</v>
      </c>
      <c r="O13" s="146">
        <v>0.1605</v>
      </c>
      <c r="P13" s="146">
        <v>5.7000000000000002E-3</v>
      </c>
      <c r="Q13" s="147">
        <f t="shared" si="1"/>
        <v>1</v>
      </c>
    </row>
    <row r="14" spans="1:17" ht="24.95" customHeight="1">
      <c r="A14" s="141">
        <v>1995</v>
      </c>
      <c r="B14" s="1066">
        <v>15916010</v>
      </c>
      <c r="C14" s="145">
        <v>43049462</v>
      </c>
      <c r="D14" s="1066">
        <v>31937691</v>
      </c>
      <c r="E14" s="154">
        <v>90903163</v>
      </c>
      <c r="F14" s="1066">
        <v>168862239</v>
      </c>
      <c r="G14" s="145">
        <v>83998533</v>
      </c>
      <c r="H14" s="145">
        <v>173389</v>
      </c>
      <c r="I14" s="1152">
        <f t="shared" si="2"/>
        <v>253034161</v>
      </c>
      <c r="J14" s="146">
        <v>0.17480000000000001</v>
      </c>
      <c r="K14" s="146">
        <v>0.46910000000000002</v>
      </c>
      <c r="L14" s="146">
        <v>0.35599999999999998</v>
      </c>
      <c r="M14" s="147">
        <f t="shared" si="0"/>
        <v>0.99990000000000001</v>
      </c>
      <c r="N14" s="146">
        <v>0.66490000000000005</v>
      </c>
      <c r="O14" s="146">
        <v>0.33450000000000002</v>
      </c>
      <c r="P14" s="146">
        <v>5.9999999999999995E-4</v>
      </c>
      <c r="Q14" s="147">
        <f t="shared" si="1"/>
        <v>1</v>
      </c>
    </row>
    <row r="15" spans="1:17" ht="24.95" customHeight="1">
      <c r="A15" s="141">
        <v>1996</v>
      </c>
      <c r="B15" s="1066">
        <v>31981339</v>
      </c>
      <c r="C15" s="145">
        <v>43482089</v>
      </c>
      <c r="D15" s="1066">
        <v>69369563</v>
      </c>
      <c r="E15" s="154">
        <v>144832991</v>
      </c>
      <c r="F15" s="1066">
        <v>177857225</v>
      </c>
      <c r="G15" s="145">
        <v>149605377</v>
      </c>
      <c r="H15" s="145">
        <v>6226</v>
      </c>
      <c r="I15" s="1152">
        <f t="shared" si="2"/>
        <v>327468828</v>
      </c>
      <c r="J15" s="146">
        <v>0.20860000000000001</v>
      </c>
      <c r="K15" s="146">
        <v>0.30409999999999998</v>
      </c>
      <c r="L15" s="146">
        <v>0.48730000000000001</v>
      </c>
      <c r="M15" s="147">
        <f t="shared" si="0"/>
        <v>1</v>
      </c>
      <c r="N15" s="146">
        <v>0.53779999999999994</v>
      </c>
      <c r="O15" s="146">
        <v>0.46210000000000001</v>
      </c>
      <c r="P15" s="146">
        <v>0</v>
      </c>
      <c r="Q15" s="147">
        <f t="shared" si="1"/>
        <v>0.99990000000000001</v>
      </c>
    </row>
    <row r="16" spans="1:17" ht="24.95" customHeight="1">
      <c r="A16" s="141">
        <v>1997</v>
      </c>
      <c r="B16" s="1066">
        <v>21959726</v>
      </c>
      <c r="C16" s="145">
        <v>36671645</v>
      </c>
      <c r="D16" s="1066">
        <v>61550186</v>
      </c>
      <c r="E16" s="154">
        <v>120181557</v>
      </c>
      <c r="F16" s="1066">
        <v>134971547</v>
      </c>
      <c r="G16" s="145">
        <v>129105133</v>
      </c>
      <c r="H16" s="145">
        <v>789032</v>
      </c>
      <c r="I16" s="1152">
        <f t="shared" si="2"/>
        <v>264865712</v>
      </c>
      <c r="J16" s="146">
        <f>(B16*100)/$E$16/100</f>
        <v>0.18272126396232327</v>
      </c>
      <c r="K16" s="146">
        <f>(C16*100)/$E$16/100</f>
        <v>0.30513537946591923</v>
      </c>
      <c r="L16" s="146">
        <f>(D16*100)/$E$16/100</f>
        <v>0.51214335657175747</v>
      </c>
      <c r="M16" s="147">
        <f t="shared" si="0"/>
        <v>1</v>
      </c>
      <c r="N16" s="146">
        <f>(F16*100)/$I$16/100</f>
        <v>0.50958482311972486</v>
      </c>
      <c r="O16" s="146">
        <f>(G16*100)/$I$16/100</f>
        <v>0.48743618804082878</v>
      </c>
      <c r="P16" s="146">
        <f>(H16*100)/$I$16/100</f>
        <v>2.9789888394463077E-3</v>
      </c>
      <c r="Q16" s="147">
        <f>(I16*100)/$I$16/100</f>
        <v>1</v>
      </c>
    </row>
    <row r="17" spans="1:17" ht="24.95" customHeight="1">
      <c r="A17" s="141">
        <v>1998</v>
      </c>
      <c r="B17" s="1066">
        <v>13617122</v>
      </c>
      <c r="C17" s="145">
        <v>39175297</v>
      </c>
      <c r="D17" s="1066">
        <v>58411614</v>
      </c>
      <c r="E17" s="154">
        <v>111204033</v>
      </c>
      <c r="F17" s="1066">
        <v>104439764</v>
      </c>
      <c r="G17" s="145">
        <v>126471638</v>
      </c>
      <c r="H17" s="145">
        <v>4934</v>
      </c>
      <c r="I17" s="1152">
        <f t="shared" si="2"/>
        <v>230916336</v>
      </c>
      <c r="J17" s="146">
        <f>(B17*100)/$E$17/100</f>
        <v>0.12245169201732098</v>
      </c>
      <c r="K17" s="146">
        <f>(C17*100)/$E$17/100</f>
        <v>0.35228305973399365</v>
      </c>
      <c r="L17" s="146">
        <f>(D17*100)/$E$17/100</f>
        <v>0.52526524824868537</v>
      </c>
      <c r="M17" s="147">
        <f t="shared" si="0"/>
        <v>1</v>
      </c>
      <c r="N17" s="146">
        <f>(F17*100)/$I$17/100</f>
        <v>0.45228399951747028</v>
      </c>
      <c r="O17" s="146">
        <f>(G17*100)/$I$17/100</f>
        <v>0.54769463343641478</v>
      </c>
      <c r="P17" s="146">
        <f>(H17*100)/$I$17/100</f>
        <v>2.1367046114918434E-5</v>
      </c>
      <c r="Q17" s="155">
        <f>(I17*100)/$I$17/100</f>
        <v>1</v>
      </c>
    </row>
    <row r="18" spans="1:17" ht="24.95" customHeight="1">
      <c r="A18" s="141">
        <v>1999</v>
      </c>
      <c r="B18" s="1066">
        <v>10167363</v>
      </c>
      <c r="C18" s="145">
        <v>24740918</v>
      </c>
      <c r="D18" s="1066">
        <v>50557474</v>
      </c>
      <c r="E18" s="154">
        <v>85465755</v>
      </c>
      <c r="F18" s="1066">
        <v>71087901</v>
      </c>
      <c r="G18" s="145">
        <v>86946837</v>
      </c>
      <c r="H18" s="145">
        <v>407293</v>
      </c>
      <c r="I18" s="1152">
        <f t="shared" si="2"/>
        <v>158442031</v>
      </c>
      <c r="J18" s="146">
        <f>(B18*100)/$E$18/100</f>
        <v>0.11896417459835229</v>
      </c>
      <c r="K18" s="146">
        <f>(C18*100)/$E$18/100</f>
        <v>0.28948340771107683</v>
      </c>
      <c r="L18" s="146">
        <f>(D18*100)/$E$18/100</f>
        <v>0.59155241769057088</v>
      </c>
      <c r="M18" s="147">
        <f t="shared" si="0"/>
        <v>1</v>
      </c>
      <c r="N18" s="146">
        <f>(F18*100)/$I$18/100</f>
        <v>0.44866820092706333</v>
      </c>
      <c r="O18" s="146">
        <f>(G18*100)/$I$18/100</f>
        <v>0.54876118698579424</v>
      </c>
      <c r="P18" s="146">
        <f>(H18*100)/$I$18/100</f>
        <v>2.5706120871424576E-3</v>
      </c>
      <c r="Q18" s="155">
        <f>(I18*100)/$I$18/100</f>
        <v>1</v>
      </c>
    </row>
    <row r="19" spans="1:17" ht="24.95" customHeight="1">
      <c r="A19" s="261">
        <v>2000</v>
      </c>
      <c r="B19" s="1068">
        <v>11715040</v>
      </c>
      <c r="C19" s="166">
        <v>37842726</v>
      </c>
      <c r="D19" s="1068">
        <v>64951054</v>
      </c>
      <c r="E19" s="166">
        <v>114508820</v>
      </c>
      <c r="F19" s="1068">
        <v>121251292</v>
      </c>
      <c r="G19" s="166">
        <v>118807917</v>
      </c>
      <c r="H19" s="166">
        <v>955465</v>
      </c>
      <c r="I19" s="1152">
        <f t="shared" si="2"/>
        <v>241014674</v>
      </c>
      <c r="J19" s="146">
        <f>(B19*100)/$E$19/100</f>
        <v>0.10230687906835474</v>
      </c>
      <c r="K19" s="146">
        <f>(C19*100)/$E$19/100</f>
        <v>0.33047870024335246</v>
      </c>
      <c r="L19" s="146">
        <f>(D19*100)/$E$19/100</f>
        <v>0.56721442068829286</v>
      </c>
      <c r="M19" s="147">
        <f t="shared" si="0"/>
        <v>1</v>
      </c>
      <c r="N19" s="146">
        <f>(F19*100)/$I$19/100</f>
        <v>0.50308676226079074</v>
      </c>
      <c r="O19" s="146">
        <f>(G19*100)/$I$19/100</f>
        <v>0.49294889405779502</v>
      </c>
      <c r="P19" s="146">
        <f>(H19*100)/$I$19/100</f>
        <v>3.9643436814141867E-3</v>
      </c>
      <c r="Q19" s="254">
        <f>(I19*100)/$I$19/100</f>
        <v>1</v>
      </c>
    </row>
    <row r="20" spans="1:17" ht="24.95" customHeight="1">
      <c r="A20" s="261">
        <v>2001</v>
      </c>
      <c r="B20" s="1068">
        <v>14713714</v>
      </c>
      <c r="C20" s="166">
        <v>59485557</v>
      </c>
      <c r="D20" s="1068">
        <v>80239588</v>
      </c>
      <c r="E20" s="166">
        <v>154438859</v>
      </c>
      <c r="F20" s="1068">
        <v>120286289</v>
      </c>
      <c r="G20" s="166">
        <v>151088076</v>
      </c>
      <c r="H20" s="166">
        <v>762452</v>
      </c>
      <c r="I20" s="1152">
        <f t="shared" si="2"/>
        <v>272136817</v>
      </c>
      <c r="J20" s="146">
        <f>(B20*100)/$E$20/100</f>
        <v>9.527209728997027E-2</v>
      </c>
      <c r="K20" s="146">
        <f>(C20*100)/$E$20/100</f>
        <v>0.38517221238988825</v>
      </c>
      <c r="L20" s="146">
        <f>(D20*100)/$E$20/100</f>
        <v>0.51955569032014148</v>
      </c>
      <c r="M20" s="147">
        <f t="shared" si="0"/>
        <v>1</v>
      </c>
      <c r="N20" s="146">
        <f>(F20*100)/$I$20/100</f>
        <v>0.44200667269508043</v>
      </c>
      <c r="O20" s="146">
        <f>(G20*100)/$I$20/100</f>
        <v>0.55519160422898606</v>
      </c>
      <c r="P20" s="146">
        <f>(H20*100)/$I$20/100</f>
        <v>2.8017230759335293E-3</v>
      </c>
      <c r="Q20" s="254">
        <f>(I20*100)/$I$20/100</f>
        <v>1</v>
      </c>
    </row>
    <row r="21" spans="1:17" ht="24.95" customHeight="1">
      <c r="A21" s="261">
        <v>2002</v>
      </c>
      <c r="B21" s="1068">
        <v>26575255</v>
      </c>
      <c r="C21" s="166">
        <v>81095824</v>
      </c>
      <c r="D21" s="1068">
        <v>116032313</v>
      </c>
      <c r="E21" s="166">
        <v>223703392</v>
      </c>
      <c r="F21" s="1068">
        <v>486444316</v>
      </c>
      <c r="G21" s="166">
        <v>245416988</v>
      </c>
      <c r="H21" s="166">
        <v>2286351</v>
      </c>
      <c r="I21" s="1152">
        <f t="shared" si="2"/>
        <v>734147655</v>
      </c>
      <c r="J21" s="146">
        <f>(B21*100)/$E$21/100</f>
        <v>0.11879683523082207</v>
      </c>
      <c r="K21" s="146">
        <f>(C21*100)/$E$21/100</f>
        <v>0.36251495015328156</v>
      </c>
      <c r="L21" s="146">
        <f>(D21*100)/$E$21/100</f>
        <v>0.51868821461589643</v>
      </c>
      <c r="M21" s="147">
        <f t="shared" si="0"/>
        <v>1</v>
      </c>
      <c r="N21" s="146">
        <f>(F21*100)/$I$21/100</f>
        <v>0.66259738444577609</v>
      </c>
      <c r="O21" s="146">
        <f>(G21*100)/$I$21/100</f>
        <v>0.33428832242200651</v>
      </c>
      <c r="P21" s="146">
        <f>(H21*100)/$I$21/100</f>
        <v>3.1142931322173878E-3</v>
      </c>
      <c r="Q21" s="254">
        <f>(I21*100)/$I$21/100</f>
        <v>1</v>
      </c>
    </row>
    <row r="22" spans="1:17" ht="24.95" customHeight="1">
      <c r="A22" s="261">
        <v>2003</v>
      </c>
      <c r="B22" s="1068">
        <v>34080381</v>
      </c>
      <c r="C22" s="166">
        <v>119181283</v>
      </c>
      <c r="D22" s="1068">
        <v>115521097</v>
      </c>
      <c r="E22" s="166">
        <v>268782761</v>
      </c>
      <c r="F22" s="1068">
        <v>239391564</v>
      </c>
      <c r="G22" s="166">
        <v>278751966</v>
      </c>
      <c r="H22" s="166">
        <v>4331489</v>
      </c>
      <c r="I22" s="1152">
        <f t="shared" si="2"/>
        <v>522475019</v>
      </c>
      <c r="J22" s="146">
        <f>(B22*100)/$E$22/100</f>
        <v>0.12679526348045811</v>
      </c>
      <c r="K22" s="146">
        <f>(C22*100)/$E$22/100</f>
        <v>0.44341118662740425</v>
      </c>
      <c r="L22" s="146">
        <f>(D22*100)/$E$22/100</f>
        <v>0.42979354989213758</v>
      </c>
      <c r="M22" s="147">
        <f t="shared" si="0"/>
        <v>0.99999999999999989</v>
      </c>
      <c r="N22" s="146">
        <f>(F22*100)/$I$22/100</f>
        <v>0.45818757891657208</v>
      </c>
      <c r="O22" s="146">
        <f>(G22*100)/$I$22/100</f>
        <v>0.53352209361802994</v>
      </c>
      <c r="P22" s="146">
        <f>(H22*100)/$I$22/100</f>
        <v>8.29032746539792E-3</v>
      </c>
      <c r="Q22" s="254">
        <f>(I22*100)/$I$22/100</f>
        <v>1</v>
      </c>
    </row>
    <row r="23" spans="1:17" ht="24.95" customHeight="1">
      <c r="A23" s="261">
        <v>2004</v>
      </c>
      <c r="B23" s="1068">
        <v>58131474</v>
      </c>
      <c r="C23" s="166">
        <v>153800447</v>
      </c>
      <c r="D23" s="1068">
        <v>153255650</v>
      </c>
      <c r="E23" s="166">
        <v>365187571</v>
      </c>
      <c r="F23" s="1068">
        <v>402162609</v>
      </c>
      <c r="G23" s="166">
        <v>313625614</v>
      </c>
      <c r="H23" s="166">
        <v>13311471</v>
      </c>
      <c r="I23" s="1152">
        <v>729099694</v>
      </c>
      <c r="J23" s="146">
        <f>(B23*100)/$E$23/100</f>
        <v>0.15918250952741214</v>
      </c>
      <c r="K23" s="146">
        <f>(C23*100)/$E$23/100</f>
        <v>0.42115465917650302</v>
      </c>
      <c r="L23" s="146">
        <f>(D23*100)/$E$23/100</f>
        <v>0.41966283129608484</v>
      </c>
      <c r="M23" s="147">
        <f>SUM(J23:L23)</f>
        <v>1</v>
      </c>
      <c r="N23" s="146">
        <f>(F23*100)/$I$23/100</f>
        <v>0.55158795471939948</v>
      </c>
      <c r="O23" s="146">
        <f>(G23*100)/$I$23/100</f>
        <v>0.43015463671282239</v>
      </c>
      <c r="P23" s="146">
        <f>(H23*100)/$I$23/100</f>
        <v>1.8257408567778112E-2</v>
      </c>
      <c r="Q23" s="254">
        <v>1</v>
      </c>
    </row>
    <row r="24" spans="1:17" ht="24.95" customHeight="1">
      <c r="A24" s="261">
        <v>2005</v>
      </c>
      <c r="B24" s="1068">
        <v>68423991</v>
      </c>
      <c r="C24" s="166">
        <v>222468623</v>
      </c>
      <c r="D24" s="1068">
        <v>247484939</v>
      </c>
      <c r="E24" s="166">
        <v>538377553</v>
      </c>
      <c r="F24" s="1068">
        <v>534744937</v>
      </c>
      <c r="G24" s="166">
        <v>555532166</v>
      </c>
      <c r="H24" s="166">
        <v>10951741</v>
      </c>
      <c r="I24" s="1097">
        <v>1101228844</v>
      </c>
      <c r="J24" s="146">
        <f>(B24*100)/$E$24/100</f>
        <v>0.1270929492114245</v>
      </c>
      <c r="K24" s="146">
        <f>(C24*100)/$E$24/100</f>
        <v>0.4132204653785036</v>
      </c>
      <c r="L24" s="146">
        <f>(D24*100)/$E$24/100</f>
        <v>0.45968658541007185</v>
      </c>
      <c r="M24" s="147">
        <f t="shared" si="0"/>
        <v>1</v>
      </c>
      <c r="N24" s="146">
        <f>(F24*100)/$I$24/100</f>
        <v>0.48558929409952867</v>
      </c>
      <c r="O24" s="146">
        <f>(G24*100)/$I$24/100</f>
        <v>0.50446568760598143</v>
      </c>
      <c r="P24" s="146">
        <f>(H24*100)/$I$24/100</f>
        <v>9.9450182944899324E-3</v>
      </c>
      <c r="Q24" s="254">
        <f>(I24*100)/$I$24/100</f>
        <v>1</v>
      </c>
    </row>
    <row r="25" spans="1:17" ht="24.95" customHeight="1">
      <c r="A25" s="261">
        <v>2006</v>
      </c>
      <c r="B25" s="1068">
        <v>83369591</v>
      </c>
      <c r="C25" s="166">
        <v>246885665</v>
      </c>
      <c r="D25" s="1068">
        <v>348096246</v>
      </c>
      <c r="E25" s="166">
        <v>678351502</v>
      </c>
      <c r="F25" s="1068">
        <v>611009304</v>
      </c>
      <c r="G25" s="166">
        <v>663245579</v>
      </c>
      <c r="H25" s="166">
        <v>4368068</v>
      </c>
      <c r="I25" s="1097">
        <v>1278622951</v>
      </c>
      <c r="J25" s="146">
        <f>(B25*100)/$E$25/100</f>
        <v>0.12290028216079633</v>
      </c>
      <c r="K25" s="146">
        <f>(C25*100)/$E$25/100</f>
        <v>0.36394946317963628</v>
      </c>
      <c r="L25" s="146">
        <f>(D25*100)/$E$25/100</f>
        <v>0.51315025465956732</v>
      </c>
      <c r="M25" s="147">
        <f>SUM(J25:L25)</f>
        <v>1</v>
      </c>
      <c r="N25" s="146">
        <f>(F25*100)/$I$25/100</f>
        <v>0.47786511537442289</v>
      </c>
      <c r="O25" s="146">
        <f>(G25*100)/$I$25/100</f>
        <v>0.51871865625537328</v>
      </c>
      <c r="P25" s="146">
        <f>(H25*100)/$I$25/100</f>
        <v>3.4162283702038761E-3</v>
      </c>
      <c r="Q25" s="254">
        <f>(I25*100)/$I$25/100</f>
        <v>1</v>
      </c>
    </row>
    <row r="26" spans="1:17" ht="24.95" customHeight="1">
      <c r="A26" s="1394">
        <v>2007</v>
      </c>
      <c r="B26" s="1068">
        <v>99008112</v>
      </c>
      <c r="C26" s="166">
        <v>320818375</v>
      </c>
      <c r="D26" s="1068">
        <v>390159283</v>
      </c>
      <c r="E26" s="166">
        <v>809985770</v>
      </c>
      <c r="F26" s="1068">
        <v>574767392</v>
      </c>
      <c r="G26" s="166">
        <v>841698326</v>
      </c>
      <c r="H26" s="166">
        <v>6163804</v>
      </c>
      <c r="I26" s="1097">
        <v>1422629522</v>
      </c>
      <c r="J26" s="146">
        <f>(B26*100)/$E$26/100</f>
        <v>0.12223438443863031</v>
      </c>
      <c r="K26" s="146">
        <f>(C26*100)/$E$26/100</f>
        <v>0.39607902617844759</v>
      </c>
      <c r="L26" s="146">
        <f>(D26*100)/$E$26/100</f>
        <v>0.48168658938292208</v>
      </c>
      <c r="M26" s="147">
        <f t="shared" si="0"/>
        <v>1</v>
      </c>
      <c r="N26" s="146">
        <f>(F26*100)/$I$26/100</f>
        <v>0.40401761886113874</v>
      </c>
      <c r="O26" s="146">
        <f t="shared" ref="O26:P26" si="3">(G26*100)/$I$26/100</f>
        <v>0.59164969725687999</v>
      </c>
      <c r="P26" s="146">
        <f t="shared" si="3"/>
        <v>4.3326838819811872E-3</v>
      </c>
      <c r="Q26" s="254">
        <f>(I26*100)/$I$26/100</f>
        <v>1</v>
      </c>
    </row>
    <row r="27" spans="1:17" s="37" customFormat="1" ht="24.95" customHeight="1">
      <c r="A27" s="1394">
        <v>2008</v>
      </c>
      <c r="B27" s="1068">
        <v>135292080</v>
      </c>
      <c r="C27" s="166">
        <v>405169842</v>
      </c>
      <c r="D27" s="1068">
        <v>478581168</v>
      </c>
      <c r="E27" s="166">
        <v>1019043090</v>
      </c>
      <c r="F27" s="1068">
        <v>667356594</v>
      </c>
      <c r="G27" s="166">
        <v>1001626575</v>
      </c>
      <c r="H27" s="166">
        <v>3521864</v>
      </c>
      <c r="I27" s="1097">
        <v>1672505033</v>
      </c>
      <c r="J27" s="146">
        <f>(B27*100)/$E$27/100</f>
        <v>0.13276384612941147</v>
      </c>
      <c r="K27" s="146">
        <f>(C27*100)/$E$27/100</f>
        <v>0.39759834100832769</v>
      </c>
      <c r="L27" s="146">
        <f>(D27*100)/$E$27/100</f>
        <v>0.46963781286226081</v>
      </c>
      <c r="M27" s="147">
        <f t="shared" si="0"/>
        <v>1</v>
      </c>
      <c r="N27" s="146">
        <f>(F27*100)/$I$27/100</f>
        <v>0.3990161947692028</v>
      </c>
      <c r="O27" s="146">
        <f>(G27*100)/$I$27/100</f>
        <v>0.59887806328652171</v>
      </c>
      <c r="P27" s="146">
        <f>(H27*100)/$I$27/100</f>
        <v>2.1057419442755123E-3</v>
      </c>
      <c r="Q27" s="254">
        <f>(I27*100)/$I$27/100</f>
        <v>1</v>
      </c>
    </row>
    <row r="28" spans="1:17" s="37" customFormat="1" ht="24.95" customHeight="1">
      <c r="A28" s="1394">
        <v>2009</v>
      </c>
      <c r="B28" s="1068">
        <v>83944400</v>
      </c>
      <c r="C28" s="166">
        <v>253530358</v>
      </c>
      <c r="D28" s="1068">
        <v>334650952</v>
      </c>
      <c r="E28" s="166">
        <v>672125710</v>
      </c>
      <c r="F28" s="1068">
        <v>591685700</v>
      </c>
      <c r="G28" s="166">
        <v>949355355</v>
      </c>
      <c r="H28" s="166">
        <v>3812070</v>
      </c>
      <c r="I28" s="1068">
        <v>1544853125</v>
      </c>
      <c r="J28" s="146">
        <f>(B28*100)/$E$28/100</f>
        <v>0.12489389819651446</v>
      </c>
      <c r="K28" s="146">
        <f>(C28*100)/$E$28/100</f>
        <v>0.37720675496850137</v>
      </c>
      <c r="L28" s="146">
        <f>(D28*100)/$E$28/100</f>
        <v>0.49789934683498416</v>
      </c>
      <c r="M28" s="147">
        <f t="shared" si="0"/>
        <v>1</v>
      </c>
      <c r="N28" s="146">
        <f>(F28*100)/$I$28/100</f>
        <v>0.38300450083240117</v>
      </c>
      <c r="O28" s="146">
        <f>(G28*100)/$I$28/100</f>
        <v>0.6145279053631717</v>
      </c>
      <c r="P28" s="146">
        <f>(H28*100)/$I$28/100</f>
        <v>2.4675938044272008E-3</v>
      </c>
      <c r="Q28" s="254">
        <f>(I28*100)/$I$28/100</f>
        <v>1</v>
      </c>
    </row>
    <row r="29" spans="1:17" s="37" customFormat="1" ht="24.95" customHeight="1" thickBot="1">
      <c r="A29" s="1395">
        <v>2010</v>
      </c>
      <c r="B29" s="1220">
        <v>111073926</v>
      </c>
      <c r="C29" s="1219">
        <v>389893009</v>
      </c>
      <c r="D29" s="1220">
        <v>405913734</v>
      </c>
      <c r="E29" s="1219">
        <v>906880669</v>
      </c>
      <c r="F29" s="1220">
        <v>569706115</v>
      </c>
      <c r="G29" s="1219">
        <v>1232409816</v>
      </c>
      <c r="H29" s="1219">
        <v>8385216</v>
      </c>
      <c r="I29" s="1220">
        <v>1810501147</v>
      </c>
      <c r="J29" s="1221">
        <f>(B29*100)/$E$29/100</f>
        <v>0.1224790976330757</v>
      </c>
      <c r="K29" s="1221">
        <f>(C29*100)/$E$29/100</f>
        <v>0.42992757738449489</v>
      </c>
      <c r="L29" s="1221">
        <f>(D29*100)/$E$29/100</f>
        <v>0.44759332498242943</v>
      </c>
      <c r="M29" s="1404">
        <f t="shared" si="0"/>
        <v>1</v>
      </c>
      <c r="N29" s="1221">
        <f>(F29*100)/$I$29/100</f>
        <v>0.31466763550191773</v>
      </c>
      <c r="O29" s="1221">
        <f>(G29*100)/$I$29/100</f>
        <v>0.6807009308125006</v>
      </c>
      <c r="P29" s="1221">
        <f>(H29*100)/$I$29/100</f>
        <v>4.6314336855816417E-3</v>
      </c>
      <c r="Q29" s="1405">
        <f>(I29*100)/$I$29/100</f>
        <v>1</v>
      </c>
    </row>
    <row r="30" spans="1:17" s="8" customFormat="1" ht="18" customHeight="1">
      <c r="A30" s="516" t="s">
        <v>79</v>
      </c>
      <c r="B30" s="517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17"/>
      <c r="N30" s="517"/>
      <c r="O30" s="517"/>
      <c r="P30" s="517"/>
      <c r="Q30" s="517"/>
    </row>
    <row r="31" spans="1:17">
      <c r="A31" s="1548" t="s">
        <v>1276</v>
      </c>
      <c r="B31" s="1548"/>
      <c r="C31" s="1548"/>
      <c r="D31" s="1548"/>
    </row>
  </sheetData>
  <mergeCells count="2">
    <mergeCell ref="A3:Q3"/>
    <mergeCell ref="A31:D31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1" orientation="landscape" useFirstPageNumber="1" horizontalDpi="300" verticalDpi="300" r:id="rId1"/>
  <headerFooter alignWithMargins="0">
    <oddFooter xml:space="preserve">&amp;R&amp;"Arial,Negrito"17&amp;"Arial,Normal"
&amp;"Arial,Negrito"&amp;8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zoomScale="80" zoomScaleNormal="80" workbookViewId="0">
      <selection activeCell="Q38" sqref="Q38"/>
    </sheetView>
  </sheetViews>
  <sheetFormatPr defaultColWidth="11.42578125" defaultRowHeight="12.75"/>
  <cols>
    <col min="1" max="1" width="9" customWidth="1"/>
    <col min="2" max="4" width="15.42578125" customWidth="1"/>
    <col min="5" max="5" width="17.7109375" customWidth="1"/>
    <col min="6" max="6" width="17.85546875" customWidth="1"/>
    <col min="7" max="7" width="17.42578125" customWidth="1"/>
    <col min="8" max="8" width="14.140625" customWidth="1"/>
    <col min="9" max="9" width="17.28515625" customWidth="1"/>
    <col min="10" max="10" width="9.140625" customWidth="1"/>
    <col min="11" max="11" width="9.5703125" customWidth="1"/>
    <col min="12" max="12" width="9" customWidth="1"/>
    <col min="13" max="13" width="7.85546875" customWidth="1"/>
    <col min="14" max="14" width="9.28515625" customWidth="1"/>
    <col min="15" max="15" width="9.140625" customWidth="1"/>
    <col min="16" max="16" width="9.28515625" customWidth="1"/>
    <col min="17" max="17" width="7.140625" customWidth="1"/>
  </cols>
  <sheetData>
    <row r="2" spans="1:17" ht="25.5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25.5" customHeight="1">
      <c r="A3" s="1545" t="s">
        <v>101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/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149" t="s">
        <v>256</v>
      </c>
      <c r="K5" s="149"/>
      <c r="L5" s="149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256"/>
      <c r="B6" s="257" t="s">
        <v>257</v>
      </c>
      <c r="C6" s="259" t="s">
        <v>258</v>
      </c>
      <c r="D6" s="257" t="s">
        <v>259</v>
      </c>
      <c r="E6" s="256" t="s">
        <v>6</v>
      </c>
      <c r="F6" s="257" t="s">
        <v>257</v>
      </c>
      <c r="G6" s="259" t="s">
        <v>258</v>
      </c>
      <c r="H6" s="259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341">
        <v>1988</v>
      </c>
      <c r="B7" s="142">
        <v>2856157</v>
      </c>
      <c r="C7" s="1065">
        <v>39591893</v>
      </c>
      <c r="D7" s="142">
        <v>26428494</v>
      </c>
      <c r="E7" s="1094">
        <f>(B7+C7+D7)</f>
        <v>68876544</v>
      </c>
      <c r="F7" s="142">
        <v>14245339</v>
      </c>
      <c r="G7" s="1065">
        <v>90345124</v>
      </c>
      <c r="H7" s="142">
        <v>4480494</v>
      </c>
      <c r="I7" s="1098">
        <f>(F7+G7+H7)</f>
        <v>109070957</v>
      </c>
      <c r="J7" s="143">
        <v>2.9100000000000001E-2</v>
      </c>
      <c r="K7" s="143">
        <v>0.58550000000000002</v>
      </c>
      <c r="L7" s="143">
        <v>0.38540000000000002</v>
      </c>
      <c r="M7" s="144">
        <f t="shared" ref="M7:M15" si="0">SUM(J7:L7)</f>
        <v>1</v>
      </c>
      <c r="N7" s="143">
        <v>0.12479999999999999</v>
      </c>
      <c r="O7" s="143">
        <v>0.82110000000000005</v>
      </c>
      <c r="P7" s="143">
        <v>5.4100000000000002E-2</v>
      </c>
      <c r="Q7" s="144">
        <f t="shared" ref="Q7:Q15" si="1">SUM(N7:P7)</f>
        <v>1</v>
      </c>
    </row>
    <row r="8" spans="1:17" ht="24.95" customHeight="1">
      <c r="A8" s="1064">
        <v>1989</v>
      </c>
      <c r="B8" s="145">
        <v>3895690</v>
      </c>
      <c r="C8" s="1066">
        <v>80026598</v>
      </c>
      <c r="D8" s="145">
        <v>8595707</v>
      </c>
      <c r="E8" s="1095">
        <f t="shared" ref="E8:E22" si="2">(B8+C8+D8)</f>
        <v>92517995</v>
      </c>
      <c r="F8" s="145">
        <v>22470161</v>
      </c>
      <c r="G8" s="1066">
        <v>139408165</v>
      </c>
      <c r="H8" s="145">
        <v>170851</v>
      </c>
      <c r="I8" s="1099">
        <f t="shared" ref="I8:I22" si="3">(F8+G8+H8)</f>
        <v>162049177</v>
      </c>
      <c r="J8" s="146">
        <v>2.76E-2</v>
      </c>
      <c r="K8" s="146">
        <v>0.91690000000000005</v>
      </c>
      <c r="L8" s="146">
        <v>5.5500000000000001E-2</v>
      </c>
      <c r="M8" s="147">
        <f t="shared" si="0"/>
        <v>1</v>
      </c>
      <c r="N8" s="146">
        <v>0.1326</v>
      </c>
      <c r="O8" s="146">
        <v>0.86619999999999997</v>
      </c>
      <c r="P8" s="146">
        <v>1.1999999999999999E-3</v>
      </c>
      <c r="Q8" s="147">
        <f t="shared" si="1"/>
        <v>0.99999999999999989</v>
      </c>
    </row>
    <row r="9" spans="1:17" ht="24.95" customHeight="1">
      <c r="A9" s="1064">
        <v>1990</v>
      </c>
      <c r="B9" s="145">
        <v>1842176</v>
      </c>
      <c r="C9" s="1066">
        <v>76265455</v>
      </c>
      <c r="D9" s="145">
        <v>2916177</v>
      </c>
      <c r="E9" s="1095">
        <f t="shared" si="2"/>
        <v>81023808</v>
      </c>
      <c r="F9" s="145">
        <v>23656058</v>
      </c>
      <c r="G9" s="1066">
        <v>96639270</v>
      </c>
      <c r="H9" s="145">
        <v>611113</v>
      </c>
      <c r="I9" s="1099">
        <f t="shared" si="3"/>
        <v>120906441</v>
      </c>
      <c r="J9" s="146">
        <v>2.81E-2</v>
      </c>
      <c r="K9" s="146">
        <v>0.94869999999999999</v>
      </c>
      <c r="L9" s="146">
        <v>2.3199999999999998E-2</v>
      </c>
      <c r="M9" s="147">
        <f t="shared" si="0"/>
        <v>1</v>
      </c>
      <c r="N9" s="146">
        <v>0.2132</v>
      </c>
      <c r="O9" s="146">
        <v>0.78139999999999998</v>
      </c>
      <c r="P9" s="146">
        <v>5.4999999999999997E-3</v>
      </c>
      <c r="Q9" s="147">
        <f t="shared" si="1"/>
        <v>1.0001</v>
      </c>
    </row>
    <row r="10" spans="1:17" ht="24.95" customHeight="1">
      <c r="A10" s="1064">
        <v>1991</v>
      </c>
      <c r="B10" s="145">
        <v>1231304</v>
      </c>
      <c r="C10" s="1066">
        <v>43556757</v>
      </c>
      <c r="D10" s="145">
        <v>829181</v>
      </c>
      <c r="E10" s="1095">
        <f t="shared" si="2"/>
        <v>45617242</v>
      </c>
      <c r="F10" s="145">
        <v>15316110</v>
      </c>
      <c r="G10" s="1066">
        <v>52995518</v>
      </c>
      <c r="H10" s="145">
        <v>405157</v>
      </c>
      <c r="I10" s="1099">
        <f t="shared" si="3"/>
        <v>68716785</v>
      </c>
      <c r="J10" s="146">
        <v>2.75E-2</v>
      </c>
      <c r="K10" s="146">
        <v>0.95240000000000002</v>
      </c>
      <c r="L10" s="146">
        <v>2.0199999999999999E-2</v>
      </c>
      <c r="M10" s="147">
        <f t="shared" si="0"/>
        <v>1.0001</v>
      </c>
      <c r="N10" s="146">
        <v>0.2326</v>
      </c>
      <c r="O10" s="146">
        <v>0.75970000000000004</v>
      </c>
      <c r="P10" s="146">
        <v>7.7999999999999996E-3</v>
      </c>
      <c r="Q10" s="147">
        <f t="shared" si="1"/>
        <v>1.0001</v>
      </c>
    </row>
    <row r="11" spans="1:17" ht="24.95" customHeight="1">
      <c r="A11" s="1064">
        <v>1992</v>
      </c>
      <c r="B11" s="145">
        <v>3577498</v>
      </c>
      <c r="C11" s="1066">
        <v>45555701</v>
      </c>
      <c r="D11" s="145">
        <v>245039</v>
      </c>
      <c r="E11" s="1095">
        <f t="shared" si="2"/>
        <v>49378238</v>
      </c>
      <c r="F11" s="145">
        <v>14698412</v>
      </c>
      <c r="G11" s="1066">
        <v>60735645</v>
      </c>
      <c r="H11" s="145">
        <v>580341</v>
      </c>
      <c r="I11" s="1099">
        <f t="shared" si="3"/>
        <v>76014398</v>
      </c>
      <c r="J11" s="146">
        <v>9.8000000000000004E-2</v>
      </c>
      <c r="K11" s="146">
        <v>0.8972</v>
      </c>
      <c r="L11" s="146">
        <v>4.7999999999999996E-3</v>
      </c>
      <c r="M11" s="147">
        <f t="shared" si="0"/>
        <v>1</v>
      </c>
      <c r="N11" s="146">
        <v>0.21179999999999999</v>
      </c>
      <c r="O11" s="146">
        <v>0.78159999999999996</v>
      </c>
      <c r="P11" s="146">
        <v>6.6E-3</v>
      </c>
      <c r="Q11" s="147">
        <f t="shared" si="1"/>
        <v>1</v>
      </c>
    </row>
    <row r="12" spans="1:17" ht="24.95" customHeight="1">
      <c r="A12" s="1064">
        <v>1993</v>
      </c>
      <c r="B12" s="145">
        <v>7730756</v>
      </c>
      <c r="C12" s="1066">
        <v>50221425</v>
      </c>
      <c r="D12" s="145">
        <v>888072</v>
      </c>
      <c r="E12" s="1095">
        <f t="shared" si="2"/>
        <v>58840253</v>
      </c>
      <c r="F12" s="145">
        <v>13771051</v>
      </c>
      <c r="G12" s="1066">
        <v>68576249</v>
      </c>
      <c r="H12" s="145">
        <v>594304</v>
      </c>
      <c r="I12" s="1099">
        <f t="shared" si="3"/>
        <v>82941604</v>
      </c>
      <c r="J12" s="146">
        <v>0.1762</v>
      </c>
      <c r="K12" s="146">
        <v>0.80349999999999999</v>
      </c>
      <c r="L12" s="146">
        <v>2.0299999999999999E-2</v>
      </c>
      <c r="M12" s="147">
        <f t="shared" si="0"/>
        <v>1</v>
      </c>
      <c r="N12" s="146">
        <v>0.17949999999999999</v>
      </c>
      <c r="O12" s="146">
        <v>0.8135</v>
      </c>
      <c r="P12" s="146">
        <v>7.1000000000000004E-3</v>
      </c>
      <c r="Q12" s="147">
        <f t="shared" si="1"/>
        <v>1.0001</v>
      </c>
    </row>
    <row r="13" spans="1:17" ht="24.95" customHeight="1">
      <c r="A13" s="1064">
        <v>1994</v>
      </c>
      <c r="B13" s="145">
        <v>4107811</v>
      </c>
      <c r="C13" s="1066">
        <v>36431583</v>
      </c>
      <c r="D13" s="145">
        <v>11910046</v>
      </c>
      <c r="E13" s="1095">
        <f t="shared" si="2"/>
        <v>52449440</v>
      </c>
      <c r="F13" s="145">
        <v>23789761</v>
      </c>
      <c r="G13" s="1066">
        <v>91869802</v>
      </c>
      <c r="H13" s="145">
        <v>819123</v>
      </c>
      <c r="I13" s="1099">
        <f t="shared" si="3"/>
        <v>116478686</v>
      </c>
      <c r="J13" s="146">
        <v>0.09</v>
      </c>
      <c r="K13" s="146">
        <v>0.85670000000000002</v>
      </c>
      <c r="L13" s="146">
        <v>5.33E-2</v>
      </c>
      <c r="M13" s="147">
        <f t="shared" si="0"/>
        <v>1</v>
      </c>
      <c r="N13" s="146">
        <v>0.183</v>
      </c>
      <c r="O13" s="146">
        <v>0.80989999999999995</v>
      </c>
      <c r="P13" s="146">
        <v>7.1000000000000004E-3</v>
      </c>
      <c r="Q13" s="147">
        <f t="shared" si="1"/>
        <v>0.99999999999999989</v>
      </c>
    </row>
    <row r="14" spans="1:17" ht="24.95" customHeight="1">
      <c r="A14" s="1064">
        <v>1995</v>
      </c>
      <c r="B14" s="145">
        <v>3803407</v>
      </c>
      <c r="C14" s="1066">
        <v>40604918</v>
      </c>
      <c r="D14" s="145">
        <v>16013377</v>
      </c>
      <c r="E14" s="1095">
        <f t="shared" si="2"/>
        <v>60421702</v>
      </c>
      <c r="F14" s="145">
        <v>29440607</v>
      </c>
      <c r="G14" s="1066">
        <v>97866487</v>
      </c>
      <c r="H14" s="145">
        <v>950411</v>
      </c>
      <c r="I14" s="1099">
        <f t="shared" si="3"/>
        <v>128257505</v>
      </c>
      <c r="J14" s="146">
        <v>6.4199999999999993E-2</v>
      </c>
      <c r="K14" s="146">
        <v>0.67479999999999996</v>
      </c>
      <c r="L14" s="146">
        <v>0.26100000000000001</v>
      </c>
      <c r="M14" s="147">
        <f t="shared" si="0"/>
        <v>1</v>
      </c>
      <c r="N14" s="146">
        <v>0.2311</v>
      </c>
      <c r="O14" s="146">
        <v>0.7611</v>
      </c>
      <c r="P14" s="146">
        <v>7.4000000000000003E-3</v>
      </c>
      <c r="Q14" s="147">
        <f t="shared" si="1"/>
        <v>0.99959999999999993</v>
      </c>
    </row>
    <row r="15" spans="1:17" ht="24.95" customHeight="1">
      <c r="A15" s="1064">
        <v>1996</v>
      </c>
      <c r="B15" s="145">
        <v>2302873</v>
      </c>
      <c r="C15" s="1066">
        <v>54431411</v>
      </c>
      <c r="D15" s="145">
        <v>1552583</v>
      </c>
      <c r="E15" s="1095">
        <f t="shared" si="2"/>
        <v>58286867</v>
      </c>
      <c r="F15" s="145">
        <v>33147133</v>
      </c>
      <c r="G15" s="1066">
        <v>86621293</v>
      </c>
      <c r="H15" s="145">
        <v>1117080</v>
      </c>
      <c r="I15" s="1099">
        <f t="shared" si="3"/>
        <v>120885506</v>
      </c>
      <c r="J15" s="146">
        <v>4.0899999999999999E-2</v>
      </c>
      <c r="K15" s="146">
        <v>0.93120000000000003</v>
      </c>
      <c r="L15" s="146">
        <v>2.7900000000000001E-2</v>
      </c>
      <c r="M15" s="147">
        <f t="shared" si="0"/>
        <v>1</v>
      </c>
      <c r="N15" s="146">
        <v>0.28289999999999998</v>
      </c>
      <c r="O15" s="146">
        <v>0.70760000000000001</v>
      </c>
      <c r="P15" s="146">
        <v>9.4999999999999998E-3</v>
      </c>
      <c r="Q15" s="147">
        <f t="shared" si="1"/>
        <v>0.99999999999999989</v>
      </c>
    </row>
    <row r="16" spans="1:17" ht="24.95" customHeight="1">
      <c r="A16" s="1064">
        <v>1997</v>
      </c>
      <c r="B16" s="145">
        <v>3819622</v>
      </c>
      <c r="C16" s="1066">
        <v>67297200</v>
      </c>
      <c r="D16" s="145">
        <v>62574510</v>
      </c>
      <c r="E16" s="1095">
        <f t="shared" si="2"/>
        <v>133691332</v>
      </c>
      <c r="F16" s="145">
        <v>41212632</v>
      </c>
      <c r="G16" s="1066">
        <v>122799100</v>
      </c>
      <c r="H16" s="145">
        <v>773738</v>
      </c>
      <c r="I16" s="1099">
        <f t="shared" si="3"/>
        <v>164785470</v>
      </c>
      <c r="J16" s="146">
        <f>(B16*100)/$E$16/100</f>
        <v>2.8570453617740899E-2</v>
      </c>
      <c r="K16" s="146">
        <f>(C16*100)/$E$16/100</f>
        <v>0.50337743661645917</v>
      </c>
      <c r="L16" s="146">
        <f>(D16*100)/$E$16/100</f>
        <v>0.46805210976579992</v>
      </c>
      <c r="M16" s="147">
        <f>(E16*100)/$E$16/100</f>
        <v>1</v>
      </c>
      <c r="N16" s="146">
        <f>(F16*100)/$I$16/100</f>
        <v>0.25009870105659193</v>
      </c>
      <c r="O16" s="146">
        <f>(G16*100)/$I$16/100</f>
        <v>0.74520587282361728</v>
      </c>
      <c r="P16" s="146">
        <f>(H16*100)/$I$16/100</f>
        <v>4.6954261197907797E-3</v>
      </c>
      <c r="Q16" s="147">
        <f>(I16*100)/$I$16/100</f>
        <v>1</v>
      </c>
    </row>
    <row r="17" spans="1:17" ht="24.95" customHeight="1">
      <c r="A17" s="1064">
        <v>1998</v>
      </c>
      <c r="B17" s="145">
        <v>5294077</v>
      </c>
      <c r="C17" s="1066">
        <v>59315251</v>
      </c>
      <c r="D17" s="145">
        <v>70046518</v>
      </c>
      <c r="E17" s="1095">
        <f t="shared" si="2"/>
        <v>134655846</v>
      </c>
      <c r="F17" s="145">
        <v>57650382</v>
      </c>
      <c r="G17" s="1066">
        <v>124301831</v>
      </c>
      <c r="H17" s="145">
        <v>1258977</v>
      </c>
      <c r="I17" s="1099">
        <f t="shared" si="3"/>
        <v>183211190</v>
      </c>
      <c r="J17" s="146">
        <f>(B17*100)/$E$17/100</f>
        <v>3.9315612038113817E-2</v>
      </c>
      <c r="K17" s="146">
        <f>(C17*100)/$E$17/100</f>
        <v>0.44049517909530644</v>
      </c>
      <c r="L17" s="146">
        <f>(D17*100)/$E$17/100</f>
        <v>0.52018920886657982</v>
      </c>
      <c r="M17" s="155">
        <f>(E17*100)/$E$17/100</f>
        <v>1</v>
      </c>
      <c r="N17" s="146">
        <f>(F17*100)/$I$17/100</f>
        <v>0.31466627120319451</v>
      </c>
      <c r="O17" s="146">
        <f>(G17*100)/$I$17/100</f>
        <v>0.67846200333069173</v>
      </c>
      <c r="P17" s="146">
        <f>(H17*100)/$I$17/100</f>
        <v>6.8717254661137235E-3</v>
      </c>
      <c r="Q17" s="155">
        <f>(I17*100)/$I$17/100</f>
        <v>1</v>
      </c>
    </row>
    <row r="18" spans="1:17" ht="24.95" customHeight="1">
      <c r="A18" s="1064">
        <v>1999</v>
      </c>
      <c r="B18" s="145">
        <v>5914252</v>
      </c>
      <c r="C18" s="1066">
        <v>47235593</v>
      </c>
      <c r="D18" s="145">
        <v>107484372</v>
      </c>
      <c r="E18" s="1095">
        <f t="shared" si="2"/>
        <v>160634217</v>
      </c>
      <c r="F18" s="145">
        <v>42258839</v>
      </c>
      <c r="G18" s="1066">
        <v>149070222</v>
      </c>
      <c r="H18" s="145">
        <v>2318878</v>
      </c>
      <c r="I18" s="1099">
        <f t="shared" si="3"/>
        <v>193647939</v>
      </c>
      <c r="J18" s="146">
        <f>(B18*100)/$E$18/100</f>
        <v>3.681813321255209E-2</v>
      </c>
      <c r="K18" s="146">
        <f>(C18*100)/$E$18/100</f>
        <v>0.29405685713897434</v>
      </c>
      <c r="L18" s="146">
        <f>(D18*100)/$E$18/100</f>
        <v>0.66912500964847355</v>
      </c>
      <c r="M18" s="155">
        <f>(E18*100)/$E$18/100</f>
        <v>1</v>
      </c>
      <c r="N18" s="146">
        <f>(F18*100)/$I$18/100</f>
        <v>0.21822509043073265</v>
      </c>
      <c r="O18" s="146">
        <f>(G18*100)/$I$18/100</f>
        <v>0.76980019911288589</v>
      </c>
      <c r="P18" s="146">
        <f>(H18*100)/$I$18/100</f>
        <v>1.1974710456381361E-2</v>
      </c>
      <c r="Q18" s="155">
        <f>(I18*100)/$I$18/100</f>
        <v>1</v>
      </c>
    </row>
    <row r="19" spans="1:17" ht="24.95" customHeight="1">
      <c r="A19" s="1077">
        <v>2000</v>
      </c>
      <c r="B19" s="166">
        <v>8406759</v>
      </c>
      <c r="C19" s="1068">
        <v>81587566</v>
      </c>
      <c r="D19" s="166">
        <v>145692538</v>
      </c>
      <c r="E19" s="1095">
        <f t="shared" si="2"/>
        <v>235686863</v>
      </c>
      <c r="F19" s="166">
        <v>64914177</v>
      </c>
      <c r="G19" s="1068">
        <v>233668753</v>
      </c>
      <c r="H19" s="166">
        <v>1080938</v>
      </c>
      <c r="I19" s="1099">
        <f t="shared" si="3"/>
        <v>299663868</v>
      </c>
      <c r="J19" s="253">
        <f>(B19*100)/$E$19/100</f>
        <v>3.5669187891902147E-2</v>
      </c>
      <c r="K19" s="253">
        <f>(C19*100)/$E$19/100</f>
        <v>0.34616934080029738</v>
      </c>
      <c r="L19" s="253">
        <f>(D19*100)/$E$19/100</f>
        <v>0.61816147130780041</v>
      </c>
      <c r="M19" s="155">
        <f>(E19*100)/$E$19/100</f>
        <v>1</v>
      </c>
      <c r="N19" s="146">
        <f>(F19*100)/$I$19/100</f>
        <v>0.21662330341407729</v>
      </c>
      <c r="O19" s="146">
        <f>(G19*100)/$I$19/100</f>
        <v>0.77976952830362589</v>
      </c>
      <c r="P19" s="146">
        <f>(H19*100)/$I$19/100</f>
        <v>3.6071682822968829E-3</v>
      </c>
      <c r="Q19" s="155">
        <f>(I19*100)/$I$19/100</f>
        <v>1</v>
      </c>
    </row>
    <row r="20" spans="1:17" ht="24.95" customHeight="1">
      <c r="A20" s="1077">
        <v>2001</v>
      </c>
      <c r="B20" s="166">
        <v>7889600</v>
      </c>
      <c r="C20" s="1068">
        <v>58096664</v>
      </c>
      <c r="D20" s="166">
        <v>172506183</v>
      </c>
      <c r="E20" s="1095">
        <f t="shared" si="2"/>
        <v>238492447</v>
      </c>
      <c r="F20" s="166">
        <v>65850213</v>
      </c>
      <c r="G20" s="1068">
        <v>235571899</v>
      </c>
      <c r="H20" s="166">
        <v>741215</v>
      </c>
      <c r="I20" s="1099">
        <f t="shared" si="3"/>
        <v>302163327</v>
      </c>
      <c r="J20" s="253">
        <f>(B20*100)/$E$20/100</f>
        <v>3.3081131495958864E-2</v>
      </c>
      <c r="K20" s="253">
        <f>(C20*100)/$E$20/100</f>
        <v>0.24359959709751311</v>
      </c>
      <c r="L20" s="253">
        <f>(D20*100)/$E$20/100</f>
        <v>0.72331927140652807</v>
      </c>
      <c r="M20" s="155">
        <f>(E20*100)/$E$20/100</f>
        <v>1</v>
      </c>
      <c r="N20" s="146">
        <f>(F20*100)/$I$20/100</f>
        <v>0.21792920290422935</v>
      </c>
      <c r="O20" s="146">
        <f>(G20*100)/$I$20/100</f>
        <v>0.77961776943235739</v>
      </c>
      <c r="P20" s="146">
        <f>(H20*100)/$I$20/100</f>
        <v>2.4530276634133034E-3</v>
      </c>
      <c r="Q20" s="155">
        <f>(I20*100)/$I$20/100</f>
        <v>1</v>
      </c>
    </row>
    <row r="21" spans="1:17" ht="24.95" customHeight="1">
      <c r="A21" s="1077">
        <v>2002</v>
      </c>
      <c r="B21" s="166">
        <v>8604030</v>
      </c>
      <c r="C21" s="1068">
        <v>64589567</v>
      </c>
      <c r="D21" s="166">
        <v>117497852</v>
      </c>
      <c r="E21" s="1095">
        <f t="shared" si="2"/>
        <v>190691449</v>
      </c>
      <c r="F21" s="166">
        <v>41910038</v>
      </c>
      <c r="G21" s="1068">
        <v>190044364</v>
      </c>
      <c r="H21" s="166">
        <v>1288632</v>
      </c>
      <c r="I21" s="1099">
        <f t="shared" si="3"/>
        <v>233243034</v>
      </c>
      <c r="J21" s="253">
        <f>(B21*100)/$E$21/100</f>
        <v>4.5120166872296412E-2</v>
      </c>
      <c r="K21" s="253">
        <f>(C21*100)/$E$21/100</f>
        <v>0.33871244535983364</v>
      </c>
      <c r="L21" s="253">
        <f>(D21*100)/$E$21/100</f>
        <v>0.61616738776786995</v>
      </c>
      <c r="M21" s="155">
        <f>(E21*100)/$E$21/100</f>
        <v>1</v>
      </c>
      <c r="N21" s="146">
        <f>(F21*100)/$I$21/100</f>
        <v>0.1796839857605351</v>
      </c>
      <c r="O21" s="146">
        <f>(G21*100)/$I$21/100</f>
        <v>0.81479116756815984</v>
      </c>
      <c r="P21" s="146">
        <f>(H21*100)/$I$21/100</f>
        <v>5.5248466713050904E-3</v>
      </c>
      <c r="Q21" s="155">
        <f>(I21*100)/$I$21/100</f>
        <v>1</v>
      </c>
    </row>
    <row r="22" spans="1:17" ht="24.95" customHeight="1">
      <c r="A22" s="1077">
        <v>2003</v>
      </c>
      <c r="B22" s="166">
        <v>15078240</v>
      </c>
      <c r="C22" s="1068">
        <v>87293641</v>
      </c>
      <c r="D22" s="166">
        <v>105122046</v>
      </c>
      <c r="E22" s="1095">
        <f t="shared" si="2"/>
        <v>207493927</v>
      </c>
      <c r="F22" s="166">
        <v>86307057</v>
      </c>
      <c r="G22" s="1068">
        <v>182203268</v>
      </c>
      <c r="H22" s="166">
        <v>9197009</v>
      </c>
      <c r="I22" s="1099">
        <f t="shared" si="3"/>
        <v>277707334</v>
      </c>
      <c r="J22" s="253">
        <f>(B22*100)/$E$22/100</f>
        <v>7.2668343686029896E-2</v>
      </c>
      <c r="K22" s="253">
        <f>(C22*100)/$E$22/100</f>
        <v>0.42070455874113366</v>
      </c>
      <c r="L22" s="253">
        <f>(D22*100)/$E$22/100</f>
        <v>0.50662709757283642</v>
      </c>
      <c r="M22" s="155">
        <f>(E22*100)/$E$22/100</f>
        <v>1</v>
      </c>
      <c r="N22" s="146">
        <f>(F22*100)/$I$22/100</f>
        <v>0.31078421933214051</v>
      </c>
      <c r="O22" s="146">
        <f>(G22*100)/$I$22/100</f>
        <v>0.65609814971613245</v>
      </c>
      <c r="P22" s="146">
        <f>(H22*100)/$I$22/100</f>
        <v>3.3117630951727046E-2</v>
      </c>
      <c r="Q22" s="155">
        <f>(I22*100)/$I$22/100</f>
        <v>1</v>
      </c>
    </row>
    <row r="23" spans="1:17" ht="24.95" customHeight="1">
      <c r="A23" s="1077">
        <v>2004</v>
      </c>
      <c r="B23" s="166">
        <v>27626935</v>
      </c>
      <c r="C23" s="1068">
        <v>116239742</v>
      </c>
      <c r="D23" s="166">
        <v>122828784</v>
      </c>
      <c r="E23" s="1068">
        <v>266695461</v>
      </c>
      <c r="F23" s="166">
        <v>163764628</v>
      </c>
      <c r="G23" s="1068">
        <v>216002236</v>
      </c>
      <c r="H23" s="166">
        <v>13231605</v>
      </c>
      <c r="I23" s="1097">
        <v>392998469</v>
      </c>
      <c r="J23" s="146">
        <f>(B23*100)/$E$23/100</f>
        <v>0.10358982075064262</v>
      </c>
      <c r="K23" s="253">
        <f>(C23*100)/$E$23/100</f>
        <v>0.43585196974912144</v>
      </c>
      <c r="L23" s="253">
        <f>(D23*100)/$E$23/100</f>
        <v>0.46055820950023596</v>
      </c>
      <c r="M23" s="155">
        <f>(E23*100)/$E$23/100</f>
        <v>1</v>
      </c>
      <c r="N23" s="263">
        <f>(F23*100)/$I$23/100</f>
        <v>0.41670551138966394</v>
      </c>
      <c r="O23" s="263">
        <f>(G23*100)/$I$23/100</f>
        <v>0.54962615134258963</v>
      </c>
      <c r="P23" s="263">
        <f>(H23*100)/$I$23/100</f>
        <v>3.3668337267746457E-2</v>
      </c>
      <c r="Q23" s="262">
        <f>(I23*100)/$I$23/100</f>
        <v>1</v>
      </c>
    </row>
    <row r="24" spans="1:17" ht="24.95" customHeight="1">
      <c r="A24" s="1077">
        <v>2005</v>
      </c>
      <c r="B24" s="166">
        <v>60592812</v>
      </c>
      <c r="C24" s="1068">
        <v>187291705</v>
      </c>
      <c r="D24" s="166">
        <v>169165906</v>
      </c>
      <c r="E24" s="1068">
        <v>417050423</v>
      </c>
      <c r="F24" s="166">
        <v>348114917</v>
      </c>
      <c r="G24" s="1068">
        <v>314402330</v>
      </c>
      <c r="H24" s="166">
        <v>15901892</v>
      </c>
      <c r="I24" s="1097">
        <v>678419139</v>
      </c>
      <c r="J24" s="146">
        <f>(B24*100)/$E$24/100</f>
        <v>0.14528893548202923</v>
      </c>
      <c r="K24" s="253">
        <f>(C24*100)/$E$24/100</f>
        <v>0.44908647652900235</v>
      </c>
      <c r="L24" s="253">
        <f>(D24*100)/$E$24/100</f>
        <v>0.40562458798896839</v>
      </c>
      <c r="M24" s="155">
        <f>(E24*100)/$E$24/100</f>
        <v>1</v>
      </c>
      <c r="N24" s="263">
        <f>(F24*100)/$I$24/100</f>
        <v>0.51312661596358655</v>
      </c>
      <c r="O24" s="263">
        <f>(G24*100)/$I$24/100</f>
        <v>0.4634337563993754</v>
      </c>
      <c r="P24" s="263">
        <f>(H24*100)/$I$24/100</f>
        <v>2.3439627637038111E-2</v>
      </c>
      <c r="Q24" s="262">
        <f>(I24*100)/$I$24/100</f>
        <v>1</v>
      </c>
    </row>
    <row r="25" spans="1:17" ht="24.95" customHeight="1">
      <c r="A25" s="1077">
        <v>2006</v>
      </c>
      <c r="B25" s="166">
        <v>78655693</v>
      </c>
      <c r="C25" s="1068">
        <v>227660407</v>
      </c>
      <c r="D25" s="166">
        <v>242904776</v>
      </c>
      <c r="E25" s="1068">
        <v>549220876</v>
      </c>
      <c r="F25" s="166">
        <v>574327775</v>
      </c>
      <c r="G25" s="1068">
        <v>476671176</v>
      </c>
      <c r="H25" s="166">
        <v>16702003</v>
      </c>
      <c r="I25" s="1097">
        <v>1067700954</v>
      </c>
      <c r="J25" s="146">
        <f>(B25*100)/$E$25/100</f>
        <v>0.14321322520158539</v>
      </c>
      <c r="K25" s="253">
        <f>(C25*100)/$E$25/100</f>
        <v>0.41451521045241546</v>
      </c>
      <c r="L25" s="253">
        <f>(D25*100)/$E$25/100</f>
        <v>0.44227156434599912</v>
      </c>
      <c r="M25" s="155">
        <f>(E25*100)/$E$25/100</f>
        <v>1</v>
      </c>
      <c r="N25" s="263">
        <f>(F25*100)/$I$25/100</f>
        <v>0.53791070697123311</v>
      </c>
      <c r="O25" s="263">
        <f>(G25*100)/$I$25/100</f>
        <v>0.4464463333241529</v>
      </c>
      <c r="P25" s="263">
        <f>(H25*100)/$I$25/100</f>
        <v>1.564295970461407E-2</v>
      </c>
      <c r="Q25" s="262">
        <f>(I25*100)/$I$25/100</f>
        <v>1</v>
      </c>
    </row>
    <row r="26" spans="1:17" ht="24.95" customHeight="1">
      <c r="A26" s="1400">
        <v>2007</v>
      </c>
      <c r="B26" s="166">
        <v>101214554</v>
      </c>
      <c r="C26" s="1068">
        <v>355388532</v>
      </c>
      <c r="D26" s="166">
        <v>370641303</v>
      </c>
      <c r="E26" s="1068">
        <v>827244389</v>
      </c>
      <c r="F26" s="166">
        <v>775514428</v>
      </c>
      <c r="G26" s="1068">
        <v>713493774</v>
      </c>
      <c r="H26" s="166">
        <v>15668582</v>
      </c>
      <c r="I26" s="1097">
        <v>1504676784</v>
      </c>
      <c r="J26" s="146">
        <f>(B26*100)/$E$26/100</f>
        <v>0.12235145423271042</v>
      </c>
      <c r="K26" s="253">
        <f>(C26*100)/$E$26/100</f>
        <v>0.42960524933823391</v>
      </c>
      <c r="L26" s="253">
        <f>(D26*100)/$E$26/100</f>
        <v>0.44804329642905566</v>
      </c>
      <c r="M26" s="155">
        <f>(E26*100)/$E$26/100</f>
        <v>1</v>
      </c>
      <c r="N26" s="253">
        <f>(F26*100)/$I$26/100</f>
        <v>0.51540266736779794</v>
      </c>
      <c r="O26" s="253">
        <f>(G26*100)/$I$26/100</f>
        <v>0.4741840783262859</v>
      </c>
      <c r="P26" s="253">
        <f>(H26*100)/$I$26/100</f>
        <v>1.0413254305916107E-2</v>
      </c>
      <c r="Q26" s="254">
        <f>(I26*100)/$I$26/100</f>
        <v>1</v>
      </c>
    </row>
    <row r="27" spans="1:17" ht="24.95" customHeight="1">
      <c r="A27" s="1400">
        <v>2008</v>
      </c>
      <c r="B27" s="166">
        <v>135171144</v>
      </c>
      <c r="C27" s="1068">
        <v>578251995</v>
      </c>
      <c r="D27" s="166">
        <v>532524204</v>
      </c>
      <c r="E27" s="1068">
        <v>1245947343</v>
      </c>
      <c r="F27" s="166">
        <v>1105378159</v>
      </c>
      <c r="G27" s="1068">
        <v>994127704</v>
      </c>
      <c r="H27" s="166">
        <v>14147030</v>
      </c>
      <c r="I27" s="1097">
        <v>2113652893</v>
      </c>
      <c r="J27" s="146">
        <f>(B27*100)/$E$27/100</f>
        <v>0.10848864902631764</v>
      </c>
      <c r="K27" s="253">
        <f>(C27*100)/$E$27/100</f>
        <v>0.46410628687379452</v>
      </c>
      <c r="L27" s="253">
        <f>(D27*100)/$E$27/100</f>
        <v>0.42740506409988788</v>
      </c>
      <c r="M27" s="155">
        <f>(E27*100)/$E$27/100</f>
        <v>1</v>
      </c>
      <c r="N27" s="253">
        <f>(F27*100)/$I$27/100</f>
        <v>0.52297052305077796</v>
      </c>
      <c r="O27" s="253">
        <f>(G27*100)/$I$27/100</f>
        <v>0.47033631079746074</v>
      </c>
      <c r="P27" s="253">
        <f>(H27*100)/$I$27/100</f>
        <v>6.6931661517613235E-3</v>
      </c>
      <c r="Q27" s="254">
        <f>(I27*100)/$I$27/100</f>
        <v>1</v>
      </c>
    </row>
    <row r="28" spans="1:17" s="37" customFormat="1" ht="24.95" customHeight="1">
      <c r="A28" s="1400">
        <v>2009</v>
      </c>
      <c r="B28" s="166">
        <v>91343277</v>
      </c>
      <c r="C28" s="1068">
        <v>447292784</v>
      </c>
      <c r="D28" s="166">
        <v>390730888</v>
      </c>
      <c r="E28" s="1068">
        <v>929366949</v>
      </c>
      <c r="F28" s="166">
        <v>1004639413</v>
      </c>
      <c r="G28" s="1068">
        <v>887433944</v>
      </c>
      <c r="H28" s="166">
        <v>7053462</v>
      </c>
      <c r="I28" s="1068">
        <v>1899126819</v>
      </c>
      <c r="J28" s="146">
        <f>(B28*100)/$E$28/100</f>
        <v>9.8285480345826237E-2</v>
      </c>
      <c r="K28" s="253">
        <f>(C28*100)/$E$28/100</f>
        <v>0.48128759526179365</v>
      </c>
      <c r="L28" s="253">
        <f>(D28*100)/$E$28/100</f>
        <v>0.42042692439238011</v>
      </c>
      <c r="M28" s="155">
        <f>(E28*100)/$E$28/100</f>
        <v>1</v>
      </c>
      <c r="N28" s="253">
        <f>(F28*100)/$I$28/100</f>
        <v>0.52900069808344907</v>
      </c>
      <c r="O28" s="253">
        <f>(G28*100)/$I$28/100</f>
        <v>0.46728524663102028</v>
      </c>
      <c r="P28" s="253">
        <f>(H28*100)/$I$28/100</f>
        <v>3.7140552855306707E-3</v>
      </c>
      <c r="Q28" s="254">
        <f>(I28*100)/$I$28/100</f>
        <v>1</v>
      </c>
    </row>
    <row r="29" spans="1:17" ht="24.95" customHeight="1" thickBot="1">
      <c r="A29" s="1402">
        <v>2010</v>
      </c>
      <c r="B29" s="1219">
        <v>137054985</v>
      </c>
      <c r="C29" s="1220">
        <v>648036532</v>
      </c>
      <c r="D29" s="1219">
        <v>627440705</v>
      </c>
      <c r="E29" s="1220">
        <v>1412532222</v>
      </c>
      <c r="F29" s="1219">
        <v>1275935872</v>
      </c>
      <c r="G29" s="1220">
        <v>1189772572</v>
      </c>
      <c r="H29" s="1219">
        <v>10254666</v>
      </c>
      <c r="I29" s="1220">
        <v>2475963110</v>
      </c>
      <c r="J29" s="1221">
        <f>(B29*100)/$E$29/100</f>
        <v>9.702786447302722E-2</v>
      </c>
      <c r="K29" s="1223">
        <f>(C29*100)/$E$29/100</f>
        <v>0.45877645968489633</v>
      </c>
      <c r="L29" s="1223">
        <f>(D29*100)/$E$29/100</f>
        <v>0.44419567584207648</v>
      </c>
      <c r="M29" s="1406">
        <f>(E29*100)/$E$29/100</f>
        <v>1</v>
      </c>
      <c r="N29" s="1223">
        <f>(F29*100)/$I$29/100</f>
        <v>0.51532911247615476</v>
      </c>
      <c r="O29" s="1223">
        <f>(G29*100)/$I$29/100</f>
        <v>0.48052919980701975</v>
      </c>
      <c r="P29" s="1223">
        <f>(H29*100)/$I$29/100</f>
        <v>4.1416877168254738E-3</v>
      </c>
      <c r="Q29" s="1405">
        <f>(I29*100)/$I$29/100</f>
        <v>1</v>
      </c>
    </row>
    <row r="30" spans="1:17" ht="18" customHeight="1">
      <c r="A30" s="516" t="s">
        <v>79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>
      <c r="A31" s="1548" t="s">
        <v>1276</v>
      </c>
      <c r="B31" s="1548"/>
      <c r="C31" s="1548"/>
    </row>
  </sheetData>
  <mergeCells count="2">
    <mergeCell ref="A3:Q3"/>
    <mergeCell ref="A31:C31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2" orientation="landscape" useFirstPageNumber="1" horizontalDpi="300" verticalDpi="300" r:id="rId1"/>
  <headerFooter alignWithMargins="0">
    <oddFooter xml:space="preserve">&amp;R
&amp;"Arial,Negrito"18&amp;"Arial,Normal"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showGridLines="0" topLeftCell="A16" zoomScale="90" zoomScaleNormal="90" workbookViewId="0">
      <selection activeCell="R38" sqref="R38"/>
    </sheetView>
  </sheetViews>
  <sheetFormatPr defaultColWidth="11.42578125" defaultRowHeight="12.75"/>
  <cols>
    <col min="1" max="1" width="8.7109375" customWidth="1"/>
    <col min="2" max="6" width="15.42578125" customWidth="1"/>
    <col min="7" max="7" width="17.7109375" customWidth="1"/>
    <col min="8" max="8" width="14.140625" customWidth="1"/>
    <col min="9" max="9" width="17.28515625" customWidth="1"/>
    <col min="10" max="11" width="9.28515625" customWidth="1"/>
    <col min="12" max="12" width="9" customWidth="1"/>
    <col min="13" max="13" width="7.140625" customWidth="1"/>
    <col min="14" max="14" width="9" customWidth="1"/>
    <col min="15" max="15" width="8.85546875" customWidth="1"/>
    <col min="16" max="16" width="8.7109375" customWidth="1"/>
    <col min="17" max="17" width="7.140625" customWidth="1"/>
  </cols>
  <sheetData>
    <row r="2" spans="1:17" ht="27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27" customHeight="1">
      <c r="A3" s="1545" t="s">
        <v>102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/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149" t="s">
        <v>256</v>
      </c>
      <c r="K5" s="149"/>
      <c r="L5" s="149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150"/>
      <c r="B6" s="151" t="s">
        <v>257</v>
      </c>
      <c r="C6" s="152" t="s">
        <v>258</v>
      </c>
      <c r="D6" s="151" t="s">
        <v>259</v>
      </c>
      <c r="E6" s="256" t="s">
        <v>6</v>
      </c>
      <c r="F6" s="342" t="s">
        <v>257</v>
      </c>
      <c r="G6" s="151" t="s">
        <v>258</v>
      </c>
      <c r="H6" s="152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341">
        <v>1988</v>
      </c>
      <c r="B7" s="142">
        <v>1785205</v>
      </c>
      <c r="C7" s="142">
        <v>8941730</v>
      </c>
      <c r="D7" s="1065">
        <v>6095451</v>
      </c>
      <c r="E7" s="153">
        <f>(B7+C7+D7)</f>
        <v>16822386</v>
      </c>
      <c r="F7" s="1065">
        <v>5466005</v>
      </c>
      <c r="G7" s="142">
        <v>23583871</v>
      </c>
      <c r="H7" s="142">
        <v>0</v>
      </c>
      <c r="I7" s="1098">
        <f>(F7+G7+H7)</f>
        <v>29049876</v>
      </c>
      <c r="J7" s="143">
        <v>0.12509999999999999</v>
      </c>
      <c r="K7" s="143">
        <v>0.59219999999999995</v>
      </c>
      <c r="L7" s="143">
        <v>0.28270000000000001</v>
      </c>
      <c r="M7" s="144">
        <f t="shared" ref="M7:M15" si="0">SUM(J7:L7)</f>
        <v>1</v>
      </c>
      <c r="N7" s="143">
        <v>0.2596</v>
      </c>
      <c r="O7" s="143">
        <v>0.74039999999999995</v>
      </c>
      <c r="P7" s="143">
        <v>0</v>
      </c>
      <c r="Q7" s="144">
        <f t="shared" ref="Q7:Q15" si="1">SUM(N7:P7)</f>
        <v>1</v>
      </c>
    </row>
    <row r="8" spans="1:17" ht="24.95" customHeight="1">
      <c r="A8" s="1064">
        <v>1989</v>
      </c>
      <c r="B8" s="145">
        <v>3975950</v>
      </c>
      <c r="C8" s="145">
        <v>12875462</v>
      </c>
      <c r="D8" s="1066">
        <v>11888621</v>
      </c>
      <c r="E8" s="154">
        <f t="shared" ref="E8:E22" si="2">(B8+C8+D8)</f>
        <v>28740033</v>
      </c>
      <c r="F8" s="1066">
        <v>9836751</v>
      </c>
      <c r="G8" s="145">
        <v>38981070</v>
      </c>
      <c r="H8" s="145">
        <v>0</v>
      </c>
      <c r="I8" s="1099">
        <f t="shared" ref="I8:I22" si="3">(F8+G8+H8)</f>
        <v>48817821</v>
      </c>
      <c r="J8" s="146">
        <v>0.1201</v>
      </c>
      <c r="K8" s="146">
        <v>0.47420000000000001</v>
      </c>
      <c r="L8" s="146">
        <v>0.40570000000000001</v>
      </c>
      <c r="M8" s="147">
        <f t="shared" si="0"/>
        <v>1</v>
      </c>
      <c r="N8" s="146">
        <v>0.19869999999999999</v>
      </c>
      <c r="O8" s="146">
        <v>0.80130000000000001</v>
      </c>
      <c r="P8" s="146">
        <v>0</v>
      </c>
      <c r="Q8" s="147">
        <f t="shared" si="1"/>
        <v>1</v>
      </c>
    </row>
    <row r="9" spans="1:17" ht="24.95" customHeight="1">
      <c r="A9" s="1064">
        <v>1990</v>
      </c>
      <c r="B9" s="145">
        <v>3273979</v>
      </c>
      <c r="C9" s="145">
        <v>16384450</v>
      </c>
      <c r="D9" s="1066">
        <v>16453908</v>
      </c>
      <c r="E9" s="154">
        <f t="shared" si="2"/>
        <v>36112337</v>
      </c>
      <c r="F9" s="1066">
        <v>10146000</v>
      </c>
      <c r="G9" s="145">
        <v>56616313</v>
      </c>
      <c r="H9" s="145">
        <v>20594</v>
      </c>
      <c r="I9" s="1099">
        <f t="shared" si="3"/>
        <v>66782907</v>
      </c>
      <c r="J9" s="146">
        <v>8.1699999999999995E-2</v>
      </c>
      <c r="K9" s="146">
        <v>0.45550000000000002</v>
      </c>
      <c r="L9" s="146">
        <v>0.46289999999999998</v>
      </c>
      <c r="M9" s="147">
        <f t="shared" si="0"/>
        <v>1.0001</v>
      </c>
      <c r="N9" s="146">
        <v>0.15190000000000001</v>
      </c>
      <c r="O9" s="146">
        <v>0.8478</v>
      </c>
      <c r="P9" s="146">
        <v>2.9999999999999997E-4</v>
      </c>
      <c r="Q9" s="147">
        <f t="shared" si="1"/>
        <v>1</v>
      </c>
    </row>
    <row r="10" spans="1:17" ht="24.95" customHeight="1">
      <c r="A10" s="1064">
        <v>1991</v>
      </c>
      <c r="B10" s="145">
        <v>1127008</v>
      </c>
      <c r="C10" s="145">
        <v>7658513</v>
      </c>
      <c r="D10" s="1066">
        <v>15676808</v>
      </c>
      <c r="E10" s="154">
        <f t="shared" si="2"/>
        <v>24462329</v>
      </c>
      <c r="F10" s="1066">
        <v>5164823</v>
      </c>
      <c r="G10" s="145">
        <v>40445938</v>
      </c>
      <c r="H10" s="145">
        <v>376824</v>
      </c>
      <c r="I10" s="1099">
        <f t="shared" si="3"/>
        <v>45987585</v>
      </c>
      <c r="J10" s="146">
        <v>4.8000000000000001E-2</v>
      </c>
      <c r="K10" s="146">
        <v>0.35349999999999998</v>
      </c>
      <c r="L10" s="146">
        <v>0.59850000000000003</v>
      </c>
      <c r="M10" s="147">
        <f t="shared" si="0"/>
        <v>1</v>
      </c>
      <c r="N10" s="146">
        <v>0.1036</v>
      </c>
      <c r="O10" s="146">
        <v>0.87770000000000004</v>
      </c>
      <c r="P10" s="146">
        <v>1.8700000000000001E-2</v>
      </c>
      <c r="Q10" s="147">
        <f t="shared" si="1"/>
        <v>1</v>
      </c>
    </row>
    <row r="11" spans="1:17" ht="24.95" customHeight="1">
      <c r="A11" s="1064">
        <v>1992</v>
      </c>
      <c r="B11" s="145">
        <v>714633</v>
      </c>
      <c r="C11" s="145">
        <v>4283933</v>
      </c>
      <c r="D11" s="1066">
        <v>9053531</v>
      </c>
      <c r="E11" s="154">
        <f t="shared" si="2"/>
        <v>14052097</v>
      </c>
      <c r="F11" s="1066">
        <v>2969714</v>
      </c>
      <c r="G11" s="145">
        <v>28161007</v>
      </c>
      <c r="H11" s="145">
        <v>165258</v>
      </c>
      <c r="I11" s="1099">
        <f t="shared" si="3"/>
        <v>31295979</v>
      </c>
      <c r="J11" s="146">
        <v>0.1171</v>
      </c>
      <c r="K11" s="146">
        <v>0.26490000000000002</v>
      </c>
      <c r="L11" s="146">
        <v>0.61799999999999999</v>
      </c>
      <c r="M11" s="147">
        <f t="shared" si="0"/>
        <v>1</v>
      </c>
      <c r="N11" s="146">
        <v>0.10829999999999999</v>
      </c>
      <c r="O11" s="146">
        <v>0.88290000000000002</v>
      </c>
      <c r="P11" s="146">
        <v>8.8000000000000005E-3</v>
      </c>
      <c r="Q11" s="147">
        <f t="shared" si="1"/>
        <v>1</v>
      </c>
    </row>
    <row r="12" spans="1:17" ht="24.95" customHeight="1">
      <c r="A12" s="1064">
        <v>1993</v>
      </c>
      <c r="B12" s="145">
        <v>427984</v>
      </c>
      <c r="C12" s="145">
        <v>19893199</v>
      </c>
      <c r="D12" s="1066">
        <v>14417401</v>
      </c>
      <c r="E12" s="154">
        <f t="shared" si="2"/>
        <v>34738584</v>
      </c>
      <c r="F12" s="1066">
        <v>3562748</v>
      </c>
      <c r="G12" s="145">
        <v>50945102</v>
      </c>
      <c r="H12" s="145">
        <v>351797</v>
      </c>
      <c r="I12" s="1099">
        <f t="shared" si="3"/>
        <v>54859647</v>
      </c>
      <c r="J12" s="146">
        <v>1.18E-2</v>
      </c>
      <c r="K12" s="146">
        <v>0.61729999999999996</v>
      </c>
      <c r="L12" s="146">
        <v>0.37090000000000001</v>
      </c>
      <c r="M12" s="147">
        <f t="shared" si="0"/>
        <v>1</v>
      </c>
      <c r="N12" s="146">
        <v>6.5100000000000005E-2</v>
      </c>
      <c r="O12" s="146">
        <v>0.93310000000000004</v>
      </c>
      <c r="P12" s="146">
        <v>5.1000000000000004E-3</v>
      </c>
      <c r="Q12" s="147">
        <f t="shared" si="1"/>
        <v>1.0033000000000001</v>
      </c>
    </row>
    <row r="13" spans="1:17" ht="24.95" customHeight="1">
      <c r="A13" s="1064">
        <v>1994</v>
      </c>
      <c r="B13" s="145">
        <v>1228016</v>
      </c>
      <c r="C13" s="145">
        <v>25778133</v>
      </c>
      <c r="D13" s="1066">
        <v>25956432</v>
      </c>
      <c r="E13" s="154">
        <f t="shared" si="2"/>
        <v>52962581</v>
      </c>
      <c r="F13" s="1066">
        <v>6929674</v>
      </c>
      <c r="G13" s="145">
        <v>82992477</v>
      </c>
      <c r="H13" s="145">
        <v>333112</v>
      </c>
      <c r="I13" s="1099">
        <f t="shared" si="3"/>
        <v>90255263</v>
      </c>
      <c r="J13" s="146">
        <v>1.46E-2</v>
      </c>
      <c r="K13" s="146">
        <v>0.49130000000000001</v>
      </c>
      <c r="L13" s="146">
        <v>0.49409999999999998</v>
      </c>
      <c r="M13" s="147">
        <f t="shared" si="0"/>
        <v>1</v>
      </c>
      <c r="N13" s="146">
        <v>6.5100000000000005E-2</v>
      </c>
      <c r="O13" s="146">
        <v>0.93010000000000004</v>
      </c>
      <c r="P13" s="146">
        <v>4.7999999999999996E-3</v>
      </c>
      <c r="Q13" s="147">
        <f t="shared" si="1"/>
        <v>1</v>
      </c>
    </row>
    <row r="14" spans="1:17" ht="24.95" customHeight="1">
      <c r="A14" s="1064">
        <v>1995</v>
      </c>
      <c r="B14" s="145">
        <v>4394806</v>
      </c>
      <c r="C14" s="145">
        <v>22482598</v>
      </c>
      <c r="D14" s="1066">
        <v>38962789</v>
      </c>
      <c r="E14" s="154">
        <f t="shared" si="2"/>
        <v>65840193</v>
      </c>
      <c r="F14" s="1066">
        <v>16316863</v>
      </c>
      <c r="G14" s="145">
        <v>75063949</v>
      </c>
      <c r="H14" s="145">
        <v>527394</v>
      </c>
      <c r="I14" s="1099">
        <f t="shared" si="3"/>
        <v>91908206</v>
      </c>
      <c r="J14" s="146">
        <v>6.7400000000000002E-2</v>
      </c>
      <c r="K14" s="146">
        <v>0.34570000000000001</v>
      </c>
      <c r="L14" s="146">
        <v>0.58689999999999998</v>
      </c>
      <c r="M14" s="147">
        <f t="shared" si="0"/>
        <v>1</v>
      </c>
      <c r="N14" s="146">
        <v>0.18090000000000001</v>
      </c>
      <c r="O14" s="146">
        <v>0.81320000000000003</v>
      </c>
      <c r="P14" s="146">
        <v>5.8999999999999999E-3</v>
      </c>
      <c r="Q14" s="147">
        <f t="shared" si="1"/>
        <v>1</v>
      </c>
    </row>
    <row r="15" spans="1:17" ht="24.95" customHeight="1">
      <c r="A15" s="1064">
        <v>1996</v>
      </c>
      <c r="B15" s="145">
        <v>4770351</v>
      </c>
      <c r="C15" s="145">
        <v>22407217</v>
      </c>
      <c r="D15" s="1066">
        <v>22412810</v>
      </c>
      <c r="E15" s="154">
        <f t="shared" si="2"/>
        <v>49590378</v>
      </c>
      <c r="F15" s="1066">
        <v>27501217</v>
      </c>
      <c r="G15" s="145">
        <v>64812511</v>
      </c>
      <c r="H15" s="145">
        <v>679256</v>
      </c>
      <c r="I15" s="1099">
        <f t="shared" si="3"/>
        <v>92992984</v>
      </c>
      <c r="J15" s="146">
        <v>9.6299999999999997E-2</v>
      </c>
      <c r="K15" s="146">
        <v>0.45300000000000001</v>
      </c>
      <c r="L15" s="146">
        <v>0.45069999999999999</v>
      </c>
      <c r="M15" s="147">
        <f t="shared" si="0"/>
        <v>1</v>
      </c>
      <c r="N15" s="146">
        <v>0.2969</v>
      </c>
      <c r="O15" s="146">
        <v>0.69579999999999997</v>
      </c>
      <c r="P15" s="146">
        <v>7.3000000000000001E-3</v>
      </c>
      <c r="Q15" s="147">
        <f t="shared" si="1"/>
        <v>0.99999999999999989</v>
      </c>
    </row>
    <row r="16" spans="1:17" ht="24.95" customHeight="1">
      <c r="A16" s="1064">
        <v>1997</v>
      </c>
      <c r="B16" s="145">
        <v>4477436</v>
      </c>
      <c r="C16" s="145">
        <v>30943691</v>
      </c>
      <c r="D16" s="1066">
        <v>24913050</v>
      </c>
      <c r="E16" s="154">
        <f t="shared" si="2"/>
        <v>60334177</v>
      </c>
      <c r="F16" s="1066">
        <v>23556446</v>
      </c>
      <c r="G16" s="145">
        <v>63292765</v>
      </c>
      <c r="H16" s="145">
        <v>1391104</v>
      </c>
      <c r="I16" s="1099">
        <f t="shared" si="3"/>
        <v>88240315</v>
      </c>
      <c r="J16" s="146">
        <f>(B16*100)/$E$16/100</f>
        <v>7.4210608690328209E-2</v>
      </c>
      <c r="K16" s="146">
        <f>(C16*100)/$E$16/100</f>
        <v>0.5128716846506417</v>
      </c>
      <c r="L16" s="146">
        <f>(D16*100)/$E$16/100</f>
        <v>0.4129177066590301</v>
      </c>
      <c r="M16" s="147">
        <f>(E16*100)/$E$16/100</f>
        <v>1</v>
      </c>
      <c r="N16" s="146">
        <f>(F16*100)/$I$16/100</f>
        <v>0.26695786387435266</v>
      </c>
      <c r="O16" s="146">
        <f>(G16*100)/$I$16/100</f>
        <v>0.7172771878704195</v>
      </c>
      <c r="P16" s="146">
        <f>(H16*100)/$I$16/100</f>
        <v>1.5764948255227784E-2</v>
      </c>
      <c r="Q16" s="147">
        <f>(I16*100)/$I$16/100</f>
        <v>1</v>
      </c>
    </row>
    <row r="17" spans="1:17" ht="24.95" customHeight="1">
      <c r="A17" s="1064">
        <v>1998</v>
      </c>
      <c r="B17" s="145">
        <v>9848724</v>
      </c>
      <c r="C17" s="145">
        <v>24274783</v>
      </c>
      <c r="D17" s="1066">
        <v>15325366</v>
      </c>
      <c r="E17" s="154">
        <f t="shared" si="2"/>
        <v>49448873</v>
      </c>
      <c r="F17" s="1066">
        <v>5240372</v>
      </c>
      <c r="G17" s="145">
        <v>75932642</v>
      </c>
      <c r="H17" s="145">
        <v>1487842</v>
      </c>
      <c r="I17" s="1099">
        <f t="shared" si="3"/>
        <v>82660856</v>
      </c>
      <c r="J17" s="146">
        <f>(B17*100)/$E$17/100</f>
        <v>0.19916983750064435</v>
      </c>
      <c r="K17" s="146">
        <f>(C17*100)/$E$17/100</f>
        <v>0.49090669872294157</v>
      </c>
      <c r="L17" s="146">
        <f>(D17*100)/$E$17/100</f>
        <v>0.30992346377641405</v>
      </c>
      <c r="M17" s="155">
        <f>(E17*100)/$E$17/100</f>
        <v>1</v>
      </c>
      <c r="N17" s="146">
        <f>(F17*100)/$I$17/100</f>
        <v>6.3396052903202452E-2</v>
      </c>
      <c r="O17" s="146">
        <f>(G17*100)/$I$17/100</f>
        <v>0.91860459320672905</v>
      </c>
      <c r="P17" s="146">
        <f>(H17*100)/$I$17/100</f>
        <v>1.7999353890068594E-2</v>
      </c>
      <c r="Q17" s="155">
        <f>(I17*100)/$I$17/100</f>
        <v>1</v>
      </c>
    </row>
    <row r="18" spans="1:17" ht="24.95" customHeight="1">
      <c r="A18" s="1064">
        <v>1999</v>
      </c>
      <c r="B18" s="145">
        <v>2701261</v>
      </c>
      <c r="C18" s="145">
        <v>6104042</v>
      </c>
      <c r="D18" s="1066">
        <v>8259814</v>
      </c>
      <c r="E18" s="154">
        <f t="shared" si="2"/>
        <v>17065117</v>
      </c>
      <c r="F18" s="1066">
        <v>3417710</v>
      </c>
      <c r="G18" s="145">
        <v>24632813</v>
      </c>
      <c r="H18" s="145">
        <v>825063</v>
      </c>
      <c r="I18" s="1099">
        <f t="shared" si="3"/>
        <v>28875586</v>
      </c>
      <c r="J18" s="146">
        <f>(B18*100)/$E$18/100</f>
        <v>0.15829138470014592</v>
      </c>
      <c r="K18" s="146">
        <f>(C18*100)/$E$18/100</f>
        <v>0.35769118957695978</v>
      </c>
      <c r="L18" s="146">
        <f>(D18*100)/$E$18/100</f>
        <v>0.4840174257228943</v>
      </c>
      <c r="M18" s="155">
        <f>(E18*100)/$E$18/100</f>
        <v>1</v>
      </c>
      <c r="N18" s="146">
        <f>(F18*100)/$I$18/100</f>
        <v>0.11835984904340989</v>
      </c>
      <c r="O18" s="146">
        <f>(G18*100)/$I$18/100</f>
        <v>0.8530671204386987</v>
      </c>
      <c r="P18" s="146">
        <f>(H18*100)/$I$18/100</f>
        <v>2.8573030517891479E-2</v>
      </c>
      <c r="Q18" s="155">
        <f>(I18*100)/$I$18/100</f>
        <v>1</v>
      </c>
    </row>
    <row r="19" spans="1:17" ht="24.95" customHeight="1">
      <c r="A19" s="1077">
        <v>2000</v>
      </c>
      <c r="B19" s="166">
        <v>5297848</v>
      </c>
      <c r="C19" s="166">
        <v>15028393</v>
      </c>
      <c r="D19" s="1068">
        <v>7072019</v>
      </c>
      <c r="E19" s="154">
        <f t="shared" si="2"/>
        <v>27398260</v>
      </c>
      <c r="F19" s="1068">
        <v>12476893</v>
      </c>
      <c r="G19" s="166">
        <v>31279665</v>
      </c>
      <c r="H19" s="166">
        <v>1028700</v>
      </c>
      <c r="I19" s="1099">
        <f t="shared" si="3"/>
        <v>44785258</v>
      </c>
      <c r="J19" s="146">
        <f>(B19*100)/$E$19/100</f>
        <v>0.19336439613318512</v>
      </c>
      <c r="K19" s="146">
        <f>(C19*100)/$E$19/100</f>
        <v>0.54851632913914972</v>
      </c>
      <c r="L19" s="146">
        <f>(D19*100)/$E$19/100</f>
        <v>0.25811927472766522</v>
      </c>
      <c r="M19" s="155">
        <f>(E19*100)/$E$19/100</f>
        <v>1</v>
      </c>
      <c r="N19" s="146">
        <f>(F19*100)/$I$19/100</f>
        <v>0.27859375064893005</v>
      </c>
      <c r="O19" s="146">
        <f>(G19*100)/$I$19/100</f>
        <v>0.69843663734168959</v>
      </c>
      <c r="P19" s="146">
        <f>(H19*100)/$I$19/100</f>
        <v>2.296961200938041E-2</v>
      </c>
      <c r="Q19" s="262">
        <f>(I19*100)/$I$19/100</f>
        <v>1</v>
      </c>
    </row>
    <row r="20" spans="1:17" ht="24.95" customHeight="1">
      <c r="A20" s="1077">
        <v>2001</v>
      </c>
      <c r="B20" s="166">
        <v>4789314</v>
      </c>
      <c r="C20" s="166">
        <v>10067436</v>
      </c>
      <c r="D20" s="1068">
        <v>4693391</v>
      </c>
      <c r="E20" s="154">
        <f t="shared" si="2"/>
        <v>19550141</v>
      </c>
      <c r="F20" s="1068">
        <v>4066353</v>
      </c>
      <c r="G20" s="166">
        <v>25077558</v>
      </c>
      <c r="H20" s="166">
        <v>1202547</v>
      </c>
      <c r="I20" s="1099">
        <f t="shared" si="3"/>
        <v>30346458</v>
      </c>
      <c r="J20" s="146">
        <f>(B20*100)/$E$20/100</f>
        <v>0.24497593137563559</v>
      </c>
      <c r="K20" s="146">
        <f>(C20*100)/$E$20/100</f>
        <v>0.5149546491761875</v>
      </c>
      <c r="L20" s="146">
        <f>(D20*100)/$E$20/100</f>
        <v>0.24006941944817686</v>
      </c>
      <c r="M20" s="155">
        <f>(E20*100)/$E$20/100</f>
        <v>1</v>
      </c>
      <c r="N20" s="146">
        <f>(F20*100)/$I$20/100</f>
        <v>0.13399761514177372</v>
      </c>
      <c r="O20" s="146">
        <f>(G20*100)/$I$20/100</f>
        <v>0.82637512424019954</v>
      </c>
      <c r="P20" s="146">
        <f>(H20*100)/$I$20/100</f>
        <v>3.9627260618026655E-2</v>
      </c>
      <c r="Q20" s="262">
        <f>(I20*100)/$I$20/100</f>
        <v>1</v>
      </c>
    </row>
    <row r="21" spans="1:17" ht="24.95" customHeight="1">
      <c r="A21" s="1077">
        <v>2002</v>
      </c>
      <c r="B21" s="166">
        <v>27989114</v>
      </c>
      <c r="C21" s="166">
        <v>56241395</v>
      </c>
      <c r="D21" s="1068">
        <v>48803544</v>
      </c>
      <c r="E21" s="154">
        <f t="shared" si="2"/>
        <v>133034053</v>
      </c>
      <c r="F21" s="1068">
        <v>13585533</v>
      </c>
      <c r="G21" s="166">
        <v>122026426</v>
      </c>
      <c r="H21" s="166">
        <v>14705091</v>
      </c>
      <c r="I21" s="1099">
        <f t="shared" si="3"/>
        <v>150317050</v>
      </c>
      <c r="J21" s="146">
        <f>(B21*100)/$E$21/100</f>
        <v>0.21039059826283726</v>
      </c>
      <c r="K21" s="146">
        <f>(C21*100)/$E$21/100</f>
        <v>0.42275938928208107</v>
      </c>
      <c r="L21" s="146">
        <f>(D21*100)/$E$21/100</f>
        <v>0.3668500124550817</v>
      </c>
      <c r="M21" s="155">
        <f>(E21*100)/$E$21/100</f>
        <v>1</v>
      </c>
      <c r="N21" s="146">
        <f>(F21*100)/$I$21/100</f>
        <v>9.0379188521860956E-2</v>
      </c>
      <c r="O21" s="146">
        <f>(G21*100)/$I$21/100</f>
        <v>0.81179364549796573</v>
      </c>
      <c r="P21" s="146">
        <f>(H21*100)/$I$21/100</f>
        <v>9.7827165980173228E-2</v>
      </c>
      <c r="Q21" s="262">
        <f>(I21*100)/$I$21/100</f>
        <v>1</v>
      </c>
    </row>
    <row r="22" spans="1:17" ht="24.95" customHeight="1">
      <c r="A22" s="1077">
        <v>2003</v>
      </c>
      <c r="B22" s="166">
        <v>50319159</v>
      </c>
      <c r="C22" s="166">
        <v>105612058</v>
      </c>
      <c r="D22" s="1068">
        <v>75123051</v>
      </c>
      <c r="E22" s="154">
        <f t="shared" si="2"/>
        <v>231054268</v>
      </c>
      <c r="F22" s="1068">
        <v>33214418</v>
      </c>
      <c r="G22" s="166">
        <v>216880925</v>
      </c>
      <c r="H22" s="166">
        <v>41673962</v>
      </c>
      <c r="I22" s="1099">
        <f t="shared" si="3"/>
        <v>291769305</v>
      </c>
      <c r="J22" s="146">
        <f>(B22*100)/$E$22/100</f>
        <v>0.21778069470675174</v>
      </c>
      <c r="K22" s="146">
        <f>(C22*100)/$E$22/100</f>
        <v>0.45708767431207981</v>
      </c>
      <c r="L22" s="146">
        <f>(D22*100)/$E$22/100</f>
        <v>0.32513163098116848</v>
      </c>
      <c r="M22" s="155">
        <f>(E22*100)/$E$22/100</f>
        <v>1</v>
      </c>
      <c r="N22" s="146">
        <f>(F22*100)/$I$22/100</f>
        <v>0.11383794467344671</v>
      </c>
      <c r="O22" s="146">
        <f>(G22*100)/$I$22/100</f>
        <v>0.74333016284903575</v>
      </c>
      <c r="P22" s="146">
        <f>(H22*100)/$I$22/100</f>
        <v>0.14283189247751746</v>
      </c>
      <c r="Q22" s="262">
        <f>(I22*100)/$I$22/100</f>
        <v>1</v>
      </c>
    </row>
    <row r="23" spans="1:17" ht="24.95" customHeight="1">
      <c r="A23" s="1077">
        <v>2004</v>
      </c>
      <c r="B23" s="166">
        <v>71862020</v>
      </c>
      <c r="C23" s="166">
        <v>130934993</v>
      </c>
      <c r="D23" s="1068">
        <v>86438590</v>
      </c>
      <c r="E23" s="154">
        <v>289235603</v>
      </c>
      <c r="F23" s="1068">
        <v>64740963</v>
      </c>
      <c r="G23" s="166">
        <v>222489038</v>
      </c>
      <c r="H23" s="166">
        <v>46191383</v>
      </c>
      <c r="I23" s="1099">
        <v>333421384</v>
      </c>
      <c r="J23" s="146">
        <f>(B23*100)/$E$23/100</f>
        <v>0.2484549593986187</v>
      </c>
      <c r="K23" s="146">
        <f>(C23*100)/$E$23/100</f>
        <v>0.45269320803497348</v>
      </c>
      <c r="L23" s="146">
        <f>(D23*100)/$E$23/100</f>
        <v>0.29885183256640779</v>
      </c>
      <c r="M23" s="155">
        <f>(E23*100)/$E$23/100</f>
        <v>1</v>
      </c>
      <c r="N23" s="146">
        <f>(F23*100)/$I$23/100</f>
        <v>0.19417159818399651</v>
      </c>
      <c r="O23" s="146">
        <f>(G23*100)/$I$23/100</f>
        <v>0.66729084778797509</v>
      </c>
      <c r="P23" s="146">
        <f>(H23*100)/$I$23/100</f>
        <v>0.13853755402802839</v>
      </c>
      <c r="Q23" s="155">
        <f>(I23*100)/$I$23/100</f>
        <v>1</v>
      </c>
    </row>
    <row r="24" spans="1:17" ht="24.95" customHeight="1">
      <c r="A24" s="1077">
        <v>2005</v>
      </c>
      <c r="B24" s="166">
        <v>100866592</v>
      </c>
      <c r="C24" s="166">
        <v>232067228</v>
      </c>
      <c r="D24" s="1068">
        <v>103195266</v>
      </c>
      <c r="E24" s="166">
        <v>436129086</v>
      </c>
      <c r="F24" s="1068">
        <v>124840420</v>
      </c>
      <c r="G24" s="166">
        <v>308173784</v>
      </c>
      <c r="H24" s="166">
        <v>41949131</v>
      </c>
      <c r="I24" s="1097">
        <v>474963335</v>
      </c>
      <c r="J24" s="146">
        <f>(B24*100)/$E$24/100</f>
        <v>0.23127692061336169</v>
      </c>
      <c r="K24" s="146">
        <f>(C24*100)/$E$24/100</f>
        <v>0.53210674419453885</v>
      </c>
      <c r="L24" s="146">
        <f>(D24*100)/$E$24/100</f>
        <v>0.23661633519209954</v>
      </c>
      <c r="M24" s="155">
        <f>(E24*100)/$E$24/100</f>
        <v>1</v>
      </c>
      <c r="N24" s="263">
        <f>(F24*100)/$I$24/100</f>
        <v>0.26284222549515324</v>
      </c>
      <c r="O24" s="263">
        <f>(G24*100)/$I$24/100</f>
        <v>0.64883699707052134</v>
      </c>
      <c r="P24" s="263">
        <f>(H24*100)/$I$24/100</f>
        <v>8.8320777434325523E-2</v>
      </c>
      <c r="Q24" s="262">
        <f>(I24*100)/$I$24/100</f>
        <v>1</v>
      </c>
    </row>
    <row r="25" spans="1:17" ht="24.95" customHeight="1">
      <c r="A25" s="1077">
        <v>2006</v>
      </c>
      <c r="B25" s="166">
        <v>127704887</v>
      </c>
      <c r="C25" s="166">
        <v>178930041</v>
      </c>
      <c r="D25" s="1068">
        <v>114701767</v>
      </c>
      <c r="E25" s="166">
        <v>421336695</v>
      </c>
      <c r="F25" s="1068">
        <v>159357824</v>
      </c>
      <c r="G25" s="166">
        <v>352709149</v>
      </c>
      <c r="H25" s="166">
        <v>12200697</v>
      </c>
      <c r="I25" s="1097">
        <v>524267670</v>
      </c>
      <c r="J25" s="146">
        <f>(B25*100)/$E$25/100</f>
        <v>0.30309462364772188</v>
      </c>
      <c r="K25" s="146">
        <f>(C25*100)/$E$25/100</f>
        <v>0.42467234191410747</v>
      </c>
      <c r="L25" s="146">
        <f>(D25*100)/$E$25/100</f>
        <v>0.27223303443817065</v>
      </c>
      <c r="M25" s="155">
        <f>(E25*100)/$E$25/100</f>
        <v>1</v>
      </c>
      <c r="N25" s="263">
        <f>(F25*100)/$I$25/100</f>
        <v>0.30396271431347271</v>
      </c>
      <c r="O25" s="263">
        <f>(G25*100)/$I$25/100</f>
        <v>0.67276540054434408</v>
      </c>
      <c r="P25" s="263">
        <f>(H25*100)/$I$25/100</f>
        <v>2.3271885142183191E-2</v>
      </c>
      <c r="Q25" s="262">
        <f>(I25*100)/$I$25/100</f>
        <v>1</v>
      </c>
    </row>
    <row r="26" spans="1:17" ht="24.95" customHeight="1">
      <c r="A26" s="1400">
        <v>2007</v>
      </c>
      <c r="B26" s="166">
        <v>163377918</v>
      </c>
      <c r="C26" s="166">
        <v>223315559</v>
      </c>
      <c r="D26" s="1068">
        <v>161928958</v>
      </c>
      <c r="E26" s="166">
        <v>548622435</v>
      </c>
      <c r="F26" s="1068">
        <v>205308443</v>
      </c>
      <c r="G26" s="166">
        <v>442709565</v>
      </c>
      <c r="H26" s="166">
        <v>7166545</v>
      </c>
      <c r="I26" s="1097">
        <v>655184553</v>
      </c>
      <c r="J26" s="146">
        <f>(B26*100)/$E$26/100</f>
        <v>0.2977966404162819</v>
      </c>
      <c r="K26" s="146">
        <f>(C26*100)/$E$26/100</f>
        <v>0.40704780693119119</v>
      </c>
      <c r="L26" s="146">
        <f>(D26*100)/$E$26/100</f>
        <v>0.29515555265252685</v>
      </c>
      <c r="M26" s="155">
        <f>(E26*100)/$E$26/100</f>
        <v>1</v>
      </c>
      <c r="N26" s="253">
        <f>(F26*100)/$I$26/100</f>
        <v>0.3133597122519462</v>
      </c>
      <c r="O26" s="253">
        <f>(G26*100)/$I$26/100</f>
        <v>0.67570207962457873</v>
      </c>
      <c r="P26" s="253">
        <f>(H26*100)/$I$26/100</f>
        <v>1.0938208123475098E-2</v>
      </c>
      <c r="Q26" s="254">
        <f>(I26*100)/$I$26/100</f>
        <v>1</v>
      </c>
    </row>
    <row r="27" spans="1:17" ht="24.95" customHeight="1">
      <c r="A27" s="1400">
        <v>2008</v>
      </c>
      <c r="B27" s="166">
        <v>173494430</v>
      </c>
      <c r="C27" s="166">
        <v>223719821</v>
      </c>
      <c r="D27" s="1068">
        <v>290699671</v>
      </c>
      <c r="E27" s="166">
        <v>687913922</v>
      </c>
      <c r="F27" s="1068">
        <v>292765424</v>
      </c>
      <c r="G27" s="166">
        <v>484322500</v>
      </c>
      <c r="H27" s="166">
        <v>11437981</v>
      </c>
      <c r="I27" s="1097">
        <v>788525905</v>
      </c>
      <c r="J27" s="146">
        <f>(B27*100)/$E$27/100</f>
        <v>0.25220369068210252</v>
      </c>
      <c r="K27" s="146">
        <f>(C27*100)/$E$27/100</f>
        <v>0.32521484715641497</v>
      </c>
      <c r="L27" s="146">
        <f>(D27*100)/$E$27/100</f>
        <v>0.42258146216148246</v>
      </c>
      <c r="M27" s="155">
        <f>(E27*100)/$E$27/100</f>
        <v>1</v>
      </c>
      <c r="N27" s="253">
        <f>(F27*100)/$I$27/100</f>
        <v>0.37128193524599551</v>
      </c>
      <c r="O27" s="253">
        <f>(G27*100)/$I$27/100</f>
        <v>0.61421254131149938</v>
      </c>
      <c r="P27" s="253">
        <f>(H27*100)/$I$27/100</f>
        <v>1.4505523442505037E-2</v>
      </c>
      <c r="Q27" s="254">
        <f>(I27*100)/$I$27/100</f>
        <v>1</v>
      </c>
    </row>
    <row r="28" spans="1:17" s="37" customFormat="1" ht="24.95" customHeight="1">
      <c r="A28" s="1400">
        <v>2009</v>
      </c>
      <c r="B28" s="166">
        <v>156315726</v>
      </c>
      <c r="C28" s="166">
        <v>179549138</v>
      </c>
      <c r="D28" s="1068">
        <v>308467499</v>
      </c>
      <c r="E28" s="166">
        <v>644332363</v>
      </c>
      <c r="F28" s="1068">
        <v>231742009</v>
      </c>
      <c r="G28" s="166">
        <v>659771836</v>
      </c>
      <c r="H28" s="166">
        <v>424860</v>
      </c>
      <c r="I28" s="1068">
        <v>891938705</v>
      </c>
      <c r="J28" s="146">
        <f>(B28*100)/$E$28/100</f>
        <v>0.24260107822645563</v>
      </c>
      <c r="K28" s="146">
        <f>(C28*100)/$E$28/100</f>
        <v>0.27865919564248243</v>
      </c>
      <c r="L28" s="146">
        <f>(D28*100)/$E$28/100</f>
        <v>0.47873972613106197</v>
      </c>
      <c r="M28" s="155">
        <f>(E28*100)/$E$28/100</f>
        <v>1</v>
      </c>
      <c r="N28" s="253">
        <f>(F28*100)/$I$28/100</f>
        <v>0.25981831229086533</v>
      </c>
      <c r="O28" s="253">
        <f>(G28*100)/$I$28/100</f>
        <v>0.73970535452881814</v>
      </c>
      <c r="P28" s="253">
        <f>(H28*100)/$I$28/100</f>
        <v>4.7633318031646581E-4</v>
      </c>
      <c r="Q28" s="254">
        <f>(I28*100)/$I$28/100</f>
        <v>1</v>
      </c>
    </row>
    <row r="29" spans="1:17" ht="24.95" customHeight="1" thickBot="1">
      <c r="A29" s="1402">
        <v>2010</v>
      </c>
      <c r="B29" s="1219">
        <v>235327329</v>
      </c>
      <c r="C29" s="1219">
        <v>268735101</v>
      </c>
      <c r="D29" s="1220">
        <v>493447800</v>
      </c>
      <c r="E29" s="1219">
        <v>997510230</v>
      </c>
      <c r="F29" s="1220">
        <v>326404908</v>
      </c>
      <c r="G29" s="1219">
        <v>1143698163</v>
      </c>
      <c r="H29" s="1219">
        <v>4953624</v>
      </c>
      <c r="I29" s="1220">
        <v>1475056695</v>
      </c>
      <c r="J29" s="1221">
        <f>(B29*100)/$E$29/100</f>
        <v>0.23591470234846615</v>
      </c>
      <c r="K29" s="1221">
        <f>(C29*100)/$E$29/100</f>
        <v>0.26940585962712382</v>
      </c>
      <c r="L29" s="1221">
        <f>(D29*100)/$E$29/100</f>
        <v>0.49467943802441006</v>
      </c>
      <c r="M29" s="1406">
        <f>(E29*100)/$E$29/100</f>
        <v>1</v>
      </c>
      <c r="N29" s="1223">
        <f>(F29*100)/$I$29/100</f>
        <v>0.22128295753404925</v>
      </c>
      <c r="O29" s="1223">
        <f>(G29*100)/$I$29/100</f>
        <v>0.77535878239581835</v>
      </c>
      <c r="P29" s="1223">
        <f>(H29*100)/$I$29/100</f>
        <v>3.3582600701324229E-3</v>
      </c>
      <c r="Q29" s="1405">
        <f>(I29*100)/$I$29/100</f>
        <v>1</v>
      </c>
    </row>
    <row r="30" spans="1:17" ht="18" customHeight="1">
      <c r="A30" s="516" t="s">
        <v>27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mergeCells count="1">
    <mergeCell ref="A3:Q3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3" orientation="landscape" useFirstPageNumber="1" horizontalDpi="300" verticalDpi="300" r:id="rId1"/>
  <headerFooter alignWithMargins="0">
    <oddFooter xml:space="preserve">&amp;R&amp;"Arial,Negrito"19&amp;"Arial,Normal"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showGridLines="0" topLeftCell="A20" zoomScale="80" zoomScaleNormal="80" workbookViewId="0">
      <selection activeCell="E32" sqref="E32:F36"/>
    </sheetView>
  </sheetViews>
  <sheetFormatPr defaultColWidth="11.42578125" defaultRowHeight="12.75"/>
  <cols>
    <col min="1" max="1" width="8.7109375" customWidth="1"/>
    <col min="2" max="4" width="15.42578125" customWidth="1"/>
    <col min="5" max="9" width="14.140625" customWidth="1"/>
    <col min="10" max="10" width="9.7109375" customWidth="1"/>
    <col min="11" max="12" width="9.140625" customWidth="1"/>
    <col min="13" max="13" width="7.140625" customWidth="1"/>
    <col min="14" max="14" width="9.28515625" customWidth="1"/>
    <col min="15" max="15" width="9.140625" customWidth="1"/>
    <col min="16" max="16" width="8.85546875" customWidth="1"/>
    <col min="17" max="17" width="7.140625" customWidth="1"/>
  </cols>
  <sheetData>
    <row r="2" spans="1:17" ht="26.25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26.25" customHeight="1">
      <c r="A3" s="1545" t="s">
        <v>103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/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149" t="s">
        <v>256</v>
      </c>
      <c r="K5" s="149"/>
      <c r="L5" s="149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150"/>
      <c r="B6" s="151" t="s">
        <v>257</v>
      </c>
      <c r="C6" s="152" t="s">
        <v>258</v>
      </c>
      <c r="D6" s="151" t="s">
        <v>259</v>
      </c>
      <c r="E6" s="256" t="s">
        <v>6</v>
      </c>
      <c r="F6" s="151" t="s">
        <v>257</v>
      </c>
      <c r="G6" s="152" t="s">
        <v>258</v>
      </c>
      <c r="H6" s="152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341">
        <v>1988</v>
      </c>
      <c r="B7" s="142">
        <v>10709361</v>
      </c>
      <c r="C7" s="1065">
        <v>2315659</v>
      </c>
      <c r="D7" s="142">
        <v>714548</v>
      </c>
      <c r="E7" s="1094">
        <f>(B7+C7+D7)</f>
        <v>13739568</v>
      </c>
      <c r="F7" s="142">
        <v>8727382</v>
      </c>
      <c r="G7" s="1065">
        <v>29607395</v>
      </c>
      <c r="H7" s="142">
        <v>14490816</v>
      </c>
      <c r="I7" s="1098">
        <f>(F7+G7+H7)</f>
        <v>52825593</v>
      </c>
      <c r="J7" s="143">
        <v>0.78510000000000002</v>
      </c>
      <c r="K7" s="143">
        <v>0.1608</v>
      </c>
      <c r="L7" s="143">
        <v>5.3999999999999999E-2</v>
      </c>
      <c r="M7" s="144">
        <f t="shared" ref="M7:M15" si="0">SUM(J7:L7)</f>
        <v>0.99990000000000001</v>
      </c>
      <c r="N7" s="143">
        <v>0.1739</v>
      </c>
      <c r="O7" s="143">
        <v>0.57330000000000003</v>
      </c>
      <c r="P7" s="143">
        <v>0.25280000000000002</v>
      </c>
      <c r="Q7" s="144">
        <f t="shared" ref="Q7:Q15" si="1">SUM(N7:P7)</f>
        <v>1</v>
      </c>
    </row>
    <row r="8" spans="1:17" ht="24.95" customHeight="1">
      <c r="A8" s="1064">
        <v>1989</v>
      </c>
      <c r="B8" s="145">
        <v>16568365</v>
      </c>
      <c r="C8" s="1066">
        <v>2320656</v>
      </c>
      <c r="D8" s="145">
        <v>949982</v>
      </c>
      <c r="E8" s="1095">
        <f t="shared" ref="E8:E22" si="2">(B8+C8+D8)</f>
        <v>19839003</v>
      </c>
      <c r="F8" s="145">
        <v>15554881</v>
      </c>
      <c r="G8" s="1066">
        <v>37129720</v>
      </c>
      <c r="H8" s="145">
        <v>8128690</v>
      </c>
      <c r="I8" s="1099">
        <f t="shared" ref="I8:I22" si="3">(F8+G8+H8)</f>
        <v>60813291</v>
      </c>
      <c r="J8" s="146">
        <v>0.86460000000000004</v>
      </c>
      <c r="K8" s="146">
        <v>9.5399999999999999E-2</v>
      </c>
      <c r="L8" s="146">
        <v>3.9899999999999998E-2</v>
      </c>
      <c r="M8" s="147">
        <f t="shared" si="0"/>
        <v>0.99990000000000012</v>
      </c>
      <c r="N8" s="146">
        <v>0.25580000000000003</v>
      </c>
      <c r="O8" s="146">
        <v>0.59489999999999998</v>
      </c>
      <c r="P8" s="146">
        <v>0.1492</v>
      </c>
      <c r="Q8" s="147">
        <f t="shared" si="1"/>
        <v>0.99990000000000001</v>
      </c>
    </row>
    <row r="9" spans="1:17" ht="24.95" customHeight="1">
      <c r="A9" s="1064">
        <v>1990</v>
      </c>
      <c r="B9" s="145">
        <v>8488963</v>
      </c>
      <c r="C9" s="1066">
        <v>1585651</v>
      </c>
      <c r="D9" s="145">
        <v>309216</v>
      </c>
      <c r="E9" s="1095">
        <f t="shared" si="2"/>
        <v>10383830</v>
      </c>
      <c r="F9" s="145">
        <v>14181440</v>
      </c>
      <c r="G9" s="1066">
        <v>19828928</v>
      </c>
      <c r="H9" s="145">
        <v>11524854</v>
      </c>
      <c r="I9" s="1099">
        <f t="shared" si="3"/>
        <v>45535222</v>
      </c>
      <c r="J9" s="146">
        <v>0.81440000000000001</v>
      </c>
      <c r="K9" s="146">
        <v>0.14499999999999999</v>
      </c>
      <c r="L9" s="146">
        <v>4.0599999999999997E-2</v>
      </c>
      <c r="M9" s="147">
        <f t="shared" si="0"/>
        <v>1</v>
      </c>
      <c r="N9" s="146">
        <v>0.31119999999999998</v>
      </c>
      <c r="O9" s="146">
        <v>0.39539999999999997</v>
      </c>
      <c r="P9" s="146">
        <v>0.29339999999999999</v>
      </c>
      <c r="Q9" s="147">
        <f t="shared" si="1"/>
        <v>0.99999999999999989</v>
      </c>
    </row>
    <row r="10" spans="1:17" ht="24.95" customHeight="1">
      <c r="A10" s="1064">
        <v>1991</v>
      </c>
      <c r="B10" s="145">
        <v>6048198</v>
      </c>
      <c r="C10" s="1066">
        <v>1261586</v>
      </c>
      <c r="D10" s="145">
        <v>49786</v>
      </c>
      <c r="E10" s="1095">
        <f t="shared" si="2"/>
        <v>7359570</v>
      </c>
      <c r="F10" s="145">
        <v>7406746</v>
      </c>
      <c r="G10" s="1066">
        <v>15603636</v>
      </c>
      <c r="H10" s="145">
        <v>8893406</v>
      </c>
      <c r="I10" s="1099">
        <f t="shared" si="3"/>
        <v>31903788</v>
      </c>
      <c r="J10" s="146">
        <v>0.82479999999999998</v>
      </c>
      <c r="K10" s="146">
        <v>0.1608</v>
      </c>
      <c r="L10" s="146">
        <v>1.44E-2</v>
      </c>
      <c r="M10" s="147">
        <f t="shared" si="0"/>
        <v>1</v>
      </c>
      <c r="N10" s="146">
        <v>0.22639999999999999</v>
      </c>
      <c r="O10" s="146">
        <v>0.47210000000000002</v>
      </c>
      <c r="P10" s="146">
        <v>0.30149999999999999</v>
      </c>
      <c r="Q10" s="147">
        <f t="shared" si="1"/>
        <v>1</v>
      </c>
    </row>
    <row r="11" spans="1:17" ht="24.95" customHeight="1">
      <c r="A11" s="1064">
        <v>1992</v>
      </c>
      <c r="B11" s="145">
        <v>5516885</v>
      </c>
      <c r="C11" s="1066">
        <v>2485117</v>
      </c>
      <c r="D11" s="145">
        <v>117767</v>
      </c>
      <c r="E11" s="1095">
        <f t="shared" si="2"/>
        <v>8119769</v>
      </c>
      <c r="F11" s="145">
        <v>3670918</v>
      </c>
      <c r="G11" s="1066">
        <v>7794684</v>
      </c>
      <c r="H11" s="145">
        <v>18000835</v>
      </c>
      <c r="I11" s="1099">
        <f t="shared" si="3"/>
        <v>29466437</v>
      </c>
      <c r="J11" s="146">
        <v>0.66969999999999996</v>
      </c>
      <c r="K11" s="146">
        <v>0.32350000000000001</v>
      </c>
      <c r="L11" s="146">
        <v>6.7999999999999996E-3</v>
      </c>
      <c r="M11" s="147">
        <f t="shared" si="0"/>
        <v>1</v>
      </c>
      <c r="N11" s="146">
        <v>0.1043</v>
      </c>
      <c r="O11" s="146">
        <v>0.25919999999999999</v>
      </c>
      <c r="P11" s="146">
        <v>0.63649999999999995</v>
      </c>
      <c r="Q11" s="147">
        <f t="shared" si="1"/>
        <v>1</v>
      </c>
    </row>
    <row r="12" spans="1:17" ht="24.95" customHeight="1">
      <c r="A12" s="1064">
        <v>1993</v>
      </c>
      <c r="B12" s="145">
        <v>8038384</v>
      </c>
      <c r="C12" s="1066">
        <v>1740596</v>
      </c>
      <c r="D12" s="145">
        <v>23237</v>
      </c>
      <c r="E12" s="1095">
        <f t="shared" si="2"/>
        <v>9802217</v>
      </c>
      <c r="F12" s="145">
        <v>3734664</v>
      </c>
      <c r="G12" s="1066">
        <v>8090733</v>
      </c>
      <c r="H12" s="145">
        <v>27059276</v>
      </c>
      <c r="I12" s="1099">
        <f t="shared" si="3"/>
        <v>38884673</v>
      </c>
      <c r="J12" s="146">
        <v>0.81399999999999995</v>
      </c>
      <c r="K12" s="146">
        <v>0.18379999999999999</v>
      </c>
      <c r="L12" s="146">
        <v>2.2000000000000001E-3</v>
      </c>
      <c r="M12" s="147">
        <f t="shared" si="0"/>
        <v>0.99999999999999989</v>
      </c>
      <c r="N12" s="146">
        <v>9.3299999999999994E-2</v>
      </c>
      <c r="O12" s="146">
        <v>0.19570000000000001</v>
      </c>
      <c r="P12" s="146">
        <v>0.71099999999999997</v>
      </c>
      <c r="Q12" s="147">
        <f t="shared" si="1"/>
        <v>1</v>
      </c>
    </row>
    <row r="13" spans="1:17" ht="24.95" customHeight="1">
      <c r="A13" s="1064">
        <v>1994</v>
      </c>
      <c r="B13" s="145">
        <v>12269266</v>
      </c>
      <c r="C13" s="1066">
        <v>1818808</v>
      </c>
      <c r="D13" s="145">
        <v>2907996</v>
      </c>
      <c r="E13" s="1095">
        <f t="shared" si="2"/>
        <v>16996070</v>
      </c>
      <c r="F13" s="145">
        <v>5372393</v>
      </c>
      <c r="G13" s="1066">
        <v>9436927</v>
      </c>
      <c r="H13" s="145">
        <v>32004369</v>
      </c>
      <c r="I13" s="1099">
        <f t="shared" si="3"/>
        <v>46813689</v>
      </c>
      <c r="J13" s="146">
        <v>0.82020000000000004</v>
      </c>
      <c r="K13" s="146">
        <v>0.1188</v>
      </c>
      <c r="L13" s="146">
        <v>6.0999999999999999E-2</v>
      </c>
      <c r="M13" s="147">
        <f t="shared" si="0"/>
        <v>1</v>
      </c>
      <c r="N13" s="146">
        <v>0.1255</v>
      </c>
      <c r="O13" s="146">
        <v>0.19320000000000001</v>
      </c>
      <c r="P13" s="146">
        <v>0.68130000000000002</v>
      </c>
      <c r="Q13" s="147">
        <f t="shared" si="1"/>
        <v>1</v>
      </c>
    </row>
    <row r="14" spans="1:17" ht="24.95" customHeight="1">
      <c r="A14" s="1064">
        <v>1995</v>
      </c>
      <c r="B14" s="145">
        <v>12292264</v>
      </c>
      <c r="C14" s="1066">
        <v>3408902</v>
      </c>
      <c r="D14" s="145">
        <v>2087752</v>
      </c>
      <c r="E14" s="1095">
        <f t="shared" si="2"/>
        <v>17788918</v>
      </c>
      <c r="F14" s="145">
        <v>8455469</v>
      </c>
      <c r="G14" s="1066">
        <v>13588319</v>
      </c>
      <c r="H14" s="145">
        <v>32763031</v>
      </c>
      <c r="I14" s="1099">
        <f t="shared" si="3"/>
        <v>54806819</v>
      </c>
      <c r="J14" s="146">
        <v>0.69110000000000005</v>
      </c>
      <c r="K14" s="146">
        <v>0.188</v>
      </c>
      <c r="L14" s="146">
        <v>0.12089999999999999</v>
      </c>
      <c r="M14" s="147">
        <f t="shared" si="0"/>
        <v>1</v>
      </c>
      <c r="N14" s="146">
        <v>0.15490000000000001</v>
      </c>
      <c r="O14" s="146">
        <v>0.2472</v>
      </c>
      <c r="P14" s="146">
        <v>0.59799999999999998</v>
      </c>
      <c r="Q14" s="147">
        <f t="shared" si="1"/>
        <v>1.0001</v>
      </c>
    </row>
    <row r="15" spans="1:17" ht="24.95" customHeight="1">
      <c r="A15" s="1064">
        <v>1996</v>
      </c>
      <c r="B15" s="145">
        <v>17062666</v>
      </c>
      <c r="C15" s="1066">
        <v>1552887</v>
      </c>
      <c r="D15" s="145">
        <v>622386</v>
      </c>
      <c r="E15" s="1095">
        <f t="shared" si="2"/>
        <v>19237939</v>
      </c>
      <c r="F15" s="145">
        <v>12342139</v>
      </c>
      <c r="G15" s="1066">
        <v>15666538</v>
      </c>
      <c r="H15" s="145">
        <v>24222838</v>
      </c>
      <c r="I15" s="1099">
        <f t="shared" si="3"/>
        <v>52231515</v>
      </c>
      <c r="J15" s="146">
        <v>0.88660000000000005</v>
      </c>
      <c r="K15" s="146">
        <v>8.1000000000000003E-2</v>
      </c>
      <c r="L15" s="146">
        <v>3.2399999999999998E-2</v>
      </c>
      <c r="M15" s="147">
        <f t="shared" si="0"/>
        <v>1</v>
      </c>
      <c r="N15" s="146">
        <v>0.23469999999999999</v>
      </c>
      <c r="O15" s="146">
        <v>0.30309999999999998</v>
      </c>
      <c r="P15" s="146">
        <v>0.46229999999999999</v>
      </c>
      <c r="Q15" s="147">
        <f t="shared" si="1"/>
        <v>1.0001</v>
      </c>
    </row>
    <row r="16" spans="1:17" ht="24.95" customHeight="1">
      <c r="A16" s="1064">
        <v>1997</v>
      </c>
      <c r="B16" s="145">
        <v>18604444</v>
      </c>
      <c r="C16" s="1066">
        <v>1677741</v>
      </c>
      <c r="D16" s="145">
        <v>471812</v>
      </c>
      <c r="E16" s="1095">
        <f t="shared" si="2"/>
        <v>20753997</v>
      </c>
      <c r="F16" s="145">
        <v>12874306</v>
      </c>
      <c r="G16" s="1066">
        <v>10168325</v>
      </c>
      <c r="H16" s="145">
        <v>33659796</v>
      </c>
      <c r="I16" s="1099">
        <f t="shared" si="3"/>
        <v>56702427</v>
      </c>
      <c r="J16" s="146">
        <f>(B16*100)/$E$16/100</f>
        <v>0.89642703523567047</v>
      </c>
      <c r="K16" s="146">
        <f>(C16*100)/$E$16/100</f>
        <v>8.0839416137527639E-2</v>
      </c>
      <c r="L16" s="146">
        <f>(D16*100)/$E$16/100</f>
        <v>2.2733548626801863E-2</v>
      </c>
      <c r="M16" s="147">
        <f>(E16*100)/$E$16/100</f>
        <v>1</v>
      </c>
      <c r="N16" s="146">
        <f>(F16*100)/$I$16/100</f>
        <v>0.22705035183061917</v>
      </c>
      <c r="O16" s="146">
        <f>(G16*100)/$I$16/100</f>
        <v>0.17932786192732103</v>
      </c>
      <c r="P16" s="146">
        <f>(H16*100)/$I$16/100</f>
        <v>0.59362178624205986</v>
      </c>
      <c r="Q16" s="147">
        <f>(I16*100)/$I$16/100</f>
        <v>1</v>
      </c>
    </row>
    <row r="17" spans="1:17" ht="24.95" customHeight="1">
      <c r="A17" s="1064">
        <v>1998</v>
      </c>
      <c r="B17" s="145">
        <v>15085444</v>
      </c>
      <c r="C17" s="1066">
        <v>2034463</v>
      </c>
      <c r="D17" s="145">
        <v>1206724</v>
      </c>
      <c r="E17" s="1095">
        <f t="shared" si="2"/>
        <v>18326631</v>
      </c>
      <c r="F17" s="145">
        <v>9254449</v>
      </c>
      <c r="G17" s="1066">
        <v>7061939</v>
      </c>
      <c r="H17" s="145">
        <v>24994418</v>
      </c>
      <c r="I17" s="1099">
        <f t="shared" si="3"/>
        <v>41310806</v>
      </c>
      <c r="J17" s="146">
        <f>(B17*100)/$E$17/100</f>
        <v>0.8231433262338288</v>
      </c>
      <c r="K17" s="146">
        <f>(C17*100)/$E$17/100</f>
        <v>0.11101129280117006</v>
      </c>
      <c r="L17" s="146">
        <f>(D17*100)/$E$17/100</f>
        <v>6.5845380965001143E-2</v>
      </c>
      <c r="M17" s="155">
        <f>(E17*100)/$E$17/100</f>
        <v>1</v>
      </c>
      <c r="N17" s="146">
        <f>(F17*100)/$I$17/100</f>
        <v>0.22402005422019605</v>
      </c>
      <c r="O17" s="146">
        <f>(G17*100)/$I$17/100</f>
        <v>0.17094653152010639</v>
      </c>
      <c r="P17" s="146">
        <f>(H17*100)/$I$17/100</f>
        <v>0.60503341425969759</v>
      </c>
      <c r="Q17" s="155">
        <f>(I17*100)/$I$17/100</f>
        <v>1</v>
      </c>
    </row>
    <row r="18" spans="1:17" ht="24.95" customHeight="1">
      <c r="A18" s="1064">
        <v>1999</v>
      </c>
      <c r="B18" s="145">
        <v>9467969</v>
      </c>
      <c r="C18" s="1066">
        <v>2591820</v>
      </c>
      <c r="D18" s="145">
        <v>7124</v>
      </c>
      <c r="E18" s="1095">
        <f t="shared" si="2"/>
        <v>12066913</v>
      </c>
      <c r="F18" s="145">
        <v>4712369</v>
      </c>
      <c r="G18" s="1066">
        <v>6292858</v>
      </c>
      <c r="H18" s="145">
        <v>21842645</v>
      </c>
      <c r="I18" s="1099">
        <f t="shared" si="3"/>
        <v>32847872</v>
      </c>
      <c r="J18" s="146">
        <f>(B18*100)/$E$18/100</f>
        <v>0.78462229735144362</v>
      </c>
      <c r="K18" s="146">
        <f>(C18*100)/$E$18/100</f>
        <v>0.21478732796034908</v>
      </c>
      <c r="L18" s="146">
        <f>(D18*100)/$E$18/100</f>
        <v>5.903746882073319E-4</v>
      </c>
      <c r="M18" s="155">
        <f>(E18*100)/$E$18/100</f>
        <v>1</v>
      </c>
      <c r="N18" s="146">
        <f>(F18*100)/$I$18/100</f>
        <v>0.14346040437566246</v>
      </c>
      <c r="O18" s="146">
        <f>(G18*100)/$I$18/100</f>
        <v>0.19157581958429454</v>
      </c>
      <c r="P18" s="146">
        <f>(H18*100)/$I$18/100</f>
        <v>0.66496377604004309</v>
      </c>
      <c r="Q18" s="155">
        <f>(I18*100)/$I$18/100</f>
        <v>1</v>
      </c>
    </row>
    <row r="19" spans="1:17" ht="24.95" customHeight="1">
      <c r="A19" s="1077">
        <v>2000</v>
      </c>
      <c r="B19" s="166">
        <v>6989463</v>
      </c>
      <c r="C19" s="1068">
        <v>2810109</v>
      </c>
      <c r="D19" s="166">
        <v>69695</v>
      </c>
      <c r="E19" s="1095">
        <f t="shared" si="2"/>
        <v>9869267</v>
      </c>
      <c r="F19" s="166">
        <v>3201292</v>
      </c>
      <c r="G19" s="1068">
        <v>5966638</v>
      </c>
      <c r="H19" s="166">
        <v>18255950</v>
      </c>
      <c r="I19" s="1099">
        <f t="shared" si="3"/>
        <v>27423880</v>
      </c>
      <c r="J19" s="146">
        <f>(B19*100)/$E$19/100</f>
        <v>0.70820487478958671</v>
      </c>
      <c r="K19" s="263">
        <f>(C19*100)/$E$19/100</f>
        <v>0.28473330390190071</v>
      </c>
      <c r="L19" s="263">
        <f>(D19*100)/$E$19/100</f>
        <v>7.0618213085125768E-3</v>
      </c>
      <c r="M19" s="262">
        <f>(E19*100)/$E$19/100</f>
        <v>1</v>
      </c>
      <c r="N19" s="263">
        <f>(F19*100)/$I$19/100</f>
        <v>0.11673373716629448</v>
      </c>
      <c r="O19" s="263">
        <f>(G19*100)/$I$19/100</f>
        <v>0.21757089077110897</v>
      </c>
      <c r="P19" s="263">
        <f>(H19*100)/$I$19/100</f>
        <v>0.66569537206259655</v>
      </c>
      <c r="Q19" s="262">
        <f>(I19*100)/$I$19/100</f>
        <v>1</v>
      </c>
    </row>
    <row r="20" spans="1:17" ht="24.95" customHeight="1">
      <c r="A20" s="1077">
        <v>2001</v>
      </c>
      <c r="B20" s="166">
        <v>4330544</v>
      </c>
      <c r="C20" s="1068">
        <v>2883668</v>
      </c>
      <c r="D20" s="166">
        <v>115320</v>
      </c>
      <c r="E20" s="1095">
        <f t="shared" si="2"/>
        <v>7329532</v>
      </c>
      <c r="F20" s="166">
        <v>4142274</v>
      </c>
      <c r="G20" s="1068">
        <v>1279422</v>
      </c>
      <c r="H20" s="166">
        <v>12835869</v>
      </c>
      <c r="I20" s="1099">
        <f t="shared" si="3"/>
        <v>18257565</v>
      </c>
      <c r="J20" s="146">
        <f>(B20*100)/$E$20/100</f>
        <v>0.59083499464904443</v>
      </c>
      <c r="K20" s="263">
        <f>(C20*100)/$E$20/100</f>
        <v>0.39343139507406477</v>
      </c>
      <c r="L20" s="263">
        <f>(D20*100)/$E$20/100</f>
        <v>1.5733610276890804E-2</v>
      </c>
      <c r="M20" s="262">
        <f>(E20*100)/$E$20/100</f>
        <v>1</v>
      </c>
      <c r="N20" s="263">
        <f>(F20*100)/$I$20/100</f>
        <v>0.22687987143959229</v>
      </c>
      <c r="O20" s="263">
        <f>(G20*100)/$I$20/100</f>
        <v>7.0076267015891772E-2</v>
      </c>
      <c r="P20" s="263">
        <f>(H20*100)/$I$20/100</f>
        <v>0.70304386154451592</v>
      </c>
      <c r="Q20" s="262">
        <f>(I20*100)/$I$20/100</f>
        <v>1</v>
      </c>
    </row>
    <row r="21" spans="1:17" ht="24.95" customHeight="1">
      <c r="A21" s="1077">
        <v>2002</v>
      </c>
      <c r="B21" s="166">
        <v>1996700</v>
      </c>
      <c r="C21" s="1068">
        <v>1621086</v>
      </c>
      <c r="D21" s="166">
        <v>526527</v>
      </c>
      <c r="E21" s="1095">
        <f t="shared" si="2"/>
        <v>4144313</v>
      </c>
      <c r="F21" s="166">
        <v>2690117</v>
      </c>
      <c r="G21" s="1068">
        <v>1525382</v>
      </c>
      <c r="H21" s="166">
        <v>11076287</v>
      </c>
      <c r="I21" s="1099">
        <f t="shared" si="3"/>
        <v>15291786</v>
      </c>
      <c r="J21" s="146">
        <f>(B21*100)/$E$21/100</f>
        <v>0.48179276034411495</v>
      </c>
      <c r="K21" s="263">
        <f>(C21*100)/$E$21/100</f>
        <v>0.39115916196484191</v>
      </c>
      <c r="L21" s="263">
        <f>(D21*100)/$E$21/100</f>
        <v>0.12704807769104312</v>
      </c>
      <c r="M21" s="262">
        <f>(E21*100)/$E$21/100</f>
        <v>1</v>
      </c>
      <c r="N21" s="263">
        <f>(F21*100)/$I$21/100</f>
        <v>0.1759190849257242</v>
      </c>
      <c r="O21" s="263">
        <f>(G21*100)/$I$21/100</f>
        <v>9.9751722918434774E-2</v>
      </c>
      <c r="P21" s="263">
        <f>(H21*100)/$I$21/100</f>
        <v>0.72432919215584102</v>
      </c>
      <c r="Q21" s="262">
        <f>(I21*100)/$I$21/100</f>
        <v>1</v>
      </c>
    </row>
    <row r="22" spans="1:17" ht="24.95" customHeight="1">
      <c r="A22" s="1077">
        <v>2003</v>
      </c>
      <c r="B22" s="166">
        <v>3275583</v>
      </c>
      <c r="C22" s="1068">
        <v>2581465</v>
      </c>
      <c r="D22" s="900">
        <v>0</v>
      </c>
      <c r="E22" s="1095">
        <f t="shared" si="2"/>
        <v>5857048</v>
      </c>
      <c r="F22" s="166">
        <v>2825247</v>
      </c>
      <c r="G22" s="1068">
        <v>1016813</v>
      </c>
      <c r="H22" s="166">
        <v>12861225</v>
      </c>
      <c r="I22" s="1099">
        <f t="shared" si="3"/>
        <v>16703285</v>
      </c>
      <c r="J22" s="146">
        <f>(B22*100)/$E$22/100</f>
        <v>0.55925493525065872</v>
      </c>
      <c r="K22" s="263">
        <f>(C22*100)/$E$22/100</f>
        <v>0.44074506474934133</v>
      </c>
      <c r="L22" s="263">
        <f>(D22*100)/$E$22/100</f>
        <v>0</v>
      </c>
      <c r="M22" s="262">
        <f>(E22*100)/$E$22/100</f>
        <v>1</v>
      </c>
      <c r="N22" s="263">
        <f>(F22*100)/$I$22/100</f>
        <v>0.16914319548519949</v>
      </c>
      <c r="O22" s="263">
        <f>(G22*100)/$I$22/100</f>
        <v>6.087503146836086E-2</v>
      </c>
      <c r="P22" s="263">
        <f>(H22*100)/$I$22/100</f>
        <v>0.76998177304643955</v>
      </c>
      <c r="Q22" s="262">
        <f>(I22*100)/$I$22/100</f>
        <v>1</v>
      </c>
    </row>
    <row r="23" spans="1:17" ht="24.95" customHeight="1">
      <c r="A23" s="1077">
        <v>2004</v>
      </c>
      <c r="B23" s="166">
        <v>2943474</v>
      </c>
      <c r="C23" s="1068">
        <v>2874675</v>
      </c>
      <c r="D23" s="255">
        <v>22078</v>
      </c>
      <c r="E23" s="1095">
        <v>5840227</v>
      </c>
      <c r="F23" s="166">
        <v>4057553</v>
      </c>
      <c r="G23" s="1068">
        <v>1189558</v>
      </c>
      <c r="H23" s="166">
        <v>15917366</v>
      </c>
      <c r="I23" s="1099">
        <v>21164477</v>
      </c>
      <c r="J23" s="146">
        <f>(B23*100)/$E$23/100</f>
        <v>0.50399993013970179</v>
      </c>
      <c r="K23" s="263">
        <v>0.49221982695886979</v>
      </c>
      <c r="L23" s="263">
        <v>3.7803305691727893E-3</v>
      </c>
      <c r="M23" s="262">
        <v>1</v>
      </c>
      <c r="N23" s="263">
        <f>(F23*100)/$I$23/100</f>
        <v>0.19171525003901585</v>
      </c>
      <c r="O23" s="263">
        <v>5.6205454838570069E-2</v>
      </c>
      <c r="P23" s="263">
        <v>0.75207933331304777</v>
      </c>
      <c r="Q23" s="262">
        <v>1</v>
      </c>
    </row>
    <row r="24" spans="1:17" ht="24.95" customHeight="1">
      <c r="A24" s="1077">
        <v>2005</v>
      </c>
      <c r="B24" s="166">
        <v>3804128</v>
      </c>
      <c r="C24" s="1068">
        <v>2166037</v>
      </c>
      <c r="D24" s="255">
        <v>14111</v>
      </c>
      <c r="E24" s="1068">
        <v>5984276</v>
      </c>
      <c r="F24" s="166">
        <v>4789104</v>
      </c>
      <c r="G24" s="1062">
        <v>531761</v>
      </c>
      <c r="H24" s="166">
        <v>18069995</v>
      </c>
      <c r="I24" s="1097">
        <v>23390860</v>
      </c>
      <c r="J24" s="146">
        <f>(B24*100)/$E$24/100</f>
        <v>0.63568725774011758</v>
      </c>
      <c r="K24" s="146">
        <f>(C24*100)/$E$24/100</f>
        <v>0.36195472936074474</v>
      </c>
      <c r="L24" s="146">
        <f>(D24*100)/$E$24/100</f>
        <v>2.3580128991376732E-3</v>
      </c>
      <c r="M24" s="155">
        <f>(E24*100)/$E$24/100</f>
        <v>1</v>
      </c>
      <c r="N24" s="263">
        <f>(F24*100)/$I$24/100</f>
        <v>0.20474253618721158</v>
      </c>
      <c r="O24" s="263">
        <f>(G24*100)/$I$24/100</f>
        <v>2.2733708807628279E-2</v>
      </c>
      <c r="P24" s="263">
        <f>(H24*100)/$I$24/100</f>
        <v>0.77252375500516013</v>
      </c>
      <c r="Q24" s="262">
        <f>(I24*100)/$I$24/100</f>
        <v>1</v>
      </c>
    </row>
    <row r="25" spans="1:17" ht="24.95" customHeight="1">
      <c r="A25" s="1077">
        <v>2006</v>
      </c>
      <c r="B25" s="166">
        <v>2986176</v>
      </c>
      <c r="C25" s="1068">
        <v>1110996</v>
      </c>
      <c r="D25" s="255">
        <v>13985</v>
      </c>
      <c r="E25" s="1068">
        <v>4111157</v>
      </c>
      <c r="F25" s="166">
        <v>6163485</v>
      </c>
      <c r="G25" s="1062">
        <v>940687</v>
      </c>
      <c r="H25" s="166">
        <v>14293246</v>
      </c>
      <c r="I25" s="1097">
        <v>21397418</v>
      </c>
      <c r="J25" s="146">
        <f>(B25*100)/$E$25/100</f>
        <v>0.72635902739788338</v>
      </c>
      <c r="K25" s="146">
        <f>(C25*100)/$E$25/100</f>
        <v>0.27023925381589659</v>
      </c>
      <c r="L25" s="146">
        <f>(D25*100)/$E$25/100</f>
        <v>3.401718786220035E-3</v>
      </c>
      <c r="M25" s="155">
        <f>(E25*100)/$E$25/100</f>
        <v>1</v>
      </c>
      <c r="N25" s="263">
        <f>(F25*100)/$I$25/100</f>
        <v>0.28804807196830945</v>
      </c>
      <c r="O25" s="263">
        <f>(G25*100)/$I$25/100</f>
        <v>4.3962640726091344E-2</v>
      </c>
      <c r="P25" s="263">
        <f>(H25*100)/$I$25/100</f>
        <v>0.66798928730559926</v>
      </c>
      <c r="Q25" s="262">
        <f>(I25*100)/$I$25/100</f>
        <v>1</v>
      </c>
    </row>
    <row r="26" spans="1:17" ht="24.95" customHeight="1">
      <c r="A26" s="1400">
        <v>2007</v>
      </c>
      <c r="B26" s="166">
        <v>3197977</v>
      </c>
      <c r="C26" s="1068">
        <v>1206925</v>
      </c>
      <c r="D26" s="255">
        <v>0</v>
      </c>
      <c r="E26" s="1068">
        <v>4404902</v>
      </c>
      <c r="F26" s="166">
        <v>7691697</v>
      </c>
      <c r="G26" s="1062">
        <v>783852</v>
      </c>
      <c r="H26" s="166">
        <v>16513880</v>
      </c>
      <c r="I26" s="1097">
        <v>24989429</v>
      </c>
      <c r="J26" s="146">
        <f>(B26*100)/$E$26/100</f>
        <v>0.72600411995544956</v>
      </c>
      <c r="K26" s="146">
        <f>(C26*100)/$E$26/100</f>
        <v>0.27399588004455039</v>
      </c>
      <c r="L26" s="146">
        <f>(D26*100)/$E$26/100</f>
        <v>0</v>
      </c>
      <c r="M26" s="155">
        <f>(E26*100)/$E$26/100</f>
        <v>1</v>
      </c>
      <c r="N26" s="253">
        <f>(F26*100)/$I$26/100</f>
        <v>0.30779802931871714</v>
      </c>
      <c r="O26" s="253">
        <f>(G26*100)/$I$26/100</f>
        <v>3.1367343367469498E-2</v>
      </c>
      <c r="P26" s="253">
        <f>(H26*100)/$I$26/100</f>
        <v>0.66083462731381326</v>
      </c>
      <c r="Q26" s="254">
        <f>(I26*100)/$I$26/100</f>
        <v>1</v>
      </c>
    </row>
    <row r="27" spans="1:17" s="37" customFormat="1" ht="24.95" customHeight="1">
      <c r="A27" s="1400">
        <v>2008</v>
      </c>
      <c r="B27" s="166">
        <v>2356285</v>
      </c>
      <c r="C27" s="1068">
        <v>4523051</v>
      </c>
      <c r="D27" s="255">
        <v>366520</v>
      </c>
      <c r="E27" s="1068">
        <v>7245856</v>
      </c>
      <c r="F27" s="166">
        <v>11547195</v>
      </c>
      <c r="G27" s="1062">
        <v>1064850</v>
      </c>
      <c r="H27" s="166">
        <v>10467219</v>
      </c>
      <c r="I27" s="1097">
        <v>23079264</v>
      </c>
      <c r="J27" s="146">
        <f>(B27*100)/$E$27/100</f>
        <v>0.32519070210614176</v>
      </c>
      <c r="K27" s="146">
        <f>(C27*100)/$E$27/100</f>
        <v>0.62422590236405473</v>
      </c>
      <c r="L27" s="146">
        <f>(D27*100)/$E$27/100</f>
        <v>5.0583395529803517E-2</v>
      </c>
      <c r="M27" s="155">
        <f>(E27*100)/$E$27/100</f>
        <v>1</v>
      </c>
      <c r="N27" s="146">
        <f>(F27*100)/$I$27/100</f>
        <v>0.5003276967584408</v>
      </c>
      <c r="O27" s="146">
        <f>(G27*100)/$I$27/100</f>
        <v>4.6138819678131854E-2</v>
      </c>
      <c r="P27" s="146">
        <f>(H27*100)/$I$27/100</f>
        <v>0.45353348356342738</v>
      </c>
      <c r="Q27" s="155">
        <f>(I27*100)/$I$27/100</f>
        <v>1</v>
      </c>
    </row>
    <row r="28" spans="1:17" s="37" customFormat="1" ht="24.95" customHeight="1">
      <c r="A28" s="1400">
        <v>2009</v>
      </c>
      <c r="B28" s="166">
        <v>1120259</v>
      </c>
      <c r="C28" s="1068">
        <v>2997714</v>
      </c>
      <c r="D28" s="255">
        <v>0</v>
      </c>
      <c r="E28" s="1068">
        <v>4117973</v>
      </c>
      <c r="F28" s="166">
        <v>8885909</v>
      </c>
      <c r="G28" s="1062">
        <v>463827</v>
      </c>
      <c r="H28" s="166">
        <v>4751869</v>
      </c>
      <c r="I28" s="1068">
        <v>14101605</v>
      </c>
      <c r="J28" s="146">
        <f>(B28*100)/$E$28/100</f>
        <v>0.27204136598272988</v>
      </c>
      <c r="K28" s="146">
        <f>(C28*100)/$E$28/100</f>
        <v>0.72795863401727023</v>
      </c>
      <c r="L28" s="146">
        <f>(D28*100)/$E$28/100</f>
        <v>0</v>
      </c>
      <c r="M28" s="155">
        <f>(E28*100)/$E$28/100</f>
        <v>1</v>
      </c>
      <c r="N28" s="146">
        <f>(F28*100)/$I$28/100</f>
        <v>0.63013458397111533</v>
      </c>
      <c r="O28" s="146">
        <f>(G28*100)/$I$28/100</f>
        <v>3.2891787849680942E-2</v>
      </c>
      <c r="P28" s="146">
        <f>(H28*100)/$I$28/100</f>
        <v>0.33697362817920373</v>
      </c>
      <c r="Q28" s="155">
        <f>(I28*100)/$I$28/100</f>
        <v>1</v>
      </c>
    </row>
    <row r="29" spans="1:17" s="37" customFormat="1" ht="24.95" customHeight="1" thickBot="1">
      <c r="A29" s="1402">
        <v>2010</v>
      </c>
      <c r="B29" s="1219">
        <v>2184684</v>
      </c>
      <c r="C29" s="1220">
        <v>3591509</v>
      </c>
      <c r="D29" s="591">
        <v>0</v>
      </c>
      <c r="E29" s="1220">
        <v>5776193</v>
      </c>
      <c r="F29" s="1219">
        <v>5867173</v>
      </c>
      <c r="G29" s="1222">
        <v>8977702</v>
      </c>
      <c r="H29" s="1219">
        <v>7027130</v>
      </c>
      <c r="I29" s="1220">
        <v>21872005</v>
      </c>
      <c r="J29" s="1221">
        <f>(B29*100)/$E$29/100</f>
        <v>0.37822212658060422</v>
      </c>
      <c r="K29" s="1221">
        <f>(C29*100)/$E$29/100</f>
        <v>0.62177787341939572</v>
      </c>
      <c r="L29" s="1221">
        <f>(D29*100)/$E$29/100</f>
        <v>0</v>
      </c>
      <c r="M29" s="1406">
        <f>(E29*100)/$E$29/100</f>
        <v>1</v>
      </c>
      <c r="N29" s="1221">
        <f>(F29*100)/$I$29/100</f>
        <v>0.26825035016222792</v>
      </c>
      <c r="O29" s="1221">
        <f>(G29*100)/$I$29/100</f>
        <v>0.41046543286726572</v>
      </c>
      <c r="P29" s="1221">
        <f>(H29*100)/$I$29/100</f>
        <v>0.32128421697050635</v>
      </c>
      <c r="Q29" s="1406">
        <f>(I29*100)/$I$29/100</f>
        <v>1</v>
      </c>
    </row>
    <row r="30" spans="1:17" ht="18" customHeight="1">
      <c r="A30" s="7" t="s">
        <v>496</v>
      </c>
      <c r="B30" s="340"/>
      <c r="C30" s="340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1"/>
    </row>
    <row r="31" spans="1:17">
      <c r="A31" s="1548" t="s">
        <v>1277</v>
      </c>
      <c r="B31" s="1548"/>
      <c r="C31" s="1548"/>
      <c r="D31" s="1548"/>
      <c r="E31" s="1548"/>
    </row>
    <row r="46" spans="5:5">
      <c r="E46" s="1407"/>
    </row>
  </sheetData>
  <mergeCells count="2">
    <mergeCell ref="A3:Q3"/>
    <mergeCell ref="A31:E31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4" orientation="landscape" useFirstPageNumber="1" horizontalDpi="300" verticalDpi="300" r:id="rId1"/>
  <headerFooter alignWithMargins="0">
    <oddFooter xml:space="preserve">&amp;R&amp;"Arial,Negrito"20&amp;"Arial,Normal"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showGridLines="0" zoomScale="80" zoomScaleNormal="80" workbookViewId="0">
      <selection activeCell="B97" sqref="B97"/>
    </sheetView>
  </sheetViews>
  <sheetFormatPr defaultRowHeight="12.75"/>
  <cols>
    <col min="1" max="1" width="6.28515625" customWidth="1"/>
    <col min="2" max="2" width="119.140625" customWidth="1"/>
    <col min="3" max="3" width="7.7109375" customWidth="1"/>
  </cols>
  <sheetData>
    <row r="1" spans="2:3">
      <c r="C1" s="93"/>
    </row>
    <row r="2" spans="2:3" ht="20.25">
      <c r="B2" s="576" t="s">
        <v>164</v>
      </c>
      <c r="C2" s="663" t="s">
        <v>165</v>
      </c>
    </row>
    <row r="3" spans="2:3" ht="13.5" thickBot="1">
      <c r="B3" s="664"/>
      <c r="C3" s="664"/>
    </row>
    <row r="4" spans="2:3" ht="17.100000000000001" customHeight="1">
      <c r="B4" s="12" t="s">
        <v>190</v>
      </c>
      <c r="C4" s="786">
        <v>4</v>
      </c>
    </row>
    <row r="5" spans="2:3" ht="17.100000000000001" customHeight="1">
      <c r="B5" s="12" t="s">
        <v>174</v>
      </c>
      <c r="C5" s="786">
        <v>5</v>
      </c>
    </row>
    <row r="6" spans="2:3" ht="17.100000000000001" customHeight="1">
      <c r="B6" s="12" t="s">
        <v>1361</v>
      </c>
      <c r="C6" s="786">
        <v>6</v>
      </c>
    </row>
    <row r="7" spans="2:3" ht="17.100000000000001" customHeight="1">
      <c r="B7" s="787" t="s">
        <v>176</v>
      </c>
      <c r="C7" s="786">
        <v>7</v>
      </c>
    </row>
    <row r="8" spans="2:3" ht="17.100000000000001" customHeight="1">
      <c r="B8" s="787" t="s">
        <v>177</v>
      </c>
      <c r="C8" s="786">
        <v>8</v>
      </c>
    </row>
    <row r="9" spans="2:3" ht="17.100000000000001" customHeight="1">
      <c r="B9" s="787" t="s">
        <v>178</v>
      </c>
      <c r="C9" s="786">
        <v>9</v>
      </c>
    </row>
    <row r="10" spans="2:3" ht="17.100000000000001" customHeight="1">
      <c r="B10" s="12" t="s">
        <v>179</v>
      </c>
      <c r="C10" s="786">
        <v>10</v>
      </c>
    </row>
    <row r="11" spans="2:3" ht="17.100000000000001" customHeight="1">
      <c r="B11" s="787" t="s">
        <v>1360</v>
      </c>
      <c r="C11" s="786">
        <v>11</v>
      </c>
    </row>
    <row r="12" spans="2:3" ht="17.100000000000001" customHeight="1">
      <c r="B12" s="787" t="s">
        <v>1359</v>
      </c>
      <c r="C12" s="786">
        <v>12</v>
      </c>
    </row>
    <row r="13" spans="2:3" ht="17.100000000000001" customHeight="1">
      <c r="B13" s="788" t="s">
        <v>1358</v>
      </c>
      <c r="C13" s="786">
        <v>13</v>
      </c>
    </row>
    <row r="14" spans="2:3" ht="17.100000000000001" customHeight="1">
      <c r="B14" s="787" t="s">
        <v>180</v>
      </c>
      <c r="C14" s="786">
        <v>14</v>
      </c>
    </row>
    <row r="15" spans="2:3" ht="17.100000000000001" customHeight="1">
      <c r="B15" s="789" t="s">
        <v>1357</v>
      </c>
      <c r="C15" s="786">
        <v>15</v>
      </c>
    </row>
    <row r="16" spans="2:3" ht="17.100000000000001" customHeight="1">
      <c r="B16" s="789" t="s">
        <v>1356</v>
      </c>
      <c r="C16" s="786">
        <v>16</v>
      </c>
    </row>
    <row r="17" spans="2:3" ht="17.100000000000001" customHeight="1">
      <c r="B17" s="789" t="s">
        <v>1355</v>
      </c>
      <c r="C17" s="786">
        <v>17</v>
      </c>
    </row>
    <row r="18" spans="2:3" ht="17.100000000000001" customHeight="1">
      <c r="B18" s="789" t="s">
        <v>1354</v>
      </c>
      <c r="C18" s="786">
        <v>18</v>
      </c>
    </row>
    <row r="19" spans="2:3" ht="17.100000000000001" customHeight="1">
      <c r="B19" s="789" t="s">
        <v>1353</v>
      </c>
      <c r="C19" s="786">
        <v>19</v>
      </c>
    </row>
    <row r="20" spans="2:3" ht="17.100000000000001" customHeight="1">
      <c r="B20" s="789" t="s">
        <v>1352</v>
      </c>
      <c r="C20" s="786">
        <v>20</v>
      </c>
    </row>
    <row r="21" spans="2:3" ht="17.100000000000001" customHeight="1">
      <c r="B21" s="789" t="s">
        <v>1351</v>
      </c>
      <c r="C21" s="786">
        <v>21</v>
      </c>
    </row>
    <row r="22" spans="2:3" ht="17.100000000000001" customHeight="1">
      <c r="B22" s="789" t="s">
        <v>1350</v>
      </c>
      <c r="C22" s="786">
        <v>22</v>
      </c>
    </row>
    <row r="23" spans="2:3" ht="17.100000000000001" customHeight="1">
      <c r="B23" s="789" t="s">
        <v>1349</v>
      </c>
      <c r="C23" s="786">
        <v>23</v>
      </c>
    </row>
    <row r="24" spans="2:3" ht="17.100000000000001" customHeight="1">
      <c r="B24" s="789" t="s">
        <v>1348</v>
      </c>
      <c r="C24" s="786">
        <v>24</v>
      </c>
    </row>
    <row r="25" spans="2:3" ht="17.100000000000001" customHeight="1">
      <c r="B25" s="787" t="s">
        <v>1347</v>
      </c>
      <c r="C25" s="786">
        <v>25</v>
      </c>
    </row>
    <row r="26" spans="2:3" ht="17.100000000000001" customHeight="1">
      <c r="B26" s="787" t="s">
        <v>1346</v>
      </c>
      <c r="C26" s="786">
        <v>26</v>
      </c>
    </row>
    <row r="27" spans="2:3" ht="17.100000000000001" customHeight="1">
      <c r="B27" s="787" t="s">
        <v>58</v>
      </c>
      <c r="C27" s="786">
        <v>27</v>
      </c>
    </row>
    <row r="28" spans="2:3" ht="17.100000000000001" customHeight="1">
      <c r="B28" s="787" t="s">
        <v>1345</v>
      </c>
      <c r="C28" s="786">
        <v>28</v>
      </c>
    </row>
    <row r="29" spans="2:3" ht="17.100000000000001" customHeight="1">
      <c r="B29" s="787" t="s">
        <v>1344</v>
      </c>
      <c r="C29" s="786">
        <v>29</v>
      </c>
    </row>
    <row r="30" spans="2:3" ht="17.100000000000001" customHeight="1">
      <c r="B30" s="787" t="s">
        <v>1343</v>
      </c>
      <c r="C30" s="786">
        <v>30</v>
      </c>
    </row>
    <row r="31" spans="2:3" ht="17.100000000000001" customHeight="1">
      <c r="B31" s="787" t="s">
        <v>1342</v>
      </c>
      <c r="C31" s="786">
        <v>31</v>
      </c>
    </row>
    <row r="32" spans="2:3" ht="17.100000000000001" customHeight="1">
      <c r="B32" s="787" t="s">
        <v>1341</v>
      </c>
      <c r="C32" s="786">
        <v>32</v>
      </c>
    </row>
    <row r="33" spans="2:3" ht="17.100000000000001" customHeight="1">
      <c r="B33" s="787" t="s">
        <v>1340</v>
      </c>
      <c r="C33" s="786">
        <v>33</v>
      </c>
    </row>
    <row r="34" spans="2:3" ht="17.100000000000001" customHeight="1">
      <c r="B34" s="787" t="s">
        <v>1339</v>
      </c>
      <c r="C34" s="786">
        <v>34</v>
      </c>
    </row>
    <row r="35" spans="2:3" ht="17.100000000000001" customHeight="1">
      <c r="B35" s="787" t="s">
        <v>1338</v>
      </c>
      <c r="C35" s="786">
        <v>35</v>
      </c>
    </row>
    <row r="36" spans="2:3" ht="17.100000000000001" customHeight="1">
      <c r="B36" s="787" t="s">
        <v>1337</v>
      </c>
      <c r="C36" s="786">
        <v>36</v>
      </c>
    </row>
    <row r="37" spans="2:3" ht="17.100000000000001" customHeight="1">
      <c r="B37" s="787" t="s">
        <v>1336</v>
      </c>
      <c r="C37" s="786">
        <v>37</v>
      </c>
    </row>
    <row r="38" spans="2:3" ht="17.100000000000001" customHeight="1">
      <c r="B38" s="787" t="s">
        <v>1335</v>
      </c>
      <c r="C38" s="786">
        <v>38</v>
      </c>
    </row>
    <row r="39" spans="2:3" ht="17.100000000000001" customHeight="1">
      <c r="B39" s="787" t="s">
        <v>1334</v>
      </c>
      <c r="C39" s="786">
        <v>39</v>
      </c>
    </row>
    <row r="40" spans="2:3" ht="17.100000000000001" customHeight="1">
      <c r="B40" s="787" t="s">
        <v>1333</v>
      </c>
      <c r="C40" s="786">
        <v>40</v>
      </c>
    </row>
    <row r="41" spans="2:3" ht="17.100000000000001" customHeight="1">
      <c r="B41" s="787" t="s">
        <v>1332</v>
      </c>
      <c r="C41" s="786">
        <v>41</v>
      </c>
    </row>
    <row r="42" spans="2:3" ht="17.100000000000001" customHeight="1">
      <c r="B42" s="787" t="s">
        <v>1331</v>
      </c>
      <c r="C42" s="786">
        <v>42</v>
      </c>
    </row>
    <row r="43" spans="2:3" ht="17.100000000000001" customHeight="1">
      <c r="B43" s="787" t="s">
        <v>1330</v>
      </c>
      <c r="C43" s="786">
        <v>43</v>
      </c>
    </row>
    <row r="44" spans="2:3" ht="17.100000000000001" customHeight="1">
      <c r="B44" s="787" t="s">
        <v>1329</v>
      </c>
      <c r="C44" s="786">
        <v>44</v>
      </c>
    </row>
    <row r="45" spans="2:3" ht="17.100000000000001" customHeight="1">
      <c r="B45" s="787" t="s">
        <v>1328</v>
      </c>
      <c r="C45" s="786">
        <v>45</v>
      </c>
    </row>
    <row r="46" spans="2:3" ht="17.100000000000001" customHeight="1">
      <c r="B46" s="787" t="s">
        <v>1327</v>
      </c>
      <c r="C46" s="786">
        <v>46</v>
      </c>
    </row>
    <row r="47" spans="2:3" ht="17.100000000000001" customHeight="1">
      <c r="B47" s="787" t="s">
        <v>1326</v>
      </c>
      <c r="C47" s="786">
        <v>47</v>
      </c>
    </row>
    <row r="48" spans="2:3" ht="17.100000000000001" customHeight="1">
      <c r="B48" s="787" t="s">
        <v>1325</v>
      </c>
      <c r="C48" s="786">
        <v>48</v>
      </c>
    </row>
    <row r="49" spans="2:3" ht="17.100000000000001" customHeight="1">
      <c r="B49" s="787" t="s">
        <v>1324</v>
      </c>
      <c r="C49" s="786">
        <v>49</v>
      </c>
    </row>
    <row r="50" spans="2:3" ht="17.100000000000001" customHeight="1">
      <c r="B50" s="787" t="s">
        <v>1323</v>
      </c>
      <c r="C50" s="786">
        <v>50</v>
      </c>
    </row>
    <row r="51" spans="2:3" ht="17.100000000000001" customHeight="1">
      <c r="B51" s="787" t="s">
        <v>1322</v>
      </c>
      <c r="C51" s="786">
        <v>51</v>
      </c>
    </row>
    <row r="52" spans="2:3" ht="17.100000000000001" customHeight="1">
      <c r="B52" s="787" t="s">
        <v>1321</v>
      </c>
      <c r="C52" s="786">
        <v>52</v>
      </c>
    </row>
    <row r="53" spans="2:3" ht="17.100000000000001" customHeight="1">
      <c r="B53" s="787" t="s">
        <v>1320</v>
      </c>
      <c r="C53" s="786">
        <v>53</v>
      </c>
    </row>
    <row r="54" spans="2:3" ht="17.100000000000001" customHeight="1">
      <c r="B54" s="787" t="s">
        <v>1319</v>
      </c>
      <c r="C54" s="786">
        <v>54</v>
      </c>
    </row>
    <row r="55" spans="2:3" ht="17.100000000000001" customHeight="1">
      <c r="B55" s="787" t="s">
        <v>1318</v>
      </c>
      <c r="C55" s="786">
        <v>55</v>
      </c>
    </row>
    <row r="56" spans="2:3" ht="17.100000000000001" customHeight="1">
      <c r="B56" s="787" t="s">
        <v>1317</v>
      </c>
      <c r="C56" s="786">
        <v>56</v>
      </c>
    </row>
    <row r="57" spans="2:3" ht="17.100000000000001" customHeight="1">
      <c r="B57" s="787" t="s">
        <v>1316</v>
      </c>
      <c r="C57" s="786">
        <v>57</v>
      </c>
    </row>
    <row r="58" spans="2:3" ht="17.100000000000001" customHeight="1">
      <c r="B58" s="787" t="s">
        <v>1315</v>
      </c>
      <c r="C58" s="786">
        <v>58</v>
      </c>
    </row>
    <row r="59" spans="2:3" ht="17.100000000000001" customHeight="1">
      <c r="B59" s="787" t="s">
        <v>1314</v>
      </c>
      <c r="C59" s="786">
        <v>60</v>
      </c>
    </row>
    <row r="60" spans="2:3" s="960" customFormat="1" ht="17.100000000000001" customHeight="1">
      <c r="B60" s="958" t="s">
        <v>231</v>
      </c>
      <c r="C60" s="959">
        <v>61</v>
      </c>
    </row>
    <row r="61" spans="2:3" ht="17.100000000000001" customHeight="1">
      <c r="B61" s="787" t="s">
        <v>71</v>
      </c>
      <c r="C61" s="786">
        <v>62</v>
      </c>
    </row>
    <row r="62" spans="2:3" ht="17.100000000000001" customHeight="1">
      <c r="B62" s="787" t="s">
        <v>1313</v>
      </c>
      <c r="C62" s="786">
        <v>63</v>
      </c>
    </row>
    <row r="63" spans="2:3" ht="17.100000000000001" customHeight="1">
      <c r="B63" s="787" t="s">
        <v>1312</v>
      </c>
      <c r="C63" s="786">
        <v>64</v>
      </c>
    </row>
    <row r="64" spans="2:3" ht="17.100000000000001" customHeight="1">
      <c r="B64" s="787" t="s">
        <v>1311</v>
      </c>
      <c r="C64" s="786">
        <v>65</v>
      </c>
    </row>
    <row r="65" spans="1:256" ht="17.100000000000001" customHeight="1">
      <c r="B65" s="787" t="s">
        <v>1310</v>
      </c>
      <c r="C65" s="786">
        <v>66</v>
      </c>
    </row>
    <row r="66" spans="1:256" ht="17.100000000000001" customHeight="1">
      <c r="B66" s="787" t="s">
        <v>1309</v>
      </c>
      <c r="C66" s="786">
        <v>67</v>
      </c>
    </row>
    <row r="67" spans="1:256" ht="17.100000000000001" customHeight="1">
      <c r="B67" s="787" t="s">
        <v>1308</v>
      </c>
      <c r="C67" s="786">
        <v>68</v>
      </c>
    </row>
    <row r="68" spans="1:256" ht="17.100000000000001" customHeight="1">
      <c r="B68" s="787" t="s">
        <v>1307</v>
      </c>
      <c r="C68" s="786">
        <v>69</v>
      </c>
    </row>
    <row r="69" spans="1:256" ht="17.100000000000001" customHeight="1">
      <c r="B69" s="787" t="s">
        <v>1306</v>
      </c>
      <c r="C69" s="786">
        <v>70</v>
      </c>
    </row>
    <row r="70" spans="1:256" ht="17.100000000000001" customHeight="1">
      <c r="B70" s="787" t="s">
        <v>184</v>
      </c>
      <c r="C70" s="786">
        <v>71</v>
      </c>
    </row>
    <row r="71" spans="1:256" ht="17.100000000000001" customHeight="1">
      <c r="B71" s="787" t="s">
        <v>183</v>
      </c>
      <c r="C71" s="786">
        <v>72</v>
      </c>
    </row>
    <row r="72" spans="1:256" ht="17.100000000000001" customHeight="1">
      <c r="B72" s="787" t="s">
        <v>1305</v>
      </c>
      <c r="C72" s="786">
        <v>73</v>
      </c>
    </row>
    <row r="73" spans="1:256" ht="17.100000000000001" customHeight="1">
      <c r="B73" s="787" t="s">
        <v>1304</v>
      </c>
      <c r="C73" s="786">
        <v>74</v>
      </c>
    </row>
    <row r="74" spans="1:256" ht="17.100000000000001" customHeight="1">
      <c r="B74" s="787" t="s">
        <v>182</v>
      </c>
      <c r="C74" s="786">
        <v>75</v>
      </c>
    </row>
    <row r="75" spans="1:256" ht="17.100000000000001" customHeight="1">
      <c r="B75" s="787" t="s">
        <v>181</v>
      </c>
      <c r="C75" s="786">
        <v>76</v>
      </c>
    </row>
    <row r="76" spans="1:256" ht="17.100000000000001" customHeight="1">
      <c r="B76" s="787" t="s">
        <v>57</v>
      </c>
      <c r="C76" s="786">
        <v>77</v>
      </c>
    </row>
    <row r="77" spans="1:256" ht="17.100000000000001" customHeight="1">
      <c r="A77" s="787" t="s">
        <v>1281</v>
      </c>
      <c r="B77" s="787" t="s">
        <v>1303</v>
      </c>
      <c r="C77" s="791">
        <v>78</v>
      </c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787"/>
      <c r="O77" s="787"/>
      <c r="P77" s="787"/>
      <c r="Q77" s="787"/>
      <c r="R77" s="787"/>
      <c r="S77" s="787"/>
      <c r="T77" s="787"/>
      <c r="U77" s="787"/>
      <c r="V77" s="787"/>
      <c r="W77" s="787"/>
      <c r="X77" s="787"/>
      <c r="Y77" s="787"/>
      <c r="Z77" s="787"/>
      <c r="AA77" s="787"/>
      <c r="AB77" s="787"/>
      <c r="AC77" s="787"/>
      <c r="AD77" s="787"/>
      <c r="AE77" s="787"/>
      <c r="AF77" s="787"/>
      <c r="AG77" s="787"/>
      <c r="AH77" s="787"/>
      <c r="AI77" s="787"/>
      <c r="AJ77" s="787"/>
      <c r="AK77" s="787"/>
      <c r="AL77" s="787"/>
      <c r="AM77" s="787"/>
      <c r="AN77" s="787"/>
      <c r="AO77" s="787"/>
      <c r="AP77" s="787"/>
      <c r="AQ77" s="787"/>
      <c r="AR77" s="787"/>
      <c r="AS77" s="787"/>
      <c r="AT77" s="787"/>
      <c r="AU77" s="787"/>
      <c r="AV77" s="787"/>
      <c r="AW77" s="787"/>
      <c r="AX77" s="787"/>
      <c r="AY77" s="787"/>
      <c r="AZ77" s="787"/>
      <c r="BA77" s="787"/>
      <c r="BB77" s="787"/>
      <c r="BC77" s="787"/>
      <c r="BD77" s="787"/>
      <c r="BE77" s="787"/>
      <c r="BF77" s="787"/>
      <c r="BG77" s="787"/>
      <c r="BH77" s="787"/>
      <c r="BI77" s="787"/>
      <c r="BJ77" s="787"/>
      <c r="BK77" s="787"/>
      <c r="BL77" s="787"/>
      <c r="BM77" s="787"/>
      <c r="BN77" s="787"/>
      <c r="BO77" s="787"/>
      <c r="BP77" s="787"/>
      <c r="BQ77" s="787"/>
      <c r="BR77" s="787"/>
      <c r="BS77" s="787"/>
      <c r="BT77" s="787"/>
      <c r="BU77" s="787"/>
      <c r="BV77" s="787"/>
      <c r="BW77" s="787"/>
      <c r="BX77" s="787"/>
      <c r="BY77" s="787"/>
      <c r="BZ77" s="787"/>
      <c r="CA77" s="787"/>
      <c r="CB77" s="787"/>
      <c r="CC77" s="787"/>
      <c r="CD77" s="787"/>
      <c r="CE77" s="787"/>
      <c r="CF77" s="787"/>
      <c r="CG77" s="787"/>
      <c r="CH77" s="787"/>
      <c r="CI77" s="787"/>
      <c r="CJ77" s="787"/>
      <c r="CK77" s="787"/>
      <c r="CL77" s="787"/>
      <c r="CM77" s="787"/>
      <c r="CN77" s="787"/>
      <c r="CO77" s="787"/>
      <c r="CP77" s="787"/>
      <c r="CQ77" s="787"/>
      <c r="CR77" s="787"/>
      <c r="CS77" s="787"/>
      <c r="CT77" s="787"/>
      <c r="CU77" s="787"/>
      <c r="CV77" s="787"/>
      <c r="CW77" s="787"/>
      <c r="CX77" s="787"/>
      <c r="CY77" s="787"/>
      <c r="CZ77" s="787"/>
      <c r="DA77" s="787"/>
      <c r="DB77" s="787"/>
      <c r="DC77" s="787"/>
      <c r="DD77" s="787"/>
      <c r="DE77" s="787"/>
      <c r="DF77" s="787"/>
      <c r="DG77" s="787"/>
      <c r="DH77" s="787"/>
      <c r="DI77" s="787"/>
      <c r="DJ77" s="787"/>
      <c r="DK77" s="787"/>
      <c r="DL77" s="787"/>
      <c r="DM77" s="787"/>
      <c r="DN77" s="787"/>
      <c r="DO77" s="787"/>
      <c r="DP77" s="787"/>
      <c r="DQ77" s="787"/>
      <c r="DR77" s="787"/>
      <c r="DS77" s="787"/>
      <c r="DT77" s="787"/>
      <c r="DU77" s="787"/>
      <c r="DV77" s="787"/>
      <c r="DW77" s="787"/>
      <c r="DX77" s="787"/>
      <c r="DY77" s="787"/>
      <c r="DZ77" s="787"/>
      <c r="EA77" s="787"/>
      <c r="EB77" s="787" t="s">
        <v>67</v>
      </c>
      <c r="EC77" s="787" t="s">
        <v>67</v>
      </c>
      <c r="ED77" s="787" t="s">
        <v>67</v>
      </c>
      <c r="EE77" s="787" t="s">
        <v>67</v>
      </c>
      <c r="EF77" s="787" t="s">
        <v>67</v>
      </c>
      <c r="EG77" s="787" t="s">
        <v>67</v>
      </c>
      <c r="EH77" s="787" t="s">
        <v>67</v>
      </c>
      <c r="EI77" s="787" t="s">
        <v>67</v>
      </c>
      <c r="EJ77" s="787" t="s">
        <v>67</v>
      </c>
      <c r="EK77" s="787" t="s">
        <v>67</v>
      </c>
      <c r="EL77" s="787" t="s">
        <v>67</v>
      </c>
      <c r="EM77" s="787" t="s">
        <v>67</v>
      </c>
      <c r="EN77" s="787" t="s">
        <v>67</v>
      </c>
      <c r="EO77" s="787" t="s">
        <v>67</v>
      </c>
      <c r="EP77" s="787" t="s">
        <v>67</v>
      </c>
      <c r="EQ77" s="787" t="s">
        <v>67</v>
      </c>
      <c r="ER77" s="787" t="s">
        <v>67</v>
      </c>
      <c r="ES77" s="787" t="s">
        <v>67</v>
      </c>
      <c r="ET77" s="787" t="s">
        <v>67</v>
      </c>
      <c r="EU77" s="787" t="s">
        <v>67</v>
      </c>
      <c r="EV77" s="787" t="s">
        <v>67</v>
      </c>
      <c r="EW77" s="787" t="s">
        <v>67</v>
      </c>
      <c r="EX77" s="787" t="s">
        <v>67</v>
      </c>
      <c r="EY77" s="787" t="s">
        <v>67</v>
      </c>
      <c r="EZ77" s="787" t="s">
        <v>67</v>
      </c>
      <c r="FA77" s="787" t="s">
        <v>67</v>
      </c>
      <c r="FB77" s="787" t="s">
        <v>67</v>
      </c>
      <c r="FC77" s="787" t="s">
        <v>67</v>
      </c>
      <c r="FD77" s="787" t="s">
        <v>67</v>
      </c>
      <c r="FE77" s="787" t="s">
        <v>67</v>
      </c>
      <c r="FF77" s="787" t="s">
        <v>67</v>
      </c>
      <c r="FG77" s="787" t="s">
        <v>67</v>
      </c>
      <c r="FH77" s="787" t="s">
        <v>67</v>
      </c>
      <c r="FI77" s="787" t="s">
        <v>67</v>
      </c>
      <c r="FJ77" s="787" t="s">
        <v>67</v>
      </c>
      <c r="FK77" s="787" t="s">
        <v>67</v>
      </c>
      <c r="FL77" s="787" t="s">
        <v>67</v>
      </c>
      <c r="FM77" s="787" t="s">
        <v>67</v>
      </c>
      <c r="FN77" s="787" t="s">
        <v>67</v>
      </c>
      <c r="FO77" s="787" t="s">
        <v>67</v>
      </c>
      <c r="FP77" s="787" t="s">
        <v>67</v>
      </c>
      <c r="FQ77" s="787" t="s">
        <v>67</v>
      </c>
      <c r="FR77" s="787" t="s">
        <v>67</v>
      </c>
      <c r="FS77" s="787" t="s">
        <v>67</v>
      </c>
      <c r="FT77" s="787" t="s">
        <v>67</v>
      </c>
      <c r="FU77" s="787" t="s">
        <v>67</v>
      </c>
      <c r="FV77" s="787" t="s">
        <v>67</v>
      </c>
      <c r="FW77" s="787" t="s">
        <v>67</v>
      </c>
      <c r="FX77" s="787" t="s">
        <v>67</v>
      </c>
      <c r="FY77" s="787" t="s">
        <v>67</v>
      </c>
      <c r="FZ77" s="787" t="s">
        <v>67</v>
      </c>
      <c r="GA77" s="787" t="s">
        <v>67</v>
      </c>
      <c r="GB77" s="787" t="s">
        <v>67</v>
      </c>
      <c r="GC77" s="787" t="s">
        <v>67</v>
      </c>
      <c r="GD77" s="787" t="s">
        <v>67</v>
      </c>
      <c r="GE77" s="787" t="s">
        <v>67</v>
      </c>
      <c r="GF77" s="787" t="s">
        <v>67</v>
      </c>
      <c r="GG77" s="787" t="s">
        <v>67</v>
      </c>
      <c r="GH77" s="787" t="s">
        <v>67</v>
      </c>
      <c r="GI77" s="787" t="s">
        <v>67</v>
      </c>
      <c r="GJ77" s="787" t="s">
        <v>67</v>
      </c>
      <c r="GK77" s="787" t="s">
        <v>67</v>
      </c>
      <c r="GL77" s="787" t="s">
        <v>67</v>
      </c>
      <c r="GM77" s="787" t="s">
        <v>67</v>
      </c>
      <c r="GN77" s="787" t="s">
        <v>67</v>
      </c>
      <c r="GO77" s="787" t="s">
        <v>67</v>
      </c>
      <c r="GP77" s="787" t="s">
        <v>67</v>
      </c>
      <c r="GQ77" s="787" t="s">
        <v>67</v>
      </c>
      <c r="GR77" s="787" t="s">
        <v>67</v>
      </c>
      <c r="GS77" s="787" t="s">
        <v>67</v>
      </c>
      <c r="GT77" s="787" t="s">
        <v>67</v>
      </c>
      <c r="GU77" s="787" t="s">
        <v>67</v>
      </c>
      <c r="GV77" s="787" t="s">
        <v>67</v>
      </c>
      <c r="GW77" s="787" t="s">
        <v>67</v>
      </c>
      <c r="GX77" s="787" t="s">
        <v>67</v>
      </c>
      <c r="GY77" s="787" t="s">
        <v>67</v>
      </c>
      <c r="GZ77" s="787" t="s">
        <v>67</v>
      </c>
      <c r="HA77" s="787" t="s">
        <v>67</v>
      </c>
      <c r="HB77" s="787" t="s">
        <v>67</v>
      </c>
      <c r="HC77" s="787" t="s">
        <v>67</v>
      </c>
      <c r="HD77" s="787" t="s">
        <v>67</v>
      </c>
      <c r="HE77" s="787" t="s">
        <v>67</v>
      </c>
      <c r="HF77" s="787" t="s">
        <v>67</v>
      </c>
      <c r="HG77" s="787" t="s">
        <v>67</v>
      </c>
      <c r="HH77" s="787" t="s">
        <v>67</v>
      </c>
      <c r="HI77" s="787" t="s">
        <v>67</v>
      </c>
      <c r="HJ77" s="787" t="s">
        <v>67</v>
      </c>
      <c r="HK77" s="787" t="s">
        <v>67</v>
      </c>
      <c r="HL77" s="787" t="s">
        <v>67</v>
      </c>
      <c r="HM77" s="787" t="s">
        <v>67</v>
      </c>
      <c r="HN77" s="787" t="s">
        <v>67</v>
      </c>
      <c r="HO77" s="787" t="s">
        <v>67</v>
      </c>
      <c r="HP77" s="787" t="s">
        <v>67</v>
      </c>
      <c r="HQ77" s="787" t="s">
        <v>67</v>
      </c>
      <c r="HR77" s="787" t="s">
        <v>67</v>
      </c>
      <c r="HS77" s="787" t="s">
        <v>67</v>
      </c>
      <c r="HT77" s="787" t="s">
        <v>67</v>
      </c>
      <c r="HU77" s="787" t="s">
        <v>67</v>
      </c>
      <c r="HV77" s="787" t="s">
        <v>67</v>
      </c>
      <c r="HW77" s="787" t="s">
        <v>67</v>
      </c>
      <c r="HX77" s="787" t="s">
        <v>67</v>
      </c>
      <c r="HY77" s="787" t="s">
        <v>67</v>
      </c>
      <c r="HZ77" s="787" t="s">
        <v>67</v>
      </c>
      <c r="IA77" s="787" t="s">
        <v>67</v>
      </c>
      <c r="IB77" s="787" t="s">
        <v>67</v>
      </c>
      <c r="IC77" s="787" t="s">
        <v>67</v>
      </c>
      <c r="ID77" s="787" t="s">
        <v>67</v>
      </c>
      <c r="IE77" s="787" t="s">
        <v>67</v>
      </c>
      <c r="IF77" s="787" t="s">
        <v>67</v>
      </c>
      <c r="IG77" s="787" t="s">
        <v>67</v>
      </c>
      <c r="IH77" s="787" t="s">
        <v>67</v>
      </c>
      <c r="II77" s="787" t="s">
        <v>67</v>
      </c>
      <c r="IJ77" s="787" t="s">
        <v>67</v>
      </c>
      <c r="IK77" s="787" t="s">
        <v>67</v>
      </c>
      <c r="IL77" s="787" t="s">
        <v>67</v>
      </c>
      <c r="IM77" s="787" t="s">
        <v>67</v>
      </c>
      <c r="IN77" s="787" t="s">
        <v>67</v>
      </c>
      <c r="IO77" s="787" t="s">
        <v>67</v>
      </c>
      <c r="IP77" s="787" t="s">
        <v>67</v>
      </c>
      <c r="IQ77" s="787" t="s">
        <v>67</v>
      </c>
      <c r="IR77" s="787" t="s">
        <v>67</v>
      </c>
      <c r="IS77" s="787" t="s">
        <v>67</v>
      </c>
      <c r="IT77" s="787" t="s">
        <v>67</v>
      </c>
      <c r="IU77" s="787" t="s">
        <v>67</v>
      </c>
      <c r="IV77" s="787" t="s">
        <v>67</v>
      </c>
    </row>
    <row r="78" spans="1:256" ht="17.100000000000001" customHeight="1">
      <c r="B78" s="787" t="s">
        <v>1302</v>
      </c>
      <c r="C78" s="786">
        <v>79</v>
      </c>
    </row>
    <row r="79" spans="1:256" ht="17.100000000000001" customHeight="1">
      <c r="B79" s="787" t="s">
        <v>1301</v>
      </c>
      <c r="C79" s="786">
        <v>80</v>
      </c>
    </row>
    <row r="80" spans="1:256" ht="17.100000000000001" customHeight="1">
      <c r="B80" s="787" t="s">
        <v>1300</v>
      </c>
      <c r="C80" s="786">
        <v>81</v>
      </c>
    </row>
    <row r="81" spans="2:3" ht="17.100000000000001" customHeight="1">
      <c r="B81" s="787" t="s">
        <v>1299</v>
      </c>
      <c r="C81" s="786">
        <v>82</v>
      </c>
    </row>
    <row r="82" spans="2:3" ht="17.100000000000001" customHeight="1">
      <c r="B82" s="787" t="s">
        <v>1298</v>
      </c>
      <c r="C82" s="786">
        <v>83</v>
      </c>
    </row>
    <row r="83" spans="2:3" ht="17.100000000000001" customHeight="1">
      <c r="B83" s="787" t="s">
        <v>1297</v>
      </c>
      <c r="C83" s="786">
        <v>84</v>
      </c>
    </row>
    <row r="84" spans="2:3" ht="17.100000000000001" customHeight="1">
      <c r="B84" s="787" t="s">
        <v>1294</v>
      </c>
      <c r="C84" s="790">
        <v>85</v>
      </c>
    </row>
    <row r="85" spans="2:3" ht="17.100000000000001" customHeight="1">
      <c r="B85" s="787" t="s">
        <v>1295</v>
      </c>
      <c r="C85" s="791">
        <v>86</v>
      </c>
    </row>
    <row r="86" spans="2:3" ht="17.100000000000001" customHeight="1">
      <c r="B86" s="787" t="s">
        <v>228</v>
      </c>
      <c r="C86" s="791">
        <v>87</v>
      </c>
    </row>
    <row r="87" spans="2:3" ht="17.100000000000001" customHeight="1">
      <c r="B87" s="787" t="s">
        <v>76</v>
      </c>
      <c r="C87" s="791">
        <v>88</v>
      </c>
    </row>
    <row r="88" spans="2:3" ht="17.100000000000001" customHeight="1">
      <c r="B88" s="787" t="s">
        <v>1296</v>
      </c>
      <c r="C88" s="791">
        <v>89</v>
      </c>
    </row>
  </sheetData>
  <phoneticPr fontId="24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5" orientation="landscape" horizontalDpi="300" verticalDpi="300" r:id="rId1"/>
  <headerFooter alignWithMargins="0"/>
  <rowBreaks count="2" manualBreakCount="2">
    <brk id="28" min="1" max="2" man="1"/>
    <brk id="56" min="1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topLeftCell="A20" zoomScale="80" zoomScaleNormal="80" workbookViewId="0">
      <selection activeCell="F47" sqref="F47"/>
    </sheetView>
  </sheetViews>
  <sheetFormatPr defaultColWidth="11.42578125" defaultRowHeight="12.75"/>
  <cols>
    <col min="1" max="1" width="8.42578125" customWidth="1"/>
    <col min="2" max="2" width="16.140625" customWidth="1"/>
    <col min="3" max="3" width="15.5703125" customWidth="1"/>
    <col min="4" max="5" width="15.28515625" customWidth="1"/>
    <col min="6" max="6" width="15.42578125" customWidth="1"/>
    <col min="7" max="7" width="17" customWidth="1"/>
    <col min="8" max="8" width="16" bestFit="1" customWidth="1"/>
    <col min="9" max="9" width="17" customWidth="1"/>
    <col min="10" max="11" width="9.42578125" customWidth="1"/>
    <col min="12" max="12" width="9.28515625" customWidth="1"/>
    <col min="13" max="13" width="7.140625" customWidth="1"/>
    <col min="14" max="14" width="8.7109375" customWidth="1"/>
    <col min="15" max="15" width="9.28515625" customWidth="1"/>
    <col min="16" max="16" width="8.7109375" customWidth="1"/>
    <col min="17" max="17" width="7.140625" customWidth="1"/>
  </cols>
  <sheetData>
    <row r="2" spans="1:17" ht="25.5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25.5" customHeight="1">
      <c r="A3" s="1545" t="s">
        <v>104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/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149" t="s">
        <v>256</v>
      </c>
      <c r="K5" s="149"/>
      <c r="L5" s="149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150"/>
      <c r="B6" s="151" t="s">
        <v>257</v>
      </c>
      <c r="C6" s="152" t="s">
        <v>258</v>
      </c>
      <c r="D6" s="151" t="s">
        <v>259</v>
      </c>
      <c r="E6" s="256" t="s">
        <v>6</v>
      </c>
      <c r="F6" s="151" t="s">
        <v>257</v>
      </c>
      <c r="G6" s="152" t="s">
        <v>258</v>
      </c>
      <c r="H6" s="152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341">
        <v>1988</v>
      </c>
      <c r="B7" s="142">
        <v>1531557</v>
      </c>
      <c r="C7" s="1065">
        <v>8332106</v>
      </c>
      <c r="D7" s="142">
        <v>2347741</v>
      </c>
      <c r="E7" s="1065">
        <f>(B7+C7+D7)</f>
        <v>12211404</v>
      </c>
      <c r="F7" s="142">
        <v>10753352</v>
      </c>
      <c r="G7" s="1065">
        <v>14755733</v>
      </c>
      <c r="H7" s="142">
        <v>23188</v>
      </c>
      <c r="I7" s="1100">
        <f>(F7+G7+H7)</f>
        <v>25532273</v>
      </c>
      <c r="J7" s="143">
        <v>0.13250000000000001</v>
      </c>
      <c r="K7" s="143">
        <v>0.65210000000000001</v>
      </c>
      <c r="L7" s="143">
        <v>0.21540000000000001</v>
      </c>
      <c r="M7" s="144">
        <f t="shared" ref="M7:M15" si="0">SUM(J7:L7)</f>
        <v>1</v>
      </c>
      <c r="N7" s="143">
        <v>0.4219</v>
      </c>
      <c r="O7" s="143">
        <v>0.5776</v>
      </c>
      <c r="P7" s="143">
        <v>5.0000000000000001E-4</v>
      </c>
      <c r="Q7" s="144">
        <f t="shared" ref="Q7:Q15" si="1">SUM(N7:P7)</f>
        <v>1</v>
      </c>
    </row>
    <row r="8" spans="1:17" ht="24.95" customHeight="1">
      <c r="A8" s="1064">
        <v>1989</v>
      </c>
      <c r="B8" s="145">
        <v>1738377</v>
      </c>
      <c r="C8" s="1066">
        <v>8855657</v>
      </c>
      <c r="D8" s="145">
        <v>3964036</v>
      </c>
      <c r="E8" s="1066">
        <f t="shared" ref="E8:E22" si="2">(B8+C8+D8)</f>
        <v>14558070</v>
      </c>
      <c r="F8" s="145">
        <v>11102433</v>
      </c>
      <c r="G8" s="1066">
        <v>13552623</v>
      </c>
      <c r="H8" s="145">
        <v>0</v>
      </c>
      <c r="I8" s="1096">
        <f t="shared" ref="I8:I22" si="3">(F8+G8+H8)</f>
        <v>24655056</v>
      </c>
      <c r="J8" s="146">
        <v>7.9899999999999999E-2</v>
      </c>
      <c r="K8" s="146">
        <v>0.58030000000000004</v>
      </c>
      <c r="L8" s="146">
        <v>0.33979999999999999</v>
      </c>
      <c r="M8" s="147">
        <f t="shared" si="0"/>
        <v>1</v>
      </c>
      <c r="N8" s="146">
        <v>0.51729999999999998</v>
      </c>
      <c r="O8" s="146">
        <v>0.48270000000000002</v>
      </c>
      <c r="P8" s="146">
        <v>0</v>
      </c>
      <c r="Q8" s="147">
        <f t="shared" si="1"/>
        <v>1</v>
      </c>
    </row>
    <row r="9" spans="1:17" ht="24.95" customHeight="1">
      <c r="A9" s="1064">
        <v>1990</v>
      </c>
      <c r="B9" s="145">
        <v>1153175</v>
      </c>
      <c r="C9" s="1066">
        <v>16364541</v>
      </c>
      <c r="D9" s="145">
        <v>1322018</v>
      </c>
      <c r="E9" s="1066">
        <f t="shared" si="2"/>
        <v>18839734</v>
      </c>
      <c r="F9" s="145">
        <v>15790819</v>
      </c>
      <c r="G9" s="1066">
        <v>95884483</v>
      </c>
      <c r="H9" s="145">
        <v>0</v>
      </c>
      <c r="I9" s="1096">
        <f t="shared" si="3"/>
        <v>111675302</v>
      </c>
      <c r="J9" s="146">
        <v>5.3400000000000003E-2</v>
      </c>
      <c r="K9" s="146">
        <v>0.85860000000000003</v>
      </c>
      <c r="L9" s="146">
        <v>8.7999999999999995E-2</v>
      </c>
      <c r="M9" s="147">
        <f t="shared" si="0"/>
        <v>1</v>
      </c>
      <c r="N9" s="146">
        <v>9.5399999999999999E-2</v>
      </c>
      <c r="O9" s="146">
        <v>0.90459999999999996</v>
      </c>
      <c r="P9" s="146">
        <v>0</v>
      </c>
      <c r="Q9" s="147">
        <f t="shared" si="1"/>
        <v>1</v>
      </c>
    </row>
    <row r="10" spans="1:17" ht="24.95" customHeight="1">
      <c r="A10" s="1064">
        <v>1991</v>
      </c>
      <c r="B10" s="145">
        <v>627450</v>
      </c>
      <c r="C10" s="1066">
        <v>13438306</v>
      </c>
      <c r="D10" s="145">
        <v>2876162</v>
      </c>
      <c r="E10" s="1066">
        <f t="shared" si="2"/>
        <v>16941918</v>
      </c>
      <c r="F10" s="145">
        <v>11296328</v>
      </c>
      <c r="G10" s="1066">
        <v>136822132</v>
      </c>
      <c r="H10" s="145">
        <v>27929</v>
      </c>
      <c r="I10" s="1096">
        <f t="shared" si="3"/>
        <v>148146389</v>
      </c>
      <c r="J10" s="146">
        <v>3.9600000000000003E-2</v>
      </c>
      <c r="K10" s="146">
        <v>0.79969999999999997</v>
      </c>
      <c r="L10" s="146">
        <v>0.16059999999999999</v>
      </c>
      <c r="M10" s="147">
        <f t="shared" si="0"/>
        <v>0.9998999999999999</v>
      </c>
      <c r="N10" s="146">
        <v>6.9199999999999998E-2</v>
      </c>
      <c r="O10" s="146">
        <v>0.93069999999999997</v>
      </c>
      <c r="P10" s="146">
        <v>1E-4</v>
      </c>
      <c r="Q10" s="147">
        <f t="shared" si="1"/>
        <v>1</v>
      </c>
    </row>
    <row r="11" spans="1:17" ht="24.95" customHeight="1">
      <c r="A11" s="1064">
        <v>1992</v>
      </c>
      <c r="B11" s="145">
        <v>1051124</v>
      </c>
      <c r="C11" s="1066">
        <v>5866224</v>
      </c>
      <c r="D11" s="145">
        <v>1497051</v>
      </c>
      <c r="E11" s="1066">
        <f t="shared" si="2"/>
        <v>8414399</v>
      </c>
      <c r="F11" s="145">
        <v>9796675</v>
      </c>
      <c r="G11" s="1066">
        <v>147265752</v>
      </c>
      <c r="H11" s="145">
        <v>0</v>
      </c>
      <c r="I11" s="1096">
        <f t="shared" si="3"/>
        <v>157062427</v>
      </c>
      <c r="J11" s="146">
        <v>0.11269999999999999</v>
      </c>
      <c r="K11" s="146">
        <v>0.67430000000000001</v>
      </c>
      <c r="L11" s="146">
        <v>0.21299999999999999</v>
      </c>
      <c r="M11" s="147">
        <f t="shared" si="0"/>
        <v>1</v>
      </c>
      <c r="N11" s="146">
        <v>5.3699999999999998E-2</v>
      </c>
      <c r="O11" s="146">
        <v>0.94630000000000003</v>
      </c>
      <c r="P11" s="146">
        <v>0</v>
      </c>
      <c r="Q11" s="147">
        <f t="shared" si="1"/>
        <v>1</v>
      </c>
    </row>
    <row r="12" spans="1:17" ht="24.95" customHeight="1">
      <c r="A12" s="1064">
        <v>1993</v>
      </c>
      <c r="B12" s="145">
        <v>1108216</v>
      </c>
      <c r="C12" s="1066">
        <v>15029327</v>
      </c>
      <c r="D12" s="145">
        <v>4819696</v>
      </c>
      <c r="E12" s="1066">
        <f t="shared" si="2"/>
        <v>20957239</v>
      </c>
      <c r="F12" s="145">
        <v>11306386</v>
      </c>
      <c r="G12" s="1066">
        <v>250150527</v>
      </c>
      <c r="H12" s="145">
        <v>0</v>
      </c>
      <c r="I12" s="1096">
        <f t="shared" si="3"/>
        <v>261456913</v>
      </c>
      <c r="J12" s="146">
        <v>4.8599999999999997E-2</v>
      </c>
      <c r="K12" s="146">
        <v>0.73280000000000001</v>
      </c>
      <c r="L12" s="146">
        <v>0.21870000000000001</v>
      </c>
      <c r="M12" s="147">
        <f t="shared" si="0"/>
        <v>1.0001</v>
      </c>
      <c r="N12" s="146">
        <v>2.6599999999999999E-2</v>
      </c>
      <c r="O12" s="146">
        <v>0.97340000000000004</v>
      </c>
      <c r="P12" s="146">
        <v>0</v>
      </c>
      <c r="Q12" s="147">
        <f t="shared" si="1"/>
        <v>1</v>
      </c>
    </row>
    <row r="13" spans="1:17" ht="24.95" customHeight="1">
      <c r="A13" s="1064">
        <v>1994</v>
      </c>
      <c r="B13" s="145">
        <v>1816740</v>
      </c>
      <c r="C13" s="1066">
        <v>16402474</v>
      </c>
      <c r="D13" s="145">
        <v>11495274</v>
      </c>
      <c r="E13" s="1066">
        <f t="shared" si="2"/>
        <v>29714488</v>
      </c>
      <c r="F13" s="145">
        <v>16884700</v>
      </c>
      <c r="G13" s="1066">
        <v>419997690</v>
      </c>
      <c r="H13" s="145">
        <v>6409</v>
      </c>
      <c r="I13" s="1096">
        <f t="shared" si="3"/>
        <v>436888799</v>
      </c>
      <c r="J13" s="146">
        <v>6.0499999999999998E-2</v>
      </c>
      <c r="K13" s="146">
        <v>0.57830000000000004</v>
      </c>
      <c r="L13" s="146">
        <v>0.36120000000000002</v>
      </c>
      <c r="M13" s="147">
        <f t="shared" si="0"/>
        <v>1</v>
      </c>
      <c r="N13" s="146">
        <v>3.6400000000000002E-2</v>
      </c>
      <c r="O13" s="146">
        <v>0.96360000000000001</v>
      </c>
      <c r="P13" s="146">
        <v>0</v>
      </c>
      <c r="Q13" s="147">
        <f t="shared" si="1"/>
        <v>1</v>
      </c>
    </row>
    <row r="14" spans="1:17" ht="24.95" customHeight="1">
      <c r="A14" s="1064">
        <v>1995</v>
      </c>
      <c r="B14" s="145">
        <v>4094857</v>
      </c>
      <c r="C14" s="1066">
        <v>24088636</v>
      </c>
      <c r="D14" s="145">
        <v>18693178</v>
      </c>
      <c r="E14" s="1066">
        <f t="shared" si="2"/>
        <v>46876671</v>
      </c>
      <c r="F14" s="145">
        <v>27877525</v>
      </c>
      <c r="G14" s="1066">
        <v>582927811</v>
      </c>
      <c r="H14" s="145">
        <v>25034</v>
      </c>
      <c r="I14" s="1096">
        <f t="shared" si="3"/>
        <v>610830370</v>
      </c>
      <c r="J14" s="146">
        <v>8.7400000000000005E-2</v>
      </c>
      <c r="K14" s="146">
        <v>0.51180000000000003</v>
      </c>
      <c r="L14" s="146">
        <v>0.40079999999999999</v>
      </c>
      <c r="M14" s="147">
        <f t="shared" si="0"/>
        <v>1</v>
      </c>
      <c r="N14" s="146">
        <v>4.58E-2</v>
      </c>
      <c r="O14" s="146">
        <v>0.95420000000000005</v>
      </c>
      <c r="P14" s="146">
        <v>0</v>
      </c>
      <c r="Q14" s="147">
        <f t="shared" si="1"/>
        <v>1</v>
      </c>
    </row>
    <row r="15" spans="1:17" ht="24.95" customHeight="1">
      <c r="A15" s="1064">
        <v>1996</v>
      </c>
      <c r="B15" s="145">
        <v>8939992</v>
      </c>
      <c r="C15" s="1066">
        <v>27296445</v>
      </c>
      <c r="D15" s="145">
        <v>14145718</v>
      </c>
      <c r="E15" s="1066">
        <f t="shared" si="2"/>
        <v>50382155</v>
      </c>
      <c r="F15" s="145">
        <v>36046340</v>
      </c>
      <c r="G15" s="1066">
        <v>704751035</v>
      </c>
      <c r="H15" s="145">
        <v>3994985</v>
      </c>
      <c r="I15" s="1096">
        <f t="shared" si="3"/>
        <v>744792360</v>
      </c>
      <c r="J15" s="146">
        <v>0.17860000000000001</v>
      </c>
      <c r="K15" s="146">
        <v>0.5413</v>
      </c>
      <c r="L15" s="146">
        <v>0.28010000000000002</v>
      </c>
      <c r="M15" s="147">
        <f t="shared" si="0"/>
        <v>1</v>
      </c>
      <c r="N15" s="146">
        <v>4.8599999999999997E-2</v>
      </c>
      <c r="O15" s="146">
        <v>0.94589999999999996</v>
      </c>
      <c r="P15" s="146">
        <v>5.4999999999999997E-3</v>
      </c>
      <c r="Q15" s="147">
        <f t="shared" si="1"/>
        <v>0.99999999999999989</v>
      </c>
    </row>
    <row r="16" spans="1:17" ht="24.95" customHeight="1">
      <c r="A16" s="1064">
        <v>1997</v>
      </c>
      <c r="B16" s="145">
        <v>9606040</v>
      </c>
      <c r="C16" s="1066">
        <v>30598149</v>
      </c>
      <c r="D16" s="145">
        <v>16056765</v>
      </c>
      <c r="E16" s="1066">
        <f t="shared" si="2"/>
        <v>56260954</v>
      </c>
      <c r="F16" s="145">
        <v>38268343</v>
      </c>
      <c r="G16" s="1066">
        <v>684985964</v>
      </c>
      <c r="H16" s="145">
        <v>24559994</v>
      </c>
      <c r="I16" s="1096">
        <f t="shared" si="3"/>
        <v>747814301</v>
      </c>
      <c r="J16" s="146">
        <f>(B16*100)/$E$16/100</f>
        <v>0.17074079476149659</v>
      </c>
      <c r="K16" s="146">
        <f>(C16*100)/$E$16/100</f>
        <v>0.54386118301513331</v>
      </c>
      <c r="L16" s="146">
        <f>(D16*100)/$E$16/100</f>
        <v>0.28539802222337007</v>
      </c>
      <c r="M16" s="147">
        <f>(E16*100)/$E$16/100</f>
        <v>1</v>
      </c>
      <c r="N16" s="146">
        <f>(F16*100)/$I$16/100</f>
        <v>5.1173590754852387E-2</v>
      </c>
      <c r="O16" s="146">
        <f>(G16*100)/$I$16/100</f>
        <v>0.91598403919798799</v>
      </c>
      <c r="P16" s="146">
        <f>(H16*100)/$I$16/100</f>
        <v>3.2842370047159612E-2</v>
      </c>
      <c r="Q16" s="147">
        <f>(I16*100)/$I$16/100</f>
        <v>1</v>
      </c>
    </row>
    <row r="17" spans="1:17" ht="24.95" customHeight="1">
      <c r="A17" s="1064">
        <v>1998</v>
      </c>
      <c r="B17" s="145">
        <v>6578180</v>
      </c>
      <c r="C17" s="1066">
        <v>22049865</v>
      </c>
      <c r="D17" s="145">
        <v>9933635</v>
      </c>
      <c r="E17" s="1066">
        <f t="shared" si="2"/>
        <v>38561680</v>
      </c>
      <c r="F17" s="145">
        <v>28620275</v>
      </c>
      <c r="G17" s="1066">
        <v>703333000</v>
      </c>
      <c r="H17" s="145">
        <v>70415548</v>
      </c>
      <c r="I17" s="1096">
        <f t="shared" si="3"/>
        <v>802368823</v>
      </c>
      <c r="J17" s="146">
        <f>(B17*100)/$E$17/100</f>
        <v>0.17058852207683897</v>
      </c>
      <c r="K17" s="146">
        <f>(C17*100)/$E$17/100</f>
        <v>0.57180768576472807</v>
      </c>
      <c r="L17" s="146">
        <f>(D17*100)/$E$17/100</f>
        <v>0.25760379215843293</v>
      </c>
      <c r="M17" s="155">
        <f>(E17*100)/$E$17/100</f>
        <v>1</v>
      </c>
      <c r="N17" s="146">
        <f>(F17*100)/$I$17/100</f>
        <v>3.5669724669748291E-2</v>
      </c>
      <c r="O17" s="146">
        <f>(G17*100)/$I$17/100</f>
        <v>0.87657069895897488</v>
      </c>
      <c r="P17" s="146">
        <f>(H17*100)/$I$17/100</f>
        <v>8.7759576371276821E-2</v>
      </c>
      <c r="Q17" s="155">
        <f>(I17*100)/$I$17/100</f>
        <v>1</v>
      </c>
    </row>
    <row r="18" spans="1:17" ht="24.95" customHeight="1">
      <c r="A18" s="1064">
        <v>1999</v>
      </c>
      <c r="B18" s="145">
        <v>2000182</v>
      </c>
      <c r="C18" s="1066">
        <v>10647817</v>
      </c>
      <c r="D18" s="145">
        <v>20177572</v>
      </c>
      <c r="E18" s="1066">
        <f t="shared" si="2"/>
        <v>32825571</v>
      </c>
      <c r="F18" s="145">
        <v>16830745</v>
      </c>
      <c r="G18" s="1066">
        <v>505202953</v>
      </c>
      <c r="H18" s="145">
        <v>106635159</v>
      </c>
      <c r="I18" s="1096">
        <f t="shared" si="3"/>
        <v>628668857</v>
      </c>
      <c r="J18" s="146">
        <f>(B18*100)/$E$18/100</f>
        <v>6.0933654436658546E-2</v>
      </c>
      <c r="K18" s="146">
        <f>(C18*100)/$E$18/100</f>
        <v>0.32437568260427213</v>
      </c>
      <c r="L18" s="146">
        <f>(D18*100)/$E$18/100</f>
        <v>0.61469066295906938</v>
      </c>
      <c r="M18" s="155">
        <f>(E18*100)/$E$18/100</f>
        <v>1</v>
      </c>
      <c r="N18" s="146">
        <f>(F18*100)/$I$18/100</f>
        <v>2.6772035567844264E-2</v>
      </c>
      <c r="O18" s="146">
        <f>(G18*100)/$I$18/100</f>
        <v>0.80360741171564032</v>
      </c>
      <c r="P18" s="146">
        <f>(H18*100)/$I$18/100</f>
        <v>0.16962055271651544</v>
      </c>
      <c r="Q18" s="155">
        <f>(I18*100)/$I$18/100</f>
        <v>1</v>
      </c>
    </row>
    <row r="19" spans="1:17" ht="24.95" customHeight="1">
      <c r="A19" s="1077">
        <v>2000</v>
      </c>
      <c r="B19" s="166">
        <v>5136467</v>
      </c>
      <c r="C19" s="1068">
        <v>20175539</v>
      </c>
      <c r="D19" s="166">
        <v>27367175</v>
      </c>
      <c r="E19" s="1066">
        <f t="shared" si="2"/>
        <v>52679181</v>
      </c>
      <c r="F19" s="166">
        <v>22078302</v>
      </c>
      <c r="G19" s="1068">
        <v>668688234</v>
      </c>
      <c r="H19" s="166">
        <v>286199962</v>
      </c>
      <c r="I19" s="1096">
        <f t="shared" si="3"/>
        <v>976966498</v>
      </c>
      <c r="J19" s="263">
        <f>(B19*100)/$E$19/100</f>
        <v>9.7504685959335619E-2</v>
      </c>
      <c r="K19" s="263">
        <f>(C19*100)/$E$19/100</f>
        <v>0.38298885094663865</v>
      </c>
      <c r="L19" s="263">
        <f>(D19*100)/$E$19/100</f>
        <v>0.51950646309402571</v>
      </c>
      <c r="M19" s="262">
        <f>(E19*100)/$E$19/100</f>
        <v>1</v>
      </c>
      <c r="N19" s="263">
        <f>(F19*100)/$I$19/100</f>
        <v>2.259883224777683E-2</v>
      </c>
      <c r="O19" s="263">
        <f>(G19*100)/$I$19/100</f>
        <v>0.68445359730237143</v>
      </c>
      <c r="P19" s="263">
        <f>(H19*100)/$I$19/100</f>
        <v>0.29294757044985181</v>
      </c>
      <c r="Q19" s="155">
        <f>(I19*100)/$I$19/100</f>
        <v>1</v>
      </c>
    </row>
    <row r="20" spans="1:17" ht="24.95" customHeight="1">
      <c r="A20" s="1077">
        <v>2001</v>
      </c>
      <c r="B20" s="166">
        <v>8900877</v>
      </c>
      <c r="C20" s="1068">
        <v>31843630</v>
      </c>
      <c r="D20" s="166">
        <v>35134640</v>
      </c>
      <c r="E20" s="1066">
        <f t="shared" si="2"/>
        <v>75879147</v>
      </c>
      <c r="F20" s="166">
        <v>23738627</v>
      </c>
      <c r="G20" s="1068">
        <v>637956597</v>
      </c>
      <c r="H20" s="166">
        <v>209370784</v>
      </c>
      <c r="I20" s="1096">
        <f t="shared" si="3"/>
        <v>871066008</v>
      </c>
      <c r="J20" s="263">
        <f>(B20*100)/$E$20/100</f>
        <v>0.11730333499927192</v>
      </c>
      <c r="K20" s="263">
        <f>(C20*100)/$E$20/100</f>
        <v>0.41966246668534635</v>
      </c>
      <c r="L20" s="263">
        <f>(D20*100)/$E$20/100</f>
        <v>0.46303419831538173</v>
      </c>
      <c r="M20" s="262">
        <f>(E20*100)/$E$20/100</f>
        <v>1</v>
      </c>
      <c r="N20" s="263">
        <f>(F20*100)/$I$20/100</f>
        <v>2.7252385906442123E-2</v>
      </c>
      <c r="O20" s="263">
        <f>(G20*100)/$I$20/100</f>
        <v>0.73238605472020668</v>
      </c>
      <c r="P20" s="263">
        <f>(H20*100)/$I$20/100</f>
        <v>0.24036155937335116</v>
      </c>
      <c r="Q20" s="262">
        <f>(I20*100)/$I$20/100</f>
        <v>1</v>
      </c>
    </row>
    <row r="21" spans="1:17" ht="24.95" customHeight="1">
      <c r="A21" s="1077">
        <v>2002</v>
      </c>
      <c r="B21" s="166">
        <v>16599754</v>
      </c>
      <c r="C21" s="1068">
        <v>64012212</v>
      </c>
      <c r="D21" s="166">
        <v>105876127</v>
      </c>
      <c r="E21" s="1066">
        <f t="shared" si="2"/>
        <v>186488093</v>
      </c>
      <c r="F21" s="166">
        <v>27849275</v>
      </c>
      <c r="G21" s="1068">
        <v>845629915</v>
      </c>
      <c r="H21" s="166">
        <v>103620212</v>
      </c>
      <c r="I21" s="1096">
        <f t="shared" si="3"/>
        <v>977099402</v>
      </c>
      <c r="J21" s="263">
        <f>(B21*100)/$E$21/100</f>
        <v>8.9012406813554587E-2</v>
      </c>
      <c r="K21" s="263">
        <f>(C21*100)/$E$21/100</f>
        <v>0.34325093345235724</v>
      </c>
      <c r="L21" s="263">
        <f>(D21*100)/$E$21/100</f>
        <v>0.56773665973408827</v>
      </c>
      <c r="M21" s="262">
        <f>(E21*100)/$E$21/100</f>
        <v>1</v>
      </c>
      <c r="N21" s="263">
        <f>(F21*100)/$I$21/100</f>
        <v>2.8501987559296449E-2</v>
      </c>
      <c r="O21" s="263">
        <f>(G21*100)/$I$21/100</f>
        <v>0.86544921966905475</v>
      </c>
      <c r="P21" s="263">
        <f>(H21*100)/$I$21/100</f>
        <v>0.10604879277164883</v>
      </c>
      <c r="Q21" s="262">
        <f>(I21*100)/$I$21/100</f>
        <v>1</v>
      </c>
    </row>
    <row r="22" spans="1:17" ht="24.95" customHeight="1">
      <c r="A22" s="1077">
        <v>2003</v>
      </c>
      <c r="B22" s="166">
        <v>23933587</v>
      </c>
      <c r="C22" s="1068">
        <v>67878877</v>
      </c>
      <c r="D22" s="166">
        <v>103451046</v>
      </c>
      <c r="E22" s="1066">
        <f t="shared" si="2"/>
        <v>195263510</v>
      </c>
      <c r="F22" s="166">
        <v>32482279</v>
      </c>
      <c r="G22" s="1068">
        <v>886103427</v>
      </c>
      <c r="H22" s="166">
        <v>91032118</v>
      </c>
      <c r="I22" s="1096">
        <f t="shared" si="3"/>
        <v>1009617824</v>
      </c>
      <c r="J22" s="263">
        <f>(B22*100)/$E$22/100</f>
        <v>0.12257070970403021</v>
      </c>
      <c r="K22" s="263">
        <f>(C22*100)/$E$22/100</f>
        <v>0.34762704511457365</v>
      </c>
      <c r="L22" s="263">
        <f>(D22*100)/$E$22/100</f>
        <v>0.52980224518139618</v>
      </c>
      <c r="M22" s="262">
        <f>(E22*100)/$E$22/100</f>
        <v>1</v>
      </c>
      <c r="N22" s="263">
        <f>(F22*100)/$I$22/100</f>
        <v>3.2172846227405752E-2</v>
      </c>
      <c r="O22" s="263">
        <f>(G22*100)/$I$22/100</f>
        <v>0.87766222617717971</v>
      </c>
      <c r="P22" s="263">
        <f>(H22*100)/$I$22/100</f>
        <v>9.0164927595414571E-2</v>
      </c>
      <c r="Q22" s="262">
        <f>(I22*100)/$I$22/100</f>
        <v>1</v>
      </c>
    </row>
    <row r="23" spans="1:17" ht="24.95" customHeight="1">
      <c r="A23" s="1077">
        <v>2004</v>
      </c>
      <c r="B23" s="166">
        <v>35409548</v>
      </c>
      <c r="C23" s="1068">
        <v>77719624</v>
      </c>
      <c r="D23" s="166">
        <v>110211824</v>
      </c>
      <c r="E23" s="1066">
        <v>223340996</v>
      </c>
      <c r="F23" s="166">
        <v>34903986</v>
      </c>
      <c r="G23" s="1068">
        <v>1095985299</v>
      </c>
      <c r="H23" s="166">
        <v>122365108</v>
      </c>
      <c r="I23" s="1096">
        <v>1253254393</v>
      </c>
      <c r="J23" s="263">
        <f>(B23*100)/$E$23/100</f>
        <v>0.15854477518314641</v>
      </c>
      <c r="K23" s="263">
        <f>(C23*100)/$E$23/100</f>
        <v>0.3479863768495059</v>
      </c>
      <c r="L23" s="263">
        <f>(D23*100)/$E$23/100</f>
        <v>0.49346884796734763</v>
      </c>
      <c r="M23" s="262">
        <v>1</v>
      </c>
      <c r="N23" s="263">
        <f>(F23*100)/$I$23/100</f>
        <v>2.7850679155768176E-2</v>
      </c>
      <c r="O23" s="263">
        <f>(G23*100)/$I$23/100</f>
        <v>0.87451143608319271</v>
      </c>
      <c r="P23" s="263">
        <f>(H23*100)/$I$23/100</f>
        <v>9.7637884761039101E-2</v>
      </c>
      <c r="Q23" s="262">
        <v>1</v>
      </c>
    </row>
    <row r="24" spans="1:17" ht="24.95" customHeight="1">
      <c r="A24" s="1077">
        <v>2005</v>
      </c>
      <c r="B24" s="585">
        <v>50348633</v>
      </c>
      <c r="C24" s="1101">
        <v>114141142</v>
      </c>
      <c r="D24" s="585">
        <v>125161096</v>
      </c>
      <c r="E24" s="1101">
        <v>289650871</v>
      </c>
      <c r="F24" s="585">
        <v>43185865</v>
      </c>
      <c r="G24" s="1101">
        <v>1363299606</v>
      </c>
      <c r="H24" s="585">
        <v>177565200</v>
      </c>
      <c r="I24" s="1102">
        <v>1584050671</v>
      </c>
      <c r="J24" s="263">
        <f>(B24*100)/$E$24/100</f>
        <v>0.17382524287316919</v>
      </c>
      <c r="K24" s="263">
        <f>(C24*100)/$E$24/100</f>
        <v>0.39406455642938498</v>
      </c>
      <c r="L24" s="263">
        <f>(D24*100)/$E$24/100</f>
        <v>0.43211020069744582</v>
      </c>
      <c r="M24" s="262">
        <f>(E24*100)/$E$24/100</f>
        <v>1</v>
      </c>
      <c r="N24" s="263">
        <f>(F24*100)/$I$24/100</f>
        <v>2.726293154040146E-2</v>
      </c>
      <c r="O24" s="263">
        <f>(G24*100)/$I$24/100</f>
        <v>0.86064141189331944</v>
      </c>
      <c r="P24" s="263">
        <f>(H24*100)/$I$24/100</f>
        <v>0.11209565656627912</v>
      </c>
      <c r="Q24" s="262">
        <f>(I24*100)/$I$24/100</f>
        <v>1</v>
      </c>
    </row>
    <row r="25" spans="1:17" ht="24.95" customHeight="1">
      <c r="A25" s="1077">
        <v>2006</v>
      </c>
      <c r="B25" s="585">
        <v>52598667</v>
      </c>
      <c r="C25" s="1101">
        <v>71709944</v>
      </c>
      <c r="D25" s="585">
        <v>157597115</v>
      </c>
      <c r="E25" s="1101">
        <v>281905726</v>
      </c>
      <c r="F25" s="585">
        <v>65252926</v>
      </c>
      <c r="G25" s="1101">
        <v>1784341531</v>
      </c>
      <c r="H25" s="585">
        <v>166576394</v>
      </c>
      <c r="I25" s="1102">
        <v>2016170814</v>
      </c>
      <c r="J25" s="263">
        <f>(B25*100)/$E$25/100</f>
        <v>0.186582471191096</v>
      </c>
      <c r="K25" s="263">
        <f>(C25*100)/$E$25/100</f>
        <v>0.25437562059310564</v>
      </c>
      <c r="L25" s="263">
        <f>(D25*100)/$E$25/100</f>
        <v>0.55904190821579836</v>
      </c>
      <c r="M25" s="262">
        <f>(E25*100)/$E$25/100</f>
        <v>1</v>
      </c>
      <c r="N25" s="263">
        <f>(F25*100)/$I$25/100</f>
        <v>3.2364780576572716E-2</v>
      </c>
      <c r="O25" s="263">
        <f>(G25*100)/$I$25/100</f>
        <v>0.88501505855049045</v>
      </c>
      <c r="P25" s="263">
        <f>(H25*100)/$I$25/100</f>
        <v>8.2620179224556514E-2</v>
      </c>
      <c r="Q25" s="262">
        <f>(I25*100)/$I$25/100</f>
        <v>1</v>
      </c>
    </row>
    <row r="26" spans="1:17" ht="24.95" customHeight="1">
      <c r="A26" s="1400">
        <v>2007</v>
      </c>
      <c r="B26" s="585">
        <v>54624152</v>
      </c>
      <c r="C26" s="1101">
        <v>79793866</v>
      </c>
      <c r="D26" s="585">
        <v>229878410</v>
      </c>
      <c r="E26" s="1101">
        <v>364296428</v>
      </c>
      <c r="F26" s="585">
        <v>78268317</v>
      </c>
      <c r="G26" s="1101">
        <v>2373584454</v>
      </c>
      <c r="H26" s="585">
        <v>187572854</v>
      </c>
      <c r="I26" s="1102">
        <v>2639425625</v>
      </c>
      <c r="J26" s="253">
        <f>(B26*100)/$E$26/100</f>
        <v>0.14994424265944217</v>
      </c>
      <c r="K26" s="253">
        <f>(C26*100)/$E$26/100</f>
        <v>0.21903554321976496</v>
      </c>
      <c r="L26" s="253">
        <f>(D26*100)/$E$26/100</f>
        <v>0.6310202141207929</v>
      </c>
      <c r="M26" s="254">
        <f>(E26*100)/$E$26/100</f>
        <v>1</v>
      </c>
      <c r="N26" s="253">
        <f>(F26*100)/$I$26/100</f>
        <v>2.9653541383648573E-2</v>
      </c>
      <c r="O26" s="253">
        <f>(G26*100)/$I$26/100</f>
        <v>0.89928067361246444</v>
      </c>
      <c r="P26" s="253">
        <f>(H26*100)/$I$26/100</f>
        <v>7.106578500388698E-2</v>
      </c>
      <c r="Q26" s="254">
        <f>(I26*100)/$I$26/100</f>
        <v>1</v>
      </c>
    </row>
    <row r="27" spans="1:17" s="37" customFormat="1" ht="24.95" customHeight="1">
      <c r="A27" s="1400">
        <v>2008</v>
      </c>
      <c r="B27" s="585">
        <v>47589410</v>
      </c>
      <c r="C27" s="1101">
        <v>122396711</v>
      </c>
      <c r="D27" s="585">
        <v>178115197</v>
      </c>
      <c r="E27" s="1101">
        <v>348101318</v>
      </c>
      <c r="F27" s="585">
        <v>83884189</v>
      </c>
      <c r="G27" s="1101">
        <v>2716139381</v>
      </c>
      <c r="H27" s="585">
        <v>193410657</v>
      </c>
      <c r="I27" s="1102">
        <v>2993434227</v>
      </c>
      <c r="J27" s="253">
        <f>(B27*100)/$E$27/100</f>
        <v>0.13671137550820764</v>
      </c>
      <c r="K27" s="253">
        <f>(C27*100)/$E$27/100</f>
        <v>0.35161231707832835</v>
      </c>
      <c r="L27" s="253">
        <f>(D27*100)/$E$27/100</f>
        <v>0.51167630741346404</v>
      </c>
      <c r="M27" s="254">
        <f>(E27*100)/$E$27/100</f>
        <v>1</v>
      </c>
      <c r="N27" s="253">
        <f>(F27*100)/$I$27/100</f>
        <v>2.8022726620610661E-2</v>
      </c>
      <c r="O27" s="253">
        <f>(G27*100)/$I$27/100</f>
        <v>0.90736564595310876</v>
      </c>
      <c r="P27" s="253">
        <f>(H27*100)/$I$27/100</f>
        <v>6.4611627426280516E-2</v>
      </c>
      <c r="Q27" s="254">
        <f>(I27*100)/$I$27/100</f>
        <v>1</v>
      </c>
    </row>
    <row r="28" spans="1:17" s="37" customFormat="1" ht="24.95" customHeight="1">
      <c r="A28" s="1400">
        <v>2009</v>
      </c>
      <c r="B28" s="585">
        <v>63536226</v>
      </c>
      <c r="C28" s="1101">
        <v>120754814</v>
      </c>
      <c r="D28" s="585">
        <v>137857943</v>
      </c>
      <c r="E28" s="1101">
        <v>322148983</v>
      </c>
      <c r="F28" s="585">
        <v>74770920</v>
      </c>
      <c r="G28" s="1101">
        <v>2913883573</v>
      </c>
      <c r="H28" s="585">
        <v>202011526</v>
      </c>
      <c r="I28" s="1101">
        <v>3190666019</v>
      </c>
      <c r="J28" s="253">
        <f>(B28*100)/$E$28/100</f>
        <v>0.19722621939799823</v>
      </c>
      <c r="K28" s="253">
        <f>(C28*100)/$E$28/100</f>
        <v>0.37484151859017351</v>
      </c>
      <c r="L28" s="253">
        <f>(D28*100)/$E$28/100</f>
        <v>0.42793226201182827</v>
      </c>
      <c r="M28" s="254">
        <f>(E28*100)/$E$28/100</f>
        <v>1</v>
      </c>
      <c r="N28" s="253">
        <f>(F28*100)/$I$28/100</f>
        <v>2.3434267188965855E-2</v>
      </c>
      <c r="O28" s="253">
        <f>(G28*100)/$I$28/100</f>
        <v>0.91325245439297109</v>
      </c>
      <c r="P28" s="253">
        <f>(H28*100)/$I$28/100</f>
        <v>6.3313278418063099E-2</v>
      </c>
      <c r="Q28" s="254">
        <f>(I28*100)/$I$28/100</f>
        <v>1</v>
      </c>
    </row>
    <row r="29" spans="1:17" s="37" customFormat="1" ht="24.95" customHeight="1" thickBot="1">
      <c r="A29" s="1402">
        <v>2010</v>
      </c>
      <c r="B29" s="1408">
        <v>119974587</v>
      </c>
      <c r="C29" s="1409">
        <v>141177700</v>
      </c>
      <c r="D29" s="1408">
        <v>167553805</v>
      </c>
      <c r="E29" s="1409">
        <v>428706092</v>
      </c>
      <c r="F29" s="1408">
        <v>571713337</v>
      </c>
      <c r="G29" s="1409">
        <v>3410655251</v>
      </c>
      <c r="H29" s="1408">
        <v>215542589</v>
      </c>
      <c r="I29" s="1409">
        <v>4197911177</v>
      </c>
      <c r="J29" s="1223">
        <f>(B29*100)/$E$29/100</f>
        <v>0.27985276915542406</v>
      </c>
      <c r="K29" s="1223">
        <f>(C29*100)/$E$29/100</f>
        <v>0.32931115893729823</v>
      </c>
      <c r="L29" s="1223">
        <f>(D29*100)/$E$29/100</f>
        <v>0.3908360719072777</v>
      </c>
      <c r="M29" s="1405">
        <f>(E29*100)/$E$29/100</f>
        <v>1</v>
      </c>
      <c r="N29" s="1223">
        <f>(F29*100)/$I$29/100</f>
        <v>0.13618995564564801</v>
      </c>
      <c r="O29" s="1223">
        <f>(G29*100)/$I$29/100</f>
        <v>0.81246484434608601</v>
      </c>
      <c r="P29" s="1223">
        <f>(H29*100)/$I$29/100</f>
        <v>5.1345200008265923E-2</v>
      </c>
      <c r="Q29" s="1405">
        <f>(I29*100)/$I$29/100</f>
        <v>1</v>
      </c>
    </row>
    <row r="30" spans="1:17" s="8" customFormat="1" ht="15" customHeight="1">
      <c r="A30" s="7" t="s">
        <v>150</v>
      </c>
      <c r="B30" s="518"/>
      <c r="C30" s="518"/>
      <c r="D30" s="518"/>
      <c r="E30" s="518"/>
      <c r="F30" s="518"/>
    </row>
    <row r="31" spans="1:17" s="8" customFormat="1" ht="15" customHeight="1">
      <c r="A31" s="7" t="s">
        <v>496</v>
      </c>
      <c r="B31" s="519"/>
      <c r="C31" s="519"/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7"/>
    </row>
    <row r="32" spans="1:17">
      <c r="A32" s="1548" t="s">
        <v>1278</v>
      </c>
      <c r="B32" s="1548"/>
      <c r="C32" s="1548"/>
      <c r="D32" s="1548"/>
      <c r="E32" s="1548"/>
    </row>
  </sheetData>
  <mergeCells count="2">
    <mergeCell ref="A3:Q3"/>
    <mergeCell ref="A32:E32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5" orientation="landscape" useFirstPageNumber="1" horizontalDpi="300" verticalDpi="300" r:id="rId1"/>
  <headerFooter alignWithMargins="0">
    <oddFooter>&amp;R
&amp;"Arial,Negrito"21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topLeftCell="A20" zoomScale="80" zoomScaleNormal="80" workbookViewId="0">
      <selection activeCell="J49" sqref="J49"/>
    </sheetView>
  </sheetViews>
  <sheetFormatPr defaultColWidth="11.42578125" defaultRowHeight="12.75"/>
  <cols>
    <col min="1" max="1" width="9" customWidth="1"/>
    <col min="2" max="3" width="14.140625" customWidth="1"/>
    <col min="4" max="4" width="15.5703125" bestFit="1" customWidth="1"/>
    <col min="5" max="5" width="15.42578125" customWidth="1"/>
    <col min="6" max="6" width="14.140625" customWidth="1"/>
    <col min="7" max="7" width="15.42578125" customWidth="1"/>
    <col min="8" max="8" width="14.28515625" bestFit="1" customWidth="1"/>
    <col min="9" max="9" width="15.42578125" customWidth="1"/>
    <col min="10" max="10" width="9.5703125" customWidth="1"/>
    <col min="11" max="11" width="9.7109375" customWidth="1"/>
    <col min="12" max="12" width="9.5703125" customWidth="1"/>
    <col min="13" max="13" width="7.140625" customWidth="1"/>
    <col min="14" max="14" width="8.7109375" customWidth="1"/>
    <col min="15" max="15" width="9.140625" customWidth="1"/>
    <col min="16" max="16" width="8.85546875" customWidth="1"/>
    <col min="17" max="17" width="7.140625" customWidth="1"/>
  </cols>
  <sheetData>
    <row r="2" spans="1:17" ht="27.75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27.75" customHeight="1">
      <c r="A3" s="1545" t="s">
        <v>105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/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149" t="s">
        <v>256</v>
      </c>
      <c r="K5" s="149"/>
      <c r="L5" s="149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343"/>
      <c r="B6" s="151" t="s">
        <v>257</v>
      </c>
      <c r="C6" s="152" t="s">
        <v>258</v>
      </c>
      <c r="D6" s="151" t="s">
        <v>259</v>
      </c>
      <c r="E6" s="256" t="s">
        <v>6</v>
      </c>
      <c r="F6" s="151" t="s">
        <v>257</v>
      </c>
      <c r="G6" s="152" t="s">
        <v>258</v>
      </c>
      <c r="H6" s="152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341">
        <v>1988</v>
      </c>
      <c r="B7" s="142">
        <v>1552251</v>
      </c>
      <c r="C7" s="1065">
        <v>2974620</v>
      </c>
      <c r="D7" s="142">
        <v>7466863</v>
      </c>
      <c r="E7" s="1065">
        <f>(B7+C7+D7)</f>
        <v>11993734</v>
      </c>
      <c r="F7" s="142">
        <v>3441820</v>
      </c>
      <c r="G7" s="1065">
        <v>35840675</v>
      </c>
      <c r="H7" s="142">
        <v>807964</v>
      </c>
      <c r="I7" s="1100">
        <f>(F7+G7+H7)</f>
        <v>40090459</v>
      </c>
      <c r="J7" s="143">
        <v>0.11269999999999999</v>
      </c>
      <c r="K7" s="143">
        <v>0.26390000000000002</v>
      </c>
      <c r="L7" s="143">
        <v>0.62339999999999995</v>
      </c>
      <c r="M7" s="144">
        <f t="shared" ref="M7:M15" si="0">SUM(J7:L7)</f>
        <v>1</v>
      </c>
      <c r="N7" s="143">
        <v>9.4E-2</v>
      </c>
      <c r="O7" s="143">
        <v>0.88980000000000004</v>
      </c>
      <c r="P7" s="143">
        <v>1.61E-2</v>
      </c>
      <c r="Q7" s="144">
        <f t="shared" ref="Q7:Q15" si="1">SUM(N7:P7)</f>
        <v>0.99990000000000001</v>
      </c>
    </row>
    <row r="8" spans="1:17" ht="24.95" customHeight="1">
      <c r="A8" s="1064">
        <v>1989</v>
      </c>
      <c r="B8" s="145">
        <v>2496257</v>
      </c>
      <c r="C8" s="1066">
        <v>6256132</v>
      </c>
      <c r="D8" s="145">
        <v>7893959</v>
      </c>
      <c r="E8" s="1066">
        <f t="shared" ref="E8:E22" si="2">(B8+C8+D8)</f>
        <v>16646348</v>
      </c>
      <c r="F8" s="145">
        <v>2959523</v>
      </c>
      <c r="G8" s="1066">
        <v>49953174</v>
      </c>
      <c r="H8" s="145">
        <v>1960605</v>
      </c>
      <c r="I8" s="1096">
        <f t="shared" ref="I8:I22" si="3">(F8+G8+H8)</f>
        <v>54873302</v>
      </c>
      <c r="J8" s="146">
        <v>0.15859999999999999</v>
      </c>
      <c r="K8" s="146">
        <v>0.37109999999999999</v>
      </c>
      <c r="L8" s="146">
        <v>0.4703</v>
      </c>
      <c r="M8" s="147">
        <f t="shared" si="0"/>
        <v>1</v>
      </c>
      <c r="N8" s="146">
        <v>5.4399999999999997E-2</v>
      </c>
      <c r="O8" s="146">
        <v>0.9133</v>
      </c>
      <c r="P8" s="146">
        <v>3.2300000000000002E-2</v>
      </c>
      <c r="Q8" s="147">
        <f t="shared" si="1"/>
        <v>1</v>
      </c>
    </row>
    <row r="9" spans="1:17" ht="24.95" customHeight="1">
      <c r="A9" s="1064">
        <v>1990</v>
      </c>
      <c r="B9" s="145">
        <v>4435120</v>
      </c>
      <c r="C9" s="1066">
        <v>6132630</v>
      </c>
      <c r="D9" s="145">
        <v>8478513</v>
      </c>
      <c r="E9" s="1066">
        <f t="shared" si="2"/>
        <v>19046263</v>
      </c>
      <c r="F9" s="145">
        <v>9371688</v>
      </c>
      <c r="G9" s="1066">
        <v>44068838</v>
      </c>
      <c r="H9" s="145">
        <v>3894756</v>
      </c>
      <c r="I9" s="1096">
        <f t="shared" si="3"/>
        <v>57335282</v>
      </c>
      <c r="J9" s="146">
        <v>0.25030000000000002</v>
      </c>
      <c r="K9" s="146">
        <v>0.32250000000000001</v>
      </c>
      <c r="L9" s="146">
        <v>0.42720000000000002</v>
      </c>
      <c r="M9" s="147">
        <f t="shared" si="0"/>
        <v>1</v>
      </c>
      <c r="N9" s="146">
        <v>0.17960000000000001</v>
      </c>
      <c r="O9" s="146">
        <v>0.73540000000000005</v>
      </c>
      <c r="P9" s="146">
        <v>8.5000000000000006E-2</v>
      </c>
      <c r="Q9" s="147">
        <f t="shared" si="1"/>
        <v>1</v>
      </c>
    </row>
    <row r="10" spans="1:17" ht="24.95" customHeight="1">
      <c r="A10" s="1064">
        <v>1991</v>
      </c>
      <c r="B10" s="145">
        <v>3655234</v>
      </c>
      <c r="C10" s="1066">
        <v>6934660</v>
      </c>
      <c r="D10" s="145">
        <v>6329213</v>
      </c>
      <c r="E10" s="1066">
        <f t="shared" si="2"/>
        <v>16919107</v>
      </c>
      <c r="F10" s="145">
        <v>5189596</v>
      </c>
      <c r="G10" s="1066">
        <v>37076361</v>
      </c>
      <c r="H10" s="145">
        <v>3727369</v>
      </c>
      <c r="I10" s="1096">
        <f t="shared" si="3"/>
        <v>45993326</v>
      </c>
      <c r="J10" s="146">
        <v>0.20830000000000001</v>
      </c>
      <c r="K10" s="146">
        <v>0.49170000000000003</v>
      </c>
      <c r="L10" s="146">
        <v>0.3</v>
      </c>
      <c r="M10" s="147">
        <f t="shared" si="0"/>
        <v>1</v>
      </c>
      <c r="N10" s="146">
        <v>9.9900000000000003E-2</v>
      </c>
      <c r="O10" s="146">
        <v>0.83289999999999997</v>
      </c>
      <c r="P10" s="146">
        <v>6.7100000000000007E-2</v>
      </c>
      <c r="Q10" s="147">
        <f t="shared" si="1"/>
        <v>0.99990000000000001</v>
      </c>
    </row>
    <row r="11" spans="1:17" ht="24.95" customHeight="1">
      <c r="A11" s="1064">
        <v>1992</v>
      </c>
      <c r="B11" s="145">
        <v>3969546</v>
      </c>
      <c r="C11" s="1066">
        <v>6297351</v>
      </c>
      <c r="D11" s="145">
        <v>9560755</v>
      </c>
      <c r="E11" s="1066">
        <f t="shared" si="2"/>
        <v>19827652</v>
      </c>
      <c r="F11" s="145">
        <v>4740207</v>
      </c>
      <c r="G11" s="1066">
        <v>46059175</v>
      </c>
      <c r="H11" s="145">
        <v>1798392</v>
      </c>
      <c r="I11" s="1096">
        <f t="shared" si="3"/>
        <v>52597774</v>
      </c>
      <c r="J11" s="146">
        <v>0.18279999999999999</v>
      </c>
      <c r="K11" s="146">
        <v>0.25600000000000001</v>
      </c>
      <c r="L11" s="146">
        <v>0.56120000000000003</v>
      </c>
      <c r="M11" s="147">
        <f t="shared" si="0"/>
        <v>1</v>
      </c>
      <c r="N11" s="146">
        <v>0.1026</v>
      </c>
      <c r="O11" s="146">
        <v>0.86650000000000005</v>
      </c>
      <c r="P11" s="146">
        <v>3.1E-2</v>
      </c>
      <c r="Q11" s="147">
        <f t="shared" si="1"/>
        <v>1.0001</v>
      </c>
    </row>
    <row r="12" spans="1:17" ht="24.95" customHeight="1">
      <c r="A12" s="1064">
        <v>1993</v>
      </c>
      <c r="B12" s="145">
        <v>5842927</v>
      </c>
      <c r="C12" s="1066">
        <v>7281822</v>
      </c>
      <c r="D12" s="145">
        <v>17985663</v>
      </c>
      <c r="E12" s="1066">
        <f t="shared" si="2"/>
        <v>31110412</v>
      </c>
      <c r="F12" s="145">
        <v>6719812</v>
      </c>
      <c r="G12" s="1066">
        <v>107419406</v>
      </c>
      <c r="H12" s="145">
        <v>1092022</v>
      </c>
      <c r="I12" s="1096">
        <f t="shared" si="3"/>
        <v>115231240</v>
      </c>
      <c r="J12" s="146">
        <v>0.15920000000000001</v>
      </c>
      <c r="K12" s="146">
        <v>0.2525</v>
      </c>
      <c r="L12" s="146">
        <v>0.58830000000000005</v>
      </c>
      <c r="M12" s="147">
        <f t="shared" si="0"/>
        <v>1</v>
      </c>
      <c r="N12" s="146">
        <v>4.65E-2</v>
      </c>
      <c r="O12" s="146">
        <v>0.94589999999999996</v>
      </c>
      <c r="P12" s="146">
        <v>7.6E-3</v>
      </c>
      <c r="Q12" s="147">
        <f t="shared" si="1"/>
        <v>1</v>
      </c>
    </row>
    <row r="13" spans="1:17" ht="24.95" customHeight="1">
      <c r="A13" s="1064">
        <v>1994</v>
      </c>
      <c r="B13" s="145">
        <v>8401677</v>
      </c>
      <c r="C13" s="1066">
        <v>28481026</v>
      </c>
      <c r="D13" s="145">
        <v>43640397</v>
      </c>
      <c r="E13" s="1066">
        <f t="shared" si="2"/>
        <v>80523100</v>
      </c>
      <c r="F13" s="145">
        <v>10570715</v>
      </c>
      <c r="G13" s="1066">
        <v>196749969</v>
      </c>
      <c r="H13" s="145">
        <v>2267583</v>
      </c>
      <c r="I13" s="1096">
        <f t="shared" si="3"/>
        <v>209588267</v>
      </c>
      <c r="J13" s="146">
        <v>0.16850000000000001</v>
      </c>
      <c r="K13" s="146">
        <v>0.34150000000000003</v>
      </c>
      <c r="L13" s="146">
        <v>0.49</v>
      </c>
      <c r="M13" s="147">
        <f t="shared" si="0"/>
        <v>1</v>
      </c>
      <c r="N13" s="146">
        <v>5.5599999999999997E-2</v>
      </c>
      <c r="O13" s="146">
        <v>0.93530000000000002</v>
      </c>
      <c r="P13" s="146">
        <v>9.1000000000000004E-3</v>
      </c>
      <c r="Q13" s="147">
        <f t="shared" si="1"/>
        <v>1</v>
      </c>
    </row>
    <row r="14" spans="1:17" ht="24.95" customHeight="1">
      <c r="A14" s="1064">
        <v>1995</v>
      </c>
      <c r="B14" s="145">
        <v>13089069</v>
      </c>
      <c r="C14" s="1066">
        <v>59625611</v>
      </c>
      <c r="D14" s="145">
        <v>64211651</v>
      </c>
      <c r="E14" s="1066">
        <f t="shared" si="2"/>
        <v>136926331</v>
      </c>
      <c r="F14" s="145">
        <v>12374830</v>
      </c>
      <c r="G14" s="1066">
        <v>233219026</v>
      </c>
      <c r="H14" s="145">
        <v>2177482</v>
      </c>
      <c r="I14" s="1096">
        <f t="shared" si="3"/>
        <v>247771338</v>
      </c>
      <c r="J14" s="146">
        <v>9.4799999999999995E-2</v>
      </c>
      <c r="K14" s="146">
        <v>0.43580000000000002</v>
      </c>
      <c r="L14" s="146">
        <v>0.46949999999999997</v>
      </c>
      <c r="M14" s="147">
        <f t="shared" si="0"/>
        <v>1.0001</v>
      </c>
      <c r="N14" s="146">
        <v>4.9799999999999997E-2</v>
      </c>
      <c r="O14" s="146">
        <v>0.9415</v>
      </c>
      <c r="P14" s="146">
        <v>8.6999999999999994E-3</v>
      </c>
      <c r="Q14" s="147">
        <f t="shared" si="1"/>
        <v>1</v>
      </c>
    </row>
    <row r="15" spans="1:17" ht="24.95" customHeight="1">
      <c r="A15" s="1064">
        <v>1996</v>
      </c>
      <c r="B15" s="145">
        <v>15787837</v>
      </c>
      <c r="C15" s="1066">
        <v>63831066</v>
      </c>
      <c r="D15" s="145">
        <v>71392202</v>
      </c>
      <c r="E15" s="1066">
        <f t="shared" si="2"/>
        <v>151011105</v>
      </c>
      <c r="F15" s="145">
        <v>14559768</v>
      </c>
      <c r="G15" s="1066">
        <v>243980843</v>
      </c>
      <c r="H15" s="145">
        <v>3511919</v>
      </c>
      <c r="I15" s="1096">
        <f t="shared" si="3"/>
        <v>262052530</v>
      </c>
      <c r="J15" s="146">
        <v>0.1047</v>
      </c>
      <c r="K15" s="146">
        <v>0.4224</v>
      </c>
      <c r="L15" s="146">
        <v>0.47289999999999999</v>
      </c>
      <c r="M15" s="147">
        <f t="shared" si="0"/>
        <v>1</v>
      </c>
      <c r="N15" s="146">
        <v>5.5500000000000001E-2</v>
      </c>
      <c r="O15" s="146">
        <v>0.93110000000000004</v>
      </c>
      <c r="P15" s="146">
        <v>1.34E-2</v>
      </c>
      <c r="Q15" s="147">
        <f t="shared" si="1"/>
        <v>1</v>
      </c>
    </row>
    <row r="16" spans="1:17" ht="24.95" customHeight="1">
      <c r="A16" s="1064">
        <v>1997</v>
      </c>
      <c r="B16" s="145">
        <v>22391621</v>
      </c>
      <c r="C16" s="1066">
        <v>60716518</v>
      </c>
      <c r="D16" s="145">
        <v>87977754</v>
      </c>
      <c r="E16" s="1066">
        <f t="shared" si="2"/>
        <v>171085893</v>
      </c>
      <c r="F16" s="145">
        <v>22044754</v>
      </c>
      <c r="G16" s="1066">
        <v>244657692</v>
      </c>
      <c r="H16" s="145">
        <v>4780248</v>
      </c>
      <c r="I16" s="1096">
        <f t="shared" si="3"/>
        <v>271482694</v>
      </c>
      <c r="J16" s="146">
        <f>(B16*100)/$E$16/100</f>
        <v>0.13087941154797608</v>
      </c>
      <c r="K16" s="146">
        <f>(C16*100)/$E$16/100</f>
        <v>0.35488909655455925</v>
      </c>
      <c r="L16" s="146">
        <f>(D16*100)/$E$16/100</f>
        <v>0.51423149189746464</v>
      </c>
      <c r="M16" s="155">
        <f>(E16*100)/$E$16/100</f>
        <v>1</v>
      </c>
      <c r="N16" s="146">
        <f>(F16*100)/$I$16/100</f>
        <v>8.1201323278455459E-2</v>
      </c>
      <c r="O16" s="146">
        <f>(G16*100)/$I$16/100</f>
        <v>0.90119074772405194</v>
      </c>
      <c r="P16" s="146">
        <f>(H16*100)/$I$16/100</f>
        <v>1.7607928997492563E-2</v>
      </c>
      <c r="Q16" s="147">
        <f>(I16*100)/$I$16/100</f>
        <v>1</v>
      </c>
    </row>
    <row r="17" spans="1:17" ht="24.95" customHeight="1">
      <c r="A17" s="1064">
        <v>1998</v>
      </c>
      <c r="B17" s="145">
        <v>42006406</v>
      </c>
      <c r="C17" s="1066">
        <v>50550678</v>
      </c>
      <c r="D17" s="145">
        <v>168734760</v>
      </c>
      <c r="E17" s="1066">
        <f t="shared" si="2"/>
        <v>261291844</v>
      </c>
      <c r="F17" s="145">
        <v>30588482</v>
      </c>
      <c r="G17" s="1066">
        <v>270080581</v>
      </c>
      <c r="H17" s="145">
        <v>9792284</v>
      </c>
      <c r="I17" s="1096">
        <f t="shared" si="3"/>
        <v>310461347</v>
      </c>
      <c r="J17" s="146">
        <f>(B17*100)/$E$17/100</f>
        <v>0.16076432144586955</v>
      </c>
      <c r="K17" s="146">
        <f>(C17*100)/$E$17/100</f>
        <v>0.19346443128932872</v>
      </c>
      <c r="L17" s="146">
        <f>(D17*100)/$E$17/100</f>
        <v>0.64577124726480184</v>
      </c>
      <c r="M17" s="155">
        <f>(E17*100)/$E$17/100</f>
        <v>1</v>
      </c>
      <c r="N17" s="146">
        <f>(F17*100)/$I$17/100</f>
        <v>9.8525894754943513E-2</v>
      </c>
      <c r="O17" s="146">
        <f>(G17*100)/$I$17/100</f>
        <v>0.86993303227535124</v>
      </c>
      <c r="P17" s="146">
        <f>(H17*100)/$I$17/100</f>
        <v>3.1541072969705305E-2</v>
      </c>
      <c r="Q17" s="155">
        <f>(I17*100)/$I$17/100</f>
        <v>1</v>
      </c>
    </row>
    <row r="18" spans="1:17" ht="24.95" customHeight="1">
      <c r="A18" s="1064">
        <v>1999</v>
      </c>
      <c r="B18" s="145">
        <v>12794116</v>
      </c>
      <c r="C18" s="1066">
        <v>40367104</v>
      </c>
      <c r="D18" s="145">
        <v>129680319</v>
      </c>
      <c r="E18" s="1066">
        <f t="shared" si="2"/>
        <v>182841539</v>
      </c>
      <c r="F18" s="145">
        <v>19452180</v>
      </c>
      <c r="G18" s="1066">
        <v>249979548</v>
      </c>
      <c r="H18" s="145">
        <v>22595035</v>
      </c>
      <c r="I18" s="1096">
        <f t="shared" si="3"/>
        <v>292026763</v>
      </c>
      <c r="J18" s="146">
        <f>(B18*100)/$E$18/100</f>
        <v>6.9973792990224173E-2</v>
      </c>
      <c r="K18" s="146">
        <f>(C18*100)/$E$18/100</f>
        <v>0.22077643964701038</v>
      </c>
      <c r="L18" s="146">
        <f>(D18*100)/$E$18/100</f>
        <v>0.70924976736276546</v>
      </c>
      <c r="M18" s="155">
        <f>(E18*100)/$E$18/100</f>
        <v>1</v>
      </c>
      <c r="N18" s="146">
        <f>(F18*100)/$I$18/100</f>
        <v>6.6610949627243579E-2</v>
      </c>
      <c r="O18" s="146">
        <f>(G18*100)/$I$18/100</f>
        <v>0.85601588509201121</v>
      </c>
      <c r="P18" s="146">
        <f>(H18*100)/$I$18/100</f>
        <v>7.7373165280745171E-2</v>
      </c>
      <c r="Q18" s="155">
        <f>(I18*100)/$I$18/100</f>
        <v>1</v>
      </c>
    </row>
    <row r="19" spans="1:17" ht="24.95" customHeight="1">
      <c r="A19" s="1077">
        <v>2000</v>
      </c>
      <c r="B19" s="166">
        <v>13735576</v>
      </c>
      <c r="C19" s="1068">
        <v>42279186</v>
      </c>
      <c r="D19" s="166">
        <v>107097732</v>
      </c>
      <c r="E19" s="1066">
        <f t="shared" si="2"/>
        <v>163112494</v>
      </c>
      <c r="F19" s="166">
        <v>18057127</v>
      </c>
      <c r="G19" s="1068">
        <v>311371952</v>
      </c>
      <c r="H19" s="166">
        <v>22811307</v>
      </c>
      <c r="I19" s="1096">
        <f t="shared" si="3"/>
        <v>352240386</v>
      </c>
      <c r="J19" s="146">
        <f>(B19*100)/$E$19/100</f>
        <v>8.4209220662152348E-2</v>
      </c>
      <c r="K19" s="146">
        <f>(C19*100)/$E$19/100</f>
        <v>0.25920262122900284</v>
      </c>
      <c r="L19" s="146">
        <f>(D19*100)/$E$19/100</f>
        <v>0.65658815810884474</v>
      </c>
      <c r="M19" s="262">
        <f>(E19*100)/$E$19/100</f>
        <v>1</v>
      </c>
      <c r="N19" s="263">
        <f>(F19*100)/$I$19/100</f>
        <v>5.1263647547785736E-2</v>
      </c>
      <c r="O19" s="263">
        <f>(G19*100)/$I$19/100</f>
        <v>0.88397572900683796</v>
      </c>
      <c r="P19" s="263">
        <f>(H19*100)/$I$19/100</f>
        <v>6.4760623445376309E-2</v>
      </c>
      <c r="Q19" s="155">
        <f>(I19*100)/$I$19/100</f>
        <v>1</v>
      </c>
    </row>
    <row r="20" spans="1:17" ht="24.95" customHeight="1">
      <c r="A20" s="1077">
        <v>2001</v>
      </c>
      <c r="B20" s="166">
        <v>9708558</v>
      </c>
      <c r="C20" s="1068">
        <v>34566203</v>
      </c>
      <c r="D20" s="166">
        <v>106841942</v>
      </c>
      <c r="E20" s="1066">
        <f t="shared" si="2"/>
        <v>151116703</v>
      </c>
      <c r="F20" s="166">
        <v>12753934</v>
      </c>
      <c r="G20" s="1068">
        <v>288159368</v>
      </c>
      <c r="H20" s="166">
        <v>17882180</v>
      </c>
      <c r="I20" s="1096">
        <f t="shared" si="3"/>
        <v>318795482</v>
      </c>
      <c r="J20" s="146">
        <f>(B20*100)/$E$20/100</f>
        <v>6.4245432882425971E-2</v>
      </c>
      <c r="K20" s="146">
        <f>(C20*100)/$E$20/100</f>
        <v>0.22873846711703336</v>
      </c>
      <c r="L20" s="146">
        <f>(D20*100)/$E$20/100</f>
        <v>0.7070161000005406</v>
      </c>
      <c r="M20" s="262">
        <f>(E20*100)/$E$20/100</f>
        <v>1</v>
      </c>
      <c r="N20" s="263">
        <f>(F20*100)/$I$20/100</f>
        <v>4.0006633469165657E-2</v>
      </c>
      <c r="O20" s="263">
        <f>(G20*100)/$I$20/100</f>
        <v>0.90390041349456762</v>
      </c>
      <c r="P20" s="263">
        <f>(H20*100)/$I$20/100</f>
        <v>5.6092953036266685E-2</v>
      </c>
      <c r="Q20" s="155">
        <f>(I20*100)/$I$20/100</f>
        <v>1</v>
      </c>
    </row>
    <row r="21" spans="1:17" ht="24.95" customHeight="1">
      <c r="A21" s="1077">
        <v>2002</v>
      </c>
      <c r="B21" s="166">
        <v>9926217</v>
      </c>
      <c r="C21" s="1068">
        <v>281981</v>
      </c>
      <c r="D21" s="166">
        <v>4386326</v>
      </c>
      <c r="E21" s="1066">
        <f t="shared" si="2"/>
        <v>14594524</v>
      </c>
      <c r="F21" s="166">
        <v>10424158</v>
      </c>
      <c r="G21" s="1068">
        <v>32980812</v>
      </c>
      <c r="H21" s="166">
        <v>4809569</v>
      </c>
      <c r="I21" s="1096">
        <f t="shared" si="3"/>
        <v>48214539</v>
      </c>
      <c r="J21" s="146">
        <f>(B21*100)/$E$21/100</f>
        <v>0.68013297316171462</v>
      </c>
      <c r="K21" s="146">
        <f>(C21*100)/$E$21/100</f>
        <v>1.9321013826829846E-2</v>
      </c>
      <c r="L21" s="146">
        <f>(D21*100)/$E$21/100</f>
        <v>0.3005460130114555</v>
      </c>
      <c r="M21" s="262">
        <f>(E21*100)/$E$21/100</f>
        <v>1</v>
      </c>
      <c r="N21" s="263">
        <f>(F21*100)/$I$21/100</f>
        <v>0.21620362272882043</v>
      </c>
      <c r="O21" s="263">
        <f>(G21*100)/$I$21/100</f>
        <v>0.68404287760586069</v>
      </c>
      <c r="P21" s="263">
        <f>(H21*100)/$I$21/100</f>
        <v>9.9753499665318796E-2</v>
      </c>
      <c r="Q21" s="155">
        <f>(I21*100)/$I$21/100</f>
        <v>1</v>
      </c>
    </row>
    <row r="22" spans="1:17" ht="24.95" customHeight="1">
      <c r="A22" s="1077">
        <v>2003</v>
      </c>
      <c r="B22" s="166">
        <v>10313410</v>
      </c>
      <c r="C22" s="1068">
        <v>1228663</v>
      </c>
      <c r="D22" s="166">
        <v>3675328</v>
      </c>
      <c r="E22" s="1066">
        <f t="shared" si="2"/>
        <v>15217401</v>
      </c>
      <c r="F22" s="166">
        <v>10776228</v>
      </c>
      <c r="G22" s="1068">
        <v>28650769</v>
      </c>
      <c r="H22" s="166">
        <v>4012441</v>
      </c>
      <c r="I22" s="1096">
        <f t="shared" si="3"/>
        <v>43439438</v>
      </c>
      <c r="J22" s="146">
        <f>(B22*100)/$E$22/100</f>
        <v>0.67773793961268425</v>
      </c>
      <c r="K22" s="146">
        <f>(C22*100)/$E$22/100</f>
        <v>8.0740659985236635E-2</v>
      </c>
      <c r="L22" s="146">
        <f>(D22*100)/$E$22/100</f>
        <v>0.24152140040207917</v>
      </c>
      <c r="M22" s="262">
        <f>(E22*100)/$E$22/100</f>
        <v>1</v>
      </c>
      <c r="N22" s="263">
        <f>(F22*100)/$I$22/100</f>
        <v>0.24807475639993318</v>
      </c>
      <c r="O22" s="263">
        <f>(G22*100)/$I$22/100</f>
        <v>0.65955662225648493</v>
      </c>
      <c r="P22" s="263">
        <f>(H22*100)/$I$22/100</f>
        <v>9.2368621343581842E-2</v>
      </c>
      <c r="Q22" s="155">
        <f>(I22*100)/$I$22/100</f>
        <v>1</v>
      </c>
    </row>
    <row r="23" spans="1:17" ht="24.95" customHeight="1">
      <c r="A23" s="1077">
        <v>2004</v>
      </c>
      <c r="B23" s="166">
        <v>314509</v>
      </c>
      <c r="C23" s="1068">
        <v>612732</v>
      </c>
      <c r="D23" s="166">
        <v>4309900</v>
      </c>
      <c r="E23" s="1066">
        <v>5237141</v>
      </c>
      <c r="F23" s="166">
        <v>847707</v>
      </c>
      <c r="G23" s="1068">
        <v>37315503</v>
      </c>
      <c r="H23" s="166">
        <v>4553858</v>
      </c>
      <c r="I23" s="1096">
        <v>42717068</v>
      </c>
      <c r="J23" s="146">
        <f>(B23*100)/$E$23/100</f>
        <v>6.005356739488206E-2</v>
      </c>
      <c r="K23" s="146">
        <f>(C23*100)/$E$23/100</f>
        <v>0.11699742283051</v>
      </c>
      <c r="L23" s="146">
        <f>(D23*100)/$E$23/100</f>
        <v>0.82294900977460794</v>
      </c>
      <c r="M23" s="262">
        <v>1</v>
      </c>
      <c r="N23" s="263">
        <f>(F23*100)/$I$23/100</f>
        <v>1.9844690651521307E-2</v>
      </c>
      <c r="O23" s="263">
        <f>(G23*100)/$I$23/100</f>
        <v>0.87355019309845883</v>
      </c>
      <c r="P23" s="263">
        <v>7.9855748003118357E-2</v>
      </c>
      <c r="Q23" s="155">
        <v>1</v>
      </c>
    </row>
    <row r="24" spans="1:17" ht="24.95" customHeight="1">
      <c r="A24" s="1077">
        <v>2005</v>
      </c>
      <c r="B24" s="224">
        <v>649496</v>
      </c>
      <c r="C24" s="1073">
        <v>748233</v>
      </c>
      <c r="D24" s="224">
        <v>5456822</v>
      </c>
      <c r="E24" s="1073">
        <v>6854551</v>
      </c>
      <c r="F24" s="166">
        <v>1112684</v>
      </c>
      <c r="G24" s="1068">
        <v>54291694</v>
      </c>
      <c r="H24" s="166">
        <v>4404105</v>
      </c>
      <c r="I24" s="1097">
        <v>59808483</v>
      </c>
      <c r="J24" s="146">
        <f>(B24*100)/$E$24/100</f>
        <v>9.4753981697707115E-2</v>
      </c>
      <c r="K24" s="146">
        <f>(C24*100)/$E$24/100</f>
        <v>0.10915857216614189</v>
      </c>
      <c r="L24" s="146">
        <f>(D24*100)/$E$24/100</f>
        <v>0.79608744613615101</v>
      </c>
      <c r="M24" s="155">
        <f>(E24*100)/$E$24/100</f>
        <v>1</v>
      </c>
      <c r="N24" s="146">
        <f>(F24*100)/$I$24/100</f>
        <v>1.8604116743773623E-2</v>
      </c>
      <c r="O24" s="146">
        <f>(G24*100)/$I$24/100</f>
        <v>0.90775908828852925</v>
      </c>
      <c r="P24" s="146">
        <f>(H24*100)/$I$24/100</f>
        <v>7.3636794967697136E-2</v>
      </c>
      <c r="Q24" s="155">
        <f>(I24*100)/$I$24/100</f>
        <v>1</v>
      </c>
    </row>
    <row r="25" spans="1:17" ht="24.95" customHeight="1">
      <c r="A25" s="1077">
        <v>2006</v>
      </c>
      <c r="B25" s="224">
        <v>546515</v>
      </c>
      <c r="C25" s="1073">
        <v>7234013</v>
      </c>
      <c r="D25" s="224">
        <v>5357125</v>
      </c>
      <c r="E25" s="1073">
        <v>13137653</v>
      </c>
      <c r="F25" s="166">
        <v>1303966</v>
      </c>
      <c r="G25" s="1068">
        <v>67964912</v>
      </c>
      <c r="H25" s="166">
        <v>4723586</v>
      </c>
      <c r="I25" s="1097">
        <v>73992465</v>
      </c>
      <c r="J25" s="146">
        <f>(B25*100)/$E$25/100</f>
        <v>4.1599134944422723E-2</v>
      </c>
      <c r="K25" s="146">
        <f>(C25*100)/$E$25/100</f>
        <v>0.5506320649510229</v>
      </c>
      <c r="L25" s="146">
        <f>(D25*100)/$E$25/100</f>
        <v>0.40776880010455441</v>
      </c>
      <c r="M25" s="155">
        <f>(E25*100)/$E$25/100</f>
        <v>1</v>
      </c>
      <c r="N25" s="146">
        <f>(F25*100)/$I$25/100</f>
        <v>1.7622956607811349E-2</v>
      </c>
      <c r="O25" s="146">
        <f>(G25*100)/$I$25/100</f>
        <v>0.91853828629712497</v>
      </c>
      <c r="P25" s="146">
        <f>(H25*100)/$I$25/100</f>
        <v>6.3838743580174009E-2</v>
      </c>
      <c r="Q25" s="155">
        <f>(I25*100)/$I$25/100</f>
        <v>1</v>
      </c>
    </row>
    <row r="26" spans="1:17" ht="24.95" customHeight="1">
      <c r="A26" s="1400">
        <v>2007</v>
      </c>
      <c r="B26" s="166">
        <v>934122</v>
      </c>
      <c r="C26" s="1068">
        <v>14917306</v>
      </c>
      <c r="D26" s="166">
        <v>6205491</v>
      </c>
      <c r="E26" s="1068">
        <v>22056919</v>
      </c>
      <c r="F26" s="166">
        <v>1962360</v>
      </c>
      <c r="G26" s="1068">
        <v>91816182</v>
      </c>
      <c r="H26" s="166">
        <v>4641157</v>
      </c>
      <c r="I26" s="1097">
        <v>98419699</v>
      </c>
      <c r="J26" s="146">
        <f>(B26*100)/$E$26/100</f>
        <v>4.2350520487471524E-2</v>
      </c>
      <c r="K26" s="146">
        <f>(C26*100)/$E$26/100</f>
        <v>0.6763095970021924</v>
      </c>
      <c r="L26" s="146">
        <f>(D26*100)/$E$26/100</f>
        <v>0.28133988251033609</v>
      </c>
      <c r="M26" s="155">
        <f>(E26*100)/$E$26/100</f>
        <v>1</v>
      </c>
      <c r="N26" s="146">
        <f>(F26*100)/$I$26/100</f>
        <v>1.9938691338610984E-2</v>
      </c>
      <c r="O26" s="146">
        <f>(G26*100)/$I$26/100</f>
        <v>0.93290451944991215</v>
      </c>
      <c r="P26" s="146">
        <f>(H26*100)/$I$26/100</f>
        <v>4.7156789211476854E-2</v>
      </c>
      <c r="Q26" s="155">
        <f>(I26*100)/$I$26/100</f>
        <v>1</v>
      </c>
    </row>
    <row r="27" spans="1:17" s="37" customFormat="1" ht="24.95" customHeight="1">
      <c r="A27" s="1400">
        <v>2008</v>
      </c>
      <c r="B27" s="166">
        <v>865117</v>
      </c>
      <c r="C27" s="1068">
        <v>21292045</v>
      </c>
      <c r="D27" s="166">
        <v>7893054</v>
      </c>
      <c r="E27" s="1068">
        <v>30050216</v>
      </c>
      <c r="F27" s="166">
        <v>2139991</v>
      </c>
      <c r="G27" s="1068">
        <v>115951586</v>
      </c>
      <c r="H27" s="166">
        <v>4324227</v>
      </c>
      <c r="I27" s="1097">
        <v>122415804</v>
      </c>
      <c r="J27" s="146">
        <f>(B27*100)/$E$27/100</f>
        <v>2.8789044311694795E-2</v>
      </c>
      <c r="K27" s="146">
        <f>(C27*100)/$E$27/100</f>
        <v>0.70854881708670581</v>
      </c>
      <c r="L27" s="146">
        <f>(D27*100)/$E$27/100</f>
        <v>0.26266213860159943</v>
      </c>
      <c r="M27" s="155">
        <f>(E27*100)/$E$27/100</f>
        <v>1</v>
      </c>
      <c r="N27" s="146">
        <f>(F27*100)/$I$27/100</f>
        <v>1.7481329453180733E-2</v>
      </c>
      <c r="O27" s="146">
        <f>(G27*100)/$I$27/100</f>
        <v>0.947194579549549</v>
      </c>
      <c r="P27" s="146">
        <f>(H27*100)/$I$27/100</f>
        <v>3.5324090997270255E-2</v>
      </c>
      <c r="Q27" s="155">
        <f>(I27*100)/$I$27/100</f>
        <v>1</v>
      </c>
    </row>
    <row r="28" spans="1:17" s="37" customFormat="1" ht="24.95" customHeight="1">
      <c r="A28" s="1400">
        <v>2009</v>
      </c>
      <c r="B28" s="166">
        <v>385481</v>
      </c>
      <c r="C28" s="1068">
        <v>18962022</v>
      </c>
      <c r="D28" s="166">
        <v>6924639</v>
      </c>
      <c r="E28" s="1068">
        <v>26272142</v>
      </c>
      <c r="F28" s="166">
        <v>1634430</v>
      </c>
      <c r="G28" s="1068">
        <v>110320825</v>
      </c>
      <c r="H28" s="166">
        <v>3725559</v>
      </c>
      <c r="I28" s="1068">
        <v>115680814</v>
      </c>
      <c r="J28" s="146">
        <f>(B28*100)/$E$28/100</f>
        <v>1.4672614056364341E-2</v>
      </c>
      <c r="K28" s="146">
        <f>(C28*100)/$E$28/100</f>
        <v>0.72175393997185311</v>
      </c>
      <c r="L28" s="146">
        <f>(D28*100)/$E$28/100</f>
        <v>0.26357344597178256</v>
      </c>
      <c r="M28" s="155">
        <f>(E28*100)/$E$28/100</f>
        <v>1</v>
      </c>
      <c r="N28" s="146">
        <f>(F28*100)/$I$28/100</f>
        <v>1.4128790622099183E-2</v>
      </c>
      <c r="O28" s="146">
        <f>(G28*100)/$I$28/100</f>
        <v>0.95366570466905598</v>
      </c>
      <c r="P28" s="146">
        <f>(H28*100)/$I$28/100</f>
        <v>3.2205504708844805E-2</v>
      </c>
      <c r="Q28" s="155">
        <f>(I28*100)/$I$28/100</f>
        <v>1</v>
      </c>
    </row>
    <row r="29" spans="1:17" s="37" customFormat="1" ht="24.95" customHeight="1" thickBot="1">
      <c r="A29" s="1402">
        <v>2010</v>
      </c>
      <c r="B29" s="1219">
        <v>28525</v>
      </c>
      <c r="C29" s="1220">
        <v>27643046</v>
      </c>
      <c r="D29" s="1219">
        <v>8363291</v>
      </c>
      <c r="E29" s="1220">
        <v>36034862</v>
      </c>
      <c r="F29" s="1219">
        <v>1580053</v>
      </c>
      <c r="G29" s="1220">
        <v>147591258</v>
      </c>
      <c r="H29" s="1219">
        <v>3241290</v>
      </c>
      <c r="I29" s="1220">
        <v>152412601</v>
      </c>
      <c r="J29" s="1221">
        <f>(B29*100)/$E$29/100</f>
        <v>7.9159453975430794E-4</v>
      </c>
      <c r="K29" s="1221">
        <f>(C29*100)/$E$29/100</f>
        <v>0.767119518870365</v>
      </c>
      <c r="L29" s="1221">
        <f>(D29*100)/$E$29/100</f>
        <v>0.23208888658988067</v>
      </c>
      <c r="M29" s="1406">
        <f>(E29*100)/$E$29/100</f>
        <v>1</v>
      </c>
      <c r="N29" s="1221">
        <f>(F29*100)/$I$29/100</f>
        <v>1.0366944659647926E-2</v>
      </c>
      <c r="O29" s="1221">
        <f>(G29*100)/$I$29/100</f>
        <v>0.96836650665124469</v>
      </c>
      <c r="P29" s="1221">
        <f>(H29*100)/$I$29/100</f>
        <v>2.1266548689107406E-2</v>
      </c>
      <c r="Q29" s="1406">
        <f>(I29*100)/$I$29/100</f>
        <v>1</v>
      </c>
    </row>
    <row r="30" spans="1:17" s="8" customFormat="1" ht="15" customHeight="1">
      <c r="A30" s="51" t="s">
        <v>497</v>
      </c>
      <c r="B30" s="520"/>
      <c r="C30" s="520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1"/>
      <c r="Q30" s="51"/>
    </row>
    <row r="31" spans="1:17" s="8" customFormat="1" ht="15" customHeight="1">
      <c r="A31" s="1549" t="s">
        <v>1279</v>
      </c>
      <c r="B31" s="1549"/>
      <c r="C31" s="1549"/>
      <c r="D31" s="1549"/>
      <c r="E31" s="1549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1"/>
      <c r="Q31" s="51"/>
    </row>
    <row r="32" spans="1:17" s="8" customFormat="1" ht="15" customHeight="1">
      <c r="A32" s="522" t="s">
        <v>498</v>
      </c>
      <c r="B32" s="522"/>
      <c r="C32" s="522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3"/>
    </row>
    <row r="33" spans="1:12">
      <c r="A33" s="7" t="s">
        <v>499</v>
      </c>
      <c r="B33" s="12"/>
      <c r="C33" s="12"/>
      <c r="D33" s="12"/>
      <c r="E33" s="32"/>
      <c r="F33" s="32"/>
      <c r="G33" s="32"/>
      <c r="H33" s="32"/>
      <c r="I33" s="32"/>
      <c r="J33" s="32"/>
      <c r="K33" s="32"/>
      <c r="L33" s="32"/>
    </row>
  </sheetData>
  <mergeCells count="2">
    <mergeCell ref="A3:Q3"/>
    <mergeCell ref="A31:E31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6" orientation="landscape" useFirstPageNumber="1" horizontalDpi="300" verticalDpi="300" r:id="rId1"/>
  <headerFooter alignWithMargins="0">
    <oddFooter>&amp;R
&amp;"Arial,Negrito"22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showGridLines="0" topLeftCell="A15" zoomScale="75" workbookViewId="0">
      <selection activeCell="A26" sqref="A26:Q29"/>
    </sheetView>
  </sheetViews>
  <sheetFormatPr defaultColWidth="11.42578125" defaultRowHeight="12.75"/>
  <cols>
    <col min="1" max="1" width="8.7109375" customWidth="1"/>
    <col min="2" max="2" width="15.28515625" customWidth="1"/>
    <col min="3" max="3" width="16" customWidth="1"/>
    <col min="4" max="4" width="15.42578125" customWidth="1"/>
    <col min="5" max="5" width="15.28515625" customWidth="1"/>
    <col min="6" max="6" width="17" customWidth="1"/>
    <col min="7" max="7" width="15.42578125" customWidth="1"/>
    <col min="8" max="8" width="12.85546875" customWidth="1"/>
    <col min="9" max="9" width="16.7109375" customWidth="1"/>
    <col min="10" max="10" width="9.85546875" customWidth="1"/>
    <col min="11" max="11" width="10.42578125" customWidth="1"/>
    <col min="12" max="12" width="9.42578125" customWidth="1"/>
    <col min="13" max="13" width="8.28515625" customWidth="1"/>
    <col min="14" max="14" width="10.5703125" customWidth="1"/>
    <col min="15" max="15" width="9.5703125" customWidth="1"/>
    <col min="16" max="16" width="9.42578125" customWidth="1"/>
    <col min="17" max="17" width="8.7109375" customWidth="1"/>
  </cols>
  <sheetData>
    <row r="2" spans="1:17" ht="30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30" customHeight="1">
      <c r="A3" s="1545" t="s">
        <v>106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/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712" t="s">
        <v>256</v>
      </c>
      <c r="K5" s="149"/>
      <c r="L5" s="260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150"/>
      <c r="B6" s="151" t="s">
        <v>257</v>
      </c>
      <c r="C6" s="152" t="s">
        <v>258</v>
      </c>
      <c r="D6" s="151" t="s">
        <v>259</v>
      </c>
      <c r="E6" s="256" t="s">
        <v>6</v>
      </c>
      <c r="F6" s="151" t="s">
        <v>257</v>
      </c>
      <c r="G6" s="152" t="s">
        <v>258</v>
      </c>
      <c r="H6" s="152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1108">
        <v>1988</v>
      </c>
      <c r="B7" s="713">
        <v>409410</v>
      </c>
      <c r="C7" s="1106">
        <v>6444239</v>
      </c>
      <c r="D7" s="713">
        <v>253139</v>
      </c>
      <c r="E7" s="1106">
        <f>(B7+C7+D7)</f>
        <v>7106788</v>
      </c>
      <c r="F7" s="713">
        <v>11388493</v>
      </c>
      <c r="G7" s="1106">
        <v>14115923</v>
      </c>
      <c r="H7" s="713">
        <v>0</v>
      </c>
      <c r="I7" s="1106">
        <f>(F7+G7+H7)</f>
        <v>25504416</v>
      </c>
      <c r="J7" s="143">
        <f>(B7*100)/$E$7/100</f>
        <v>5.7608303498007815E-2</v>
      </c>
      <c r="K7" s="1090">
        <f t="shared" ref="K7:L9" si="0">(C7*100)/$E7/100</f>
        <v>0.90677237030287106</v>
      </c>
      <c r="L7" s="143">
        <f t="shared" si="0"/>
        <v>3.5619326199121178E-2</v>
      </c>
      <c r="M7" s="1105">
        <f>SUM(J7:L7)</f>
        <v>1</v>
      </c>
      <c r="N7" s="143">
        <f>(F7*100)/$I7/100</f>
        <v>0.4465302400964602</v>
      </c>
      <c r="O7" s="1090">
        <f>(G7*100)/$I7/100</f>
        <v>0.55346975990353986</v>
      </c>
      <c r="P7" s="143">
        <f>(H7*100)/$I7/100</f>
        <v>0</v>
      </c>
      <c r="Q7" s="1104">
        <f>SUM(N7:P7)</f>
        <v>1</v>
      </c>
    </row>
    <row r="8" spans="1:17" ht="24.95" customHeight="1">
      <c r="A8" s="1109">
        <v>1989</v>
      </c>
      <c r="B8" s="714">
        <v>269777</v>
      </c>
      <c r="C8" s="1107">
        <v>11419023</v>
      </c>
      <c r="D8" s="714">
        <v>0</v>
      </c>
      <c r="E8" s="1107">
        <f t="shared" ref="E8:E18" si="1">(B8+C8+D8)</f>
        <v>11688800</v>
      </c>
      <c r="F8" s="714">
        <v>23160993</v>
      </c>
      <c r="G8" s="1107">
        <v>15069945</v>
      </c>
      <c r="H8" s="714">
        <v>9905</v>
      </c>
      <c r="I8" s="1107">
        <f t="shared" ref="I8:I18" si="2">(F8+G8+H8)</f>
        <v>38240843</v>
      </c>
      <c r="J8" s="146">
        <f>(B8*100)/$E$8/100</f>
        <v>2.3079956881801381E-2</v>
      </c>
      <c r="K8" s="1084">
        <f t="shared" si="0"/>
        <v>0.97692004311819858</v>
      </c>
      <c r="L8" s="146">
        <f t="shared" si="0"/>
        <v>0</v>
      </c>
      <c r="M8" s="1103">
        <f t="shared" ref="M8:M29" si="3">SUM(J8:L8)</f>
        <v>1</v>
      </c>
      <c r="N8" s="146">
        <f t="shared" ref="N8:N29" si="4">(F8*100)/$I8/100</f>
        <v>0.60566115135066456</v>
      </c>
      <c r="O8" s="1084">
        <f t="shared" ref="O8:O29" si="5">(G8*100)/$I8/100</f>
        <v>0.39407983239281619</v>
      </c>
      <c r="P8" s="146">
        <f t="shared" ref="P8:P29" si="6">(H8*100)/$I8/100</f>
        <v>2.5901625651924046E-4</v>
      </c>
      <c r="Q8" s="1089">
        <f t="shared" ref="Q8:Q29" si="7">SUM(N8:P8)</f>
        <v>1</v>
      </c>
    </row>
    <row r="9" spans="1:17" ht="24.95" customHeight="1">
      <c r="A9" s="1109">
        <v>1990</v>
      </c>
      <c r="B9" s="714">
        <v>470872</v>
      </c>
      <c r="C9" s="1107">
        <v>11618840</v>
      </c>
      <c r="D9" s="714">
        <v>931969</v>
      </c>
      <c r="E9" s="1107">
        <f t="shared" si="1"/>
        <v>13021681</v>
      </c>
      <c r="F9" s="714">
        <v>31558332</v>
      </c>
      <c r="G9" s="1107">
        <v>16492191</v>
      </c>
      <c r="H9" s="714">
        <v>7438</v>
      </c>
      <c r="I9" s="1107">
        <f t="shared" si="2"/>
        <v>48057961</v>
      </c>
      <c r="J9" s="146">
        <f t="shared" ref="J9:J29" si="8">(B9*100)/$E9/100</f>
        <v>3.6160615515001479E-2</v>
      </c>
      <c r="K9" s="1084">
        <f t="shared" si="0"/>
        <v>0.89226882458570445</v>
      </c>
      <c r="L9" s="146">
        <f t="shared" si="0"/>
        <v>7.1570559899294117E-2</v>
      </c>
      <c r="M9" s="1103">
        <f t="shared" si="3"/>
        <v>1</v>
      </c>
      <c r="N9" s="146">
        <f t="shared" si="4"/>
        <v>0.65667230451162917</v>
      </c>
      <c r="O9" s="1084">
        <f t="shared" si="5"/>
        <v>0.34317292404478006</v>
      </c>
      <c r="P9" s="146">
        <f t="shared" si="6"/>
        <v>1.5477144359079238E-4</v>
      </c>
      <c r="Q9" s="1089">
        <f t="shared" si="7"/>
        <v>1</v>
      </c>
    </row>
    <row r="10" spans="1:17" ht="24.95" customHeight="1">
      <c r="A10" s="1109">
        <v>1991</v>
      </c>
      <c r="B10" s="714">
        <v>352210</v>
      </c>
      <c r="C10" s="1107">
        <v>5724868</v>
      </c>
      <c r="D10" s="714">
        <v>1047451</v>
      </c>
      <c r="E10" s="1107">
        <f t="shared" si="1"/>
        <v>7124529</v>
      </c>
      <c r="F10" s="714">
        <v>14471534</v>
      </c>
      <c r="G10" s="1107">
        <v>11579551</v>
      </c>
      <c r="H10" s="714">
        <v>6836</v>
      </c>
      <c r="I10" s="1107">
        <f t="shared" si="2"/>
        <v>26057921</v>
      </c>
      <c r="J10" s="146">
        <f t="shared" si="8"/>
        <v>4.943625045248605E-2</v>
      </c>
      <c r="K10" s="1084">
        <f t="shared" ref="K10:K29" si="9">(C10*100)/$E10/100</f>
        <v>0.80354336405957494</v>
      </c>
      <c r="L10" s="146">
        <f t="shared" ref="L10:L29" si="10">(D10*100)/$E10/100</f>
        <v>0.14702038548793891</v>
      </c>
      <c r="M10" s="1103">
        <f t="shared" si="3"/>
        <v>0.99999999999999989</v>
      </c>
      <c r="N10" s="146">
        <f t="shared" si="4"/>
        <v>0.55536026838058183</v>
      </c>
      <c r="O10" s="1084">
        <f t="shared" si="5"/>
        <v>0.44437739296239331</v>
      </c>
      <c r="P10" s="146">
        <f t="shared" si="6"/>
        <v>2.6233865702486397E-4</v>
      </c>
      <c r="Q10" s="1089">
        <f t="shared" si="7"/>
        <v>1</v>
      </c>
    </row>
    <row r="11" spans="1:17" ht="24.95" customHeight="1">
      <c r="A11" s="1109">
        <v>1992</v>
      </c>
      <c r="B11" s="714">
        <v>287846</v>
      </c>
      <c r="C11" s="1107">
        <v>2640764</v>
      </c>
      <c r="D11" s="714">
        <v>1435724</v>
      </c>
      <c r="E11" s="1107">
        <f t="shared" si="1"/>
        <v>4364334</v>
      </c>
      <c r="F11" s="714">
        <v>8221803</v>
      </c>
      <c r="G11" s="1107">
        <v>10761792</v>
      </c>
      <c r="H11" s="714">
        <v>26043</v>
      </c>
      <c r="I11" s="1107">
        <f t="shared" si="2"/>
        <v>19009638</v>
      </c>
      <c r="J11" s="146">
        <f t="shared" si="8"/>
        <v>6.5954163911378011E-2</v>
      </c>
      <c r="K11" s="1084">
        <f t="shared" si="9"/>
        <v>0.60507834643269742</v>
      </c>
      <c r="L11" s="146">
        <f t="shared" si="10"/>
        <v>0.32896748965592459</v>
      </c>
      <c r="M11" s="1103">
        <f t="shared" si="3"/>
        <v>1</v>
      </c>
      <c r="N11" s="146">
        <f t="shared" si="4"/>
        <v>0.43250707877761796</v>
      </c>
      <c r="O11" s="1084">
        <f t="shared" si="5"/>
        <v>0.56612293195693686</v>
      </c>
      <c r="P11" s="146">
        <f t="shared" si="6"/>
        <v>1.3699892654452442E-3</v>
      </c>
      <c r="Q11" s="1089">
        <f t="shared" si="7"/>
        <v>1</v>
      </c>
    </row>
    <row r="12" spans="1:17" ht="24.95" customHeight="1">
      <c r="A12" s="1109">
        <v>1993</v>
      </c>
      <c r="B12" s="714">
        <v>1583821</v>
      </c>
      <c r="C12" s="1107">
        <v>3789714</v>
      </c>
      <c r="D12" s="714">
        <v>2318377</v>
      </c>
      <c r="E12" s="1107">
        <f t="shared" si="1"/>
        <v>7691912</v>
      </c>
      <c r="F12" s="714">
        <v>15095145</v>
      </c>
      <c r="G12" s="1107">
        <v>13689092</v>
      </c>
      <c r="H12" s="714">
        <v>144876</v>
      </c>
      <c r="I12" s="1107">
        <f t="shared" si="2"/>
        <v>28929113</v>
      </c>
      <c r="J12" s="146">
        <f t="shared" si="8"/>
        <v>0.20590732187263711</v>
      </c>
      <c r="K12" s="1084">
        <f t="shared" si="9"/>
        <v>0.49268816387914993</v>
      </c>
      <c r="L12" s="146">
        <f t="shared" si="10"/>
        <v>0.30140451424821291</v>
      </c>
      <c r="M12" s="1103">
        <f t="shared" si="3"/>
        <v>1</v>
      </c>
      <c r="N12" s="146">
        <f t="shared" si="4"/>
        <v>0.52179771291293997</v>
      </c>
      <c r="O12" s="1084">
        <f t="shared" si="5"/>
        <v>0.4731943215818612</v>
      </c>
      <c r="P12" s="146">
        <f t="shared" si="6"/>
        <v>5.0079655051988633E-3</v>
      </c>
      <c r="Q12" s="1089">
        <f t="shared" si="7"/>
        <v>1</v>
      </c>
    </row>
    <row r="13" spans="1:17" ht="24.95" customHeight="1">
      <c r="A13" s="1109">
        <v>1994</v>
      </c>
      <c r="B13" s="714">
        <v>4674545</v>
      </c>
      <c r="C13" s="1107">
        <v>7221209</v>
      </c>
      <c r="D13" s="714">
        <v>2814358</v>
      </c>
      <c r="E13" s="1107">
        <f t="shared" si="1"/>
        <v>14710112</v>
      </c>
      <c r="F13" s="714">
        <v>24023729</v>
      </c>
      <c r="G13" s="1107">
        <v>18302431</v>
      </c>
      <c r="H13" s="714">
        <v>23226</v>
      </c>
      <c r="I13" s="1107">
        <f t="shared" si="2"/>
        <v>42349386</v>
      </c>
      <c r="J13" s="146">
        <f t="shared" si="8"/>
        <v>0.31777766205994895</v>
      </c>
      <c r="K13" s="1084">
        <f t="shared" si="9"/>
        <v>0.49090102101194061</v>
      </c>
      <c r="L13" s="146">
        <f t="shared" si="10"/>
        <v>0.19132131692811039</v>
      </c>
      <c r="M13" s="1103">
        <f t="shared" si="3"/>
        <v>0.99999999999999989</v>
      </c>
      <c r="N13" s="146">
        <f t="shared" si="4"/>
        <v>0.56727455269363292</v>
      </c>
      <c r="O13" s="1084">
        <f t="shared" si="5"/>
        <v>0.43217700960292554</v>
      </c>
      <c r="P13" s="146">
        <f t="shared" si="6"/>
        <v>5.4843770344155645E-4</v>
      </c>
      <c r="Q13" s="1089">
        <f t="shared" si="7"/>
        <v>1</v>
      </c>
    </row>
    <row r="14" spans="1:17" ht="24.95" customHeight="1">
      <c r="A14" s="1109">
        <v>1995</v>
      </c>
      <c r="B14" s="714">
        <v>4947455</v>
      </c>
      <c r="C14" s="1107">
        <v>22645016</v>
      </c>
      <c r="D14" s="714">
        <v>5236893</v>
      </c>
      <c r="E14" s="1107">
        <f t="shared" si="1"/>
        <v>32829364</v>
      </c>
      <c r="F14" s="714">
        <v>51586135</v>
      </c>
      <c r="G14" s="1107">
        <v>22693724</v>
      </c>
      <c r="H14" s="714">
        <v>11903</v>
      </c>
      <c r="I14" s="1107">
        <f t="shared" si="2"/>
        <v>74291762</v>
      </c>
      <c r="J14" s="146">
        <f t="shared" si="8"/>
        <v>0.15070212752217801</v>
      </c>
      <c r="K14" s="1084">
        <f t="shared" si="9"/>
        <v>0.68977930854828629</v>
      </c>
      <c r="L14" s="146">
        <f t="shared" si="10"/>
        <v>0.15951856392953576</v>
      </c>
      <c r="M14" s="1103">
        <f t="shared" si="3"/>
        <v>1</v>
      </c>
      <c r="N14" s="146">
        <f t="shared" si="4"/>
        <v>0.69437221047469566</v>
      </c>
      <c r="O14" s="1084">
        <f t="shared" si="5"/>
        <v>0.30546756987672469</v>
      </c>
      <c r="P14" s="146">
        <f t="shared" si="6"/>
        <v>1.6021964857960966E-4</v>
      </c>
      <c r="Q14" s="1089">
        <f t="shared" si="7"/>
        <v>0.99999999999999989</v>
      </c>
    </row>
    <row r="15" spans="1:17" ht="24.95" customHeight="1">
      <c r="A15" s="1109">
        <v>1996</v>
      </c>
      <c r="B15" s="714">
        <v>4633023</v>
      </c>
      <c r="C15" s="1107">
        <v>20753755</v>
      </c>
      <c r="D15" s="714">
        <v>5961179</v>
      </c>
      <c r="E15" s="1107">
        <f t="shared" si="1"/>
        <v>31347957</v>
      </c>
      <c r="F15" s="714">
        <v>48848483</v>
      </c>
      <c r="G15" s="1107">
        <v>20452895</v>
      </c>
      <c r="H15" s="714">
        <v>78175</v>
      </c>
      <c r="I15" s="1107">
        <f t="shared" si="2"/>
        <v>69379553</v>
      </c>
      <c r="J15" s="146">
        <f t="shared" si="8"/>
        <v>0.14779345907613692</v>
      </c>
      <c r="K15" s="1084">
        <f t="shared" si="9"/>
        <v>0.66204489817310896</v>
      </c>
      <c r="L15" s="146">
        <f t="shared" si="10"/>
        <v>0.19016164275075409</v>
      </c>
      <c r="M15" s="1103">
        <f t="shared" si="3"/>
        <v>1</v>
      </c>
      <c r="N15" s="146">
        <f t="shared" si="4"/>
        <v>0.70407606978961079</v>
      </c>
      <c r="O15" s="1084">
        <f t="shared" si="5"/>
        <v>0.29479715731232803</v>
      </c>
      <c r="P15" s="146">
        <f t="shared" si="6"/>
        <v>1.126772898061191E-3</v>
      </c>
      <c r="Q15" s="1089">
        <f t="shared" si="7"/>
        <v>1</v>
      </c>
    </row>
    <row r="16" spans="1:17" ht="24.95" customHeight="1">
      <c r="A16" s="1109">
        <v>1997</v>
      </c>
      <c r="B16" s="714">
        <v>4132046</v>
      </c>
      <c r="C16" s="1107">
        <v>20821318</v>
      </c>
      <c r="D16" s="714">
        <v>14043275</v>
      </c>
      <c r="E16" s="1107">
        <f t="shared" si="1"/>
        <v>38996639</v>
      </c>
      <c r="F16" s="714">
        <v>51947656</v>
      </c>
      <c r="G16" s="1107">
        <v>24611238</v>
      </c>
      <c r="H16" s="715">
        <v>100276</v>
      </c>
      <c r="I16" s="1107">
        <f t="shared" si="2"/>
        <v>76659170</v>
      </c>
      <c r="J16" s="146">
        <f t="shared" si="8"/>
        <v>0.10595902893067272</v>
      </c>
      <c r="K16" s="1084">
        <f t="shared" si="9"/>
        <v>0.53392596218356159</v>
      </c>
      <c r="L16" s="146">
        <f t="shared" si="10"/>
        <v>0.36011500888576575</v>
      </c>
      <c r="M16" s="1103">
        <f t="shared" si="3"/>
        <v>1</v>
      </c>
      <c r="N16" s="146">
        <f t="shared" si="4"/>
        <v>0.67764438357472434</v>
      </c>
      <c r="O16" s="1084">
        <f t="shared" si="5"/>
        <v>0.32104754069213115</v>
      </c>
      <c r="P16" s="146">
        <f t="shared" si="6"/>
        <v>1.3080757331445148E-3</v>
      </c>
      <c r="Q16" s="1089">
        <f t="shared" si="7"/>
        <v>1</v>
      </c>
    </row>
    <row r="17" spans="1:19" ht="24.95" customHeight="1">
      <c r="A17" s="1109">
        <v>1998</v>
      </c>
      <c r="B17" s="714">
        <v>4151730</v>
      </c>
      <c r="C17" s="1107">
        <v>10219584</v>
      </c>
      <c r="D17" s="714">
        <v>3083446</v>
      </c>
      <c r="E17" s="1107">
        <f t="shared" si="1"/>
        <v>17454760</v>
      </c>
      <c r="F17" s="714">
        <v>32345233</v>
      </c>
      <c r="G17" s="1107">
        <v>15296442</v>
      </c>
      <c r="H17" s="715">
        <v>108830</v>
      </c>
      <c r="I17" s="1107">
        <f t="shared" si="2"/>
        <v>47750505</v>
      </c>
      <c r="J17" s="146">
        <f t="shared" si="8"/>
        <v>0.23785660759586494</v>
      </c>
      <c r="K17" s="1084">
        <f t="shared" si="9"/>
        <v>0.58548980335450052</v>
      </c>
      <c r="L17" s="146">
        <f t="shared" si="10"/>
        <v>0.17665358904963457</v>
      </c>
      <c r="M17" s="1103">
        <f t="shared" si="3"/>
        <v>1</v>
      </c>
      <c r="N17" s="146">
        <f t="shared" si="4"/>
        <v>0.67737991462079816</v>
      </c>
      <c r="O17" s="1084">
        <f t="shared" si="5"/>
        <v>0.3203409471795115</v>
      </c>
      <c r="P17" s="146">
        <f t="shared" si="6"/>
        <v>2.2791381996902439E-3</v>
      </c>
      <c r="Q17" s="1089">
        <f t="shared" si="7"/>
        <v>1</v>
      </c>
    </row>
    <row r="18" spans="1:19" ht="24.95" customHeight="1">
      <c r="A18" s="1109">
        <v>1999</v>
      </c>
      <c r="B18" s="714">
        <v>4741249</v>
      </c>
      <c r="C18" s="1107">
        <v>6346927</v>
      </c>
      <c r="D18" s="714">
        <v>4625246</v>
      </c>
      <c r="E18" s="1107">
        <f t="shared" si="1"/>
        <v>15713422</v>
      </c>
      <c r="F18" s="714">
        <v>19286382</v>
      </c>
      <c r="G18" s="1107">
        <v>15351223</v>
      </c>
      <c r="H18" s="715">
        <v>865751</v>
      </c>
      <c r="I18" s="1107">
        <f t="shared" si="2"/>
        <v>35503356</v>
      </c>
      <c r="J18" s="146">
        <f t="shared" si="8"/>
        <v>0.30173242976609421</v>
      </c>
      <c r="K18" s="1084">
        <f t="shared" si="9"/>
        <v>0.40391755532308621</v>
      </c>
      <c r="L18" s="146">
        <f t="shared" si="10"/>
        <v>0.29435001491081958</v>
      </c>
      <c r="M18" s="1103">
        <f t="shared" si="3"/>
        <v>1</v>
      </c>
      <c r="N18" s="146">
        <f t="shared" si="4"/>
        <v>0.54322701211682634</v>
      </c>
      <c r="O18" s="1084">
        <f t="shared" si="5"/>
        <v>0.43238794101605493</v>
      </c>
      <c r="P18" s="146">
        <f t="shared" si="6"/>
        <v>2.4385046867118704E-2</v>
      </c>
      <c r="Q18" s="1089">
        <f t="shared" si="7"/>
        <v>1</v>
      </c>
    </row>
    <row r="19" spans="1:19" ht="24.95" customHeight="1">
      <c r="A19" s="1077">
        <v>2000</v>
      </c>
      <c r="B19" s="224">
        <v>10341606</v>
      </c>
      <c r="C19" s="1073">
        <v>10212217</v>
      </c>
      <c r="D19" s="224">
        <v>2551273</v>
      </c>
      <c r="E19" s="1107">
        <v>23105096</v>
      </c>
      <c r="F19" s="224">
        <v>44295078</v>
      </c>
      <c r="G19" s="1073">
        <v>3334714</v>
      </c>
      <c r="H19" s="716">
        <v>103154</v>
      </c>
      <c r="I19" s="1107">
        <v>47732946</v>
      </c>
      <c r="J19" s="146">
        <f t="shared" si="8"/>
        <v>0.44758983039931971</v>
      </c>
      <c r="K19" s="1084">
        <f t="shared" si="9"/>
        <v>0.44198981038641866</v>
      </c>
      <c r="L19" s="146">
        <f t="shared" si="10"/>
        <v>0.11042035921426166</v>
      </c>
      <c r="M19" s="1103">
        <f t="shared" si="3"/>
        <v>1</v>
      </c>
      <c r="N19" s="146">
        <f t="shared" si="4"/>
        <v>0.92797704126621472</v>
      </c>
      <c r="O19" s="1084">
        <f t="shared" si="5"/>
        <v>6.986189371173529E-2</v>
      </c>
      <c r="P19" s="146">
        <f t="shared" si="6"/>
        <v>2.1610650220499693E-3</v>
      </c>
      <c r="Q19" s="1089">
        <f t="shared" si="7"/>
        <v>0.99999999999999989</v>
      </c>
    </row>
    <row r="20" spans="1:19" ht="24.95" customHeight="1">
      <c r="A20" s="1077">
        <v>2001</v>
      </c>
      <c r="B20" s="224">
        <v>8795052</v>
      </c>
      <c r="C20" s="1073">
        <v>7739257</v>
      </c>
      <c r="D20" s="224">
        <v>2369331</v>
      </c>
      <c r="E20" s="1107">
        <v>18903642</v>
      </c>
      <c r="F20" s="224">
        <v>35518208</v>
      </c>
      <c r="G20" s="1073">
        <v>2939374</v>
      </c>
      <c r="H20" s="716">
        <v>19363</v>
      </c>
      <c r="I20" s="1107">
        <v>38476945</v>
      </c>
      <c r="J20" s="146">
        <f t="shared" si="8"/>
        <v>0.4652570123788845</v>
      </c>
      <c r="K20" s="1084">
        <f t="shared" si="9"/>
        <v>0.40940560554415917</v>
      </c>
      <c r="L20" s="146">
        <f t="shared" si="10"/>
        <v>0.12533727627723801</v>
      </c>
      <c r="M20" s="1103">
        <f t="shared" si="3"/>
        <v>0.99999989420028168</v>
      </c>
      <c r="N20" s="146">
        <f t="shared" si="4"/>
        <v>0.9231036403747751</v>
      </c>
      <c r="O20" s="1084">
        <f t="shared" si="5"/>
        <v>7.6393123206637117E-2</v>
      </c>
      <c r="P20" s="146">
        <f t="shared" si="6"/>
        <v>5.0323641858780624E-4</v>
      </c>
      <c r="Q20" s="1089">
        <f t="shared" si="7"/>
        <v>1</v>
      </c>
    </row>
    <row r="21" spans="1:19" ht="24.95" customHeight="1">
      <c r="A21" s="1077">
        <v>2002</v>
      </c>
      <c r="B21" s="224">
        <v>9022275</v>
      </c>
      <c r="C21" s="1073">
        <v>7422305</v>
      </c>
      <c r="D21" s="224">
        <v>2330134</v>
      </c>
      <c r="E21" s="1107">
        <v>18774714</v>
      </c>
      <c r="F21" s="224">
        <v>37558268</v>
      </c>
      <c r="G21" s="1073">
        <v>3593146</v>
      </c>
      <c r="H21" s="232">
        <v>0</v>
      </c>
      <c r="I21" s="1107">
        <v>41151414</v>
      </c>
      <c r="J21" s="146">
        <f t="shared" si="8"/>
        <v>0.48055459060521505</v>
      </c>
      <c r="K21" s="1084">
        <f t="shared" si="9"/>
        <v>0.39533518326830441</v>
      </c>
      <c r="L21" s="146">
        <f t="shared" si="10"/>
        <v>0.12411022612648054</v>
      </c>
      <c r="M21" s="1103">
        <f t="shared" si="3"/>
        <v>1</v>
      </c>
      <c r="N21" s="146">
        <f t="shared" si="4"/>
        <v>0.9126847500307036</v>
      </c>
      <c r="O21" s="1084">
        <f t="shared" si="5"/>
        <v>8.7315249969296321E-2</v>
      </c>
      <c r="P21" s="146">
        <f t="shared" si="6"/>
        <v>0</v>
      </c>
      <c r="Q21" s="1089">
        <f t="shared" si="7"/>
        <v>0.99999999999999989</v>
      </c>
    </row>
    <row r="22" spans="1:19" ht="24.95" customHeight="1">
      <c r="A22" s="1077">
        <v>2003</v>
      </c>
      <c r="B22" s="224">
        <v>11648706</v>
      </c>
      <c r="C22" s="1073">
        <v>14344908</v>
      </c>
      <c r="D22" s="590">
        <v>2269769</v>
      </c>
      <c r="E22" s="1107">
        <v>28263383</v>
      </c>
      <c r="F22" s="224">
        <v>51442197</v>
      </c>
      <c r="G22" s="1073">
        <v>4627956</v>
      </c>
      <c r="H22" s="232">
        <v>16230</v>
      </c>
      <c r="I22" s="1107">
        <v>56086383</v>
      </c>
      <c r="J22" s="146">
        <f t="shared" si="8"/>
        <v>0.41214832633446608</v>
      </c>
      <c r="K22" s="1084">
        <f t="shared" si="9"/>
        <v>0.50754391291375134</v>
      </c>
      <c r="L22" s="146">
        <f t="shared" si="10"/>
        <v>8.0307760751782614E-2</v>
      </c>
      <c r="M22" s="1103">
        <f t="shared" si="3"/>
        <v>1</v>
      </c>
      <c r="N22" s="146">
        <f t="shared" si="4"/>
        <v>0.91719583700022156</v>
      </c>
      <c r="O22" s="1084">
        <f t="shared" si="5"/>
        <v>8.2514787947727E-2</v>
      </c>
      <c r="P22" s="146">
        <f t="shared" si="6"/>
        <v>2.8937505205140434E-4</v>
      </c>
      <c r="Q22" s="1089">
        <f t="shared" si="7"/>
        <v>1</v>
      </c>
    </row>
    <row r="23" spans="1:19" ht="24.95" customHeight="1">
      <c r="A23" s="1077">
        <v>2004</v>
      </c>
      <c r="B23" s="224">
        <v>17821246</v>
      </c>
      <c r="C23" s="1073">
        <v>21467137</v>
      </c>
      <c r="D23" s="716">
        <v>3013978</v>
      </c>
      <c r="E23" s="1107">
        <v>42302361</v>
      </c>
      <c r="F23" s="224">
        <v>80201837</v>
      </c>
      <c r="G23" s="1073">
        <v>6873303</v>
      </c>
      <c r="H23" s="232">
        <v>7908</v>
      </c>
      <c r="I23" s="1107">
        <v>87083048</v>
      </c>
      <c r="J23" s="146">
        <f t="shared" si="8"/>
        <v>0.42128253787064041</v>
      </c>
      <c r="K23" s="1084">
        <f t="shared" si="9"/>
        <v>0.50746900391682626</v>
      </c>
      <c r="L23" s="146">
        <f t="shared" si="10"/>
        <v>7.1248458212533339E-2</v>
      </c>
      <c r="M23" s="1103">
        <f t="shared" si="3"/>
        <v>1</v>
      </c>
      <c r="N23" s="146">
        <f t="shared" si="4"/>
        <v>0.92098105018097209</v>
      </c>
      <c r="O23" s="1084">
        <f t="shared" si="5"/>
        <v>7.8928139952106402E-2</v>
      </c>
      <c r="P23" s="146">
        <f t="shared" si="6"/>
        <v>9.0809866921516118E-5</v>
      </c>
      <c r="Q23" s="1089">
        <f t="shared" si="7"/>
        <v>1</v>
      </c>
    </row>
    <row r="24" spans="1:19" ht="24.95" customHeight="1">
      <c r="A24" s="1077">
        <v>2005</v>
      </c>
      <c r="B24" s="590">
        <v>27363986</v>
      </c>
      <c r="C24" s="1067">
        <v>28173479</v>
      </c>
      <c r="D24" s="801">
        <v>6477004</v>
      </c>
      <c r="E24" s="1067">
        <v>62014469</v>
      </c>
      <c r="F24" s="224">
        <v>114523148</v>
      </c>
      <c r="G24" s="1073">
        <v>17704393</v>
      </c>
      <c r="H24" s="232">
        <v>28293</v>
      </c>
      <c r="I24" s="1073">
        <v>132256434</v>
      </c>
      <c r="J24" s="146">
        <f t="shared" si="8"/>
        <v>0.44125163758154573</v>
      </c>
      <c r="K24" s="1084">
        <f t="shared" si="9"/>
        <v>0.45430493003173178</v>
      </c>
      <c r="L24" s="146">
        <f t="shared" si="10"/>
        <v>0.10444343238672252</v>
      </c>
      <c r="M24" s="1103">
        <f t="shared" si="3"/>
        <v>1</v>
      </c>
      <c r="N24" s="146">
        <f t="shared" si="4"/>
        <v>0.86591740406368434</v>
      </c>
      <c r="O24" s="1084">
        <f t="shared" si="5"/>
        <v>0.13386413397475999</v>
      </c>
      <c r="P24" s="146">
        <f t="shared" si="6"/>
        <v>2.1392532026078974E-4</v>
      </c>
      <c r="Q24" s="1089">
        <f t="shared" si="7"/>
        <v>0.99999546335870504</v>
      </c>
    </row>
    <row r="25" spans="1:19" ht="24.95" customHeight="1">
      <c r="A25" s="1077">
        <v>2006</v>
      </c>
      <c r="B25" s="590">
        <v>33554785</v>
      </c>
      <c r="C25" s="1067">
        <v>32043514</v>
      </c>
      <c r="D25" s="716">
        <v>7212014</v>
      </c>
      <c r="E25" s="1067">
        <v>72810313</v>
      </c>
      <c r="F25" s="224">
        <v>140337669</v>
      </c>
      <c r="G25" s="1073">
        <v>17519943</v>
      </c>
      <c r="H25" s="232">
        <v>0</v>
      </c>
      <c r="I25" s="1073">
        <v>157857612</v>
      </c>
      <c r="J25" s="146">
        <f t="shared" si="8"/>
        <v>0.4608520911041819</v>
      </c>
      <c r="K25" s="1084">
        <f t="shared" si="9"/>
        <v>0.44009581444870316</v>
      </c>
      <c r="L25" s="146">
        <f t="shared" si="10"/>
        <v>9.9052094447114936E-2</v>
      </c>
      <c r="M25" s="1103">
        <f t="shared" si="3"/>
        <v>1</v>
      </c>
      <c r="N25" s="146">
        <f t="shared" si="4"/>
        <v>0.8890142655901826</v>
      </c>
      <c r="O25" s="1084">
        <f t="shared" si="5"/>
        <v>0.11098573440981738</v>
      </c>
      <c r="P25" s="146">
        <f t="shared" si="6"/>
        <v>0</v>
      </c>
      <c r="Q25" s="1089">
        <f t="shared" si="7"/>
        <v>1</v>
      </c>
    </row>
    <row r="26" spans="1:19" ht="24.95" customHeight="1">
      <c r="A26" s="1400">
        <v>2007</v>
      </c>
      <c r="B26" s="255">
        <v>36848362</v>
      </c>
      <c r="C26" s="1062">
        <v>51564938</v>
      </c>
      <c r="D26" s="810">
        <v>11255098</v>
      </c>
      <c r="E26" s="1062">
        <v>99668398</v>
      </c>
      <c r="F26" s="166">
        <v>149611822</v>
      </c>
      <c r="G26" s="1068">
        <v>22244166</v>
      </c>
      <c r="H26" s="239">
        <v>716805</v>
      </c>
      <c r="I26" s="1068">
        <v>172572793</v>
      </c>
      <c r="J26" s="146">
        <f t="shared" si="8"/>
        <v>0.36970958437598239</v>
      </c>
      <c r="K26" s="1084">
        <f t="shared" si="9"/>
        <v>0.51736497259642922</v>
      </c>
      <c r="L26" s="146">
        <f t="shared" si="10"/>
        <v>0.11292544302758835</v>
      </c>
      <c r="M26" s="1103">
        <f t="shared" si="3"/>
        <v>1</v>
      </c>
      <c r="N26" s="146">
        <f t="shared" si="4"/>
        <v>0.86694906768994573</v>
      </c>
      <c r="O26" s="1084">
        <f t="shared" si="5"/>
        <v>0.12889729379300247</v>
      </c>
      <c r="P26" s="146">
        <f t="shared" si="6"/>
        <v>4.1536385170517585E-3</v>
      </c>
      <c r="Q26" s="1089">
        <f t="shared" si="7"/>
        <v>1</v>
      </c>
    </row>
    <row r="27" spans="1:19" s="37" customFormat="1" ht="24.95" customHeight="1">
      <c r="A27" s="1400">
        <v>2008</v>
      </c>
      <c r="B27" s="255">
        <v>35972646</v>
      </c>
      <c r="C27" s="1062">
        <v>51395577</v>
      </c>
      <c r="D27" s="810">
        <v>6696894</v>
      </c>
      <c r="E27" s="1062">
        <v>94065117</v>
      </c>
      <c r="F27" s="166">
        <v>165777196</v>
      </c>
      <c r="G27" s="1068">
        <v>22106172</v>
      </c>
      <c r="H27" s="239">
        <v>825849</v>
      </c>
      <c r="I27" s="1068">
        <v>188709217</v>
      </c>
      <c r="J27" s="146">
        <f t="shared" si="8"/>
        <v>0.3824228061078157</v>
      </c>
      <c r="K27" s="1084">
        <f t="shared" si="9"/>
        <v>0.54638295937058157</v>
      </c>
      <c r="L27" s="146">
        <f t="shared" si="10"/>
        <v>7.1194234521602728E-2</v>
      </c>
      <c r="M27" s="1103">
        <f t="shared" si="3"/>
        <v>1</v>
      </c>
      <c r="N27" s="146">
        <f t="shared" si="4"/>
        <v>0.87847959222892635</v>
      </c>
      <c r="O27" s="1084">
        <f t="shared" si="5"/>
        <v>0.11714410324748473</v>
      </c>
      <c r="P27" s="146">
        <f t="shared" si="6"/>
        <v>4.3763045235887975E-3</v>
      </c>
      <c r="Q27" s="1089">
        <f t="shared" si="7"/>
        <v>0.99999999999999989</v>
      </c>
    </row>
    <row r="28" spans="1:19" s="37" customFormat="1" ht="24.95" customHeight="1">
      <c r="A28" s="1400">
        <v>2009</v>
      </c>
      <c r="B28" s="255">
        <v>20719157</v>
      </c>
      <c r="C28" s="1062">
        <v>37908726</v>
      </c>
      <c r="D28" s="810">
        <v>8342876</v>
      </c>
      <c r="E28" s="1062">
        <v>66970759</v>
      </c>
      <c r="F28" s="166">
        <v>122244529</v>
      </c>
      <c r="G28" s="1068">
        <v>19947464</v>
      </c>
      <c r="H28" s="239">
        <v>573208</v>
      </c>
      <c r="I28" s="1068">
        <v>142765201</v>
      </c>
      <c r="J28" s="146">
        <f t="shared" si="8"/>
        <v>0.30937617117345195</v>
      </c>
      <c r="K28" s="1084">
        <f t="shared" si="9"/>
        <v>0.56604892293366427</v>
      </c>
      <c r="L28" s="146">
        <f t="shared" si="10"/>
        <v>0.12457490589288378</v>
      </c>
      <c r="M28" s="1103">
        <f t="shared" si="3"/>
        <v>1</v>
      </c>
      <c r="N28" s="146">
        <f t="shared" si="4"/>
        <v>0.85626278773634767</v>
      </c>
      <c r="O28" s="1084">
        <f t="shared" si="5"/>
        <v>0.13972217221198041</v>
      </c>
      <c r="P28" s="146">
        <f t="shared" si="6"/>
        <v>4.0150400516719758E-3</v>
      </c>
      <c r="Q28" s="1089">
        <f t="shared" si="7"/>
        <v>1.0000000000000002</v>
      </c>
    </row>
    <row r="29" spans="1:19" s="37" customFormat="1" ht="24.95" customHeight="1" thickBot="1">
      <c r="A29" s="1402">
        <v>2010</v>
      </c>
      <c r="B29" s="591">
        <v>18340116</v>
      </c>
      <c r="C29" s="1222">
        <v>48889936</v>
      </c>
      <c r="D29" s="1410">
        <v>10034284</v>
      </c>
      <c r="E29" s="1222">
        <v>77264336</v>
      </c>
      <c r="F29" s="1219">
        <v>151892422</v>
      </c>
      <c r="G29" s="1220">
        <v>33282700</v>
      </c>
      <c r="H29" s="1411">
        <v>559783</v>
      </c>
      <c r="I29" s="1220">
        <v>185734905</v>
      </c>
      <c r="J29" s="1221">
        <f t="shared" si="8"/>
        <v>0.23736845418564137</v>
      </c>
      <c r="K29" s="1412">
        <f t="shared" si="9"/>
        <v>0.6327620028987242</v>
      </c>
      <c r="L29" s="1221">
        <f t="shared" si="10"/>
        <v>0.12986954291563443</v>
      </c>
      <c r="M29" s="1413">
        <f t="shared" si="3"/>
        <v>1</v>
      </c>
      <c r="N29" s="1221">
        <f t="shared" si="4"/>
        <v>0.81779147543645603</v>
      </c>
      <c r="O29" s="1412">
        <f t="shared" si="5"/>
        <v>0.17919464303169078</v>
      </c>
      <c r="P29" s="1221">
        <f t="shared" si="6"/>
        <v>3.0138815318531535E-3</v>
      </c>
      <c r="Q29" s="1414">
        <f t="shared" si="7"/>
        <v>0.99999999999999989</v>
      </c>
    </row>
    <row r="30" spans="1:19" ht="18" customHeight="1">
      <c r="A30" s="717" t="s">
        <v>173</v>
      </c>
      <c r="B30" s="718"/>
      <c r="C30" s="718"/>
      <c r="D30" s="718"/>
      <c r="E30" s="718"/>
      <c r="F30" s="718"/>
      <c r="G30" s="718"/>
      <c r="H30" s="718"/>
      <c r="I30" s="718"/>
      <c r="J30" s="718"/>
      <c r="K30" s="718"/>
      <c r="L30" s="718"/>
      <c r="M30" s="718"/>
      <c r="N30" s="718"/>
      <c r="O30" s="718"/>
      <c r="P30" s="718"/>
      <c r="Q30" s="719"/>
      <c r="R30" s="719"/>
      <c r="S30" s="719"/>
    </row>
    <row r="31" spans="1:19" ht="18" customHeight="1">
      <c r="A31" s="1550" t="s">
        <v>236</v>
      </c>
      <c r="B31" s="1550"/>
      <c r="C31" s="1550"/>
      <c r="D31" s="1550"/>
      <c r="E31" s="1550"/>
      <c r="F31" s="1550"/>
      <c r="G31" s="1550"/>
      <c r="H31" s="718"/>
      <c r="I31" s="718"/>
      <c r="J31" s="718"/>
      <c r="K31" s="718"/>
      <c r="L31" s="718"/>
      <c r="M31" s="718"/>
      <c r="N31" s="718"/>
      <c r="O31" s="718"/>
      <c r="P31" s="718"/>
      <c r="Q31" s="719"/>
      <c r="R31" s="719"/>
      <c r="S31" s="719"/>
    </row>
    <row r="32" spans="1:19">
      <c r="A32" s="718"/>
      <c r="B32" s="719"/>
      <c r="C32" s="719"/>
      <c r="D32" s="719"/>
      <c r="E32" s="719"/>
      <c r="F32" s="719"/>
      <c r="G32" s="719"/>
      <c r="H32" s="719"/>
      <c r="I32" s="719"/>
      <c r="J32" s="719"/>
      <c r="K32" s="719"/>
      <c r="L32" s="719"/>
      <c r="M32" s="719"/>
      <c r="N32" s="719"/>
      <c r="O32" s="719"/>
      <c r="P32" s="719"/>
      <c r="Q32" s="719"/>
      <c r="R32" s="719"/>
      <c r="S32" s="719"/>
    </row>
  </sheetData>
  <mergeCells count="2">
    <mergeCell ref="A3:Q3"/>
    <mergeCell ref="A31:G31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7" orientation="landscape" useFirstPageNumber="1" horizontalDpi="300" verticalDpi="300" r:id="rId1"/>
  <headerFooter alignWithMargins="0">
    <oddFooter>&amp;R
&amp;"Arial,Negrito"23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showGridLines="0" topLeftCell="A15" zoomScale="90" zoomScaleNormal="90" workbookViewId="0">
      <selection activeCell="Q29" sqref="A26:Q29"/>
    </sheetView>
  </sheetViews>
  <sheetFormatPr defaultColWidth="11.42578125" defaultRowHeight="12.75"/>
  <cols>
    <col min="1" max="1" width="9.42578125" customWidth="1"/>
    <col min="2" max="4" width="14.140625" customWidth="1"/>
    <col min="5" max="5" width="15.42578125" customWidth="1"/>
    <col min="6" max="6" width="14.140625" customWidth="1"/>
    <col min="7" max="9" width="15.42578125" customWidth="1"/>
    <col min="10" max="10" width="9.5703125" customWidth="1"/>
    <col min="11" max="11" width="9.28515625" customWidth="1"/>
    <col min="12" max="12" width="9" customWidth="1"/>
    <col min="13" max="13" width="7.140625" customWidth="1"/>
    <col min="14" max="14" width="9.28515625" customWidth="1"/>
    <col min="15" max="15" width="9.42578125" customWidth="1"/>
    <col min="16" max="16" width="9" customWidth="1"/>
    <col min="17" max="17" width="7.140625" customWidth="1"/>
  </cols>
  <sheetData>
    <row r="2" spans="1:17" ht="26.25" customHeight="1">
      <c r="A2" s="105" t="s">
        <v>237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ht="26.25" customHeight="1">
      <c r="A3" s="1545" t="s">
        <v>107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14.25" customHeight="1" thickBot="1"/>
    <row r="5" spans="1:17" ht="29.25" customHeight="1" thickBot="1">
      <c r="A5" s="148" t="s">
        <v>241</v>
      </c>
      <c r="B5" s="149" t="s">
        <v>256</v>
      </c>
      <c r="C5" s="149"/>
      <c r="D5" s="149"/>
      <c r="E5" s="148" t="s">
        <v>260</v>
      </c>
      <c r="F5" s="149" t="s">
        <v>255</v>
      </c>
      <c r="G5" s="149"/>
      <c r="H5" s="149"/>
      <c r="I5" s="148" t="s">
        <v>260</v>
      </c>
      <c r="J5" s="149" t="s">
        <v>256</v>
      </c>
      <c r="K5" s="149"/>
      <c r="L5" s="149"/>
      <c r="M5" s="148" t="s">
        <v>260</v>
      </c>
      <c r="N5" s="149" t="s">
        <v>255</v>
      </c>
      <c r="O5" s="149"/>
      <c r="P5" s="149"/>
      <c r="Q5" s="148" t="s">
        <v>260</v>
      </c>
    </row>
    <row r="6" spans="1:17" ht="29.25" customHeight="1" thickBot="1">
      <c r="A6" s="150"/>
      <c r="B6" s="151" t="s">
        <v>257</v>
      </c>
      <c r="C6" s="152" t="s">
        <v>258</v>
      </c>
      <c r="D6" s="151" t="s">
        <v>259</v>
      </c>
      <c r="E6" s="256" t="s">
        <v>6</v>
      </c>
      <c r="F6" s="151" t="s">
        <v>257</v>
      </c>
      <c r="G6" s="152" t="s">
        <v>258</v>
      </c>
      <c r="H6" s="152" t="s">
        <v>259</v>
      </c>
      <c r="I6" s="256" t="s">
        <v>6</v>
      </c>
      <c r="J6" s="962" t="s">
        <v>156</v>
      </c>
      <c r="K6" s="963" t="s">
        <v>157</v>
      </c>
      <c r="L6" s="121" t="s">
        <v>158</v>
      </c>
      <c r="M6" s="122"/>
      <c r="N6" s="962" t="s">
        <v>156</v>
      </c>
      <c r="O6" s="963" t="s">
        <v>157</v>
      </c>
      <c r="P6" s="121" t="s">
        <v>158</v>
      </c>
      <c r="Q6" s="256"/>
    </row>
    <row r="7" spans="1:17" ht="24.95" customHeight="1">
      <c r="A7" s="341">
        <v>1988</v>
      </c>
      <c r="B7" s="142">
        <v>12441516</v>
      </c>
      <c r="C7" s="1065">
        <v>25685683</v>
      </c>
      <c r="D7" s="142">
        <v>19080389</v>
      </c>
      <c r="E7" s="1065">
        <f>(B7+C7+D7)</f>
        <v>57207588</v>
      </c>
      <c r="F7" s="142">
        <v>2331447</v>
      </c>
      <c r="G7" s="1065">
        <v>111746973</v>
      </c>
      <c r="H7" s="142">
        <v>10297623</v>
      </c>
      <c r="I7" s="1100">
        <f>(F7+G7+H7)</f>
        <v>124376043</v>
      </c>
      <c r="J7" s="143">
        <v>0.31269999999999998</v>
      </c>
      <c r="K7" s="143">
        <v>0.42530000000000001</v>
      </c>
      <c r="L7" s="143">
        <v>0.26200000000000001</v>
      </c>
      <c r="M7" s="156">
        <f t="shared" ref="M7:M15" si="0">SUM(J7:L7)</f>
        <v>1</v>
      </c>
      <c r="N7" s="143">
        <v>1.7899999999999999E-2</v>
      </c>
      <c r="O7" s="143">
        <v>0.89439999999999997</v>
      </c>
      <c r="P7" s="143">
        <v>8.77E-2</v>
      </c>
      <c r="Q7" s="144">
        <f t="shared" ref="Q7:Q15" si="1">SUM(N7:P7)</f>
        <v>1</v>
      </c>
    </row>
    <row r="8" spans="1:17" ht="24.95" customHeight="1">
      <c r="A8" s="1064">
        <v>1989</v>
      </c>
      <c r="B8" s="145">
        <v>34958157</v>
      </c>
      <c r="C8" s="1066">
        <v>34543803</v>
      </c>
      <c r="D8" s="145">
        <v>6609655</v>
      </c>
      <c r="E8" s="1066">
        <f t="shared" ref="E8:E22" si="2">(B8+C8+D8)</f>
        <v>76111615</v>
      </c>
      <c r="F8" s="145">
        <v>5013977</v>
      </c>
      <c r="G8" s="1066">
        <v>145855805</v>
      </c>
      <c r="H8" s="145">
        <v>11440340</v>
      </c>
      <c r="I8" s="1096">
        <f t="shared" ref="I8:I22" si="3">(F8+G8+H8)</f>
        <v>162310122</v>
      </c>
      <c r="J8" s="146">
        <v>0.38319999999999999</v>
      </c>
      <c r="K8" s="146">
        <v>0.50270000000000004</v>
      </c>
      <c r="L8" s="146">
        <v>0.11409999999999999</v>
      </c>
      <c r="M8" s="157">
        <f t="shared" si="0"/>
        <v>1</v>
      </c>
      <c r="N8" s="146">
        <v>3.15E-2</v>
      </c>
      <c r="O8" s="146">
        <v>0.90529999999999999</v>
      </c>
      <c r="P8" s="146">
        <v>6.3100000000000003E-2</v>
      </c>
      <c r="Q8" s="147">
        <f t="shared" si="1"/>
        <v>0.99990000000000001</v>
      </c>
    </row>
    <row r="9" spans="1:17" ht="24.95" customHeight="1">
      <c r="A9" s="1064">
        <v>1990</v>
      </c>
      <c r="B9" s="145">
        <v>40056036</v>
      </c>
      <c r="C9" s="1066">
        <v>39896659</v>
      </c>
      <c r="D9" s="145">
        <v>10907902</v>
      </c>
      <c r="E9" s="1066">
        <f t="shared" si="2"/>
        <v>90860597</v>
      </c>
      <c r="F9" s="145">
        <v>5729618</v>
      </c>
      <c r="G9" s="1066">
        <v>220463028</v>
      </c>
      <c r="H9" s="145">
        <v>14190463</v>
      </c>
      <c r="I9" s="1096">
        <f t="shared" si="3"/>
        <v>240383109</v>
      </c>
      <c r="J9" s="146">
        <v>0.42699999999999999</v>
      </c>
      <c r="K9" s="146">
        <v>0.4461</v>
      </c>
      <c r="L9" s="146">
        <v>0.12690000000000001</v>
      </c>
      <c r="M9" s="157">
        <f t="shared" si="0"/>
        <v>1</v>
      </c>
      <c r="N9" s="146">
        <v>2.3800000000000002E-2</v>
      </c>
      <c r="O9" s="146">
        <v>0.91510000000000002</v>
      </c>
      <c r="P9" s="146">
        <v>6.1100000000000002E-2</v>
      </c>
      <c r="Q9" s="147">
        <f t="shared" si="1"/>
        <v>1</v>
      </c>
    </row>
    <row r="10" spans="1:17" ht="24.95" customHeight="1">
      <c r="A10" s="1064">
        <v>1991</v>
      </c>
      <c r="B10" s="145">
        <v>28143673</v>
      </c>
      <c r="C10" s="1066">
        <v>44921586</v>
      </c>
      <c r="D10" s="145">
        <v>10055356</v>
      </c>
      <c r="E10" s="1066">
        <f t="shared" si="2"/>
        <v>83120615</v>
      </c>
      <c r="F10" s="145">
        <v>2856339</v>
      </c>
      <c r="G10" s="1066">
        <v>150338929</v>
      </c>
      <c r="H10" s="145">
        <v>16747813</v>
      </c>
      <c r="I10" s="1096">
        <f t="shared" si="3"/>
        <v>169943081</v>
      </c>
      <c r="J10" s="146">
        <v>0.32769999999999999</v>
      </c>
      <c r="K10" s="146">
        <v>0.53480000000000005</v>
      </c>
      <c r="L10" s="146">
        <v>0.13750000000000001</v>
      </c>
      <c r="M10" s="157">
        <f t="shared" si="0"/>
        <v>1</v>
      </c>
      <c r="N10" s="146">
        <v>1.966E-2</v>
      </c>
      <c r="O10" s="146">
        <v>0.87590000000000001</v>
      </c>
      <c r="P10" s="146">
        <v>0.108</v>
      </c>
      <c r="Q10" s="147">
        <f t="shared" si="1"/>
        <v>1.00356</v>
      </c>
    </row>
    <row r="11" spans="1:17" ht="24.95" customHeight="1">
      <c r="A11" s="1064">
        <v>1992</v>
      </c>
      <c r="B11" s="145">
        <v>51994477</v>
      </c>
      <c r="C11" s="1066">
        <v>24840367</v>
      </c>
      <c r="D11" s="145">
        <v>8254867</v>
      </c>
      <c r="E11" s="1066">
        <f t="shared" si="2"/>
        <v>85089711</v>
      </c>
      <c r="F11" s="145">
        <v>2547194</v>
      </c>
      <c r="G11" s="1066">
        <v>179755978</v>
      </c>
      <c r="H11" s="145">
        <v>23272672</v>
      </c>
      <c r="I11" s="1096">
        <f t="shared" si="3"/>
        <v>205575844</v>
      </c>
      <c r="J11" s="146">
        <v>0.61240000000000006</v>
      </c>
      <c r="K11" s="146">
        <v>0.29959999999999998</v>
      </c>
      <c r="L11" s="146">
        <v>8.7999999999999995E-2</v>
      </c>
      <c r="M11" s="157">
        <f t="shared" si="0"/>
        <v>1</v>
      </c>
      <c r="N11" s="146">
        <v>1.3299999999999999E-2</v>
      </c>
      <c r="O11" s="146">
        <v>0.87429999999999997</v>
      </c>
      <c r="P11" s="146">
        <v>0.1123</v>
      </c>
      <c r="Q11" s="147">
        <f t="shared" si="1"/>
        <v>0.9998999999999999</v>
      </c>
    </row>
    <row r="12" spans="1:17" ht="24.95" customHeight="1">
      <c r="A12" s="1064">
        <v>1993</v>
      </c>
      <c r="B12" s="145">
        <v>75362549</v>
      </c>
      <c r="C12" s="1066">
        <v>29199722</v>
      </c>
      <c r="D12" s="145">
        <v>13304661</v>
      </c>
      <c r="E12" s="1066">
        <f t="shared" si="2"/>
        <v>117866932</v>
      </c>
      <c r="F12" s="145">
        <v>7599187</v>
      </c>
      <c r="G12" s="1066">
        <v>236231925</v>
      </c>
      <c r="H12" s="145">
        <v>26254391</v>
      </c>
      <c r="I12" s="1096">
        <f t="shared" si="3"/>
        <v>270085503</v>
      </c>
      <c r="J12" s="146">
        <v>0.64649999999999996</v>
      </c>
      <c r="K12" s="146">
        <v>0.23569999999999999</v>
      </c>
      <c r="L12" s="146">
        <v>0.1178</v>
      </c>
      <c r="M12" s="157">
        <f t="shared" si="0"/>
        <v>1</v>
      </c>
      <c r="N12" s="146">
        <v>3.2300000000000002E-2</v>
      </c>
      <c r="O12" s="146">
        <v>0.87019999999999997</v>
      </c>
      <c r="P12" s="146">
        <v>9.7500000000000003E-2</v>
      </c>
      <c r="Q12" s="147">
        <f t="shared" si="1"/>
        <v>1</v>
      </c>
    </row>
    <row r="13" spans="1:17" ht="24.95" customHeight="1">
      <c r="A13" s="1064">
        <v>1994</v>
      </c>
      <c r="B13" s="145">
        <v>52592567</v>
      </c>
      <c r="C13" s="1066">
        <v>32938319</v>
      </c>
      <c r="D13" s="145">
        <v>25977704</v>
      </c>
      <c r="E13" s="1066">
        <f t="shared" si="2"/>
        <v>111508590</v>
      </c>
      <c r="F13" s="145">
        <v>5775618</v>
      </c>
      <c r="G13" s="1066">
        <v>241314907</v>
      </c>
      <c r="H13" s="145">
        <v>24976176</v>
      </c>
      <c r="I13" s="1096">
        <f t="shared" si="3"/>
        <v>272066701</v>
      </c>
      <c r="J13" s="146">
        <v>0.50239999999999996</v>
      </c>
      <c r="K13" s="146">
        <v>0.28210000000000002</v>
      </c>
      <c r="L13" s="146">
        <v>0.2155</v>
      </c>
      <c r="M13" s="157">
        <f t="shared" si="0"/>
        <v>1</v>
      </c>
      <c r="N13" s="146">
        <v>1.7999999999999999E-2</v>
      </c>
      <c r="O13" s="146">
        <v>0.8841</v>
      </c>
      <c r="P13" s="146">
        <v>9.7900000000000001E-2</v>
      </c>
      <c r="Q13" s="147">
        <f t="shared" si="1"/>
        <v>1</v>
      </c>
    </row>
    <row r="14" spans="1:17" ht="24.95" customHeight="1">
      <c r="A14" s="1064">
        <v>1995</v>
      </c>
      <c r="B14" s="145">
        <v>11108150</v>
      </c>
      <c r="C14" s="1066">
        <v>48858475</v>
      </c>
      <c r="D14" s="145">
        <v>33666909</v>
      </c>
      <c r="E14" s="1066">
        <f t="shared" si="2"/>
        <v>93633534</v>
      </c>
      <c r="F14" s="145">
        <v>19145038</v>
      </c>
      <c r="G14" s="1066">
        <v>295957134</v>
      </c>
      <c r="H14" s="145">
        <v>23856416</v>
      </c>
      <c r="I14" s="1096">
        <f t="shared" si="3"/>
        <v>338958588</v>
      </c>
      <c r="J14" s="146">
        <v>0.11550000000000001</v>
      </c>
      <c r="K14" s="146">
        <v>0.52590000000000003</v>
      </c>
      <c r="L14" s="146">
        <v>0.35859999999999997</v>
      </c>
      <c r="M14" s="157">
        <f t="shared" si="0"/>
        <v>1</v>
      </c>
      <c r="N14" s="146">
        <v>5.7599999999999998E-2</v>
      </c>
      <c r="O14" s="146">
        <v>0.87190000000000001</v>
      </c>
      <c r="P14" s="146">
        <v>7.0499999999999993E-2</v>
      </c>
      <c r="Q14" s="147">
        <f t="shared" si="1"/>
        <v>1</v>
      </c>
    </row>
    <row r="15" spans="1:17" ht="24.95" customHeight="1">
      <c r="A15" s="1064">
        <v>1996</v>
      </c>
      <c r="B15" s="145">
        <v>4919944</v>
      </c>
      <c r="C15" s="1066">
        <v>30528592</v>
      </c>
      <c r="D15" s="145">
        <v>50789228</v>
      </c>
      <c r="E15" s="1066">
        <f t="shared" si="2"/>
        <v>86237764</v>
      </c>
      <c r="F15" s="145">
        <v>19487975</v>
      </c>
      <c r="G15" s="1066">
        <v>273733844</v>
      </c>
      <c r="H15" s="145">
        <v>29516766</v>
      </c>
      <c r="I15" s="1096">
        <f t="shared" si="3"/>
        <v>322738585</v>
      </c>
      <c r="J15" s="146">
        <v>5.67E-2</v>
      </c>
      <c r="K15" s="146">
        <v>0.35389999999999999</v>
      </c>
      <c r="L15" s="146">
        <v>0.58940000000000003</v>
      </c>
      <c r="M15" s="157">
        <f t="shared" si="0"/>
        <v>1</v>
      </c>
      <c r="N15" s="146">
        <v>6.0299999999999999E-2</v>
      </c>
      <c r="O15" s="146">
        <v>0.84840000000000004</v>
      </c>
      <c r="P15" s="146">
        <v>9.1300000000000006E-2</v>
      </c>
      <c r="Q15" s="147">
        <f t="shared" si="1"/>
        <v>1</v>
      </c>
    </row>
    <row r="16" spans="1:17" ht="24.95" customHeight="1">
      <c r="A16" s="1064">
        <v>1997</v>
      </c>
      <c r="B16" s="145">
        <v>22689479</v>
      </c>
      <c r="C16" s="1066">
        <v>56580174</v>
      </c>
      <c r="D16" s="145">
        <v>37248833</v>
      </c>
      <c r="E16" s="1066">
        <f t="shared" si="2"/>
        <v>116518486</v>
      </c>
      <c r="F16" s="145">
        <v>26757979</v>
      </c>
      <c r="G16" s="1066">
        <v>251966777</v>
      </c>
      <c r="H16" s="145">
        <v>44892561</v>
      </c>
      <c r="I16" s="1096">
        <f t="shared" si="3"/>
        <v>323617317</v>
      </c>
      <c r="J16" s="146">
        <f>(B16*100)/$E$16/100</f>
        <v>0.19472857723194242</v>
      </c>
      <c r="K16" s="146">
        <f>(C16*100)/$E$16/100</f>
        <v>0.48558967716075541</v>
      </c>
      <c r="L16" s="146">
        <f>(D16*100)/$E$16/100</f>
        <v>0.31968174560730217</v>
      </c>
      <c r="M16" s="157">
        <f>(E16*100)/$E$16/100</f>
        <v>1</v>
      </c>
      <c r="N16" s="146">
        <f>(F16*100)/$I$16/100</f>
        <v>8.2684014712352372E-2</v>
      </c>
      <c r="O16" s="146">
        <f>(G16*100)/$I$16/100</f>
        <v>0.77859485189415867</v>
      </c>
      <c r="P16" s="146">
        <f>(H16*100)/$I$16/100</f>
        <v>0.13872113339348893</v>
      </c>
      <c r="Q16" s="147">
        <f>(I16*100)/$I$16/100</f>
        <v>1</v>
      </c>
    </row>
    <row r="17" spans="1:17" ht="24.95" customHeight="1">
      <c r="A17" s="1064">
        <v>1998</v>
      </c>
      <c r="B17" s="145">
        <v>10412613</v>
      </c>
      <c r="C17" s="1066">
        <v>33782260</v>
      </c>
      <c r="D17" s="145">
        <v>15524187</v>
      </c>
      <c r="E17" s="1066">
        <f t="shared" si="2"/>
        <v>59719060</v>
      </c>
      <c r="F17" s="145">
        <v>16562112</v>
      </c>
      <c r="G17" s="1066">
        <v>273475552</v>
      </c>
      <c r="H17" s="145">
        <v>46862109</v>
      </c>
      <c r="I17" s="1096">
        <f t="shared" si="3"/>
        <v>336899773</v>
      </c>
      <c r="J17" s="146">
        <f>(B17*100)/$E$17/100</f>
        <v>0.17435996145954072</v>
      </c>
      <c r="K17" s="146">
        <f>(C17*100)/$E$17/100</f>
        <v>0.56568639894867734</v>
      </c>
      <c r="L17" s="146">
        <f>(D17*100)/$E$17/100</f>
        <v>0.25995363959178192</v>
      </c>
      <c r="M17" s="155">
        <f>(E17*100)/$E$17/100</f>
        <v>1</v>
      </c>
      <c r="N17" s="146">
        <f>(F17*100)/$I$17/100</f>
        <v>4.9160353693678507E-2</v>
      </c>
      <c r="O17" s="146">
        <f>(G17*100)/$I$17/100</f>
        <v>0.81174157395469659</v>
      </c>
      <c r="P17" s="146">
        <f>(H17*100)/$I$17/100</f>
        <v>0.13909807235162489</v>
      </c>
      <c r="Q17" s="155">
        <f>(I17*100)/$I$17/100</f>
        <v>1</v>
      </c>
    </row>
    <row r="18" spans="1:17" ht="24.95" customHeight="1">
      <c r="A18" s="1064">
        <v>1999</v>
      </c>
      <c r="B18" s="145">
        <v>6812359</v>
      </c>
      <c r="C18" s="1066">
        <v>26140188</v>
      </c>
      <c r="D18" s="145">
        <v>15835176</v>
      </c>
      <c r="E18" s="1066">
        <f t="shared" si="2"/>
        <v>48787723</v>
      </c>
      <c r="F18" s="145">
        <v>20257267</v>
      </c>
      <c r="G18" s="1066">
        <v>233112974</v>
      </c>
      <c r="H18" s="145">
        <v>42457626</v>
      </c>
      <c r="I18" s="1096">
        <f t="shared" si="3"/>
        <v>295827867</v>
      </c>
      <c r="J18" s="146">
        <f>(B18*100)/$E$18/100</f>
        <v>0.1396326489760549</v>
      </c>
      <c r="K18" s="146">
        <f>(C18*100)/$E$18/100</f>
        <v>0.53579438417324787</v>
      </c>
      <c r="L18" s="146">
        <f>(D18*100)/$E$18/100</f>
        <v>0.32457296685069731</v>
      </c>
      <c r="M18" s="155">
        <f>(E18*100)/$E$18/100</f>
        <v>1</v>
      </c>
      <c r="N18" s="146">
        <f>(F18*100)/$I$18/100</f>
        <v>6.8476534024429825E-2</v>
      </c>
      <c r="O18" s="146">
        <f>(G18*100)/$I$18/100</f>
        <v>0.78800207824910562</v>
      </c>
      <c r="P18" s="146">
        <f>(H18*100)/$I$18/100</f>
        <v>0.14352138772646458</v>
      </c>
      <c r="Q18" s="155">
        <f>(I18*100)/$I$18/100</f>
        <v>1</v>
      </c>
    </row>
    <row r="19" spans="1:17" ht="24.95" customHeight="1">
      <c r="A19" s="1077">
        <v>2000</v>
      </c>
      <c r="B19" s="166">
        <v>23048245</v>
      </c>
      <c r="C19" s="1068">
        <v>26210886</v>
      </c>
      <c r="D19" s="166">
        <v>15501782</v>
      </c>
      <c r="E19" s="1066">
        <f t="shared" si="2"/>
        <v>64760913</v>
      </c>
      <c r="F19" s="166">
        <v>27984927</v>
      </c>
      <c r="G19" s="1068">
        <v>258174713</v>
      </c>
      <c r="H19" s="166">
        <v>29558598</v>
      </c>
      <c r="I19" s="1096">
        <f t="shared" si="3"/>
        <v>315718238</v>
      </c>
      <c r="J19" s="146">
        <f>(B19*100)/$E$19/100</f>
        <v>0.3558974685857193</v>
      </c>
      <c r="K19" s="146">
        <f>(C19*100)/$E$19/100</f>
        <v>0.40473311424747827</v>
      </c>
      <c r="L19" s="146">
        <f>(D19*100)/$E$17/100</f>
        <v>0.25957846623841702</v>
      </c>
      <c r="M19" s="155">
        <f>(E19*100)/$E$19/100</f>
        <v>1</v>
      </c>
      <c r="N19" s="146">
        <f>(F19*100)/$I$19/100</f>
        <v>8.8638930640427563E-2</v>
      </c>
      <c r="O19" s="146">
        <f>(G19*100)/$I$19/100</f>
        <v>0.81773772283627155</v>
      </c>
      <c r="P19" s="146">
        <f>(H19*100)/$I$19/100</f>
        <v>9.362334652330094E-2</v>
      </c>
      <c r="Q19" s="155">
        <f>(I19*100)/$I$19/100</f>
        <v>1</v>
      </c>
    </row>
    <row r="20" spans="1:17" ht="24.95" customHeight="1">
      <c r="A20" s="1077">
        <v>2001</v>
      </c>
      <c r="B20" s="166">
        <v>12563934</v>
      </c>
      <c r="C20" s="1068">
        <v>17603554</v>
      </c>
      <c r="D20" s="166">
        <v>22528965</v>
      </c>
      <c r="E20" s="1066">
        <f t="shared" si="2"/>
        <v>52696453</v>
      </c>
      <c r="F20" s="166">
        <v>29373202</v>
      </c>
      <c r="G20" s="1068">
        <v>208495602</v>
      </c>
      <c r="H20" s="166">
        <v>32235285</v>
      </c>
      <c r="I20" s="1096">
        <f t="shared" si="3"/>
        <v>270104089</v>
      </c>
      <c r="J20" s="146">
        <f>(B20*100)/$E$20/100</f>
        <v>0.2384208667706724</v>
      </c>
      <c r="K20" s="146">
        <f>(C20*100)/$E$20/100</f>
        <v>0.33405576652379237</v>
      </c>
      <c r="L20" s="146">
        <f>(D20*100)/$E$17/100</f>
        <v>0.37724915629951311</v>
      </c>
      <c r="M20" s="155">
        <f>(E20*100)/$E$20/100</f>
        <v>1</v>
      </c>
      <c r="N20" s="146">
        <f>(F20*100)/$I$20/100</f>
        <v>0.10874771318252793</v>
      </c>
      <c r="O20" s="146">
        <f>(G20*100)/$I$20/100</f>
        <v>0.77190835122825563</v>
      </c>
      <c r="P20" s="146">
        <f>(H20*100)/$I$20/100</f>
        <v>0.11934393558921651</v>
      </c>
      <c r="Q20" s="155">
        <f>(I20*100)/$I$20/100</f>
        <v>1</v>
      </c>
    </row>
    <row r="21" spans="1:17" ht="24.95" customHeight="1">
      <c r="A21" s="1077">
        <v>2002</v>
      </c>
      <c r="B21" s="166">
        <v>12377890</v>
      </c>
      <c r="C21" s="1068">
        <v>14903245</v>
      </c>
      <c r="D21" s="166">
        <v>12254736</v>
      </c>
      <c r="E21" s="1066">
        <f t="shared" si="2"/>
        <v>39535871</v>
      </c>
      <c r="F21" s="166">
        <v>17957405</v>
      </c>
      <c r="G21" s="1068">
        <v>195482760</v>
      </c>
      <c r="H21" s="166">
        <v>26207669</v>
      </c>
      <c r="I21" s="1096">
        <f t="shared" si="3"/>
        <v>239647834</v>
      </c>
      <c r="J21" s="146">
        <f>(B21*100)/$E$21/100</f>
        <v>0.31307998753840532</v>
      </c>
      <c r="K21" s="146">
        <f>(C21*100)/$E$21/100</f>
        <v>0.37695501889916627</v>
      </c>
      <c r="L21" s="146">
        <f>(D21*100)/$E$17/100</f>
        <v>0.20520644497753313</v>
      </c>
      <c r="M21" s="155">
        <f>(E21*100)/$E$21/100</f>
        <v>1</v>
      </c>
      <c r="N21" s="146">
        <f>(F21*100)/$I$21/100</f>
        <v>7.493247362294124E-2</v>
      </c>
      <c r="O21" s="146">
        <f>(G21*100)/$I$21/100</f>
        <v>0.81570843657197412</v>
      </c>
      <c r="P21" s="146">
        <f>(H21*100)/$I$21/100</f>
        <v>0.10935908980508457</v>
      </c>
      <c r="Q21" s="155">
        <f>(I21*100)/$I$21/100</f>
        <v>1</v>
      </c>
    </row>
    <row r="22" spans="1:17" ht="24.95" customHeight="1">
      <c r="A22" s="1077">
        <v>2003</v>
      </c>
      <c r="B22" s="166">
        <v>27301554</v>
      </c>
      <c r="C22" s="1068">
        <v>18034970</v>
      </c>
      <c r="D22" s="166">
        <v>18092603</v>
      </c>
      <c r="E22" s="1066">
        <f t="shared" si="2"/>
        <v>63429127</v>
      </c>
      <c r="F22" s="166">
        <v>18625312</v>
      </c>
      <c r="G22" s="1068">
        <v>213976633</v>
      </c>
      <c r="H22" s="166">
        <v>48258064</v>
      </c>
      <c r="I22" s="1096">
        <f t="shared" si="3"/>
        <v>280860009</v>
      </c>
      <c r="J22" s="146">
        <f>(B22*100)/$E$22/100</f>
        <v>0.43042613529900864</v>
      </c>
      <c r="K22" s="146">
        <f>(C22*100)/$E$22/100</f>
        <v>0.28433262214061372</v>
      </c>
      <c r="L22" s="146">
        <f>(D22*100)/$E$22/100</f>
        <v>0.28524124256037764</v>
      </c>
      <c r="M22" s="155">
        <f>(E22*100)/$E$22/100</f>
        <v>1</v>
      </c>
      <c r="N22" s="146">
        <f>(F22*100)/$I$22/100</f>
        <v>6.6315286630927936E-2</v>
      </c>
      <c r="O22" s="146">
        <f>(G22*100)/$I$22/100</f>
        <v>0.76186223080267723</v>
      </c>
      <c r="P22" s="146">
        <f>(H22*100)/$I$22/100</f>
        <v>0.17182248256639487</v>
      </c>
      <c r="Q22" s="155">
        <f>(I22*100)/$I$22/100</f>
        <v>1</v>
      </c>
    </row>
    <row r="23" spans="1:17" ht="24.95" customHeight="1">
      <c r="A23" s="1077">
        <v>2004</v>
      </c>
      <c r="B23" s="166">
        <v>37236955</v>
      </c>
      <c r="C23" s="1068">
        <v>20154010</v>
      </c>
      <c r="D23" s="166">
        <v>29295702</v>
      </c>
      <c r="E23" s="1066">
        <v>86686667</v>
      </c>
      <c r="F23" s="166">
        <v>15468361</v>
      </c>
      <c r="G23" s="1068">
        <v>264734571</v>
      </c>
      <c r="H23" s="166">
        <v>55130891</v>
      </c>
      <c r="I23" s="1096">
        <v>335333823</v>
      </c>
      <c r="J23" s="146">
        <f>(B23*100)/$E$23/100</f>
        <v>0.42955804264570469</v>
      </c>
      <c r="K23" s="146">
        <f>(C23*100)/$E$23/100</f>
        <v>0.23249261619436815</v>
      </c>
      <c r="L23" s="146">
        <f>(D23*100)/$E$23/100</f>
        <v>0.3379493411599272</v>
      </c>
      <c r="M23" s="155">
        <f>(E23*100)/$E$23/100</f>
        <v>1</v>
      </c>
      <c r="N23" s="146">
        <f>(F23*100)/$I$23/100</f>
        <v>4.6128245763028798E-2</v>
      </c>
      <c r="O23" s="146">
        <f>(G23*100)/$I$23/100</f>
        <v>0.78946575872246572</v>
      </c>
      <c r="P23" s="146">
        <f>(H23*100)/$I$23/100</f>
        <v>0.16440599551450558</v>
      </c>
      <c r="Q23" s="155">
        <f>(I23*100)/$I$23/100</f>
        <v>1</v>
      </c>
    </row>
    <row r="24" spans="1:17" ht="24.95" customHeight="1">
      <c r="A24" s="1077">
        <v>2005</v>
      </c>
      <c r="B24" s="166">
        <v>67823548</v>
      </c>
      <c r="C24" s="1068">
        <v>29028396</v>
      </c>
      <c r="D24" s="166">
        <v>34036422</v>
      </c>
      <c r="E24" s="1068">
        <v>130888366</v>
      </c>
      <c r="F24" s="166">
        <v>8846556</v>
      </c>
      <c r="G24" s="1068">
        <v>367135758</v>
      </c>
      <c r="H24" s="166">
        <v>69339857</v>
      </c>
      <c r="I24" s="1097">
        <v>445322171</v>
      </c>
      <c r="J24" s="146">
        <f>(B24*100)/$E$24/100</f>
        <v>0.51817858280849804</v>
      </c>
      <c r="K24" s="146">
        <f>(C24*100)/$E$24/100</f>
        <v>0.22177980279775208</v>
      </c>
      <c r="L24" s="146">
        <f>(D24*100)/$E$24/100</f>
        <v>0.26004161439374984</v>
      </c>
      <c r="M24" s="155">
        <f>(E24*100)/$E$24/100</f>
        <v>1</v>
      </c>
      <c r="N24" s="146">
        <f>(F24*100)/$I$24/100</f>
        <v>1.9865518889693908E-2</v>
      </c>
      <c r="O24" s="146">
        <f>(G24*100)/$I$24/100</f>
        <v>0.82442730658474217</v>
      </c>
      <c r="P24" s="146">
        <f>(H24*100)/$I$24/100</f>
        <v>0.15570717452556387</v>
      </c>
      <c r="Q24" s="155">
        <f>(I24*100)/$I$24/100</f>
        <v>1</v>
      </c>
    </row>
    <row r="25" spans="1:17" ht="24.95" customHeight="1">
      <c r="A25" s="1077">
        <v>2006</v>
      </c>
      <c r="B25" s="166">
        <v>60702851</v>
      </c>
      <c r="C25" s="1068">
        <v>28580871</v>
      </c>
      <c r="D25" s="166">
        <v>29279263</v>
      </c>
      <c r="E25" s="1068">
        <v>118562985</v>
      </c>
      <c r="F25" s="166">
        <v>30804649</v>
      </c>
      <c r="G25" s="1068">
        <v>443727450</v>
      </c>
      <c r="H25" s="166">
        <v>113827679</v>
      </c>
      <c r="I25" s="1097">
        <v>588359778</v>
      </c>
      <c r="J25" s="146">
        <f>(B25*100)/$E$25/100</f>
        <v>0.51198821453424104</v>
      </c>
      <c r="K25" s="146">
        <f>(C25*100)/$E$25/100</f>
        <v>0.24106065649409888</v>
      </c>
      <c r="L25" s="146">
        <f>(D25*100)/$E$25/100</f>
        <v>0.24695112897166008</v>
      </c>
      <c r="M25" s="155">
        <f>(E25*100)/$E$25/100</f>
        <v>1</v>
      </c>
      <c r="N25" s="146">
        <f>(F25*100)/$I$25/100</f>
        <v>5.2356823412901619E-2</v>
      </c>
      <c r="O25" s="146">
        <f>(G25*100)/$I$25/100</f>
        <v>0.75417706408883722</v>
      </c>
      <c r="P25" s="146">
        <f>(H25*100)/$I$25/100</f>
        <v>0.19346611249826121</v>
      </c>
      <c r="Q25" s="155">
        <f>(I25*100)/$I$25/100</f>
        <v>1</v>
      </c>
    </row>
    <row r="26" spans="1:17" ht="24.95" customHeight="1">
      <c r="A26" s="1400">
        <v>2007</v>
      </c>
      <c r="B26" s="166">
        <v>15999742</v>
      </c>
      <c r="C26" s="1068">
        <v>49125062</v>
      </c>
      <c r="D26" s="166">
        <v>53991502</v>
      </c>
      <c r="E26" s="1068">
        <v>119116306</v>
      </c>
      <c r="F26" s="166">
        <v>10896855</v>
      </c>
      <c r="G26" s="1068">
        <v>508155623</v>
      </c>
      <c r="H26" s="166">
        <v>93154690</v>
      </c>
      <c r="I26" s="1097">
        <v>612207168</v>
      </c>
      <c r="J26" s="146">
        <f>(B26*100)/$E$26/100</f>
        <v>0.13432033394319665</v>
      </c>
      <c r="K26" s="146">
        <f>(C26*100)/$E$26/100</f>
        <v>0.41241257095397166</v>
      </c>
      <c r="L26" s="146">
        <f>(D26*100)/$E$26/100</f>
        <v>0.45326709510283164</v>
      </c>
      <c r="M26" s="155">
        <f>(E26*100)/$E$26/100</f>
        <v>1</v>
      </c>
      <c r="N26" s="146">
        <f>(F26*100)/$I$26/100</f>
        <v>1.7799293392134867E-2</v>
      </c>
      <c r="O26" s="146">
        <f>(G26*100)/$I$26/100</f>
        <v>0.8300386691976791</v>
      </c>
      <c r="P26" s="146">
        <f>(H26*100)/$I$26/100</f>
        <v>0.15216203741018597</v>
      </c>
      <c r="Q26" s="155">
        <f>(I26*100)/$I$26/100</f>
        <v>1</v>
      </c>
    </row>
    <row r="27" spans="1:17" s="37" customFormat="1" ht="24.95" customHeight="1">
      <c r="A27" s="1400">
        <v>2008</v>
      </c>
      <c r="B27" s="166">
        <v>11504507</v>
      </c>
      <c r="C27" s="1068">
        <v>44787907</v>
      </c>
      <c r="D27" s="166">
        <v>64854489</v>
      </c>
      <c r="E27" s="1068">
        <v>121146903</v>
      </c>
      <c r="F27" s="166">
        <v>5684977</v>
      </c>
      <c r="G27" s="1068">
        <v>631275286</v>
      </c>
      <c r="H27" s="166">
        <v>103332292</v>
      </c>
      <c r="I27" s="1097">
        <v>740292555</v>
      </c>
      <c r="J27" s="146">
        <f>(B27*100)/$E$27/100</f>
        <v>9.4963277765342455E-2</v>
      </c>
      <c r="K27" s="146">
        <f>(C27*100)/$E$27/100</f>
        <v>0.36969914946979698</v>
      </c>
      <c r="L27" s="146">
        <f>(D27*100)/$E$27/100</f>
        <v>0.53533757276486049</v>
      </c>
      <c r="M27" s="155">
        <f>(E27*100)/$E$27/100</f>
        <v>1</v>
      </c>
      <c r="N27" s="146">
        <f>(F27*100)/$I$27/100</f>
        <v>7.6793653557680319E-3</v>
      </c>
      <c r="O27" s="146">
        <f>(G27*100)/$I$27/100</f>
        <v>0.85273758561572999</v>
      </c>
      <c r="P27" s="146">
        <f>(H27*100)/$I$27/100</f>
        <v>0.13958304902850199</v>
      </c>
      <c r="Q27" s="155">
        <f>(I27*100)/$I$27/100</f>
        <v>1</v>
      </c>
    </row>
    <row r="28" spans="1:17" s="37" customFormat="1" ht="24.95" customHeight="1">
      <c r="A28" s="1400">
        <v>2009</v>
      </c>
      <c r="B28" s="166">
        <v>8197107</v>
      </c>
      <c r="C28" s="1068">
        <v>37151475</v>
      </c>
      <c r="D28" s="166">
        <v>70518011</v>
      </c>
      <c r="E28" s="1068">
        <v>115866593</v>
      </c>
      <c r="F28" s="166">
        <v>5669914</v>
      </c>
      <c r="G28" s="1068">
        <v>457400103</v>
      </c>
      <c r="H28" s="166">
        <v>95182768</v>
      </c>
      <c r="I28" s="1068">
        <v>558252785</v>
      </c>
      <c r="J28" s="146">
        <f>(B28*100)/$E$28/100</f>
        <v>7.0746077775843463E-2</v>
      </c>
      <c r="K28" s="146">
        <f>(C28*100)/$E$28/100</f>
        <v>0.32064009166127805</v>
      </c>
      <c r="L28" s="146">
        <f>(D28*100)/$E$28/100</f>
        <v>0.60861383056287854</v>
      </c>
      <c r="M28" s="155">
        <f>(E28*100)/$E$28/100</f>
        <v>1</v>
      </c>
      <c r="N28" s="146">
        <f>(F28*100)/$I$28/100</f>
        <v>1.0156535090102597E-2</v>
      </c>
      <c r="O28" s="146">
        <f>(G28*100)/$I$28/100</f>
        <v>0.81934226803722976</v>
      </c>
      <c r="P28" s="146">
        <f>(H28*100)/$I$28/100</f>
        <v>0.17050119687266765</v>
      </c>
      <c r="Q28" s="155">
        <f>(I28*100)/$I$28/100</f>
        <v>1</v>
      </c>
    </row>
    <row r="29" spans="1:17" s="37" customFormat="1" ht="24.95" customHeight="1" thickBot="1">
      <c r="A29" s="1402">
        <v>2010</v>
      </c>
      <c r="B29" s="1219">
        <v>14337680</v>
      </c>
      <c r="C29" s="1220">
        <v>43816881</v>
      </c>
      <c r="D29" s="1219">
        <v>86272952</v>
      </c>
      <c r="E29" s="1220">
        <v>144427513</v>
      </c>
      <c r="F29" s="1219">
        <v>7507482</v>
      </c>
      <c r="G29" s="1220">
        <v>567305522</v>
      </c>
      <c r="H29" s="1219">
        <v>100393082</v>
      </c>
      <c r="I29" s="1220">
        <v>675206086</v>
      </c>
      <c r="J29" s="1221">
        <f>(B29*100)/$E$29/100</f>
        <v>9.9272498031590412E-2</v>
      </c>
      <c r="K29" s="1221">
        <f>(C29*100)/$E$29/100</f>
        <v>0.30338319957084631</v>
      </c>
      <c r="L29" s="1221">
        <f>(D29*100)/$E$29/100</f>
        <v>0.59734430239756331</v>
      </c>
      <c r="M29" s="1406">
        <f>(E29*100)/$E$29/100</f>
        <v>1</v>
      </c>
      <c r="N29" s="1221">
        <f>(F29*100)/$I$29/100</f>
        <v>1.1118800845642851E-2</v>
      </c>
      <c r="O29" s="1221">
        <f>(G29*100)/$I$29/100</f>
        <v>0.84019610273477296</v>
      </c>
      <c r="P29" s="1221">
        <f>(H29*100)/$I$29/100</f>
        <v>0.14868509641958411</v>
      </c>
      <c r="Q29" s="1406">
        <f>(I29*100)/$I$29/100</f>
        <v>1</v>
      </c>
    </row>
    <row r="30" spans="1:17" ht="18" customHeight="1">
      <c r="A30" s="7" t="s">
        <v>23</v>
      </c>
      <c r="B30" s="340"/>
      <c r="C30" s="340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1"/>
    </row>
  </sheetData>
  <mergeCells count="1">
    <mergeCell ref="A3:Q3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9055118110236227"/>
  <pageSetup paperSize="9" scale="50" firstPageNumber="18" orientation="landscape" useFirstPageNumber="1" horizontalDpi="300" verticalDpi="300" r:id="rId1"/>
  <headerFooter alignWithMargins="0">
    <oddFooter xml:space="preserve">&amp;R
&amp;"Arial,Negrito"24&amp;"Arial,Normal"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opLeftCell="F1" zoomScale="70" zoomScaleNormal="70" workbookViewId="0">
      <selection activeCell="Z13" sqref="Z13"/>
    </sheetView>
  </sheetViews>
  <sheetFormatPr defaultColWidth="11.42578125" defaultRowHeight="12.75"/>
  <cols>
    <col min="1" max="1" width="30.140625" customWidth="1"/>
    <col min="2" max="2" width="13.140625" customWidth="1"/>
    <col min="3" max="4" width="12.85546875" customWidth="1"/>
    <col min="5" max="5" width="13.28515625" customWidth="1"/>
    <col min="6" max="6" width="14.28515625" customWidth="1"/>
    <col min="7" max="7" width="12.85546875" customWidth="1"/>
    <col min="8" max="8" width="13.5703125" customWidth="1"/>
    <col min="9" max="9" width="14.7109375" customWidth="1"/>
    <col min="10" max="10" width="14.85546875" customWidth="1"/>
    <col min="11" max="11" width="14.28515625" customWidth="1"/>
    <col min="12" max="13" width="12.42578125" customWidth="1"/>
    <col min="14" max="14" width="14.7109375" customWidth="1"/>
    <col min="15" max="15" width="13.5703125" customWidth="1"/>
    <col min="16" max="16" width="12.42578125" customWidth="1"/>
    <col min="17" max="17" width="13.7109375" customWidth="1"/>
    <col min="18" max="18" width="13.28515625" customWidth="1"/>
    <col min="19" max="19" width="12.85546875" customWidth="1"/>
    <col min="20" max="20" width="14.85546875" customWidth="1"/>
    <col min="21" max="21" width="15.140625" customWidth="1"/>
    <col min="22" max="22" width="12.85546875" customWidth="1"/>
    <col min="23" max="23" width="13.85546875" customWidth="1"/>
    <col min="24" max="24" width="14.5703125" customWidth="1"/>
  </cols>
  <sheetData>
    <row r="1" spans="1:24" s="493" customFormat="1" ht="27" customHeight="1">
      <c r="A1" s="893" t="s">
        <v>237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24" s="493" customFormat="1" ht="23.25">
      <c r="A2" s="1551" t="s">
        <v>1291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</row>
    <row r="3" spans="1:24" ht="32.25" customHeight="1" thickBot="1">
      <c r="A3" s="37"/>
      <c r="B3" s="37"/>
      <c r="C3" s="37"/>
      <c r="D3" s="37"/>
      <c r="E3" s="37"/>
      <c r="F3" s="37"/>
      <c r="G3" s="37"/>
      <c r="H3" s="37"/>
      <c r="I3" s="37"/>
      <c r="L3" s="75"/>
      <c r="M3" s="75"/>
      <c r="N3" s="75"/>
      <c r="O3" s="75"/>
      <c r="P3" s="1143"/>
      <c r="Q3" s="80"/>
      <c r="R3" s="1143" t="s">
        <v>1283</v>
      </c>
      <c r="S3" s="75"/>
      <c r="T3" s="75"/>
      <c r="U3" s="75"/>
      <c r="V3" s="75"/>
      <c r="W3" s="75"/>
      <c r="X3" s="75"/>
    </row>
    <row r="4" spans="1:24" ht="35.1" customHeight="1">
      <c r="A4" s="1325" t="s">
        <v>31</v>
      </c>
      <c r="B4" s="1552" t="s">
        <v>172</v>
      </c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553"/>
      <c r="Q4" s="1553"/>
      <c r="R4" s="1553"/>
      <c r="S4" s="1553"/>
      <c r="T4" s="1553"/>
      <c r="U4" s="1553"/>
      <c r="V4" s="1329"/>
      <c r="W4" s="1329"/>
      <c r="X4" s="1330"/>
    </row>
    <row r="5" spans="1:24" ht="35.1" customHeight="1" thickBot="1">
      <c r="A5" s="1289"/>
      <c r="B5" s="1111">
        <v>1988</v>
      </c>
      <c r="C5" s="1326">
        <v>1989</v>
      </c>
      <c r="D5" s="1327">
        <v>1990</v>
      </c>
      <c r="E5" s="1326">
        <v>1991</v>
      </c>
      <c r="F5" s="1327">
        <v>1992</v>
      </c>
      <c r="G5" s="1326">
        <v>1993</v>
      </c>
      <c r="H5" s="1327">
        <v>1994</v>
      </c>
      <c r="I5" s="1326">
        <v>1995</v>
      </c>
      <c r="J5" s="1327">
        <v>1996</v>
      </c>
      <c r="K5" s="1326">
        <v>1997</v>
      </c>
      <c r="L5" s="1327">
        <v>1998</v>
      </c>
      <c r="M5" s="1326">
        <v>1999</v>
      </c>
      <c r="N5" s="1327">
        <v>2000</v>
      </c>
      <c r="O5" s="1327">
        <v>2001</v>
      </c>
      <c r="P5" s="1327">
        <v>2002</v>
      </c>
      <c r="Q5" s="1327">
        <v>2003</v>
      </c>
      <c r="R5" s="1327">
        <v>2004</v>
      </c>
      <c r="S5" s="1328">
        <v>2005</v>
      </c>
      <c r="T5" s="1111">
        <v>2006</v>
      </c>
      <c r="U5" s="1111">
        <v>2007</v>
      </c>
      <c r="V5" s="1111">
        <v>2008</v>
      </c>
      <c r="W5" s="1111">
        <v>2009</v>
      </c>
      <c r="X5" s="1111">
        <v>2010</v>
      </c>
    </row>
    <row r="6" spans="1:24" s="46" customFormat="1" ht="30" customHeight="1">
      <c r="A6" s="1290" t="s">
        <v>319</v>
      </c>
      <c r="B6" s="1291">
        <v>3418177.2930000001</v>
      </c>
      <c r="C6" s="1292">
        <v>4750513.1919999998</v>
      </c>
      <c r="D6" s="1291">
        <v>5645233.1359999999</v>
      </c>
      <c r="E6" s="1292">
        <v>3948951.997</v>
      </c>
      <c r="F6" s="1291">
        <v>2818921.622</v>
      </c>
      <c r="G6" s="1292">
        <v>4118100.3309999998</v>
      </c>
      <c r="H6" s="1291">
        <v>5454429.0429999996</v>
      </c>
      <c r="I6" s="1292">
        <v>7491868.8169999998</v>
      </c>
      <c r="J6" s="1291">
        <v>8326781.0549999997</v>
      </c>
      <c r="K6" s="1292">
        <v>6696105.8399999999</v>
      </c>
      <c r="L6" s="1291">
        <v>4742110.8559999997</v>
      </c>
      <c r="M6" s="1292">
        <v>2836509.7289999998</v>
      </c>
      <c r="N6" s="1293">
        <v>4094270.6779999998</v>
      </c>
      <c r="O6" s="1294">
        <v>3337085.9611999998</v>
      </c>
      <c r="P6" s="1293">
        <v>2878368.3629999999</v>
      </c>
      <c r="Q6" s="1294">
        <v>3321074.412</v>
      </c>
      <c r="R6" s="1295">
        <v>4967295.3210000005</v>
      </c>
      <c r="S6" s="1296">
        <v>6744664.9560000002</v>
      </c>
      <c r="T6" s="1297">
        <v>7837183.4440000001</v>
      </c>
      <c r="U6" s="1295">
        <v>8005644</v>
      </c>
      <c r="V6" s="1295">
        <v>8935102</v>
      </c>
      <c r="W6" s="1295">
        <v>8567110</v>
      </c>
      <c r="X6" s="1295">
        <v>12229930</v>
      </c>
    </row>
    <row r="7" spans="1:24" s="46" customFormat="1" ht="30" customHeight="1">
      <c r="A7" s="1298" t="s">
        <v>318</v>
      </c>
      <c r="B7" s="1299"/>
      <c r="C7" s="1300">
        <v>0</v>
      </c>
      <c r="D7" s="1301">
        <v>50635.23</v>
      </c>
      <c r="E7" s="1302">
        <v>72888.558999999994</v>
      </c>
      <c r="F7" s="1301">
        <v>120327.056</v>
      </c>
      <c r="G7" s="1302">
        <v>265433.908</v>
      </c>
      <c r="H7" s="1301">
        <v>335808.84899999999</v>
      </c>
      <c r="I7" s="1302">
        <v>431869.402</v>
      </c>
      <c r="J7" s="1301">
        <v>757943.29299999995</v>
      </c>
      <c r="K7" s="1302">
        <v>489993.05699999997</v>
      </c>
      <c r="L7" s="1301">
        <v>700542.48499999999</v>
      </c>
      <c r="M7" s="1302">
        <v>1111510.1200000001</v>
      </c>
      <c r="N7" s="1303">
        <v>1850230.7520000001</v>
      </c>
      <c r="O7" s="1304">
        <v>1589721.1298</v>
      </c>
      <c r="P7" s="1303">
        <v>1987133.747</v>
      </c>
      <c r="Q7" s="1304">
        <v>2530187.8590000002</v>
      </c>
      <c r="R7" s="255">
        <v>3193225.8990000002</v>
      </c>
      <c r="S7" s="1062">
        <v>3932646.0920000002</v>
      </c>
      <c r="T7" s="590">
        <v>4324376.7489999998</v>
      </c>
      <c r="U7" s="255">
        <v>3911938</v>
      </c>
      <c r="V7" s="255">
        <v>4062027</v>
      </c>
      <c r="W7" s="255">
        <v>2855590</v>
      </c>
      <c r="X7" s="255">
        <v>3595260</v>
      </c>
    </row>
    <row r="8" spans="1:24" s="46" customFormat="1" ht="30" customHeight="1">
      <c r="A8" s="1298" t="s">
        <v>320</v>
      </c>
      <c r="B8" s="1305">
        <v>175510.611</v>
      </c>
      <c r="C8" s="1306">
        <v>322673.81300000002</v>
      </c>
      <c r="D8" s="1305">
        <v>384806.99699999997</v>
      </c>
      <c r="E8" s="1306">
        <v>244311.758</v>
      </c>
      <c r="F8" s="1305">
        <v>175716.10800000001</v>
      </c>
      <c r="G8" s="1306">
        <v>276899.55099999998</v>
      </c>
      <c r="H8" s="1305">
        <v>334615.96899999998</v>
      </c>
      <c r="I8" s="1306">
        <v>395003.97600000002</v>
      </c>
      <c r="J8" s="1305">
        <v>340888.11900000001</v>
      </c>
      <c r="K8" s="1306">
        <v>315601.83199999999</v>
      </c>
      <c r="L8" s="1305">
        <v>281385.77899999998</v>
      </c>
      <c r="M8" s="1306">
        <v>185382.9</v>
      </c>
      <c r="N8" s="166">
        <v>186049.647</v>
      </c>
      <c r="O8" s="1068">
        <v>148954.67800000001</v>
      </c>
      <c r="P8" s="166">
        <v>139763.41200000001</v>
      </c>
      <c r="Q8" s="1068">
        <v>132837.81899999999</v>
      </c>
      <c r="R8" s="255">
        <v>138938.09899999999</v>
      </c>
      <c r="S8" s="1062">
        <v>178012.66500000001</v>
      </c>
      <c r="T8" s="590">
        <v>185019.717</v>
      </c>
      <c r="U8" s="255">
        <v>267411</v>
      </c>
      <c r="V8" s="255">
        <v>305112.30599999998</v>
      </c>
      <c r="W8" s="255">
        <v>301232.21999999997</v>
      </c>
      <c r="X8" s="255">
        <v>506445.35200000001</v>
      </c>
    </row>
    <row r="9" spans="1:24" s="46" customFormat="1" ht="30" customHeight="1">
      <c r="A9" s="1298" t="s">
        <v>321</v>
      </c>
      <c r="B9" s="1305">
        <v>429065.46600000001</v>
      </c>
      <c r="C9" s="1306">
        <v>561994.31400000001</v>
      </c>
      <c r="D9" s="1305">
        <v>757999.53200000001</v>
      </c>
      <c r="E9" s="1306">
        <v>452751.73</v>
      </c>
      <c r="F9" s="1305">
        <v>339363.21299999999</v>
      </c>
      <c r="G9" s="1306">
        <v>401068.01500000001</v>
      </c>
      <c r="H9" s="1305">
        <v>772518.88199999998</v>
      </c>
      <c r="I9" s="1306">
        <v>1014187.134</v>
      </c>
      <c r="J9" s="1305">
        <v>1245705.838</v>
      </c>
      <c r="K9" s="1306">
        <v>1674820.5549999999</v>
      </c>
      <c r="L9" s="1305">
        <v>1662009.2290000001</v>
      </c>
      <c r="M9" s="1306">
        <v>1070979.051</v>
      </c>
      <c r="N9" s="166">
        <v>1579445.963</v>
      </c>
      <c r="O9" s="1068">
        <v>1554779.557</v>
      </c>
      <c r="P9" s="166">
        <v>1325839.716</v>
      </c>
      <c r="Q9" s="1068">
        <v>1848429.8559999999</v>
      </c>
      <c r="R9" s="255">
        <v>2353138.4819999998</v>
      </c>
      <c r="S9" s="1062">
        <v>3153028.1860000002</v>
      </c>
      <c r="T9" s="590">
        <v>4185044.2349999999</v>
      </c>
      <c r="U9" s="255">
        <v>5948156</v>
      </c>
      <c r="V9" s="255">
        <v>7637919.4589999998</v>
      </c>
      <c r="W9" s="255">
        <v>5272902</v>
      </c>
      <c r="X9" s="255">
        <v>6966847</v>
      </c>
    </row>
    <row r="10" spans="1:24" s="46" customFormat="1" ht="30" customHeight="1">
      <c r="A10" s="1298" t="s">
        <v>322</v>
      </c>
      <c r="B10" s="1305">
        <v>132347.69</v>
      </c>
      <c r="C10" s="1306">
        <v>163117.58600000001</v>
      </c>
      <c r="D10" s="1305">
        <v>192621.747</v>
      </c>
      <c r="E10" s="1306">
        <v>127339.045</v>
      </c>
      <c r="F10" s="1305">
        <v>115464.81299999999</v>
      </c>
      <c r="G10" s="1306">
        <v>155138.97399999999</v>
      </c>
      <c r="H10" s="1305">
        <v>189819.87700000001</v>
      </c>
      <c r="I10" s="1306">
        <v>253034.16099999999</v>
      </c>
      <c r="J10" s="1305">
        <v>327468.82799999998</v>
      </c>
      <c r="K10" s="1306">
        <v>262833.79700000002</v>
      </c>
      <c r="L10" s="1305">
        <v>230916.33600000001</v>
      </c>
      <c r="M10" s="1302">
        <v>158442.03099999999</v>
      </c>
      <c r="N10" s="1303">
        <v>241014.674</v>
      </c>
      <c r="O10" s="1304">
        <v>272136.81699999998</v>
      </c>
      <c r="P10" s="1303">
        <v>734147.65500000003</v>
      </c>
      <c r="Q10" s="1304">
        <v>522475.01899999997</v>
      </c>
      <c r="R10" s="255">
        <v>729099.69400000002</v>
      </c>
      <c r="S10" s="1062">
        <v>1101228.844</v>
      </c>
      <c r="T10" s="590">
        <v>1278622.9509999999</v>
      </c>
      <c r="U10" s="255">
        <v>1422630</v>
      </c>
      <c r="V10" s="255">
        <v>1672505</v>
      </c>
      <c r="W10" s="255">
        <v>1544853</v>
      </c>
      <c r="X10" s="255">
        <v>1810501</v>
      </c>
    </row>
    <row r="11" spans="1:24" s="46" customFormat="1" ht="30" customHeight="1">
      <c r="A11" s="1298" t="s">
        <v>323</v>
      </c>
      <c r="B11" s="1305">
        <v>54744.881000000001</v>
      </c>
      <c r="C11" s="1306">
        <v>62375.019</v>
      </c>
      <c r="D11" s="1305">
        <v>115177.44100000001</v>
      </c>
      <c r="E11" s="1306">
        <v>85312.557000000001</v>
      </c>
      <c r="F11" s="1305">
        <v>50785.057000000001</v>
      </c>
      <c r="G11" s="1306">
        <v>61451.504000000001</v>
      </c>
      <c r="H11" s="1305">
        <v>91589.415999999997</v>
      </c>
      <c r="I11" s="1306">
        <v>159194.60399999999</v>
      </c>
      <c r="J11" s="1305">
        <v>158134.90100000001</v>
      </c>
      <c r="K11" s="1306">
        <v>152211.845</v>
      </c>
      <c r="L11" s="1305">
        <v>157324.98199999999</v>
      </c>
      <c r="M11" s="1306">
        <v>92750.532999999996</v>
      </c>
      <c r="N11" s="1303">
        <v>94002.842999999993</v>
      </c>
      <c r="O11" s="1068">
        <v>93739.476999999999</v>
      </c>
      <c r="P11" s="1303">
        <v>120017.20699999999</v>
      </c>
      <c r="Q11" s="1304">
        <v>116508.38499999999</v>
      </c>
      <c r="R11" s="255">
        <v>151970.636</v>
      </c>
      <c r="S11" s="1062">
        <v>163461.76699999999</v>
      </c>
      <c r="T11" s="590">
        <v>210346.095</v>
      </c>
      <c r="U11" s="255">
        <v>84073.554999999993</v>
      </c>
      <c r="V11" s="255">
        <v>100480.83900000001</v>
      </c>
      <c r="W11" s="255">
        <v>205283.402</v>
      </c>
      <c r="X11" s="255">
        <v>238751</v>
      </c>
    </row>
    <row r="12" spans="1:24" s="46" customFormat="1" ht="30" customHeight="1">
      <c r="A12" s="1298" t="s">
        <v>324</v>
      </c>
      <c r="B12" s="1305">
        <v>109070.95699999999</v>
      </c>
      <c r="C12" s="1306">
        <v>162049.177</v>
      </c>
      <c r="D12" s="1305">
        <v>120906.44100000001</v>
      </c>
      <c r="E12" s="1306">
        <v>68716.785000000003</v>
      </c>
      <c r="F12" s="1305">
        <v>76014.398000000001</v>
      </c>
      <c r="G12" s="1306">
        <v>82941.604000000007</v>
      </c>
      <c r="H12" s="1305">
        <v>116478.686</v>
      </c>
      <c r="I12" s="1306">
        <v>128257.505</v>
      </c>
      <c r="J12" s="1305">
        <v>120885.50599999999</v>
      </c>
      <c r="K12" s="1306">
        <v>164785.47</v>
      </c>
      <c r="L12" s="1305">
        <v>183211.19</v>
      </c>
      <c r="M12" s="1306">
        <v>193647.93900000001</v>
      </c>
      <c r="N12" s="166">
        <v>299663.86800000002</v>
      </c>
      <c r="O12" s="1068">
        <v>302163.32699999999</v>
      </c>
      <c r="P12" s="166">
        <v>233243.03400000001</v>
      </c>
      <c r="Q12" s="1068">
        <v>277707.33299999998</v>
      </c>
      <c r="R12" s="255">
        <v>392998.46899999998</v>
      </c>
      <c r="S12" s="1062">
        <v>678419.13899999997</v>
      </c>
      <c r="T12" s="590">
        <v>1067700.953</v>
      </c>
      <c r="U12" s="255">
        <v>1504677</v>
      </c>
      <c r="V12" s="255">
        <v>2113653</v>
      </c>
      <c r="W12" s="255">
        <v>1899127</v>
      </c>
      <c r="X12" s="255">
        <v>2475963</v>
      </c>
    </row>
    <row r="13" spans="1:24" s="46" customFormat="1" ht="30" customHeight="1">
      <c r="A13" s="1298" t="s">
        <v>325</v>
      </c>
      <c r="B13" s="1305">
        <v>29049.876</v>
      </c>
      <c r="C13" s="1306">
        <v>48817.821000000004</v>
      </c>
      <c r="D13" s="1305">
        <v>66782.907000000007</v>
      </c>
      <c r="E13" s="1306">
        <v>45987.584999999999</v>
      </c>
      <c r="F13" s="1305">
        <v>31295.978999999999</v>
      </c>
      <c r="G13" s="1306">
        <v>54859.646999999997</v>
      </c>
      <c r="H13" s="1305">
        <v>90255.263000000006</v>
      </c>
      <c r="I13" s="1306">
        <v>91908.206000000006</v>
      </c>
      <c r="J13" s="1305">
        <v>92992.983999999997</v>
      </c>
      <c r="K13" s="1306">
        <v>88008.615999999995</v>
      </c>
      <c r="L13" s="1305">
        <v>82660.856</v>
      </c>
      <c r="M13" s="1306">
        <v>28875.585999999999</v>
      </c>
      <c r="N13" s="166">
        <v>44785.258000000002</v>
      </c>
      <c r="O13" s="1068">
        <v>30346.457999999999</v>
      </c>
      <c r="P13" s="166">
        <v>150317.04999999999</v>
      </c>
      <c r="Q13" s="1068">
        <v>291769.30499999999</v>
      </c>
      <c r="R13" s="255">
        <v>333421.38500000001</v>
      </c>
      <c r="S13" s="1062">
        <v>474963.33500000002</v>
      </c>
      <c r="T13" s="590">
        <v>524267.67099999997</v>
      </c>
      <c r="U13" s="255">
        <v>654149</v>
      </c>
      <c r="V13" s="255">
        <v>787629</v>
      </c>
      <c r="W13" s="255">
        <v>891939</v>
      </c>
      <c r="X13" s="255">
        <v>1475057</v>
      </c>
    </row>
    <row r="14" spans="1:24" s="46" customFormat="1" ht="30" customHeight="1">
      <c r="A14" s="1298" t="s">
        <v>326</v>
      </c>
      <c r="B14" s="1305">
        <v>58825.593000000001</v>
      </c>
      <c r="C14" s="1306">
        <v>60813.290999999997</v>
      </c>
      <c r="D14" s="1305">
        <v>45535.222000000002</v>
      </c>
      <c r="E14" s="1306">
        <v>31903.788</v>
      </c>
      <c r="F14" s="1305">
        <v>29466.437000000002</v>
      </c>
      <c r="G14" s="1306">
        <v>38884.673000000003</v>
      </c>
      <c r="H14" s="1305">
        <v>46813.688999999998</v>
      </c>
      <c r="I14" s="1306">
        <v>54806.819000000003</v>
      </c>
      <c r="J14" s="1305">
        <v>52231.514999999999</v>
      </c>
      <c r="K14" s="1306">
        <v>56702.427000000003</v>
      </c>
      <c r="L14" s="1305">
        <v>41310.805999999997</v>
      </c>
      <c r="M14" s="1306">
        <v>32847.872000000003</v>
      </c>
      <c r="N14" s="166">
        <v>27423.88</v>
      </c>
      <c r="O14" s="1068">
        <v>18257.564999999999</v>
      </c>
      <c r="P14" s="166">
        <v>15291.786</v>
      </c>
      <c r="Q14" s="1068">
        <v>16703.285</v>
      </c>
      <c r="R14" s="255">
        <v>21164.476999999999</v>
      </c>
      <c r="S14" s="1062">
        <v>23390.86</v>
      </c>
      <c r="T14" s="590">
        <v>21397.417000000001</v>
      </c>
      <c r="U14" s="255">
        <v>24989.428</v>
      </c>
      <c r="V14" s="255">
        <v>23079.263999999999</v>
      </c>
      <c r="W14" s="255">
        <v>14101.606</v>
      </c>
      <c r="X14" s="255">
        <v>21872</v>
      </c>
    </row>
    <row r="15" spans="1:24" s="46" customFormat="1" ht="30" customHeight="1">
      <c r="A15" s="1298" t="s">
        <v>327</v>
      </c>
      <c r="B15" s="1305">
        <v>25504.416000000001</v>
      </c>
      <c r="C15" s="1306">
        <v>38240.843000000001</v>
      </c>
      <c r="D15" s="1305">
        <v>48057.961000000003</v>
      </c>
      <c r="E15" s="1306">
        <v>26057.920999999998</v>
      </c>
      <c r="F15" s="1305">
        <v>19009.637999999999</v>
      </c>
      <c r="G15" s="1306">
        <v>28929.113000000001</v>
      </c>
      <c r="H15" s="1305">
        <v>42349.385999999999</v>
      </c>
      <c r="I15" s="1306">
        <v>74291.762000000002</v>
      </c>
      <c r="J15" s="1305">
        <v>69379.553</v>
      </c>
      <c r="K15" s="1306">
        <v>76659.17</v>
      </c>
      <c r="L15" s="1305">
        <v>49229.277999999998</v>
      </c>
      <c r="M15" s="1306">
        <v>36793.321000000004</v>
      </c>
      <c r="N15" s="166">
        <v>47732.946000000004</v>
      </c>
      <c r="O15" s="1068">
        <v>38476.945</v>
      </c>
      <c r="P15" s="166">
        <v>41151.413999999997</v>
      </c>
      <c r="Q15" s="1068">
        <v>56086.383000000002</v>
      </c>
      <c r="R15" s="255">
        <v>87083.047999999995</v>
      </c>
      <c r="S15" s="1062">
        <v>132256.43400000001</v>
      </c>
      <c r="T15" s="590">
        <v>157857.611</v>
      </c>
      <c r="U15" s="255">
        <v>172572.79300000001</v>
      </c>
      <c r="V15" s="255">
        <v>188709</v>
      </c>
      <c r="W15" s="255">
        <v>142765</v>
      </c>
      <c r="X15" s="255">
        <v>185735</v>
      </c>
    </row>
    <row r="16" spans="1:24" s="46" customFormat="1" ht="30" customHeight="1">
      <c r="A16" s="1298" t="s">
        <v>328</v>
      </c>
      <c r="B16" s="1305">
        <v>25532.273000000001</v>
      </c>
      <c r="C16" s="1306">
        <v>24655.056</v>
      </c>
      <c r="D16" s="1305">
        <v>111675.302</v>
      </c>
      <c r="E16" s="1306">
        <v>148146.389</v>
      </c>
      <c r="F16" s="1305">
        <v>157062.427</v>
      </c>
      <c r="G16" s="1306">
        <v>261457.64799999999</v>
      </c>
      <c r="H16" s="1305">
        <v>436888.799</v>
      </c>
      <c r="I16" s="1306">
        <v>610830.37</v>
      </c>
      <c r="J16" s="1305">
        <v>744792.36</v>
      </c>
      <c r="K16" s="1306">
        <v>747814.30099999998</v>
      </c>
      <c r="L16" s="1305">
        <v>802368.82299999997</v>
      </c>
      <c r="M16" s="1306">
        <v>628668.85699999996</v>
      </c>
      <c r="N16" s="166">
        <v>976966.49800000002</v>
      </c>
      <c r="O16" s="1068">
        <v>871066.00800000003</v>
      </c>
      <c r="P16" s="166">
        <v>977099.402</v>
      </c>
      <c r="Q16" s="1068">
        <v>1009617.824</v>
      </c>
      <c r="R16" s="255">
        <v>1253254.3940000001</v>
      </c>
      <c r="S16" s="1062">
        <v>1584050.67</v>
      </c>
      <c r="T16" s="590">
        <v>2016170.8130000001</v>
      </c>
      <c r="U16" s="255">
        <v>2639426</v>
      </c>
      <c r="V16" s="255">
        <v>2993434</v>
      </c>
      <c r="W16" s="255">
        <v>3190666</v>
      </c>
      <c r="X16" s="255">
        <v>4197911</v>
      </c>
    </row>
    <row r="17" spans="1:24" s="46" customFormat="1" ht="30" customHeight="1">
      <c r="A17" s="1298" t="s">
        <v>330</v>
      </c>
      <c r="B17" s="1305">
        <v>47556.103000000003</v>
      </c>
      <c r="C17" s="1306">
        <v>57338.129000000001</v>
      </c>
      <c r="D17" s="1305">
        <v>57208.964999999997</v>
      </c>
      <c r="E17" s="1306">
        <v>46292.915999999997</v>
      </c>
      <c r="F17" s="1305">
        <v>52137.284</v>
      </c>
      <c r="G17" s="1306">
        <v>49622.41</v>
      </c>
      <c r="H17" s="1305">
        <v>51249.324000000001</v>
      </c>
      <c r="I17" s="1306">
        <v>47717.163999999997</v>
      </c>
      <c r="J17" s="1305">
        <v>51366.002999999997</v>
      </c>
      <c r="K17" s="1306">
        <v>51441.313000000002</v>
      </c>
      <c r="L17" s="1305">
        <v>52288.696000000004</v>
      </c>
      <c r="M17" s="1306">
        <v>36966.466</v>
      </c>
      <c r="N17" s="166">
        <v>50560.362000000001</v>
      </c>
      <c r="O17" s="1068">
        <v>71960.907000000007</v>
      </c>
      <c r="P17" s="166">
        <v>44836.972999999998</v>
      </c>
      <c r="Q17" s="1068">
        <v>31841.172999999999</v>
      </c>
      <c r="R17" s="255">
        <v>35268.222999999998</v>
      </c>
      <c r="S17" s="1062">
        <v>51258.008999999998</v>
      </c>
      <c r="T17" s="590">
        <v>68052.535999999993</v>
      </c>
      <c r="U17" s="255">
        <v>94006.217999999993</v>
      </c>
      <c r="V17" s="255">
        <v>151494.24</v>
      </c>
      <c r="W17" s="255">
        <v>146079</v>
      </c>
      <c r="X17" s="255">
        <v>201721</v>
      </c>
    </row>
    <row r="18" spans="1:24" s="46" customFormat="1" ht="30" customHeight="1">
      <c r="A18" s="1298" t="s">
        <v>331</v>
      </c>
      <c r="B18" s="1305">
        <v>40090.459000000003</v>
      </c>
      <c r="C18" s="1306">
        <v>54873.302000000003</v>
      </c>
      <c r="D18" s="1305">
        <v>57335.281999999999</v>
      </c>
      <c r="E18" s="1306">
        <v>45993.326000000001</v>
      </c>
      <c r="F18" s="1305">
        <v>52597.773999999998</v>
      </c>
      <c r="G18" s="1306">
        <v>115231.24</v>
      </c>
      <c r="H18" s="1305">
        <v>209588.26699999999</v>
      </c>
      <c r="I18" s="1306">
        <v>247771.33799999999</v>
      </c>
      <c r="J18" s="1305">
        <v>262052.53</v>
      </c>
      <c r="K18" s="1306">
        <v>271482.69400000002</v>
      </c>
      <c r="L18" s="1305">
        <v>310461.34700000001</v>
      </c>
      <c r="M18" s="1306">
        <v>292026.76299999998</v>
      </c>
      <c r="N18" s="166">
        <v>352240.386</v>
      </c>
      <c r="O18" s="1068">
        <v>318795.48200000002</v>
      </c>
      <c r="P18" s="166">
        <v>48214.538999999997</v>
      </c>
      <c r="Q18" s="1068">
        <v>43439.436999999998</v>
      </c>
      <c r="R18" s="255">
        <v>42717.067999999999</v>
      </c>
      <c r="S18" s="1062">
        <v>59808.483</v>
      </c>
      <c r="T18" s="590">
        <v>73992.464999999997</v>
      </c>
      <c r="U18" s="255">
        <v>98419.7</v>
      </c>
      <c r="V18" s="255">
        <v>122415.803</v>
      </c>
      <c r="W18" s="255">
        <v>115680.815</v>
      </c>
      <c r="X18" s="255">
        <v>152412.601</v>
      </c>
    </row>
    <row r="19" spans="1:24" s="46" customFormat="1" ht="30" customHeight="1">
      <c r="A19" s="1298" t="s">
        <v>332</v>
      </c>
      <c r="B19" s="1305">
        <v>34371.415000000001</v>
      </c>
      <c r="C19" s="1306">
        <v>131907.56200000001</v>
      </c>
      <c r="D19" s="1305">
        <v>156422.00399999999</v>
      </c>
      <c r="E19" s="1306">
        <v>165494.48499999999</v>
      </c>
      <c r="F19" s="1305">
        <v>152638.658</v>
      </c>
      <c r="G19" s="1306">
        <v>202156.29399999999</v>
      </c>
      <c r="H19" s="1305">
        <v>140980.59099999999</v>
      </c>
      <c r="I19" s="1306">
        <v>155087.94099999999</v>
      </c>
      <c r="J19" s="1305">
        <v>104747.37699999999</v>
      </c>
      <c r="K19" s="1306">
        <v>74619.682000000001</v>
      </c>
      <c r="L19" s="1305">
        <v>41595.983999999997</v>
      </c>
      <c r="M19" s="1306">
        <v>18791.490000000002</v>
      </c>
      <c r="N19" s="166">
        <v>27693.795999999998</v>
      </c>
      <c r="O19" s="1068">
        <v>35257.872000000003</v>
      </c>
      <c r="P19" s="166">
        <v>48616.298000000003</v>
      </c>
      <c r="Q19" s="1068">
        <v>26259.883000000002</v>
      </c>
      <c r="R19" s="255">
        <v>22395.582999999999</v>
      </c>
      <c r="S19" s="1062">
        <v>26799.885999999999</v>
      </c>
      <c r="T19" s="590">
        <v>23431.521000000001</v>
      </c>
      <c r="U19" s="255">
        <v>34479.057999999997</v>
      </c>
      <c r="V19" s="255">
        <v>35100.61</v>
      </c>
      <c r="W19" s="255">
        <v>45757.313999999998</v>
      </c>
      <c r="X19" s="255">
        <v>53622</v>
      </c>
    </row>
    <row r="20" spans="1:24" s="46" customFormat="1" ht="22.5" customHeight="1">
      <c r="A20" s="1298" t="s">
        <v>1282</v>
      </c>
      <c r="B20" s="1307"/>
      <c r="C20" s="1308"/>
      <c r="D20" s="1307"/>
      <c r="E20" s="1308"/>
      <c r="F20" s="1307"/>
      <c r="G20" s="1308"/>
      <c r="H20" s="1307"/>
      <c r="I20" s="1308"/>
      <c r="J20" s="1307"/>
      <c r="K20" s="1308"/>
      <c r="L20" s="1307"/>
      <c r="M20" s="1308"/>
      <c r="N20" s="1307"/>
      <c r="O20" s="1308"/>
      <c r="P20" s="1307"/>
      <c r="Q20" s="1308"/>
      <c r="R20" s="1307"/>
      <c r="S20" s="1308"/>
      <c r="T20" s="1307"/>
      <c r="U20" s="1307"/>
      <c r="V20" s="1307"/>
      <c r="W20" s="1307"/>
      <c r="X20" s="1307"/>
    </row>
    <row r="21" spans="1:24" s="46" customFormat="1" ht="9.75" customHeight="1">
      <c r="A21" s="1298" t="s">
        <v>191</v>
      </c>
      <c r="B21" s="1305">
        <v>124376.04300000001</v>
      </c>
      <c r="C21" s="1306">
        <v>162310.122</v>
      </c>
      <c r="D21" s="1305">
        <v>240383.109</v>
      </c>
      <c r="E21" s="1306">
        <v>169943.08100000001</v>
      </c>
      <c r="F21" s="1305">
        <v>205575.84400000001</v>
      </c>
      <c r="G21" s="1306">
        <v>270085.50300000003</v>
      </c>
      <c r="H21" s="1305">
        <v>272066.701</v>
      </c>
      <c r="I21" s="1306">
        <v>338958.58799999999</v>
      </c>
      <c r="J21" s="1305">
        <v>322738.58500000002</v>
      </c>
      <c r="K21" s="1306">
        <v>323617.31699999998</v>
      </c>
      <c r="L21" s="1305">
        <v>336899.77299999999</v>
      </c>
      <c r="M21" s="1306">
        <v>295827.86700000003</v>
      </c>
      <c r="N21" s="166">
        <v>315718.23800000001</v>
      </c>
      <c r="O21" s="1068">
        <v>270104.08899999998</v>
      </c>
      <c r="P21" s="166">
        <v>239647.834</v>
      </c>
      <c r="Q21" s="1068">
        <v>280860.00900000002</v>
      </c>
      <c r="R21" s="255">
        <v>335333.82299999997</v>
      </c>
      <c r="S21" s="1062">
        <v>445322.17099999997</v>
      </c>
      <c r="T21" s="590">
        <v>588359.77800000005</v>
      </c>
      <c r="U21" s="255">
        <v>612207.16899999999</v>
      </c>
      <c r="V21" s="255">
        <v>740292.55500000005</v>
      </c>
      <c r="W21" s="255">
        <v>558252.78500000003</v>
      </c>
      <c r="X21" s="255">
        <v>675206.08600000001</v>
      </c>
    </row>
    <row r="22" spans="1:24" s="46" customFormat="1" ht="30" customHeight="1" thickBot="1">
      <c r="A22" s="1298" t="s">
        <v>10</v>
      </c>
      <c r="B22" s="1309">
        <v>394358.49099999998</v>
      </c>
      <c r="C22" s="1310">
        <v>300075.94400000002</v>
      </c>
      <c r="D22" s="1309">
        <v>328433.43199999997</v>
      </c>
      <c r="E22" s="1310">
        <v>304164.11499999999</v>
      </c>
      <c r="F22" s="1309">
        <v>146387.58900000001</v>
      </c>
      <c r="G22" s="1310">
        <v>253460.74299999999</v>
      </c>
      <c r="H22" s="1309">
        <v>232747.636</v>
      </c>
      <c r="I22" s="1310">
        <v>271773.74</v>
      </c>
      <c r="J22" s="1309">
        <v>287950.93</v>
      </c>
      <c r="K22" s="1310">
        <v>283982.44699999999</v>
      </c>
      <c r="L22" s="1309">
        <v>176172.924</v>
      </c>
      <c r="M22" s="1306">
        <v>196752.204</v>
      </c>
      <c r="N22" s="591">
        <v>195324.486</v>
      </c>
      <c r="O22" s="1222">
        <v>167948.302</v>
      </c>
      <c r="P22" s="1219">
        <v>121078.033</v>
      </c>
      <c r="Q22" s="1220">
        <v>116646.783</v>
      </c>
      <c r="R22" s="591">
        <v>394358</v>
      </c>
      <c r="S22" s="591">
        <v>300075.94400000002</v>
      </c>
      <c r="T22" s="591">
        <v>328433.43199999997</v>
      </c>
      <c r="U22" s="591">
        <v>195077</v>
      </c>
      <c r="V22" s="591">
        <v>231382</v>
      </c>
      <c r="W22" s="591">
        <v>202673</v>
      </c>
      <c r="X22" s="591">
        <v>428047</v>
      </c>
    </row>
    <row r="23" spans="1:24" s="46" customFormat="1" ht="30" customHeight="1" thickBot="1">
      <c r="A23" s="1285" t="s">
        <v>260</v>
      </c>
      <c r="B23" s="1286">
        <v>5098581.5669999998</v>
      </c>
      <c r="C23" s="1286">
        <v>6901755.1710000001</v>
      </c>
      <c r="D23" s="1286">
        <v>8379214.7079999996</v>
      </c>
      <c r="E23" s="1286">
        <v>5984256.0369999995</v>
      </c>
      <c r="F23" s="1286">
        <v>4542763.8969999989</v>
      </c>
      <c r="G23" s="1286">
        <v>6635721.1579999998</v>
      </c>
      <c r="H23" s="1286">
        <v>8818200.3780000005</v>
      </c>
      <c r="I23" s="1286">
        <v>11766561.527000001</v>
      </c>
      <c r="J23" s="1286">
        <v>13266059.377</v>
      </c>
      <c r="K23" s="1286">
        <v>11730680.363</v>
      </c>
      <c r="L23" s="1287">
        <v>9938590.9920000006</v>
      </c>
      <c r="M23" s="1286">
        <v>7216772.7290000003</v>
      </c>
      <c r="N23" s="1286">
        <v>10392606.880000001</v>
      </c>
      <c r="O23" s="1288">
        <v>9130863.5240000002</v>
      </c>
      <c r="P23" s="1288">
        <v>9104766.4629999995</v>
      </c>
      <c r="Q23" s="1288">
        <v>10622444.765000001</v>
      </c>
      <c r="R23" s="1288">
        <v>14057698.959491</v>
      </c>
      <c r="S23" s="1288">
        <v>19049387.441</v>
      </c>
      <c r="T23" s="1288">
        <v>22749686.903999999</v>
      </c>
      <c r="U23" s="1288">
        <f>SUM(U6:U22)</f>
        <v>25669855.920999996</v>
      </c>
      <c r="V23" s="1288">
        <f>SUM(V6:V22)</f>
        <v>30100336.075999998</v>
      </c>
      <c r="W23" s="1288">
        <f>SUM(W6:W22)</f>
        <v>25954012.141999997</v>
      </c>
      <c r="X23" s="1288">
        <f>SUM(X6:X22)</f>
        <v>35215281.039000005</v>
      </c>
    </row>
    <row r="24" spans="1:24" ht="23.1" customHeight="1">
      <c r="A24" s="1311" t="s">
        <v>19</v>
      </c>
      <c r="B24" s="1312"/>
      <c r="C24" s="1312" t="s">
        <v>14</v>
      </c>
      <c r="D24" s="1312"/>
      <c r="E24" s="1312"/>
      <c r="F24" s="1312"/>
      <c r="G24" s="1312"/>
      <c r="H24" s="1312"/>
      <c r="I24" s="1312"/>
      <c r="J24" s="1312"/>
      <c r="K24" s="1312"/>
      <c r="L24" s="1313"/>
      <c r="M24" s="1313"/>
      <c r="N24" s="708"/>
      <c r="O24" s="708"/>
      <c r="P24" s="708"/>
      <c r="Q24" s="708"/>
      <c r="R24" s="708"/>
      <c r="S24" s="708"/>
      <c r="T24" s="708"/>
      <c r="U24" s="708"/>
      <c r="V24" s="708"/>
      <c r="W24" s="708"/>
      <c r="X24" s="708"/>
    </row>
    <row r="25" spans="1:24" ht="16.5" customHeight="1">
      <c r="A25" s="1311" t="s">
        <v>77</v>
      </c>
      <c r="B25" s="1314"/>
      <c r="C25" s="1314"/>
      <c r="D25" s="1314"/>
      <c r="E25" s="1314"/>
      <c r="F25" s="1314"/>
      <c r="G25" s="1314"/>
      <c r="H25" s="1314"/>
      <c r="I25" s="1314"/>
      <c r="J25" s="1314"/>
      <c r="K25" s="1314"/>
      <c r="L25" s="1314"/>
      <c r="M25" s="1314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spans="1:24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37"/>
      <c r="O27" s="37"/>
      <c r="P27" s="37"/>
      <c r="Q27" s="37"/>
      <c r="R27" s="37"/>
      <c r="S27" s="37"/>
      <c r="T27" s="499"/>
      <c r="U27" s="499"/>
      <c r="V27" s="499"/>
      <c r="W27" s="499"/>
      <c r="X27" s="499"/>
    </row>
    <row r="28" spans="1:24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37"/>
      <c r="O29" s="37"/>
      <c r="P29" s="499"/>
      <c r="Q29" s="37"/>
      <c r="R29" s="37"/>
      <c r="S29" s="37"/>
      <c r="T29" s="37"/>
      <c r="U29" s="37"/>
      <c r="V29" s="37"/>
      <c r="W29" s="37"/>
      <c r="X29" s="37"/>
    </row>
    <row r="30" spans="1:24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24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>
      <c r="A51" s="78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>
      <c r="A52" s="78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>
      <c r="A58" s="37" t="s">
        <v>334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</sheetData>
  <mergeCells count="2">
    <mergeCell ref="A2:M2"/>
    <mergeCell ref="B4:U4"/>
  </mergeCells>
  <phoneticPr fontId="24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0" firstPageNumber="19" orientation="landscape" horizontalDpi="300" verticalDpi="300" r:id="rId1"/>
  <headerFooter alignWithMargins="0">
    <oddFooter>&amp;R
&amp;"Arial,Negrito"
25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4"/>
  <sheetViews>
    <sheetView showGridLines="0" topLeftCell="D1" zoomScale="80" zoomScaleNormal="80" workbookViewId="0">
      <selection activeCell="V32" sqref="V32"/>
    </sheetView>
  </sheetViews>
  <sheetFormatPr defaultColWidth="11.42578125" defaultRowHeight="12.75"/>
  <cols>
    <col min="1" max="1" width="48" customWidth="1"/>
    <col min="2" max="2" width="10.140625" customWidth="1"/>
    <col min="3" max="4" width="10" customWidth="1"/>
    <col min="5" max="5" width="9.5703125" customWidth="1"/>
    <col min="6" max="6" width="9.85546875" customWidth="1"/>
    <col min="7" max="7" width="10.5703125" customWidth="1"/>
    <col min="8" max="9" width="9.85546875" customWidth="1"/>
    <col min="10" max="11" width="10.42578125" customWidth="1"/>
    <col min="12" max="12" width="9.42578125" customWidth="1"/>
    <col min="13" max="13" width="10" customWidth="1"/>
    <col min="14" max="14" width="10.85546875" customWidth="1"/>
    <col min="15" max="15" width="9.28515625" customWidth="1"/>
    <col min="16" max="16" width="9.5703125" customWidth="1"/>
    <col min="17" max="17" width="10.7109375" customWidth="1"/>
    <col min="18" max="18" width="11.28515625" customWidth="1"/>
    <col min="19" max="19" width="12" customWidth="1"/>
    <col min="20" max="20" width="13.140625" customWidth="1"/>
    <col min="21" max="21" width="12.7109375" customWidth="1"/>
    <col min="22" max="22" width="12.5703125" customWidth="1"/>
    <col min="23" max="23" width="13.28515625" customWidth="1"/>
    <col min="24" max="24" width="13.42578125" customWidth="1"/>
  </cols>
  <sheetData>
    <row r="2" spans="1:24" ht="27" customHeight="1">
      <c r="A2" s="1551" t="s">
        <v>237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07"/>
      <c r="O2" s="107"/>
    </row>
    <row r="3" spans="1:24" ht="26.25">
      <c r="A3" s="1551" t="s">
        <v>1292</v>
      </c>
      <c r="B3" s="1551"/>
      <c r="C3" s="1551"/>
      <c r="D3" s="1551"/>
      <c r="E3" s="1551"/>
      <c r="F3" s="1551"/>
      <c r="G3" s="1551"/>
      <c r="H3" s="1551"/>
      <c r="I3" s="1551"/>
      <c r="J3" s="1551"/>
      <c r="K3" s="1551"/>
      <c r="L3" s="1551"/>
      <c r="M3" s="1551"/>
      <c r="N3" s="107"/>
      <c r="O3" s="107"/>
    </row>
    <row r="4" spans="1:24" ht="27" thickBot="1">
      <c r="A4" s="25"/>
      <c r="B4" s="30"/>
      <c r="C4" s="30"/>
      <c r="D4" s="30"/>
      <c r="E4" s="30"/>
      <c r="F4" s="30"/>
      <c r="G4" s="30"/>
      <c r="H4" s="30"/>
      <c r="I4" s="30"/>
      <c r="J4" s="112"/>
      <c r="K4" s="79"/>
      <c r="Q4" s="1144" t="s">
        <v>1284</v>
      </c>
      <c r="R4" s="79"/>
    </row>
    <row r="5" spans="1:24" ht="18" customHeight="1" thickBot="1">
      <c r="A5" s="804" t="s">
        <v>31</v>
      </c>
      <c r="B5" s="1074" t="s">
        <v>159</v>
      </c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5"/>
      <c r="T5" s="1075"/>
      <c r="U5" s="901"/>
      <c r="V5" s="901"/>
      <c r="W5" s="901"/>
      <c r="X5" s="902"/>
    </row>
    <row r="6" spans="1:24" ht="18" customHeight="1" thickBot="1">
      <c r="A6" s="159"/>
      <c r="B6" s="159">
        <v>1988</v>
      </c>
      <c r="C6" s="159">
        <v>1989</v>
      </c>
      <c r="D6" s="159">
        <v>1990</v>
      </c>
      <c r="E6" s="159">
        <v>1991</v>
      </c>
      <c r="F6" s="805">
        <v>1992</v>
      </c>
      <c r="G6" s="159">
        <v>1993</v>
      </c>
      <c r="H6" s="159">
        <v>1994</v>
      </c>
      <c r="I6" s="159">
        <v>1995</v>
      </c>
      <c r="J6" s="159">
        <v>1996</v>
      </c>
      <c r="K6" s="159">
        <v>1997</v>
      </c>
      <c r="L6" s="159">
        <v>1998</v>
      </c>
      <c r="M6" s="159">
        <v>1999</v>
      </c>
      <c r="N6" s="806">
        <v>2000</v>
      </c>
      <c r="O6" s="806">
        <v>2001</v>
      </c>
      <c r="P6" s="807">
        <v>2002</v>
      </c>
      <c r="Q6" s="1111">
        <v>2003</v>
      </c>
      <c r="R6" s="1111">
        <v>2004</v>
      </c>
      <c r="S6" s="1124">
        <v>2005</v>
      </c>
      <c r="T6" s="1124">
        <v>2006</v>
      </c>
      <c r="U6" s="1124">
        <v>2007</v>
      </c>
      <c r="V6" s="1124">
        <v>2008</v>
      </c>
      <c r="W6" s="1124">
        <v>2009</v>
      </c>
      <c r="X6" s="1124">
        <v>2010</v>
      </c>
    </row>
    <row r="7" spans="1:24" ht="18" customHeight="1">
      <c r="A7" s="1112" t="s">
        <v>26</v>
      </c>
      <c r="B7" s="387">
        <v>100</v>
      </c>
      <c r="C7" s="387">
        <f>(C8/$B$8)*100</f>
        <v>138.97796354005561</v>
      </c>
      <c r="D7" s="387">
        <f t="shared" ref="D7:X7" si="0">(D8/$B$8)*100</f>
        <v>165.15331570310096</v>
      </c>
      <c r="E7" s="387">
        <f t="shared" si="0"/>
        <v>115.52800391854923</v>
      </c>
      <c r="F7" s="387">
        <f t="shared" si="0"/>
        <v>82.468560883977531</v>
      </c>
      <c r="G7" s="387">
        <f t="shared" si="0"/>
        <v>120.47649896432682</v>
      </c>
      <c r="H7" s="387">
        <f t="shared" si="0"/>
        <v>159.57127367764068</v>
      </c>
      <c r="I7" s="387">
        <f t="shared" si="0"/>
        <v>219.17730342256999</v>
      </c>
      <c r="J7" s="387">
        <f t="shared" si="0"/>
        <v>243.60295974267356</v>
      </c>
      <c r="K7" s="387">
        <f t="shared" si="0"/>
        <v>195.89697274371309</v>
      </c>
      <c r="L7" s="387">
        <f t="shared" si="0"/>
        <v>138.73215019335743</v>
      </c>
      <c r="M7" s="387">
        <f t="shared" si="0"/>
        <v>82.983107248673647</v>
      </c>
      <c r="N7" s="387">
        <f t="shared" si="0"/>
        <v>119.77935393768352</v>
      </c>
      <c r="O7" s="387">
        <f t="shared" si="0"/>
        <v>97.627644067320176</v>
      </c>
      <c r="P7" s="387">
        <f t="shared" si="0"/>
        <v>84.207696566662548</v>
      </c>
      <c r="Q7" s="387">
        <f t="shared" si="0"/>
        <v>97.159220465279702</v>
      </c>
      <c r="R7" s="387">
        <f t="shared" si="0"/>
        <v>145.32000230568499</v>
      </c>
      <c r="S7" s="387">
        <f t="shared" si="0"/>
        <v>197.31758706057263</v>
      </c>
      <c r="T7" s="387">
        <f t="shared" si="0"/>
        <v>229.27960641624918</v>
      </c>
      <c r="U7" s="387">
        <f t="shared" si="0"/>
        <v>234.2079802704956</v>
      </c>
      <c r="V7" s="387">
        <f t="shared" si="0"/>
        <v>261.39960669383566</v>
      </c>
      <c r="W7" s="387">
        <f t="shared" si="0"/>
        <v>250.63386903728988</v>
      </c>
      <c r="X7" s="387">
        <f t="shared" si="0"/>
        <v>357.79097898302024</v>
      </c>
    </row>
    <row r="8" spans="1:24" ht="18" customHeight="1">
      <c r="A8" s="295" t="str">
        <f>FATPOLOS25!A6</f>
        <v>ELETROELETRÔNICO</v>
      </c>
      <c r="B8" s="388">
        <f>FATPOLOS25!B6</f>
        <v>3418177.2930000001</v>
      </c>
      <c r="C8" s="388">
        <f>FATPOLOS25!C6</f>
        <v>4750513.1919999998</v>
      </c>
      <c r="D8" s="388">
        <f>FATPOLOS25!D6</f>
        <v>5645233.1359999999</v>
      </c>
      <c r="E8" s="388">
        <f>FATPOLOS25!E6</f>
        <v>3948951.997</v>
      </c>
      <c r="F8" s="388">
        <f>FATPOLOS25!F6</f>
        <v>2818921.622</v>
      </c>
      <c r="G8" s="388">
        <f>FATPOLOS25!G6</f>
        <v>4118100.3309999998</v>
      </c>
      <c r="H8" s="388">
        <f>FATPOLOS25!H6</f>
        <v>5454429.0429999996</v>
      </c>
      <c r="I8" s="388">
        <f>FATPOLOS25!I6</f>
        <v>7491868.8169999998</v>
      </c>
      <c r="J8" s="388">
        <f>FATPOLOS25!J6</f>
        <v>8326781.0549999997</v>
      </c>
      <c r="K8" s="388">
        <f>FATPOLOS25!K6</f>
        <v>6696105.8399999999</v>
      </c>
      <c r="L8" s="388">
        <f>FATPOLOS25!L6</f>
        <v>4742110.8559999997</v>
      </c>
      <c r="M8" s="526">
        <f>FATPOLOS25!M6</f>
        <v>2836509.7289999998</v>
      </c>
      <c r="N8" s="526">
        <f>FATPOLOS25!N6</f>
        <v>4094270.6779999998</v>
      </c>
      <c r="O8" s="526">
        <f>FATPOLOS25!O6</f>
        <v>3337085.9611999998</v>
      </c>
      <c r="P8" s="526">
        <f>FATPOLOS25!P6</f>
        <v>2878368.3629999999</v>
      </c>
      <c r="Q8" s="526">
        <f>FATPOLOS25!Q6</f>
        <v>3321074.412</v>
      </c>
      <c r="R8" s="526">
        <f>FATPOLOS25!R6</f>
        <v>4967295.3210000005</v>
      </c>
      <c r="S8" s="526">
        <f>FATPOLOS25!S6</f>
        <v>6744664.9560000002</v>
      </c>
      <c r="T8" s="526">
        <f>FATPOLOS25!T6</f>
        <v>7837183.4440000001</v>
      </c>
      <c r="U8" s="526">
        <f>FATPOLOS25!U6</f>
        <v>8005644</v>
      </c>
      <c r="V8" s="526">
        <f>FATPOLOS25!V6</f>
        <v>8935102</v>
      </c>
      <c r="W8" s="526">
        <f>FATPOLOS25!W6</f>
        <v>8567110</v>
      </c>
      <c r="X8" s="526">
        <f>FATPOLOS25!X6</f>
        <v>12229930</v>
      </c>
    </row>
    <row r="9" spans="1:24" ht="18" customHeight="1" thickBot="1">
      <c r="A9" s="1113" t="s">
        <v>312</v>
      </c>
      <c r="B9" s="389">
        <v>0</v>
      </c>
      <c r="C9" s="390">
        <f t="shared" ref="C9:M9" si="1">(C8-B8)/B8</f>
        <v>0.38977963540055605</v>
      </c>
      <c r="D9" s="390">
        <f t="shared" si="1"/>
        <v>0.18834174495225781</v>
      </c>
      <c r="E9" s="391">
        <f t="shared" si="1"/>
        <v>-0.30048026328314248</v>
      </c>
      <c r="F9" s="391">
        <f t="shared" si="1"/>
        <v>-0.2861595622986754</v>
      </c>
      <c r="G9" s="391">
        <f t="shared" si="1"/>
        <v>0.46087791120571986</v>
      </c>
      <c r="H9" s="391">
        <f t="shared" si="1"/>
        <v>0.32450125169133476</v>
      </c>
      <c r="I9" s="391">
        <f t="shared" si="1"/>
        <v>0.37353859733765726</v>
      </c>
      <c r="J9" s="391">
        <f t="shared" si="1"/>
        <v>0.11144245293049956</v>
      </c>
      <c r="K9" s="391">
        <f t="shared" si="1"/>
        <v>-0.19583500565573594</v>
      </c>
      <c r="L9" s="391">
        <f t="shared" si="1"/>
        <v>-0.29181064796311529</v>
      </c>
      <c r="M9" s="734">
        <f t="shared" si="1"/>
        <v>-0.40184660056795601</v>
      </c>
      <c r="N9" s="392">
        <f t="shared" ref="N9:U9" si="2">(N8-M8)/M8</f>
        <v>0.44341852105806762</v>
      </c>
      <c r="O9" s="392">
        <f t="shared" si="2"/>
        <v>-0.18493763025210522</v>
      </c>
      <c r="P9" s="392">
        <f t="shared" si="2"/>
        <v>-0.13746052799762079</v>
      </c>
      <c r="Q9" s="735">
        <f t="shared" si="2"/>
        <v>0.15380451463084682</v>
      </c>
      <c r="R9" s="734">
        <f t="shared" si="2"/>
        <v>0.49568925738361336</v>
      </c>
      <c r="S9" s="392">
        <f t="shared" si="2"/>
        <v>0.35781436780815062</v>
      </c>
      <c r="T9" s="735">
        <f t="shared" si="2"/>
        <v>0.16198261813258852</v>
      </c>
      <c r="U9" s="392">
        <f t="shared" si="2"/>
        <v>2.1495038007432389E-2</v>
      </c>
      <c r="V9" s="735">
        <f t="shared" ref="V9" si="3">(V8-U8)/U8</f>
        <v>0.11610034120927686</v>
      </c>
      <c r="W9" s="392">
        <f t="shared" ref="W9" si="4">(W8-V8)/V8</f>
        <v>-4.1184980316956651E-2</v>
      </c>
      <c r="X9" s="392">
        <f t="shared" ref="X9" si="5">(X8-W8)/W8</f>
        <v>0.42754441112580555</v>
      </c>
    </row>
    <row r="10" spans="1:24" ht="18" customHeight="1">
      <c r="A10" s="1114" t="s">
        <v>336</v>
      </c>
      <c r="B10" s="393"/>
      <c r="C10" s="394"/>
      <c r="D10" s="387">
        <v>100</v>
      </c>
      <c r="E10" s="387">
        <f>(E11/$D$11)*100</f>
        <v>143.94831227191028</v>
      </c>
      <c r="F10" s="387">
        <f t="shared" ref="F10:X10" si="6">(F11/$D$11)*100</f>
        <v>237.63505369680357</v>
      </c>
      <c r="G10" s="387">
        <f t="shared" si="6"/>
        <v>524.20796350683099</v>
      </c>
      <c r="H10" s="387">
        <f t="shared" si="6"/>
        <v>663.1921075504149</v>
      </c>
      <c r="I10" s="387">
        <f t="shared" si="6"/>
        <v>852.90301238880511</v>
      </c>
      <c r="J10" s="387">
        <f t="shared" si="6"/>
        <v>1496.8694582803314</v>
      </c>
      <c r="K10" s="387">
        <f t="shared" si="6"/>
        <v>967.69197454025573</v>
      </c>
      <c r="L10" s="387">
        <f t="shared" si="6"/>
        <v>1383.5080535824563</v>
      </c>
      <c r="M10" s="387">
        <f t="shared" si="6"/>
        <v>2195.131966419428</v>
      </c>
      <c r="N10" s="387">
        <f t="shared" si="6"/>
        <v>3654.0384076462174</v>
      </c>
      <c r="O10" s="387">
        <f t="shared" si="6"/>
        <v>3139.5554632614485</v>
      </c>
      <c r="P10" s="387">
        <f t="shared" si="6"/>
        <v>3924.4094418056357</v>
      </c>
      <c r="Q10" s="387">
        <f t="shared" si="6"/>
        <v>4996.8922013388701</v>
      </c>
      <c r="R10" s="387">
        <f t="shared" si="6"/>
        <v>6306.332367800047</v>
      </c>
      <c r="S10" s="387">
        <f t="shared" si="6"/>
        <v>7766.6203787363056</v>
      </c>
      <c r="T10" s="387">
        <f t="shared" si="6"/>
        <v>8540.2529997395086</v>
      </c>
      <c r="U10" s="387">
        <f t="shared" si="6"/>
        <v>7725.723769794271</v>
      </c>
      <c r="V10" s="387">
        <f t="shared" si="6"/>
        <v>8022.1359713385327</v>
      </c>
      <c r="W10" s="387">
        <f t="shared" si="6"/>
        <v>5639.5320017308104</v>
      </c>
      <c r="X10" s="387">
        <f t="shared" si="6"/>
        <v>7100.313358900512</v>
      </c>
    </row>
    <row r="11" spans="1:24" ht="18" customHeight="1">
      <c r="A11" s="1115" t="str">
        <f>FATPOLOS25!A7</f>
        <v>BENS DE INFORMÁTICA</v>
      </c>
      <c r="B11" s="395">
        <f>FATPOLOS25!B7</f>
        <v>0</v>
      </c>
      <c r="C11" s="395">
        <f>FATPOLOS25!C7</f>
        <v>0</v>
      </c>
      <c r="D11" s="395">
        <f>FATPOLOS25!D7</f>
        <v>50635.23</v>
      </c>
      <c r="E11" s="395">
        <f>FATPOLOS25!E7</f>
        <v>72888.558999999994</v>
      </c>
      <c r="F11" s="395">
        <f>FATPOLOS25!F7</f>
        <v>120327.056</v>
      </c>
      <c r="G11" s="395">
        <f>FATPOLOS25!G7</f>
        <v>265433.908</v>
      </c>
      <c r="H11" s="395">
        <f>FATPOLOS25!H7</f>
        <v>335808.84899999999</v>
      </c>
      <c r="I11" s="395">
        <f>FATPOLOS25!I7</f>
        <v>431869.402</v>
      </c>
      <c r="J11" s="395">
        <f>FATPOLOS25!J7</f>
        <v>757943.29299999995</v>
      </c>
      <c r="K11" s="388">
        <f>FATPOLOS25!K7</f>
        <v>489993.05699999997</v>
      </c>
      <c r="L11" s="388">
        <f>FATPOLOS25!L7</f>
        <v>700542.48499999999</v>
      </c>
      <c r="M11" s="388">
        <f>FATPOLOS25!M7</f>
        <v>1111510.1200000001</v>
      </c>
      <c r="N11" s="388">
        <f>FATPOLOS25!N7</f>
        <v>1850230.7520000001</v>
      </c>
      <c r="O11" s="388">
        <f>FATPOLOS25!O7</f>
        <v>1589721.1298</v>
      </c>
      <c r="P11" s="388">
        <f>FATPOLOS25!P7</f>
        <v>1987133.747</v>
      </c>
      <c r="Q11" s="388">
        <f>FATPOLOS25!Q7</f>
        <v>2530187.8590000002</v>
      </c>
      <c r="R11" s="388">
        <f>FATPOLOS25!R7</f>
        <v>3193225.8990000002</v>
      </c>
      <c r="S11" s="388">
        <f>FATPOLOS25!S7</f>
        <v>3932646.0920000002</v>
      </c>
      <c r="T11" s="388">
        <f>FATPOLOS25!T7</f>
        <v>4324376.7489999998</v>
      </c>
      <c r="U11" s="388">
        <f>FATPOLOS25!U7</f>
        <v>3911938</v>
      </c>
      <c r="V11" s="388">
        <f>FATPOLOS25!V7</f>
        <v>4062027</v>
      </c>
      <c r="W11" s="388">
        <f>FATPOLOS25!W7</f>
        <v>2855590</v>
      </c>
      <c r="X11" s="388">
        <f>FATPOLOS25!X7</f>
        <v>3595260</v>
      </c>
    </row>
    <row r="12" spans="1:24" ht="18" customHeight="1" thickBot="1">
      <c r="A12" s="1113" t="s">
        <v>312</v>
      </c>
      <c r="B12" s="389">
        <v>0</v>
      </c>
      <c r="C12" s="389">
        <v>0</v>
      </c>
      <c r="D12" s="389">
        <v>0</v>
      </c>
      <c r="E12" s="391">
        <f t="shared" ref="E12:M12" si="7">(E11-D11)/D11</f>
        <v>0.43948312271910267</v>
      </c>
      <c r="F12" s="391">
        <f t="shared" si="7"/>
        <v>0.65083598373785945</v>
      </c>
      <c r="G12" s="391">
        <f t="shared" si="7"/>
        <v>1.2059370255015631</v>
      </c>
      <c r="H12" s="391">
        <f t="shared" si="7"/>
        <v>0.26513169146422694</v>
      </c>
      <c r="I12" s="391">
        <f t="shared" si="7"/>
        <v>0.28605724145166889</v>
      </c>
      <c r="J12" s="391">
        <f t="shared" si="7"/>
        <v>0.75502892654571518</v>
      </c>
      <c r="K12" s="391">
        <f t="shared" si="7"/>
        <v>-0.35352280107847067</v>
      </c>
      <c r="L12" s="391">
        <f t="shared" si="7"/>
        <v>0.4296987987729794</v>
      </c>
      <c r="M12" s="392">
        <f t="shared" si="7"/>
        <v>0.5866419864599649</v>
      </c>
      <c r="N12" s="392">
        <f t="shared" ref="N12:U12" si="8">(N11-M11)/M11</f>
        <v>0.66460990206728832</v>
      </c>
      <c r="O12" s="392">
        <f t="shared" si="8"/>
        <v>-0.14079845009515876</v>
      </c>
      <c r="P12" s="392">
        <f t="shared" si="8"/>
        <v>0.24998888783091017</v>
      </c>
      <c r="Q12" s="392">
        <f t="shared" si="8"/>
        <v>0.27328513383654002</v>
      </c>
      <c r="R12" s="392">
        <f t="shared" si="8"/>
        <v>0.26205091358791471</v>
      </c>
      <c r="S12" s="392">
        <f t="shared" si="8"/>
        <v>0.23155899907725255</v>
      </c>
      <c r="T12" s="392">
        <f t="shared" si="8"/>
        <v>9.9609944001032583E-2</v>
      </c>
      <c r="U12" s="392">
        <f t="shared" si="8"/>
        <v>-9.5375304451762941E-2</v>
      </c>
      <c r="V12" s="392">
        <f t="shared" ref="V12" si="9">(V11-U11)/U11</f>
        <v>3.8366916858089267E-2</v>
      </c>
      <c r="W12" s="392">
        <f t="shared" ref="W12" si="10">(W11-V11)/V11</f>
        <v>-0.29700368806017291</v>
      </c>
      <c r="X12" s="392">
        <f t="shared" ref="X12" si="11">(X11-W11)/W11</f>
        <v>0.25902528023981036</v>
      </c>
    </row>
    <row r="13" spans="1:24" ht="18" customHeight="1">
      <c r="A13" s="1114" t="s">
        <v>26</v>
      </c>
      <c r="B13" s="387">
        <v>100</v>
      </c>
      <c r="C13" s="387">
        <f>(C14/$B$14)*100</f>
        <v>183.84860673751515</v>
      </c>
      <c r="D13" s="387">
        <f t="shared" ref="D13:X13" si="12">(D14/$B$14)*100</f>
        <v>219.24998996214535</v>
      </c>
      <c r="E13" s="387">
        <f t="shared" si="12"/>
        <v>139.20056263720716</v>
      </c>
      <c r="F13" s="387">
        <f t="shared" si="12"/>
        <v>100.11708522853925</v>
      </c>
      <c r="G13" s="387">
        <f t="shared" si="12"/>
        <v>157.7679830423472</v>
      </c>
      <c r="H13" s="387">
        <f t="shared" si="12"/>
        <v>190.65284263639194</v>
      </c>
      <c r="I13" s="387">
        <f t="shared" si="12"/>
        <v>225.05988313151047</v>
      </c>
      <c r="J13" s="387">
        <f t="shared" si="12"/>
        <v>194.22650121137119</v>
      </c>
      <c r="K13" s="387">
        <f t="shared" si="12"/>
        <v>179.81923155631881</v>
      </c>
      <c r="L13" s="387">
        <f t="shared" si="12"/>
        <v>160.32408376722017</v>
      </c>
      <c r="M13" s="387">
        <f t="shared" si="12"/>
        <v>105.62489580758168</v>
      </c>
      <c r="N13" s="387">
        <f t="shared" si="12"/>
        <v>106.00478565936962</v>
      </c>
      <c r="O13" s="387">
        <f t="shared" si="12"/>
        <v>84.869329068656725</v>
      </c>
      <c r="P13" s="387">
        <f t="shared" si="12"/>
        <v>79.632457094004423</v>
      </c>
      <c r="Q13" s="387">
        <f t="shared" si="12"/>
        <v>75.686488835709184</v>
      </c>
      <c r="R13" s="387">
        <f t="shared" si="12"/>
        <v>79.16222170749549</v>
      </c>
      <c r="S13" s="387">
        <f t="shared" si="12"/>
        <v>101.42558560177311</v>
      </c>
      <c r="T13" s="387">
        <f t="shared" si="12"/>
        <v>105.4179664385078</v>
      </c>
      <c r="U13" s="387">
        <f t="shared" si="12"/>
        <v>152.36172814645377</v>
      </c>
      <c r="V13" s="387">
        <f t="shared" si="12"/>
        <v>173.84265501759319</v>
      </c>
      <c r="W13" s="387">
        <f t="shared" si="12"/>
        <v>171.63191346875314</v>
      </c>
      <c r="X13" s="387">
        <f t="shared" si="12"/>
        <v>288.55540363881477</v>
      </c>
    </row>
    <row r="14" spans="1:24" ht="18" customHeight="1">
      <c r="A14" s="295" t="str">
        <f>FATPOLOS25!A8</f>
        <v>RELOJOEIRO</v>
      </c>
      <c r="B14" s="388">
        <f>FATPOLOS25!B8</f>
        <v>175510.611</v>
      </c>
      <c r="C14" s="388">
        <f>FATPOLOS25!C8</f>
        <v>322673.81300000002</v>
      </c>
      <c r="D14" s="388">
        <f>FATPOLOS25!D8</f>
        <v>384806.99699999997</v>
      </c>
      <c r="E14" s="388">
        <f>FATPOLOS25!E8</f>
        <v>244311.758</v>
      </c>
      <c r="F14" s="388">
        <f>FATPOLOS25!F8</f>
        <v>175716.10800000001</v>
      </c>
      <c r="G14" s="388">
        <f>FATPOLOS25!G8</f>
        <v>276899.55099999998</v>
      </c>
      <c r="H14" s="388">
        <f>FATPOLOS25!H8</f>
        <v>334615.96899999998</v>
      </c>
      <c r="I14" s="388">
        <f>FATPOLOS25!I8</f>
        <v>395003.97600000002</v>
      </c>
      <c r="J14" s="388">
        <f>FATPOLOS25!J8</f>
        <v>340888.11900000001</v>
      </c>
      <c r="K14" s="388">
        <f>FATPOLOS25!K8</f>
        <v>315601.83199999999</v>
      </c>
      <c r="L14" s="388">
        <f>FATPOLOS25!L8</f>
        <v>281385.77899999998</v>
      </c>
      <c r="M14" s="388">
        <f>FATPOLOS25!M8</f>
        <v>185382.9</v>
      </c>
      <c r="N14" s="388">
        <f>FATPOLOS25!N8</f>
        <v>186049.647</v>
      </c>
      <c r="O14" s="388">
        <f>FATPOLOS25!O8</f>
        <v>148954.67800000001</v>
      </c>
      <c r="P14" s="388">
        <f>FATPOLOS25!P8</f>
        <v>139763.41200000001</v>
      </c>
      <c r="Q14" s="388">
        <f>FATPOLOS25!Q8</f>
        <v>132837.81899999999</v>
      </c>
      <c r="R14" s="388">
        <f>FATPOLOS25!R8</f>
        <v>138938.09899999999</v>
      </c>
      <c r="S14" s="388">
        <f>FATPOLOS25!S8</f>
        <v>178012.66500000001</v>
      </c>
      <c r="T14" s="388">
        <f>FATPOLOS25!T8</f>
        <v>185019.717</v>
      </c>
      <c r="U14" s="388">
        <f>FATPOLOS25!U8</f>
        <v>267411</v>
      </c>
      <c r="V14" s="388">
        <f>FATPOLOS25!V8</f>
        <v>305112.30599999998</v>
      </c>
      <c r="W14" s="388">
        <f>FATPOLOS25!W8</f>
        <v>301232.21999999997</v>
      </c>
      <c r="X14" s="388">
        <f>FATPOLOS25!X8</f>
        <v>506445.35200000001</v>
      </c>
    </row>
    <row r="15" spans="1:24" ht="18" customHeight="1" thickBot="1">
      <c r="A15" s="1113" t="s">
        <v>312</v>
      </c>
      <c r="B15" s="389">
        <v>0</v>
      </c>
      <c r="C15" s="390">
        <f t="shared" ref="C15:M15" si="13">(C14-B14)/B14</f>
        <v>0.83848606737515152</v>
      </c>
      <c r="D15" s="390">
        <f t="shared" si="13"/>
        <v>0.19255725595556758</v>
      </c>
      <c r="E15" s="391">
        <f t="shared" si="13"/>
        <v>-0.36510572857384915</v>
      </c>
      <c r="F15" s="391">
        <f t="shared" si="13"/>
        <v>-0.28077097296315962</v>
      </c>
      <c r="G15" s="391">
        <f t="shared" si="13"/>
        <v>0.57583476069251416</v>
      </c>
      <c r="H15" s="391">
        <f t="shared" si="13"/>
        <v>0.20843810613474056</v>
      </c>
      <c r="I15" s="391">
        <f t="shared" si="13"/>
        <v>0.18046959079828029</v>
      </c>
      <c r="J15" s="391">
        <f t="shared" si="13"/>
        <v>-0.13700079059457371</v>
      </c>
      <c r="K15" s="391">
        <f t="shared" si="13"/>
        <v>-7.4177671765673983E-2</v>
      </c>
      <c r="L15" s="391">
        <f t="shared" si="13"/>
        <v>-0.10841525469978899</v>
      </c>
      <c r="M15" s="392">
        <f t="shared" si="13"/>
        <v>-0.3411788589358668</v>
      </c>
      <c r="N15" s="392">
        <f t="shared" ref="N15:U15" si="14">(N14-M14)/M14</f>
        <v>3.5965938605988096E-3</v>
      </c>
      <c r="O15" s="392">
        <f t="shared" si="14"/>
        <v>-0.19938209826326617</v>
      </c>
      <c r="P15" s="392">
        <f t="shared" si="14"/>
        <v>-6.1705118116532079E-2</v>
      </c>
      <c r="Q15" s="392">
        <f t="shared" si="14"/>
        <v>-4.9552260501482474E-2</v>
      </c>
      <c r="R15" s="392">
        <f t="shared" si="14"/>
        <v>4.5922765413665814E-2</v>
      </c>
      <c r="S15" s="392">
        <f t="shared" si="14"/>
        <v>0.2812372292498404</v>
      </c>
      <c r="T15" s="392">
        <f t="shared" si="14"/>
        <v>3.9362659954559953E-2</v>
      </c>
      <c r="U15" s="392">
        <f t="shared" si="14"/>
        <v>0.44531082598077909</v>
      </c>
      <c r="V15" s="392">
        <f t="shared" ref="V15" si="15">(V14-U14)/U14</f>
        <v>0.14098636929670053</v>
      </c>
      <c r="W15" s="392">
        <f t="shared" ref="W15" si="16">(W14-V14)/V14</f>
        <v>-1.2716910867567597E-2</v>
      </c>
      <c r="X15" s="392">
        <f t="shared" ref="X15" si="17">(X14-W14)/W14</f>
        <v>0.68124562505299091</v>
      </c>
    </row>
    <row r="16" spans="1:24" ht="18" customHeight="1">
      <c r="A16" s="1114" t="s">
        <v>26</v>
      </c>
      <c r="B16" s="387">
        <v>100</v>
      </c>
      <c r="C16" s="387">
        <f>(C17/$B$17)*100</f>
        <v>130.98101770791314</v>
      </c>
      <c r="D16" s="387">
        <f t="shared" ref="D16:X16" si="18">(D17/$B$17)*100</f>
        <v>176.66290859213544</v>
      </c>
      <c r="E16" s="387">
        <f t="shared" si="18"/>
        <v>105.52043123414643</v>
      </c>
      <c r="F16" s="387">
        <f t="shared" si="18"/>
        <v>79.09357426589068</v>
      </c>
      <c r="G16" s="387">
        <f t="shared" si="18"/>
        <v>93.474783402866549</v>
      </c>
      <c r="H16" s="387">
        <f t="shared" si="18"/>
        <v>180.04685606648192</v>
      </c>
      <c r="I16" s="387">
        <f t="shared" si="18"/>
        <v>236.37118676896728</v>
      </c>
      <c r="J16" s="387">
        <f t="shared" si="18"/>
        <v>290.33001644555566</v>
      </c>
      <c r="K16" s="387">
        <f t="shared" si="18"/>
        <v>390.34149511347522</v>
      </c>
      <c r="L16" s="387">
        <f t="shared" si="18"/>
        <v>387.35562768409795</v>
      </c>
      <c r="M16" s="387">
        <f t="shared" si="18"/>
        <v>249.60737599888776</v>
      </c>
      <c r="N16" s="387">
        <f t="shared" si="18"/>
        <v>368.11304757861819</v>
      </c>
      <c r="O16" s="387">
        <f t="shared" si="18"/>
        <v>362.36417987552511</v>
      </c>
      <c r="P16" s="387">
        <f t="shared" si="18"/>
        <v>309.00639204554392</v>
      </c>
      <c r="Q16" s="387">
        <f t="shared" si="18"/>
        <v>430.80368905755745</v>
      </c>
      <c r="R16" s="387">
        <f t="shared" si="18"/>
        <v>548.43343696180852</v>
      </c>
      <c r="S16" s="387">
        <f t="shared" si="18"/>
        <v>734.85946454613998</v>
      </c>
      <c r="T16" s="387">
        <f t="shared" si="18"/>
        <v>975.38594145444449</v>
      </c>
      <c r="U16" s="387">
        <f t="shared" si="18"/>
        <v>1386.304998034962</v>
      </c>
      <c r="V16" s="387">
        <f t="shared" si="18"/>
        <v>1780.1291560947948</v>
      </c>
      <c r="W16" s="387">
        <f t="shared" si="18"/>
        <v>1228.9271493129211</v>
      </c>
      <c r="X16" s="387">
        <f t="shared" si="18"/>
        <v>1623.7258768339095</v>
      </c>
    </row>
    <row r="17" spans="1:24" ht="18" customHeight="1">
      <c r="A17" s="295" t="str">
        <f>FATPOLOS25!A9</f>
        <v>DUAS RODAS</v>
      </c>
      <c r="B17" s="388">
        <f>FATPOLOS25!B9</f>
        <v>429065.46600000001</v>
      </c>
      <c r="C17" s="388">
        <f>FATPOLOS25!C9</f>
        <v>561994.31400000001</v>
      </c>
      <c r="D17" s="388">
        <f>FATPOLOS25!D9</f>
        <v>757999.53200000001</v>
      </c>
      <c r="E17" s="388">
        <f>FATPOLOS25!E9</f>
        <v>452751.73</v>
      </c>
      <c r="F17" s="388">
        <f>FATPOLOS25!F9</f>
        <v>339363.21299999999</v>
      </c>
      <c r="G17" s="388">
        <f>FATPOLOS25!G9</f>
        <v>401068.01500000001</v>
      </c>
      <c r="H17" s="388">
        <f>FATPOLOS25!H9</f>
        <v>772518.88199999998</v>
      </c>
      <c r="I17" s="388">
        <f>FATPOLOS25!I9</f>
        <v>1014187.134</v>
      </c>
      <c r="J17" s="388">
        <f>FATPOLOS25!J9</f>
        <v>1245705.838</v>
      </c>
      <c r="K17" s="388">
        <f>FATPOLOS25!K9</f>
        <v>1674820.5549999999</v>
      </c>
      <c r="L17" s="388">
        <f>FATPOLOS25!L9</f>
        <v>1662009.2290000001</v>
      </c>
      <c r="M17" s="388">
        <f>FATPOLOS25!M9</f>
        <v>1070979.051</v>
      </c>
      <c r="N17" s="388">
        <f>FATPOLOS25!N9</f>
        <v>1579445.963</v>
      </c>
      <c r="O17" s="388">
        <f>FATPOLOS25!O9</f>
        <v>1554779.557</v>
      </c>
      <c r="P17" s="388">
        <f>FATPOLOS25!P9</f>
        <v>1325839.716</v>
      </c>
      <c r="Q17" s="388">
        <f>FATPOLOS25!Q9</f>
        <v>1848429.8559999999</v>
      </c>
      <c r="R17" s="388">
        <f>FATPOLOS25!R9</f>
        <v>2353138.4819999998</v>
      </c>
      <c r="S17" s="388">
        <f>FATPOLOS25!S9</f>
        <v>3153028.1860000002</v>
      </c>
      <c r="T17" s="388">
        <f>FATPOLOS25!T9</f>
        <v>4185044.2349999999</v>
      </c>
      <c r="U17" s="388">
        <f>FATPOLOS25!U9</f>
        <v>5948156</v>
      </c>
      <c r="V17" s="388">
        <f>FATPOLOS25!V9</f>
        <v>7637919.4589999998</v>
      </c>
      <c r="W17" s="388">
        <f>FATPOLOS25!W9</f>
        <v>5272902</v>
      </c>
      <c r="X17" s="388">
        <f>FATPOLOS25!X9</f>
        <v>6966847</v>
      </c>
    </row>
    <row r="18" spans="1:24" ht="18" customHeight="1" thickBot="1">
      <c r="A18" s="1113" t="s">
        <v>312</v>
      </c>
      <c r="B18" s="389">
        <v>0</v>
      </c>
      <c r="C18" s="390">
        <f t="shared" ref="C18:M18" si="19">(C17-B17)/B17</f>
        <v>0.30981017707913133</v>
      </c>
      <c r="D18" s="390">
        <f t="shared" si="19"/>
        <v>0.34876726172713551</v>
      </c>
      <c r="E18" s="391">
        <f t="shared" si="19"/>
        <v>-0.40270183438582918</v>
      </c>
      <c r="F18" s="391">
        <f t="shared" si="19"/>
        <v>-0.25044303419889746</v>
      </c>
      <c r="G18" s="391">
        <f t="shared" si="19"/>
        <v>0.18182525281548423</v>
      </c>
      <c r="H18" s="391">
        <f t="shared" si="19"/>
        <v>0.92615430078611471</v>
      </c>
      <c r="I18" s="391">
        <f t="shared" si="19"/>
        <v>0.31283151471241316</v>
      </c>
      <c r="J18" s="391">
        <f t="shared" si="19"/>
        <v>0.22828006414051003</v>
      </c>
      <c r="K18" s="391">
        <f t="shared" si="19"/>
        <v>0.34447515931124661</v>
      </c>
      <c r="L18" s="391">
        <f t="shared" si="19"/>
        <v>-7.6493723233531036E-3</v>
      </c>
      <c r="M18" s="392">
        <f t="shared" si="19"/>
        <v>-0.35561185081722557</v>
      </c>
      <c r="N18" s="392">
        <f t="shared" ref="N18:U18" si="20">(N17-M17)/M17</f>
        <v>0.4747683080497529</v>
      </c>
      <c r="O18" s="392">
        <f t="shared" si="20"/>
        <v>-1.5617125611026655E-2</v>
      </c>
      <c r="P18" s="392">
        <f t="shared" si="20"/>
        <v>-0.14724906818414002</v>
      </c>
      <c r="Q18" s="392">
        <f t="shared" si="20"/>
        <v>0.39415785610694432</v>
      </c>
      <c r="R18" s="392">
        <f t="shared" si="20"/>
        <v>0.27304721591772424</v>
      </c>
      <c r="S18" s="392">
        <f t="shared" si="20"/>
        <v>0.33992461987198952</v>
      </c>
      <c r="T18" s="392">
        <f t="shared" si="20"/>
        <v>0.32730949047088526</v>
      </c>
      <c r="U18" s="392">
        <f t="shared" si="20"/>
        <v>0.42128868083517407</v>
      </c>
      <c r="V18" s="392">
        <f t="shared" ref="V18" si="21">(V17-U17)/U17</f>
        <v>0.2840819001720869</v>
      </c>
      <c r="W18" s="392">
        <f t="shared" ref="W18" si="22">(W17-V17)/V17</f>
        <v>-0.30964158128339853</v>
      </c>
      <c r="X18" s="392">
        <f t="shared" ref="X18" si="23">(X17-W17)/W17</f>
        <v>0.32125478531556245</v>
      </c>
    </row>
    <row r="19" spans="1:24" ht="18" customHeight="1">
      <c r="A19" s="1114" t="s">
        <v>26</v>
      </c>
      <c r="B19" s="387">
        <v>100</v>
      </c>
      <c r="C19" s="387">
        <f>(C20/$B$20)*100</f>
        <v>123.24928829509605</v>
      </c>
      <c r="D19" s="387">
        <f t="shared" ref="D19:X19" si="24">(D20/$B$20)*100</f>
        <v>145.54220553452802</v>
      </c>
      <c r="E19" s="387">
        <f t="shared" si="24"/>
        <v>96.215540293903118</v>
      </c>
      <c r="F19" s="387">
        <f t="shared" si="24"/>
        <v>87.243542369345462</v>
      </c>
      <c r="G19" s="387">
        <f t="shared" si="24"/>
        <v>117.22076448784257</v>
      </c>
      <c r="H19" s="387">
        <f t="shared" si="24"/>
        <v>143.42515309485191</v>
      </c>
      <c r="I19" s="387">
        <f t="shared" si="24"/>
        <v>191.18895161676036</v>
      </c>
      <c r="J19" s="387">
        <f t="shared" si="24"/>
        <v>247.43070921751635</v>
      </c>
      <c r="K19" s="387">
        <f t="shared" si="24"/>
        <v>198.59341481517359</v>
      </c>
      <c r="L19" s="387">
        <f t="shared" si="24"/>
        <v>174.47704300694633</v>
      </c>
      <c r="M19" s="387">
        <f t="shared" si="24"/>
        <v>119.71650657446307</v>
      </c>
      <c r="N19" s="387">
        <f t="shared" si="24"/>
        <v>182.10720111548605</v>
      </c>
      <c r="O19" s="387">
        <f t="shared" si="24"/>
        <v>205.62264214811759</v>
      </c>
      <c r="P19" s="387">
        <f t="shared" si="24"/>
        <v>554.71134781423086</v>
      </c>
      <c r="Q19" s="387">
        <f t="shared" si="24"/>
        <v>394.77456614467542</v>
      </c>
      <c r="R19" s="387">
        <f t="shared" si="24"/>
        <v>550.89718150728584</v>
      </c>
      <c r="S19" s="387">
        <f t="shared" si="24"/>
        <v>832.07258396425368</v>
      </c>
      <c r="T19" s="387">
        <f t="shared" si="24"/>
        <v>966.1090050003894</v>
      </c>
      <c r="U19" s="387">
        <f t="shared" si="24"/>
        <v>1074.9186479945361</v>
      </c>
      <c r="V19" s="387">
        <f t="shared" si="24"/>
        <v>1263.7205832606521</v>
      </c>
      <c r="W19" s="387">
        <f t="shared" si="24"/>
        <v>1167.2685786960089</v>
      </c>
      <c r="X19" s="387">
        <f t="shared" si="24"/>
        <v>1367.9883645872474</v>
      </c>
    </row>
    <row r="20" spans="1:24" ht="18" customHeight="1">
      <c r="A20" s="295" t="str">
        <f>FATPOLOS25!A10</f>
        <v>TERMOPLÁSTICO</v>
      </c>
      <c r="B20" s="388">
        <f>FATPOLOS25!B10</f>
        <v>132347.69</v>
      </c>
      <c r="C20" s="388">
        <f>FATPOLOS25!C10</f>
        <v>163117.58600000001</v>
      </c>
      <c r="D20" s="388">
        <f>FATPOLOS25!D10</f>
        <v>192621.747</v>
      </c>
      <c r="E20" s="388">
        <f>FATPOLOS25!E10</f>
        <v>127339.045</v>
      </c>
      <c r="F20" s="388">
        <f>FATPOLOS25!F10</f>
        <v>115464.81299999999</v>
      </c>
      <c r="G20" s="388">
        <f>FATPOLOS25!G10</f>
        <v>155138.97399999999</v>
      </c>
      <c r="H20" s="388">
        <f>FATPOLOS25!H10</f>
        <v>189819.87700000001</v>
      </c>
      <c r="I20" s="388">
        <f>FATPOLOS25!I10</f>
        <v>253034.16099999999</v>
      </c>
      <c r="J20" s="388">
        <f>FATPOLOS25!J10</f>
        <v>327468.82799999998</v>
      </c>
      <c r="K20" s="388">
        <f>FATPOLOS25!K10</f>
        <v>262833.79700000002</v>
      </c>
      <c r="L20" s="388">
        <f>FATPOLOS25!L10</f>
        <v>230916.33600000001</v>
      </c>
      <c r="M20" s="388">
        <f>FATPOLOS25!M10</f>
        <v>158442.03099999999</v>
      </c>
      <c r="N20" s="388">
        <f>FATPOLOS25!N10</f>
        <v>241014.674</v>
      </c>
      <c r="O20" s="388">
        <f>FATPOLOS25!O10</f>
        <v>272136.81699999998</v>
      </c>
      <c r="P20" s="388">
        <f>FATPOLOS25!P10</f>
        <v>734147.65500000003</v>
      </c>
      <c r="Q20" s="388">
        <f>FATPOLOS25!Q10</f>
        <v>522475.01899999997</v>
      </c>
      <c r="R20" s="388">
        <f>FATPOLOS25!R10</f>
        <v>729099.69400000002</v>
      </c>
      <c r="S20" s="388">
        <f>FATPOLOS25!S10</f>
        <v>1101228.844</v>
      </c>
      <c r="T20" s="388">
        <f>FATPOLOS25!T10</f>
        <v>1278622.9509999999</v>
      </c>
      <c r="U20" s="388">
        <f>FATPOLOS25!U10</f>
        <v>1422630</v>
      </c>
      <c r="V20" s="388">
        <f>FATPOLOS25!V10</f>
        <v>1672505</v>
      </c>
      <c r="W20" s="388">
        <f>FATPOLOS25!W10</f>
        <v>1544853</v>
      </c>
      <c r="X20" s="388">
        <f>FATPOLOS25!X10</f>
        <v>1810501</v>
      </c>
    </row>
    <row r="21" spans="1:24" ht="18" customHeight="1" thickBot="1">
      <c r="A21" s="1113" t="s">
        <v>312</v>
      </c>
      <c r="B21" s="389">
        <v>0</v>
      </c>
      <c r="C21" s="390">
        <f t="shared" ref="C21:M21" si="25">(C20-B20)/B20</f>
        <v>0.23249288295096052</v>
      </c>
      <c r="D21" s="390">
        <f t="shared" si="25"/>
        <v>0.18087664073204215</v>
      </c>
      <c r="E21" s="391">
        <f t="shared" si="25"/>
        <v>-0.33891657103494138</v>
      </c>
      <c r="F21" s="391">
        <f t="shared" si="25"/>
        <v>-9.3248948113282965E-2</v>
      </c>
      <c r="G21" s="391">
        <f t="shared" si="25"/>
        <v>0.34360390814472624</v>
      </c>
      <c r="H21" s="391">
        <f t="shared" si="25"/>
        <v>0.22354732731441182</v>
      </c>
      <c r="I21" s="391">
        <f t="shared" si="25"/>
        <v>0.33302246845307976</v>
      </c>
      <c r="J21" s="390">
        <f t="shared" si="25"/>
        <v>0.29416845024336452</v>
      </c>
      <c r="K21" s="390">
        <f t="shared" si="25"/>
        <v>-0.19737766001959722</v>
      </c>
      <c r="L21" s="390">
        <f t="shared" si="25"/>
        <v>-0.12143590879220151</v>
      </c>
      <c r="M21" s="392">
        <f t="shared" si="25"/>
        <v>-0.31385525275266807</v>
      </c>
      <c r="N21" s="392">
        <f t="shared" ref="N21:U21" si="26">(N20-M20)/M20</f>
        <v>0.521153651457548</v>
      </c>
      <c r="O21" s="392">
        <f t="shared" si="26"/>
        <v>0.12912966037910198</v>
      </c>
      <c r="P21" s="392">
        <f t="shared" si="26"/>
        <v>1.6977153003152825</v>
      </c>
      <c r="Q21" s="392">
        <f t="shared" si="26"/>
        <v>-0.28832433715258554</v>
      </c>
      <c r="R21" s="392">
        <f t="shared" si="26"/>
        <v>0.39547283120917992</v>
      </c>
      <c r="S21" s="392">
        <f t="shared" si="26"/>
        <v>0.51039542748731426</v>
      </c>
      <c r="T21" s="392">
        <f t="shared" si="26"/>
        <v>0.16108741427045278</v>
      </c>
      <c r="U21" s="392">
        <f t="shared" si="26"/>
        <v>0.11262667300580946</v>
      </c>
      <c r="V21" s="392">
        <f t="shared" ref="V21" si="27">(V20-U20)/U20</f>
        <v>0.17564299923381343</v>
      </c>
      <c r="W21" s="392">
        <f t="shared" ref="W21" si="28">(W20-V20)/V20</f>
        <v>-7.6323837596898064E-2</v>
      </c>
      <c r="X21" s="392">
        <f t="shared" ref="X21" si="29">(X20-W20)/W20</f>
        <v>0.17195681401401947</v>
      </c>
    </row>
    <row r="22" spans="1:24" ht="18" customHeight="1">
      <c r="A22" s="1114" t="s">
        <v>26</v>
      </c>
      <c r="B22" s="387">
        <v>100</v>
      </c>
      <c r="C22" s="387">
        <f>(C23/$B$23)*100</f>
        <v>113.93738058270162</v>
      </c>
      <c r="D22" s="387">
        <f t="shared" ref="D22:X22" si="30">(D23/$B$23)*100</f>
        <v>210.38896885560328</v>
      </c>
      <c r="E22" s="387">
        <f t="shared" si="30"/>
        <v>155.83625353913598</v>
      </c>
      <c r="F22" s="387">
        <f t="shared" si="30"/>
        <v>92.766566809754309</v>
      </c>
      <c r="G22" s="387">
        <f t="shared" si="30"/>
        <v>112.25044113617682</v>
      </c>
      <c r="H22" s="387">
        <f t="shared" si="30"/>
        <v>167.3018832770116</v>
      </c>
      <c r="I22" s="387">
        <f t="shared" si="30"/>
        <v>290.79295643437757</v>
      </c>
      <c r="J22" s="387">
        <f t="shared" si="30"/>
        <v>288.85724906384149</v>
      </c>
      <c r="K22" s="387">
        <f t="shared" si="30"/>
        <v>278.03789387158645</v>
      </c>
      <c r="L22" s="387">
        <f t="shared" si="30"/>
        <v>287.37780984564802</v>
      </c>
      <c r="M22" s="387">
        <f t="shared" si="30"/>
        <v>169.42283861539866</v>
      </c>
      <c r="N22" s="387">
        <f t="shared" si="30"/>
        <v>171.71037172344506</v>
      </c>
      <c r="O22" s="387">
        <f t="shared" si="30"/>
        <v>171.22929399945198</v>
      </c>
      <c r="P22" s="387">
        <f t="shared" si="30"/>
        <v>219.22953146406064</v>
      </c>
      <c r="Q22" s="387">
        <f t="shared" si="30"/>
        <v>212.82013882546349</v>
      </c>
      <c r="R22" s="387">
        <f t="shared" si="30"/>
        <v>277.5972892501598</v>
      </c>
      <c r="S22" s="387">
        <f t="shared" si="30"/>
        <v>298.58757329436474</v>
      </c>
      <c r="T22" s="387">
        <f t="shared" si="30"/>
        <v>384.22887021645812</v>
      </c>
      <c r="U22" s="387">
        <f t="shared" si="30"/>
        <v>153.573029500411</v>
      </c>
      <c r="V22" s="387">
        <f t="shared" si="30"/>
        <v>183.5434085304594</v>
      </c>
      <c r="W22" s="387">
        <f t="shared" si="30"/>
        <v>374.98109781715226</v>
      </c>
      <c r="X22" s="387">
        <f t="shared" si="30"/>
        <v>436.11471367248151</v>
      </c>
    </row>
    <row r="23" spans="1:24" ht="18" customHeight="1">
      <c r="A23" s="1116" t="str">
        <f>FATPOLOS25!A11</f>
        <v>BEBIDAS</v>
      </c>
      <c r="B23" s="264">
        <v>54745</v>
      </c>
      <c r="C23" s="388">
        <f>FATPOLOS25!C11</f>
        <v>62375.019</v>
      </c>
      <c r="D23" s="388">
        <f>FATPOLOS25!D11</f>
        <v>115177.44100000001</v>
      </c>
      <c r="E23" s="388">
        <f>FATPOLOS25!E11</f>
        <v>85312.557000000001</v>
      </c>
      <c r="F23" s="388">
        <f>FATPOLOS25!F11</f>
        <v>50785.057000000001</v>
      </c>
      <c r="G23" s="388">
        <f>FATPOLOS25!G11</f>
        <v>61451.504000000001</v>
      </c>
      <c r="H23" s="388">
        <f>FATPOLOS25!H11</f>
        <v>91589.415999999997</v>
      </c>
      <c r="I23" s="388">
        <f>FATPOLOS25!I11</f>
        <v>159194.60399999999</v>
      </c>
      <c r="J23" s="388">
        <f>FATPOLOS25!J11</f>
        <v>158134.90100000001</v>
      </c>
      <c r="K23" s="388">
        <f>FATPOLOS25!K11</f>
        <v>152211.845</v>
      </c>
      <c r="L23" s="388">
        <f>FATPOLOS25!L11</f>
        <v>157324.98199999999</v>
      </c>
      <c r="M23" s="388">
        <f>FATPOLOS25!M11</f>
        <v>92750.532999999996</v>
      </c>
      <c r="N23" s="388">
        <f>FATPOLOS25!N11</f>
        <v>94002.842999999993</v>
      </c>
      <c r="O23" s="388">
        <f>FATPOLOS25!O11</f>
        <v>93739.476999999999</v>
      </c>
      <c r="P23" s="388">
        <f>FATPOLOS25!P11</f>
        <v>120017.20699999999</v>
      </c>
      <c r="Q23" s="388">
        <f>FATPOLOS25!Q11</f>
        <v>116508.38499999999</v>
      </c>
      <c r="R23" s="388">
        <f>FATPOLOS25!R11</f>
        <v>151970.636</v>
      </c>
      <c r="S23" s="388">
        <f>FATPOLOS25!S11</f>
        <v>163461.76699999999</v>
      </c>
      <c r="T23" s="388">
        <f>FATPOLOS25!T11</f>
        <v>210346.095</v>
      </c>
      <c r="U23" s="388">
        <f>FATPOLOS25!U11</f>
        <v>84073.554999999993</v>
      </c>
      <c r="V23" s="388">
        <f>FATPOLOS25!V11</f>
        <v>100480.83900000001</v>
      </c>
      <c r="W23" s="388">
        <f>FATPOLOS25!W11</f>
        <v>205283.402</v>
      </c>
      <c r="X23" s="388">
        <f>FATPOLOS25!X11</f>
        <v>238751</v>
      </c>
    </row>
    <row r="24" spans="1:24" ht="18" customHeight="1" thickBot="1">
      <c r="A24" s="1113" t="s">
        <v>312</v>
      </c>
      <c r="B24" s="396">
        <v>0</v>
      </c>
      <c r="C24" s="390">
        <f t="shared" ref="C24:J24" si="31">(C23-B23)/B23</f>
        <v>0.13937380582701617</v>
      </c>
      <c r="D24" s="390">
        <f t="shared" si="31"/>
        <v>0.84653155776994637</v>
      </c>
      <c r="E24" s="391">
        <f t="shared" si="31"/>
        <v>-0.25929456098959519</v>
      </c>
      <c r="F24" s="391">
        <f t="shared" si="31"/>
        <v>-0.40471767831317024</v>
      </c>
      <c r="G24" s="391">
        <f t="shared" si="31"/>
        <v>0.21003121055864918</v>
      </c>
      <c r="H24" s="391">
        <f t="shared" si="31"/>
        <v>0.49043408278502015</v>
      </c>
      <c r="I24" s="391">
        <f t="shared" si="31"/>
        <v>0.73813319215836026</v>
      </c>
      <c r="J24" s="391">
        <f t="shared" si="31"/>
        <v>-6.6566515030872502E-3</v>
      </c>
      <c r="K24" s="391">
        <f>(K23-L23)/L23</f>
        <v>-3.2500477260502647E-2</v>
      </c>
      <c r="L24" s="391">
        <f t="shared" ref="L24:R24" si="32">(L23-K23)/K23</f>
        <v>3.3592241129459986E-2</v>
      </c>
      <c r="M24" s="392">
        <f t="shared" si="32"/>
        <v>-0.41045260694833574</v>
      </c>
      <c r="N24" s="392">
        <f t="shared" si="32"/>
        <v>1.3501917018633174E-2</v>
      </c>
      <c r="O24" s="392">
        <f t="shared" si="32"/>
        <v>-2.8016812214923599E-3</v>
      </c>
      <c r="P24" s="392">
        <f t="shared" si="32"/>
        <v>0.28032725209252018</v>
      </c>
      <c r="Q24" s="392">
        <f t="shared" si="32"/>
        <v>-2.9235991135837715E-2</v>
      </c>
      <c r="R24" s="392">
        <f t="shared" si="32"/>
        <v>0.30437509712283806</v>
      </c>
      <c r="S24" s="392">
        <f>(S23-R23)/R23</f>
        <v>7.5614153513182597E-2</v>
      </c>
      <c r="T24" s="392">
        <f>(T23-S23)/S23</f>
        <v>0.28682137028409838</v>
      </c>
      <c r="U24" s="392">
        <f>(U23-T23)/T23</f>
        <v>-0.60030845830534674</v>
      </c>
      <c r="V24" s="392">
        <f t="shared" ref="V24:X24" si="33">(V23-U23)/U23</f>
        <v>0.19515392206265117</v>
      </c>
      <c r="W24" s="392">
        <f t="shared" si="33"/>
        <v>1.0430104290829019</v>
      </c>
      <c r="X24" s="392">
        <f t="shared" si="33"/>
        <v>0.16303119333534816</v>
      </c>
    </row>
    <row r="25" spans="1:24" ht="18" customHeight="1">
      <c r="A25" s="1114" t="s">
        <v>26</v>
      </c>
      <c r="B25" s="387">
        <v>100</v>
      </c>
      <c r="C25" s="387">
        <f>(C26/$B$26)*100</f>
        <v>148.57225191487044</v>
      </c>
      <c r="D25" s="387">
        <f t="shared" ref="D25:X25" si="34">(D26/$B$26)*100</f>
        <v>110.85117828387625</v>
      </c>
      <c r="E25" s="387">
        <f t="shared" si="34"/>
        <v>63.001908931632464</v>
      </c>
      <c r="F25" s="387">
        <f t="shared" si="34"/>
        <v>69.692611205382576</v>
      </c>
      <c r="G25" s="387">
        <f t="shared" si="34"/>
        <v>76.043711617933269</v>
      </c>
      <c r="H25" s="387">
        <f t="shared" si="34"/>
        <v>106.79166040507006</v>
      </c>
      <c r="I25" s="387">
        <f t="shared" si="34"/>
        <v>117.59088627048537</v>
      </c>
      <c r="J25" s="387">
        <f t="shared" si="34"/>
        <v>110.83198435675227</v>
      </c>
      <c r="K25" s="387">
        <f t="shared" si="34"/>
        <v>151.08097932981372</v>
      </c>
      <c r="L25" s="387">
        <f t="shared" si="34"/>
        <v>167.97431235521296</v>
      </c>
      <c r="M25" s="387">
        <f t="shared" si="34"/>
        <v>177.54308234409277</v>
      </c>
      <c r="N25" s="387">
        <f t="shared" si="34"/>
        <v>274.74212773249991</v>
      </c>
      <c r="O25" s="387">
        <f t="shared" si="34"/>
        <v>277.03371760091915</v>
      </c>
      <c r="P25" s="387">
        <f t="shared" si="34"/>
        <v>213.84522554432158</v>
      </c>
      <c r="Q25" s="387">
        <f t="shared" si="34"/>
        <v>254.61162223047148</v>
      </c>
      <c r="R25" s="387">
        <f t="shared" si="34"/>
        <v>360.31449600281769</v>
      </c>
      <c r="S25" s="387">
        <f t="shared" si="34"/>
        <v>621.99797055049214</v>
      </c>
      <c r="T25" s="387">
        <f t="shared" si="34"/>
        <v>978.90490958101714</v>
      </c>
      <c r="U25" s="387">
        <f t="shared" si="34"/>
        <v>1379.5395597381621</v>
      </c>
      <c r="V25" s="387">
        <f t="shared" si="34"/>
        <v>1937.8696750593285</v>
      </c>
      <c r="W25" s="387">
        <f t="shared" si="34"/>
        <v>1741.1848692223359</v>
      </c>
      <c r="X25" s="387">
        <f t="shared" si="34"/>
        <v>2270.0479285241809</v>
      </c>
    </row>
    <row r="26" spans="1:24" ht="18" customHeight="1">
      <c r="A26" s="295" t="str">
        <f>FATPOLOS25!A12</f>
        <v>METALÚRGICO</v>
      </c>
      <c r="B26" s="388">
        <f>FATPOLOS25!B12</f>
        <v>109070.95699999999</v>
      </c>
      <c r="C26" s="388">
        <f>FATPOLOS25!C12</f>
        <v>162049.177</v>
      </c>
      <c r="D26" s="388">
        <f>FATPOLOS25!D12</f>
        <v>120906.44100000001</v>
      </c>
      <c r="E26" s="388">
        <f>FATPOLOS25!E12</f>
        <v>68716.785000000003</v>
      </c>
      <c r="F26" s="388">
        <f>FATPOLOS25!F12</f>
        <v>76014.398000000001</v>
      </c>
      <c r="G26" s="388">
        <f>FATPOLOS25!G12</f>
        <v>82941.604000000007</v>
      </c>
      <c r="H26" s="388">
        <f>FATPOLOS25!H12</f>
        <v>116478.686</v>
      </c>
      <c r="I26" s="388">
        <f>FATPOLOS25!I12</f>
        <v>128257.505</v>
      </c>
      <c r="J26" s="388">
        <f>FATPOLOS25!J12</f>
        <v>120885.50599999999</v>
      </c>
      <c r="K26" s="388">
        <f>FATPOLOS25!K12</f>
        <v>164785.47</v>
      </c>
      <c r="L26" s="388">
        <f>FATPOLOS25!L12</f>
        <v>183211.19</v>
      </c>
      <c r="M26" s="388">
        <f>FATPOLOS25!M12</f>
        <v>193647.93900000001</v>
      </c>
      <c r="N26" s="388">
        <f>FATPOLOS25!N12</f>
        <v>299663.86800000002</v>
      </c>
      <c r="O26" s="388">
        <f>FATPOLOS25!O12</f>
        <v>302163.32699999999</v>
      </c>
      <c r="P26" s="388">
        <f>FATPOLOS25!P12</f>
        <v>233243.03400000001</v>
      </c>
      <c r="Q26" s="388">
        <f>FATPOLOS25!Q12</f>
        <v>277707.33299999998</v>
      </c>
      <c r="R26" s="388">
        <f>FATPOLOS25!R12</f>
        <v>392998.46899999998</v>
      </c>
      <c r="S26" s="388">
        <f>FATPOLOS25!S12</f>
        <v>678419.13899999997</v>
      </c>
      <c r="T26" s="388">
        <f>FATPOLOS25!T12</f>
        <v>1067700.953</v>
      </c>
      <c r="U26" s="388">
        <f>FATPOLOS25!U12</f>
        <v>1504677</v>
      </c>
      <c r="V26" s="388">
        <f>FATPOLOS25!V12</f>
        <v>2113653</v>
      </c>
      <c r="W26" s="388">
        <f>FATPOLOS25!W12</f>
        <v>1899127</v>
      </c>
      <c r="X26" s="388">
        <f>FATPOLOS25!X12</f>
        <v>2475963</v>
      </c>
    </row>
    <row r="27" spans="1:24" ht="18" customHeight="1" thickBot="1">
      <c r="A27" s="1113" t="s">
        <v>312</v>
      </c>
      <c r="B27" s="396">
        <v>0</v>
      </c>
      <c r="C27" s="390">
        <f t="shared" ref="C27:M27" si="35">(C26-B26)/B26</f>
        <v>0.48572251914870429</v>
      </c>
      <c r="D27" s="390">
        <f t="shared" si="35"/>
        <v>-0.25389043475364265</v>
      </c>
      <c r="E27" s="391">
        <f t="shared" si="35"/>
        <v>-0.43165323177447595</v>
      </c>
      <c r="F27" s="391">
        <f t="shared" si="35"/>
        <v>0.1061984055278488</v>
      </c>
      <c r="G27" s="391">
        <f t="shared" si="35"/>
        <v>9.1130182995068976E-2</v>
      </c>
      <c r="H27" s="391">
        <f t="shared" si="35"/>
        <v>0.40434571291869387</v>
      </c>
      <c r="I27" s="391">
        <f t="shared" si="35"/>
        <v>0.10112424345171617</v>
      </c>
      <c r="J27" s="390">
        <f t="shared" si="35"/>
        <v>-5.7478110150357364E-2</v>
      </c>
      <c r="K27" s="390">
        <f t="shared" si="35"/>
        <v>0.36315324684168515</v>
      </c>
      <c r="L27" s="390">
        <f t="shared" si="35"/>
        <v>0.11181641196884654</v>
      </c>
      <c r="M27" s="392">
        <f t="shared" si="35"/>
        <v>5.6965674421960856E-2</v>
      </c>
      <c r="N27" s="392">
        <f t="shared" ref="N27:U27" si="36">(N26-M26)/M26</f>
        <v>0.54746737583403871</v>
      </c>
      <c r="O27" s="392">
        <f t="shared" si="36"/>
        <v>8.3408754504896571E-3</v>
      </c>
      <c r="P27" s="392">
        <f t="shared" si="36"/>
        <v>-0.22808953582907823</v>
      </c>
      <c r="Q27" s="392">
        <f t="shared" si="36"/>
        <v>0.19063505665082356</v>
      </c>
      <c r="R27" s="392">
        <f t="shared" si="36"/>
        <v>0.41515337299357524</v>
      </c>
      <c r="S27" s="392">
        <f t="shared" si="36"/>
        <v>0.72626407610763488</v>
      </c>
      <c r="T27" s="392">
        <f t="shared" si="36"/>
        <v>0.57380724042338671</v>
      </c>
      <c r="U27" s="392">
        <f t="shared" si="36"/>
        <v>0.40926819983834933</v>
      </c>
      <c r="V27" s="392">
        <f t="shared" ref="V27" si="37">(V26-U26)/U26</f>
        <v>0.40472207656526948</v>
      </c>
      <c r="W27" s="392">
        <f t="shared" ref="W27" si="38">(W26-V26)/V26</f>
        <v>-0.10149537317620252</v>
      </c>
      <c r="X27" s="392">
        <f t="shared" ref="X27" si="39">(X26-W26)/W26</f>
        <v>0.30373745410391195</v>
      </c>
    </row>
    <row r="28" spans="1:24" ht="18" customHeight="1">
      <c r="A28" s="1114" t="s">
        <v>26</v>
      </c>
      <c r="B28" s="387">
        <v>100</v>
      </c>
      <c r="C28" s="387">
        <f>(C29/$B$29)*100</f>
        <v>168.04829390665904</v>
      </c>
      <c r="D28" s="387">
        <f t="shared" ref="D28:X28" si="40">(D29/$B$29)*100</f>
        <v>229.89050624519018</v>
      </c>
      <c r="E28" s="387">
        <f t="shared" si="40"/>
        <v>158.30561548696457</v>
      </c>
      <c r="F28" s="387">
        <f t="shared" si="40"/>
        <v>107.73188498291697</v>
      </c>
      <c r="G28" s="387">
        <f t="shared" si="40"/>
        <v>188.84640677984302</v>
      </c>
      <c r="H28" s="387">
        <f t="shared" si="40"/>
        <v>310.69069967802966</v>
      </c>
      <c r="I28" s="387">
        <f t="shared" si="40"/>
        <v>316.38071708120202</v>
      </c>
      <c r="J28" s="387">
        <f t="shared" si="40"/>
        <v>320.11490857998842</v>
      </c>
      <c r="K28" s="387">
        <f t="shared" si="40"/>
        <v>302.95694205372854</v>
      </c>
      <c r="L28" s="387">
        <f t="shared" si="40"/>
        <v>284.5480510829031</v>
      </c>
      <c r="M28" s="387">
        <f t="shared" si="40"/>
        <v>99.400031862442376</v>
      </c>
      <c r="N28" s="387">
        <f t="shared" si="40"/>
        <v>154.16677854321995</v>
      </c>
      <c r="O28" s="387">
        <f t="shared" si="40"/>
        <v>104.46329616002492</v>
      </c>
      <c r="P28" s="387">
        <f t="shared" si="40"/>
        <v>517.44472162290811</v>
      </c>
      <c r="Q28" s="387">
        <f t="shared" si="40"/>
        <v>1004.3736675502505</v>
      </c>
      <c r="R28" s="387">
        <f t="shared" si="40"/>
        <v>1147.7549336183054</v>
      </c>
      <c r="S28" s="387">
        <f t="shared" si="40"/>
        <v>1634.9926416209144</v>
      </c>
      <c r="T28" s="387">
        <f t="shared" si="40"/>
        <v>1804.7156931065729</v>
      </c>
      <c r="U28" s="387">
        <f t="shared" si="40"/>
        <v>2251.8133984461761</v>
      </c>
      <c r="V28" s="387">
        <f t="shared" si="40"/>
        <v>2711.2990086429286</v>
      </c>
      <c r="W28" s="387">
        <f t="shared" si="40"/>
        <v>3070.3711093293477</v>
      </c>
      <c r="X28" s="387">
        <f t="shared" si="40"/>
        <v>5077.6705552891171</v>
      </c>
    </row>
    <row r="29" spans="1:24" ht="18" customHeight="1">
      <c r="A29" s="295" t="s">
        <v>325</v>
      </c>
      <c r="B29" s="388">
        <f>FATPOLOS25!B13</f>
        <v>29049.876</v>
      </c>
      <c r="C29" s="388">
        <f>FATPOLOS25!C13</f>
        <v>48817.821000000004</v>
      </c>
      <c r="D29" s="388">
        <f>FATPOLOS25!D13</f>
        <v>66782.907000000007</v>
      </c>
      <c r="E29" s="388">
        <f>FATPOLOS25!E13</f>
        <v>45987.584999999999</v>
      </c>
      <c r="F29" s="388">
        <f>FATPOLOS25!F13</f>
        <v>31295.978999999999</v>
      </c>
      <c r="G29" s="388">
        <f>FATPOLOS25!G13</f>
        <v>54859.646999999997</v>
      </c>
      <c r="H29" s="388">
        <f>FATPOLOS25!H13</f>
        <v>90255.263000000006</v>
      </c>
      <c r="I29" s="388">
        <f>FATPOLOS25!I13</f>
        <v>91908.206000000006</v>
      </c>
      <c r="J29" s="388">
        <f>FATPOLOS25!J13</f>
        <v>92992.983999999997</v>
      </c>
      <c r="K29" s="388">
        <f>FATPOLOS25!K13</f>
        <v>88008.615999999995</v>
      </c>
      <c r="L29" s="388">
        <f>FATPOLOS25!L13</f>
        <v>82660.856</v>
      </c>
      <c r="M29" s="388">
        <f>FATPOLOS25!M13</f>
        <v>28875.585999999999</v>
      </c>
      <c r="N29" s="388">
        <f>FATPOLOS25!N13</f>
        <v>44785.258000000002</v>
      </c>
      <c r="O29" s="388">
        <f>FATPOLOS25!O13</f>
        <v>30346.457999999999</v>
      </c>
      <c r="P29" s="388">
        <f>FATPOLOS25!P13</f>
        <v>150317.04999999999</v>
      </c>
      <c r="Q29" s="388">
        <f>FATPOLOS25!Q13</f>
        <v>291769.30499999999</v>
      </c>
      <c r="R29" s="388">
        <f>FATPOLOS25!R13</f>
        <v>333421.38500000001</v>
      </c>
      <c r="S29" s="388">
        <f>FATPOLOS25!S13</f>
        <v>474963.33500000002</v>
      </c>
      <c r="T29" s="388">
        <f>FATPOLOS25!T13</f>
        <v>524267.67099999997</v>
      </c>
      <c r="U29" s="388">
        <f>FATPOLOS25!U13</f>
        <v>654149</v>
      </c>
      <c r="V29" s="388">
        <f>FATPOLOS25!V13</f>
        <v>787629</v>
      </c>
      <c r="W29" s="388">
        <f>FATPOLOS25!W13</f>
        <v>891939</v>
      </c>
      <c r="X29" s="388">
        <f>FATPOLOS25!X13</f>
        <v>1475057</v>
      </c>
    </row>
    <row r="30" spans="1:24" ht="18" customHeight="1" thickBot="1">
      <c r="A30" s="1113" t="s">
        <v>312</v>
      </c>
      <c r="B30" s="396">
        <v>0</v>
      </c>
      <c r="C30" s="390">
        <f t="shared" ref="C30:L30" si="41">(C29-B29)/B29</f>
        <v>0.6804829390665903</v>
      </c>
      <c r="D30" s="390">
        <f t="shared" si="41"/>
        <v>0.36800261937131529</v>
      </c>
      <c r="E30" s="391">
        <f t="shared" si="41"/>
        <v>-0.31138689425424393</v>
      </c>
      <c r="F30" s="391">
        <f t="shared" si="41"/>
        <v>-0.31946896102502448</v>
      </c>
      <c r="G30" s="391">
        <f t="shared" si="41"/>
        <v>0.75292956964215751</v>
      </c>
      <c r="H30" s="391">
        <f t="shared" si="41"/>
        <v>0.64520313081854153</v>
      </c>
      <c r="I30" s="391">
        <f t="shared" si="41"/>
        <v>1.8314089894126164E-2</v>
      </c>
      <c r="J30" s="390">
        <f t="shared" si="41"/>
        <v>1.1802841630920215E-2</v>
      </c>
      <c r="K30" s="390">
        <f t="shared" si="41"/>
        <v>-5.3599398423433774E-2</v>
      </c>
      <c r="L30" s="390">
        <f t="shared" si="41"/>
        <v>-6.0764050647041136E-2</v>
      </c>
      <c r="M30" s="390">
        <f t="shared" ref="M30:R30" si="42">(M29-L29)/L29</f>
        <v>-0.65067400221454286</v>
      </c>
      <c r="N30" s="390">
        <f t="shared" si="42"/>
        <v>0.55097313003448667</v>
      </c>
      <c r="O30" s="390">
        <f t="shared" si="42"/>
        <v>-0.32240073284829579</v>
      </c>
      <c r="P30" s="390">
        <f t="shared" si="42"/>
        <v>3.9533639148265669</v>
      </c>
      <c r="Q30" s="390">
        <f t="shared" si="42"/>
        <v>0.94102601800660679</v>
      </c>
      <c r="R30" s="390">
        <f t="shared" si="42"/>
        <v>0.14275689486939011</v>
      </c>
      <c r="S30" s="390">
        <f>(S29-R29)/R29</f>
        <v>0.42451371258025339</v>
      </c>
      <c r="T30" s="390">
        <f>(T29-S29)/S29</f>
        <v>0.10380661488323083</v>
      </c>
      <c r="U30" s="390">
        <f>(U29-T29)/T29</f>
        <v>0.24773858123324952</v>
      </c>
      <c r="V30" s="390">
        <f t="shared" ref="V30:X30" si="43">(V29-U29)/U29</f>
        <v>0.20405137055930683</v>
      </c>
      <c r="W30" s="390">
        <f t="shared" si="43"/>
        <v>0.13243544866936083</v>
      </c>
      <c r="X30" s="390">
        <f t="shared" si="43"/>
        <v>0.65376443904796178</v>
      </c>
    </row>
    <row r="31" spans="1:24" ht="18" customHeight="1">
      <c r="A31" s="1114" t="s">
        <v>26</v>
      </c>
      <c r="B31" s="387">
        <v>100</v>
      </c>
      <c r="C31" s="387">
        <f>(C32/$B$32)*100</f>
        <v>103.37896806242139</v>
      </c>
      <c r="D31" s="387">
        <f t="shared" ref="D31:X31" si="44">(D32/$B$32)*100</f>
        <v>77.407161879354121</v>
      </c>
      <c r="E31" s="387">
        <f t="shared" si="44"/>
        <v>54.23453699820756</v>
      </c>
      <c r="F31" s="387">
        <f t="shared" si="44"/>
        <v>50.091185651116177</v>
      </c>
      <c r="G31" s="387">
        <f t="shared" si="44"/>
        <v>66.101625188886743</v>
      </c>
      <c r="H31" s="387">
        <f t="shared" si="44"/>
        <v>79.580479537197363</v>
      </c>
      <c r="I31" s="387">
        <f t="shared" si="44"/>
        <v>93.168323862030604</v>
      </c>
      <c r="J31" s="387">
        <f t="shared" si="44"/>
        <v>88.790460641850217</v>
      </c>
      <c r="K31" s="387">
        <f t="shared" si="44"/>
        <v>96.390744416295135</v>
      </c>
      <c r="L31" s="387">
        <f t="shared" si="44"/>
        <v>70.22590660497039</v>
      </c>
      <c r="M31" s="387">
        <f t="shared" si="44"/>
        <v>55.839423497184306</v>
      </c>
      <c r="N31" s="387">
        <f t="shared" si="44"/>
        <v>46.618960560244588</v>
      </c>
      <c r="O31" s="387">
        <f t="shared" si="44"/>
        <v>31.036771699012021</v>
      </c>
      <c r="P31" s="387">
        <f t="shared" si="44"/>
        <v>25.995124265045661</v>
      </c>
      <c r="Q31" s="387">
        <f t="shared" si="44"/>
        <v>28.394588389444706</v>
      </c>
      <c r="R31" s="387">
        <f t="shared" si="44"/>
        <v>35.978348743547727</v>
      </c>
      <c r="S31" s="387">
        <f t="shared" si="44"/>
        <v>39.763067071844056</v>
      </c>
      <c r="T31" s="387">
        <f t="shared" si="44"/>
        <v>36.37433285202922</v>
      </c>
      <c r="U31" s="387">
        <f t="shared" si="44"/>
        <v>42.480537340269564</v>
      </c>
      <c r="V31" s="387">
        <f t="shared" si="44"/>
        <v>39.233372454060941</v>
      </c>
      <c r="W31" s="387">
        <f t="shared" si="44"/>
        <v>23.971889242153495</v>
      </c>
      <c r="X31" s="387">
        <f t="shared" si="44"/>
        <v>37.181095649983504</v>
      </c>
    </row>
    <row r="32" spans="1:24" ht="18" customHeight="1">
      <c r="A32" s="295" t="str">
        <f>FATPOLOS25!A14</f>
        <v>MADEIREIRO</v>
      </c>
      <c r="B32" s="388">
        <f>FATPOLOS25!B14</f>
        <v>58825.593000000001</v>
      </c>
      <c r="C32" s="388">
        <f>FATPOLOS25!C14</f>
        <v>60813.290999999997</v>
      </c>
      <c r="D32" s="388">
        <f>FATPOLOS25!D14</f>
        <v>45535.222000000002</v>
      </c>
      <c r="E32" s="388">
        <f>FATPOLOS25!E14</f>
        <v>31903.788</v>
      </c>
      <c r="F32" s="388">
        <f>FATPOLOS25!F14</f>
        <v>29466.437000000002</v>
      </c>
      <c r="G32" s="388">
        <f>FATPOLOS25!G14</f>
        <v>38884.673000000003</v>
      </c>
      <c r="H32" s="388">
        <f>FATPOLOS25!H14</f>
        <v>46813.688999999998</v>
      </c>
      <c r="I32" s="388">
        <f>FATPOLOS25!I14</f>
        <v>54806.819000000003</v>
      </c>
      <c r="J32" s="388">
        <f>FATPOLOS25!J14</f>
        <v>52231.514999999999</v>
      </c>
      <c r="K32" s="388">
        <f>FATPOLOS25!K14</f>
        <v>56702.427000000003</v>
      </c>
      <c r="L32" s="388">
        <f>FATPOLOS25!L14</f>
        <v>41310.805999999997</v>
      </c>
      <c r="M32" s="388">
        <f>FATPOLOS25!M14</f>
        <v>32847.872000000003</v>
      </c>
      <c r="N32" s="388">
        <f>FATPOLOS25!N14</f>
        <v>27423.88</v>
      </c>
      <c r="O32" s="388">
        <f>FATPOLOS25!O14</f>
        <v>18257.564999999999</v>
      </c>
      <c r="P32" s="388">
        <f>FATPOLOS25!P14</f>
        <v>15291.786</v>
      </c>
      <c r="Q32" s="388">
        <f>FATPOLOS25!Q14</f>
        <v>16703.285</v>
      </c>
      <c r="R32" s="388">
        <f>FATPOLOS25!R14</f>
        <v>21164.476999999999</v>
      </c>
      <c r="S32" s="388">
        <f>FATPOLOS25!S14</f>
        <v>23390.86</v>
      </c>
      <c r="T32" s="388">
        <f>FATPOLOS25!T14</f>
        <v>21397.417000000001</v>
      </c>
      <c r="U32" s="388">
        <f>FATPOLOS25!U14</f>
        <v>24989.428</v>
      </c>
      <c r="V32" s="388">
        <f>FATPOLOS25!V14</f>
        <v>23079.263999999999</v>
      </c>
      <c r="W32" s="388">
        <f>FATPOLOS25!W14</f>
        <v>14101.606</v>
      </c>
      <c r="X32" s="388">
        <f>FATPOLOS25!X14</f>
        <v>21872</v>
      </c>
    </row>
    <row r="33" spans="1:24" ht="18" customHeight="1" thickBot="1">
      <c r="A33" s="1113" t="s">
        <v>312</v>
      </c>
      <c r="B33" s="396">
        <v>0</v>
      </c>
      <c r="C33" s="390">
        <f t="shared" ref="C33:L33" si="45">(C32-B32)/B32</f>
        <v>3.3789680624213968E-2</v>
      </c>
      <c r="D33" s="390">
        <f t="shared" si="45"/>
        <v>-0.25122911042587709</v>
      </c>
      <c r="E33" s="391">
        <f t="shared" si="45"/>
        <v>-0.29936021833823495</v>
      </c>
      <c r="F33" s="391">
        <f t="shared" si="45"/>
        <v>-7.6396915626445322E-2</v>
      </c>
      <c r="G33" s="391">
        <f t="shared" si="45"/>
        <v>0.31962588486690807</v>
      </c>
      <c r="H33" s="391">
        <f t="shared" si="45"/>
        <v>0.20391108856695273</v>
      </c>
      <c r="I33" s="391">
        <f t="shared" si="45"/>
        <v>0.17074343361404407</v>
      </c>
      <c r="J33" s="390">
        <f t="shared" si="45"/>
        <v>-4.6988751527433176E-2</v>
      </c>
      <c r="K33" s="390">
        <f t="shared" si="45"/>
        <v>8.5597976623883187E-2</v>
      </c>
      <c r="L33" s="390">
        <f t="shared" si="45"/>
        <v>-0.27144554147567629</v>
      </c>
      <c r="M33" s="390">
        <f t="shared" ref="M33:R33" si="46">(M32-L32)/L32</f>
        <v>-0.20486005526011752</v>
      </c>
      <c r="N33" s="390">
        <f t="shared" si="46"/>
        <v>-0.16512460837645743</v>
      </c>
      <c r="O33" s="390">
        <f t="shared" si="46"/>
        <v>-0.33424573765637838</v>
      </c>
      <c r="P33" s="390">
        <f t="shared" si="46"/>
        <v>-0.16244110318106489</v>
      </c>
      <c r="Q33" s="390">
        <f t="shared" si="46"/>
        <v>9.2304391390253551E-2</v>
      </c>
      <c r="R33" s="390">
        <f t="shared" si="46"/>
        <v>0.26708470818764091</v>
      </c>
      <c r="S33" s="390">
        <f>(S32-R32)/R32</f>
        <v>0.10519433104819938</v>
      </c>
      <c r="T33" s="390">
        <f>(T32-S32)/S32</f>
        <v>-8.5223159815415048E-2</v>
      </c>
      <c r="U33" s="390">
        <f>(U32-T32)/T32</f>
        <v>0.16787124352439356</v>
      </c>
      <c r="V33" s="390">
        <f t="shared" ref="V33:X33" si="47">(V32-U32)/U32</f>
        <v>-7.6438884475467012E-2</v>
      </c>
      <c r="W33" s="390">
        <f t="shared" si="47"/>
        <v>-0.38899238727890106</v>
      </c>
      <c r="X33" s="390">
        <f t="shared" si="47"/>
        <v>0.55102901045455388</v>
      </c>
    </row>
    <row r="34" spans="1:24" ht="18" customHeight="1">
      <c r="A34" s="1114" t="s">
        <v>26</v>
      </c>
      <c r="B34" s="397">
        <v>100</v>
      </c>
      <c r="C34" s="397">
        <f>(C35/$B$35)*100</f>
        <v>168.04829390665904</v>
      </c>
      <c r="D34" s="397">
        <f t="shared" ref="D34:X34" si="48">(D35/$B$35)*100</f>
        <v>229.89050624519018</v>
      </c>
      <c r="E34" s="397">
        <f t="shared" si="48"/>
        <v>158.30561548696457</v>
      </c>
      <c r="F34" s="397">
        <f t="shared" si="48"/>
        <v>107.73188498291697</v>
      </c>
      <c r="G34" s="397">
        <f t="shared" si="48"/>
        <v>188.84640677984302</v>
      </c>
      <c r="H34" s="397">
        <f t="shared" si="48"/>
        <v>310.69069967802966</v>
      </c>
      <c r="I34" s="397">
        <f t="shared" si="48"/>
        <v>316.38071708120202</v>
      </c>
      <c r="J34" s="397">
        <f t="shared" si="48"/>
        <v>320.11490857998842</v>
      </c>
      <c r="K34" s="397">
        <f t="shared" si="48"/>
        <v>263.88811435890466</v>
      </c>
      <c r="L34" s="397">
        <f t="shared" si="48"/>
        <v>169.46467516763238</v>
      </c>
      <c r="M34" s="397">
        <f t="shared" si="48"/>
        <v>126.6556903719658</v>
      </c>
      <c r="N34" s="397">
        <f t="shared" si="48"/>
        <v>164.31376849939051</v>
      </c>
      <c r="O34" s="397">
        <f t="shared" si="48"/>
        <v>132.451322683787</v>
      </c>
      <c r="P34" s="397">
        <f t="shared" si="48"/>
        <v>141.65779571658069</v>
      </c>
      <c r="Q34" s="397">
        <f t="shared" si="48"/>
        <v>193.0692681786318</v>
      </c>
      <c r="R34" s="397">
        <f t="shared" si="48"/>
        <v>299.77080797177928</v>
      </c>
      <c r="S34" s="397">
        <f t="shared" si="48"/>
        <v>455.27366106485277</v>
      </c>
      <c r="T34" s="397">
        <f t="shared" si="48"/>
        <v>543.40201314456556</v>
      </c>
      <c r="U34" s="397">
        <f t="shared" si="48"/>
        <v>594.05690062153792</v>
      </c>
      <c r="V34" s="397">
        <f t="shared" si="48"/>
        <v>649.60346130221001</v>
      </c>
      <c r="W34" s="397">
        <f t="shared" si="48"/>
        <v>491.44788087907847</v>
      </c>
      <c r="X34" s="397">
        <f t="shared" si="48"/>
        <v>639.36589608850647</v>
      </c>
    </row>
    <row r="35" spans="1:24" ht="18" customHeight="1">
      <c r="A35" s="295" t="s">
        <v>327</v>
      </c>
      <c r="B35" s="388">
        <f>FATPOLOS25!B13</f>
        <v>29049.876</v>
      </c>
      <c r="C35" s="388">
        <f>FATPOLOS25!C13</f>
        <v>48817.821000000004</v>
      </c>
      <c r="D35" s="388">
        <f>FATPOLOS25!D13</f>
        <v>66782.907000000007</v>
      </c>
      <c r="E35" s="388">
        <f>FATPOLOS25!E13</f>
        <v>45987.584999999999</v>
      </c>
      <c r="F35" s="388">
        <f>FATPOLOS25!F13</f>
        <v>31295.978999999999</v>
      </c>
      <c r="G35" s="388">
        <f>FATPOLOS25!G13</f>
        <v>54859.646999999997</v>
      </c>
      <c r="H35" s="388">
        <f>FATPOLOS25!H13</f>
        <v>90255.263000000006</v>
      </c>
      <c r="I35" s="388">
        <f>FATPOLOS25!I13</f>
        <v>91908.206000000006</v>
      </c>
      <c r="J35" s="388">
        <f>FATPOLOS25!J13</f>
        <v>92992.983999999997</v>
      </c>
      <c r="K35" s="398">
        <f>FATPOLOS25!K15</f>
        <v>76659.17</v>
      </c>
      <c r="L35" s="398">
        <f>FATPOLOS25!L15</f>
        <v>49229.277999999998</v>
      </c>
      <c r="M35" s="388">
        <f>FATPOLOS25!M15</f>
        <v>36793.321000000004</v>
      </c>
      <c r="N35" s="388">
        <f>FATPOLOS25!N15</f>
        <v>47732.946000000004</v>
      </c>
      <c r="O35" s="388">
        <f>FATPOLOS25!O15</f>
        <v>38476.945</v>
      </c>
      <c r="P35" s="388">
        <f>FATPOLOS25!P15</f>
        <v>41151.413999999997</v>
      </c>
      <c r="Q35" s="388">
        <f>FATPOLOS25!Q15</f>
        <v>56086.383000000002</v>
      </c>
      <c r="R35" s="388">
        <f>FATPOLOS25!R15</f>
        <v>87083.047999999995</v>
      </c>
      <c r="S35" s="388">
        <f>FATPOLOS25!S15</f>
        <v>132256.43400000001</v>
      </c>
      <c r="T35" s="388">
        <f>FATPOLOS25!T15</f>
        <v>157857.611</v>
      </c>
      <c r="U35" s="388">
        <f>FATPOLOS25!U15</f>
        <v>172572.79300000001</v>
      </c>
      <c r="V35" s="388">
        <f>FATPOLOS25!V15</f>
        <v>188709</v>
      </c>
      <c r="W35" s="388">
        <f>FATPOLOS25!W15</f>
        <v>142765</v>
      </c>
      <c r="X35" s="388">
        <f>FATPOLOS25!X15</f>
        <v>185735</v>
      </c>
    </row>
    <row r="36" spans="1:24" ht="18" customHeight="1" thickBot="1">
      <c r="A36" s="1113" t="s">
        <v>312</v>
      </c>
      <c r="B36" s="399">
        <v>0</v>
      </c>
      <c r="C36" s="400">
        <f t="shared" ref="C36:L36" si="49">(C35-B35)/B35</f>
        <v>0.6804829390665903</v>
      </c>
      <c r="D36" s="400">
        <f t="shared" si="49"/>
        <v>0.36800261937131529</v>
      </c>
      <c r="E36" s="401">
        <f t="shared" si="49"/>
        <v>-0.31138689425424393</v>
      </c>
      <c r="F36" s="401">
        <f t="shared" si="49"/>
        <v>-0.31946896102502448</v>
      </c>
      <c r="G36" s="401">
        <f t="shared" si="49"/>
        <v>0.75292956964215751</v>
      </c>
      <c r="H36" s="401">
        <f t="shared" si="49"/>
        <v>0.64520313081854153</v>
      </c>
      <c r="I36" s="401">
        <f t="shared" si="49"/>
        <v>1.8314089894126164E-2</v>
      </c>
      <c r="J36" s="400">
        <f t="shared" si="49"/>
        <v>1.1802841630920215E-2</v>
      </c>
      <c r="K36" s="400">
        <f t="shared" si="49"/>
        <v>-0.17564565946179336</v>
      </c>
      <c r="L36" s="400">
        <f t="shared" si="49"/>
        <v>-0.35781618820031574</v>
      </c>
      <c r="M36" s="400">
        <f t="shared" ref="M36:R36" si="50">(M35-L35)/L35</f>
        <v>-0.25261302836901234</v>
      </c>
      <c r="N36" s="400">
        <f t="shared" si="50"/>
        <v>0.29732638160061708</v>
      </c>
      <c r="O36" s="400">
        <f t="shared" si="50"/>
        <v>-0.19391220898035505</v>
      </c>
      <c r="P36" s="400">
        <f t="shared" si="50"/>
        <v>6.9508351039823904E-2</v>
      </c>
      <c r="Q36" s="400">
        <f t="shared" si="50"/>
        <v>0.36292723744559557</v>
      </c>
      <c r="R36" s="400">
        <f t="shared" si="50"/>
        <v>0.55265936831761808</v>
      </c>
      <c r="S36" s="400">
        <f>(S35-R35)/R35</f>
        <v>0.51873914656730913</v>
      </c>
      <c r="T36" s="400">
        <f>(T35-S35)/S35</f>
        <v>0.19357226129354127</v>
      </c>
      <c r="U36" s="400">
        <f>(U35-T35)/T35</f>
        <v>9.3218071062788357E-2</v>
      </c>
      <c r="V36" s="400">
        <f t="shared" ref="V36:X36" si="51">(V35-U35)/U35</f>
        <v>9.3503771478045172E-2</v>
      </c>
      <c r="W36" s="400">
        <f t="shared" si="51"/>
        <v>-0.24346480560015685</v>
      </c>
      <c r="X36" s="400">
        <f t="shared" si="51"/>
        <v>0.30098413476692465</v>
      </c>
    </row>
    <row r="37" spans="1:24" ht="18" customHeight="1">
      <c r="A37" s="1114" t="s">
        <v>26</v>
      </c>
      <c r="B37" s="387">
        <v>100</v>
      </c>
      <c r="C37" s="387">
        <f>(C38/$B$38)*100</f>
        <v>96.564281605480247</v>
      </c>
      <c r="D37" s="387">
        <f t="shared" ref="D37:X37" si="52">(D38/$B$38)*100</f>
        <v>437.38879809094942</v>
      </c>
      <c r="E37" s="387">
        <f t="shared" si="52"/>
        <v>580.23188534761471</v>
      </c>
      <c r="F37" s="387">
        <f t="shared" si="52"/>
        <v>615.15254438960449</v>
      </c>
      <c r="G37" s="387">
        <f t="shared" si="52"/>
        <v>1024.0280918193221</v>
      </c>
      <c r="H37" s="387">
        <f t="shared" si="52"/>
        <v>1711.1237961461559</v>
      </c>
      <c r="I37" s="387">
        <f t="shared" si="52"/>
        <v>2392.3853939678615</v>
      </c>
      <c r="J37" s="387">
        <f t="shared" si="52"/>
        <v>2917.0624957676109</v>
      </c>
      <c r="K37" s="387">
        <f t="shared" si="52"/>
        <v>2928.8982653444132</v>
      </c>
      <c r="L37" s="387">
        <f t="shared" si="52"/>
        <v>3142.5671462936334</v>
      </c>
      <c r="M37" s="387">
        <f t="shared" si="52"/>
        <v>2462.2518214496608</v>
      </c>
      <c r="N37" s="387">
        <f t="shared" si="52"/>
        <v>3826.3984487397579</v>
      </c>
      <c r="O37" s="387">
        <f t="shared" si="52"/>
        <v>3411.6273470834344</v>
      </c>
      <c r="P37" s="387">
        <f t="shared" si="52"/>
        <v>3826.9189821055102</v>
      </c>
      <c r="Q37" s="387">
        <f t="shared" si="52"/>
        <v>3954.2810152468605</v>
      </c>
      <c r="R37" s="387">
        <f t="shared" si="52"/>
        <v>4908.5108638780421</v>
      </c>
      <c r="S37" s="387">
        <f t="shared" si="52"/>
        <v>6204.1114396669655</v>
      </c>
      <c r="T37" s="387">
        <f t="shared" si="52"/>
        <v>7896.5582617732462</v>
      </c>
      <c r="U37" s="387">
        <f t="shared" si="52"/>
        <v>10337.606839782733</v>
      </c>
      <c r="V37" s="387">
        <f t="shared" si="52"/>
        <v>11724.118726131434</v>
      </c>
      <c r="W37" s="387">
        <f t="shared" si="52"/>
        <v>12496.599891439355</v>
      </c>
      <c r="X37" s="387">
        <f t="shared" si="52"/>
        <v>16441.587476367651</v>
      </c>
    </row>
    <row r="38" spans="1:24" ht="18" customHeight="1">
      <c r="A38" s="295" t="str">
        <f>FATPOLOS25!A16</f>
        <v xml:space="preserve">QUÍMICO </v>
      </c>
      <c r="B38" s="388">
        <f>FATPOLOS25!B16</f>
        <v>25532.273000000001</v>
      </c>
      <c r="C38" s="388">
        <f>FATPOLOS25!C16</f>
        <v>24655.056</v>
      </c>
      <c r="D38" s="388">
        <f>FATPOLOS25!D16</f>
        <v>111675.302</v>
      </c>
      <c r="E38" s="388">
        <f>FATPOLOS25!E16</f>
        <v>148146.389</v>
      </c>
      <c r="F38" s="388">
        <f>FATPOLOS25!F16</f>
        <v>157062.427</v>
      </c>
      <c r="G38" s="388">
        <f>FATPOLOS25!G16</f>
        <v>261457.64799999999</v>
      </c>
      <c r="H38" s="388">
        <f>FATPOLOS25!H16</f>
        <v>436888.799</v>
      </c>
      <c r="I38" s="388">
        <f>FATPOLOS25!I16</f>
        <v>610830.37</v>
      </c>
      <c r="J38" s="388">
        <f>FATPOLOS25!J16</f>
        <v>744792.36</v>
      </c>
      <c r="K38" s="388">
        <f>FATPOLOS25!K16</f>
        <v>747814.30099999998</v>
      </c>
      <c r="L38" s="388">
        <f>FATPOLOS25!L16</f>
        <v>802368.82299999997</v>
      </c>
      <c r="M38" s="388">
        <f>FATPOLOS25!M16</f>
        <v>628668.85699999996</v>
      </c>
      <c r="N38" s="388">
        <f>FATPOLOS25!N16</f>
        <v>976966.49800000002</v>
      </c>
      <c r="O38" s="388">
        <f>FATPOLOS25!O16</f>
        <v>871066.00800000003</v>
      </c>
      <c r="P38" s="388">
        <f>FATPOLOS25!P16</f>
        <v>977099.402</v>
      </c>
      <c r="Q38" s="388">
        <f>FATPOLOS25!Q16</f>
        <v>1009617.824</v>
      </c>
      <c r="R38" s="388">
        <f>FATPOLOS25!R16</f>
        <v>1253254.3940000001</v>
      </c>
      <c r="S38" s="388">
        <f>FATPOLOS25!S16</f>
        <v>1584050.67</v>
      </c>
      <c r="T38" s="388">
        <f>FATPOLOS25!T16</f>
        <v>2016170.8130000001</v>
      </c>
      <c r="U38" s="388">
        <f>FATPOLOS25!U16</f>
        <v>2639426</v>
      </c>
      <c r="V38" s="388">
        <f>FATPOLOS25!V16</f>
        <v>2993434</v>
      </c>
      <c r="W38" s="388">
        <f>FATPOLOS25!W16</f>
        <v>3190666</v>
      </c>
      <c r="X38" s="388">
        <f>FATPOLOS25!X16</f>
        <v>4197911</v>
      </c>
    </row>
    <row r="39" spans="1:24" ht="18" customHeight="1" thickBot="1">
      <c r="A39" s="1113" t="s">
        <v>312</v>
      </c>
      <c r="B39" s="396">
        <v>0</v>
      </c>
      <c r="C39" s="390">
        <f t="shared" ref="C39:M39" si="53">(C38-B38)/B38</f>
        <v>-3.4357183945197538E-2</v>
      </c>
      <c r="D39" s="390">
        <f t="shared" si="53"/>
        <v>3.5295091603117834</v>
      </c>
      <c r="E39" s="391">
        <f t="shared" si="53"/>
        <v>0.32658149426808802</v>
      </c>
      <c r="F39" s="391">
        <f t="shared" si="53"/>
        <v>6.0183971139519309E-2</v>
      </c>
      <c r="G39" s="391">
        <f t="shared" si="53"/>
        <v>0.66467342313512057</v>
      </c>
      <c r="H39" s="391">
        <f t="shared" si="53"/>
        <v>0.67097349166087517</v>
      </c>
      <c r="I39" s="391">
        <f t="shared" si="53"/>
        <v>0.39813694330945754</v>
      </c>
      <c r="J39" s="390">
        <f t="shared" si="53"/>
        <v>0.21931127949646642</v>
      </c>
      <c r="K39" s="390">
        <f t="shared" si="53"/>
        <v>4.0574274956311201E-3</v>
      </c>
      <c r="L39" s="390">
        <f t="shared" si="53"/>
        <v>7.295196404648592E-2</v>
      </c>
      <c r="M39" s="392">
        <f t="shared" si="53"/>
        <v>-0.21648394232286866</v>
      </c>
      <c r="N39" s="392">
        <f t="shared" ref="N39:U39" si="54">(N38-M38)/M38</f>
        <v>0.55402400981348454</v>
      </c>
      <c r="O39" s="392">
        <f t="shared" si="54"/>
        <v>-0.10839725846975767</v>
      </c>
      <c r="P39" s="392">
        <f t="shared" si="54"/>
        <v>0.12172831108799273</v>
      </c>
      <c r="Q39" s="392">
        <f t="shared" si="54"/>
        <v>3.3280566883409086E-2</v>
      </c>
      <c r="R39" s="392">
        <f t="shared" si="54"/>
        <v>0.24131563865893085</v>
      </c>
      <c r="S39" s="392">
        <f t="shared" si="54"/>
        <v>0.26394982342268158</v>
      </c>
      <c r="T39" s="392">
        <f t="shared" si="54"/>
        <v>0.27279439426012819</v>
      </c>
      <c r="U39" s="392">
        <f t="shared" si="54"/>
        <v>0.30912816661233944</v>
      </c>
      <c r="V39" s="392">
        <f t="shared" ref="V39" si="55">(V38-U38)/U38</f>
        <v>0.13412310100756755</v>
      </c>
      <c r="W39" s="392">
        <f t="shared" ref="W39" si="56">(W38-V38)/V38</f>
        <v>6.5888207323094486E-2</v>
      </c>
      <c r="X39" s="392">
        <f t="shared" ref="X39" si="57">(X38-W38)/W38</f>
        <v>0.31568487582216376</v>
      </c>
    </row>
    <row r="40" spans="1:24" ht="18" customHeight="1">
      <c r="A40" s="1114" t="s">
        <v>26</v>
      </c>
      <c r="B40" s="387">
        <v>100</v>
      </c>
      <c r="C40" s="387">
        <f>(C41/$B$41)*100</f>
        <v>120.56944405221766</v>
      </c>
      <c r="D40" s="387">
        <f t="shared" ref="D40:X40" si="58">(D41/$B$41)*100</f>
        <v>120.29784063677378</v>
      </c>
      <c r="E40" s="387">
        <f t="shared" si="58"/>
        <v>97.343796231579347</v>
      </c>
      <c r="F40" s="387">
        <f t="shared" si="58"/>
        <v>109.63321363821589</v>
      </c>
      <c r="G40" s="387">
        <f t="shared" si="58"/>
        <v>104.34498806599019</v>
      </c>
      <c r="H40" s="387">
        <f t="shared" si="58"/>
        <v>107.76602952516944</v>
      </c>
      <c r="I40" s="387">
        <f t="shared" si="58"/>
        <v>100.33867577416929</v>
      </c>
      <c r="J40" s="387">
        <f t="shared" si="58"/>
        <v>108.01137973815894</v>
      </c>
      <c r="K40" s="387">
        <f t="shared" si="58"/>
        <v>108.1697400646979</v>
      </c>
      <c r="L40" s="387">
        <f t="shared" si="58"/>
        <v>109.95159969268298</v>
      </c>
      <c r="M40" s="387">
        <f t="shared" si="58"/>
        <v>77.732328067335544</v>
      </c>
      <c r="N40" s="387">
        <f t="shared" si="58"/>
        <v>106.31729433338977</v>
      </c>
      <c r="O40" s="387">
        <f t="shared" si="58"/>
        <v>151.31792232849693</v>
      </c>
      <c r="P40" s="387">
        <f t="shared" si="58"/>
        <v>94.282269091729404</v>
      </c>
      <c r="Q40" s="387">
        <f t="shared" si="58"/>
        <v>66.954966852519419</v>
      </c>
      <c r="R40" s="387">
        <f t="shared" si="58"/>
        <v>74.161297446933347</v>
      </c>
      <c r="S40" s="387">
        <f t="shared" si="58"/>
        <v>107.78429216540304</v>
      </c>
      <c r="T40" s="387">
        <f t="shared" si="58"/>
        <v>143.09947978706327</v>
      </c>
      <c r="U40" s="387">
        <f t="shared" si="58"/>
        <v>197.67435107119687</v>
      </c>
      <c r="V40" s="387">
        <f t="shared" si="58"/>
        <v>318.55898705577277</v>
      </c>
      <c r="W40" s="387">
        <f t="shared" si="58"/>
        <v>307.17193122405337</v>
      </c>
      <c r="X40" s="387">
        <f t="shared" si="58"/>
        <v>424.17478993179907</v>
      </c>
    </row>
    <row r="41" spans="1:24" ht="18" customHeight="1">
      <c r="A41" s="295" t="str">
        <f>FATPOLOS25!A17</f>
        <v>MINERAL NÃO METÁLICO</v>
      </c>
      <c r="B41" s="388">
        <f>FATPOLOS25!B17</f>
        <v>47556.103000000003</v>
      </c>
      <c r="C41" s="388">
        <f>FATPOLOS25!C17</f>
        <v>57338.129000000001</v>
      </c>
      <c r="D41" s="388">
        <f>FATPOLOS25!D17</f>
        <v>57208.964999999997</v>
      </c>
      <c r="E41" s="388">
        <f>FATPOLOS25!E17</f>
        <v>46292.915999999997</v>
      </c>
      <c r="F41" s="388">
        <f>FATPOLOS25!F17</f>
        <v>52137.284</v>
      </c>
      <c r="G41" s="388">
        <f>FATPOLOS25!G17</f>
        <v>49622.41</v>
      </c>
      <c r="H41" s="388">
        <f>FATPOLOS25!H17</f>
        <v>51249.324000000001</v>
      </c>
      <c r="I41" s="388">
        <f>FATPOLOS25!I17</f>
        <v>47717.163999999997</v>
      </c>
      <c r="J41" s="388">
        <f>FATPOLOS25!J17</f>
        <v>51366.002999999997</v>
      </c>
      <c r="K41" s="388">
        <f>FATPOLOS25!K17</f>
        <v>51441.313000000002</v>
      </c>
      <c r="L41" s="388">
        <f>FATPOLOS25!L17</f>
        <v>52288.696000000004</v>
      </c>
      <c r="M41" s="388">
        <f>FATPOLOS25!M17</f>
        <v>36966.466</v>
      </c>
      <c r="N41" s="388">
        <f>FATPOLOS25!N17</f>
        <v>50560.362000000001</v>
      </c>
      <c r="O41" s="388">
        <f>FATPOLOS25!O17</f>
        <v>71960.907000000007</v>
      </c>
      <c r="P41" s="388">
        <f>FATPOLOS25!P17</f>
        <v>44836.972999999998</v>
      </c>
      <c r="Q41" s="388">
        <f>FATPOLOS25!Q17</f>
        <v>31841.172999999999</v>
      </c>
      <c r="R41" s="388">
        <f>FATPOLOS25!R17</f>
        <v>35268.222999999998</v>
      </c>
      <c r="S41" s="388">
        <f>FATPOLOS25!S17</f>
        <v>51258.008999999998</v>
      </c>
      <c r="T41" s="388">
        <f>FATPOLOS25!T17</f>
        <v>68052.535999999993</v>
      </c>
      <c r="U41" s="388">
        <f>FATPOLOS25!U17</f>
        <v>94006.217999999993</v>
      </c>
      <c r="V41" s="388">
        <f>FATPOLOS25!V17</f>
        <v>151494.24</v>
      </c>
      <c r="W41" s="388">
        <f>FATPOLOS25!W17</f>
        <v>146079</v>
      </c>
      <c r="X41" s="388">
        <f>FATPOLOS25!X17</f>
        <v>201721</v>
      </c>
    </row>
    <row r="42" spans="1:24" ht="18" customHeight="1" thickBot="1">
      <c r="A42" s="1113" t="s">
        <v>312</v>
      </c>
      <c r="B42" s="396">
        <v>0</v>
      </c>
      <c r="C42" s="390">
        <f t="shared" ref="C42:M42" si="59">(C41-B41)/B41</f>
        <v>0.20569444052217645</v>
      </c>
      <c r="D42" s="390">
        <f t="shared" si="59"/>
        <v>-2.2526720395777879E-3</v>
      </c>
      <c r="E42" s="391">
        <f t="shared" si="59"/>
        <v>-0.1908101116669389</v>
      </c>
      <c r="F42" s="391">
        <f t="shared" si="59"/>
        <v>0.12624756669033341</v>
      </c>
      <c r="G42" s="391">
        <f t="shared" si="59"/>
        <v>-4.823561580231138E-2</v>
      </c>
      <c r="H42" s="391">
        <f t="shared" si="59"/>
        <v>3.2785872350818854E-2</v>
      </c>
      <c r="I42" s="391">
        <f t="shared" si="59"/>
        <v>-6.8921104208125819E-2</v>
      </c>
      <c r="J42" s="390">
        <f t="shared" si="59"/>
        <v>7.6468060842844729E-2</v>
      </c>
      <c r="K42" s="390">
        <f t="shared" si="59"/>
        <v>1.4661448351355069E-3</v>
      </c>
      <c r="L42" s="390">
        <f t="shared" si="59"/>
        <v>1.6472810482111949E-2</v>
      </c>
      <c r="M42" s="392">
        <f t="shared" si="59"/>
        <v>-0.29303140395775029</v>
      </c>
      <c r="N42" s="392">
        <f t="shared" ref="N42:U42" si="60">(N41-M41)/M41</f>
        <v>0.36773588256989459</v>
      </c>
      <c r="O42" s="392">
        <f t="shared" si="60"/>
        <v>0.42326724242994945</v>
      </c>
      <c r="P42" s="392">
        <f t="shared" si="60"/>
        <v>-0.37692596064693856</v>
      </c>
      <c r="Q42" s="392">
        <f t="shared" si="60"/>
        <v>-0.28984561468946624</v>
      </c>
      <c r="R42" s="392">
        <f t="shared" si="60"/>
        <v>0.10762951477949632</v>
      </c>
      <c r="S42" s="392">
        <f t="shared" si="60"/>
        <v>0.45337657074471832</v>
      </c>
      <c r="T42" s="392">
        <f t="shared" si="60"/>
        <v>0.32764688538721815</v>
      </c>
      <c r="U42" s="392">
        <f t="shared" si="60"/>
        <v>0.38137714662095773</v>
      </c>
      <c r="V42" s="392">
        <f t="shared" ref="V42" si="61">(V41-U41)/U41</f>
        <v>0.61153424978760451</v>
      </c>
      <c r="W42" s="392">
        <f t="shared" ref="W42" si="62">(W41-V41)/V41</f>
        <v>-3.5745517453336782E-2</v>
      </c>
      <c r="X42" s="392">
        <f t="shared" ref="X42" si="63">(X41-W41)/W41</f>
        <v>0.38090348373140559</v>
      </c>
    </row>
    <row r="43" spans="1:24" ht="18" customHeight="1">
      <c r="A43" s="1114" t="s">
        <v>26</v>
      </c>
      <c r="B43" s="387">
        <v>100</v>
      </c>
      <c r="C43" s="387">
        <f>(C44/$B$44)*100</f>
        <v>136.87371850743838</v>
      </c>
      <c r="D43" s="387">
        <f t="shared" ref="D43:X43" si="64">(D44/$B$44)*100</f>
        <v>143.01478064893195</v>
      </c>
      <c r="E43" s="387">
        <f t="shared" si="64"/>
        <v>114.72386983646159</v>
      </c>
      <c r="F43" s="387">
        <f t="shared" si="64"/>
        <v>131.19773460313834</v>
      </c>
      <c r="G43" s="387">
        <f t="shared" si="64"/>
        <v>287.42808856341605</v>
      </c>
      <c r="H43" s="387">
        <f t="shared" si="64"/>
        <v>522.78839461528742</v>
      </c>
      <c r="I43" s="387">
        <f t="shared" si="64"/>
        <v>618.03068405876809</v>
      </c>
      <c r="J43" s="387">
        <f t="shared" si="64"/>
        <v>653.65310484472127</v>
      </c>
      <c r="K43" s="387">
        <f t="shared" si="64"/>
        <v>677.17531994333115</v>
      </c>
      <c r="L43" s="387">
        <f t="shared" si="64"/>
        <v>774.4020765639026</v>
      </c>
      <c r="M43" s="387">
        <f t="shared" si="64"/>
        <v>728.41960477429291</v>
      </c>
      <c r="N43" s="387">
        <f t="shared" si="64"/>
        <v>878.61400140118121</v>
      </c>
      <c r="O43" s="387">
        <f t="shared" si="64"/>
        <v>795.19040178612079</v>
      </c>
      <c r="P43" s="387">
        <f t="shared" si="64"/>
        <v>120.26437262791127</v>
      </c>
      <c r="Q43" s="387">
        <f t="shared" si="64"/>
        <v>108.35355364726553</v>
      </c>
      <c r="R43" s="387">
        <f t="shared" si="64"/>
        <v>106.55170598071726</v>
      </c>
      <c r="S43" s="387">
        <f t="shared" si="64"/>
        <v>149.18383199354238</v>
      </c>
      <c r="T43" s="387">
        <f t="shared" si="64"/>
        <v>184.56377613436652</v>
      </c>
      <c r="U43" s="387">
        <f t="shared" si="64"/>
        <v>245.49407129511786</v>
      </c>
      <c r="V43" s="387">
        <f t="shared" si="64"/>
        <v>305.34896844159351</v>
      </c>
      <c r="W43" s="387">
        <f t="shared" si="64"/>
        <v>288.54949004200722</v>
      </c>
      <c r="X43" s="387">
        <f t="shared" si="64"/>
        <v>380.17175358356457</v>
      </c>
    </row>
    <row r="44" spans="1:24" ht="18" customHeight="1">
      <c r="A44" s="1117" t="str">
        <f>FATPOLOS25!A18</f>
        <v>ÓTICO</v>
      </c>
      <c r="B44" s="402">
        <f>FATPOLOS25!B18</f>
        <v>40090.459000000003</v>
      </c>
      <c r="C44" s="402">
        <f>FATPOLOS25!C18</f>
        <v>54873.302000000003</v>
      </c>
      <c r="D44" s="402">
        <f>FATPOLOS25!D18</f>
        <v>57335.281999999999</v>
      </c>
      <c r="E44" s="402">
        <f>FATPOLOS25!E18</f>
        <v>45993.326000000001</v>
      </c>
      <c r="F44" s="402">
        <f>FATPOLOS25!F18</f>
        <v>52597.773999999998</v>
      </c>
      <c r="G44" s="402">
        <f>FATPOLOS25!G18</f>
        <v>115231.24</v>
      </c>
      <c r="H44" s="402">
        <f>FATPOLOS25!H18</f>
        <v>209588.26699999999</v>
      </c>
      <c r="I44" s="402">
        <f>FATPOLOS25!I18</f>
        <v>247771.33799999999</v>
      </c>
      <c r="J44" s="402">
        <f>FATPOLOS25!J18</f>
        <v>262052.53</v>
      </c>
      <c r="K44" s="402">
        <f>FATPOLOS25!K18</f>
        <v>271482.69400000002</v>
      </c>
      <c r="L44" s="402">
        <f>FATPOLOS25!L18</f>
        <v>310461.34700000001</v>
      </c>
      <c r="M44" s="402">
        <f>FATPOLOS25!M18</f>
        <v>292026.76299999998</v>
      </c>
      <c r="N44" s="402">
        <f>FATPOLOS25!N18</f>
        <v>352240.386</v>
      </c>
      <c r="O44" s="402">
        <f>FATPOLOS25!O18</f>
        <v>318795.48200000002</v>
      </c>
      <c r="P44" s="402">
        <f>FATPOLOS25!P18</f>
        <v>48214.538999999997</v>
      </c>
      <c r="Q44" s="402">
        <f>FATPOLOS25!Q18</f>
        <v>43439.436999999998</v>
      </c>
      <c r="R44" s="402">
        <f>FATPOLOS25!R18</f>
        <v>42717.067999999999</v>
      </c>
      <c r="S44" s="402">
        <f>FATPOLOS25!S18</f>
        <v>59808.483</v>
      </c>
      <c r="T44" s="402">
        <f>FATPOLOS25!T18</f>
        <v>73992.464999999997</v>
      </c>
      <c r="U44" s="402">
        <f>FATPOLOS25!U18</f>
        <v>98419.7</v>
      </c>
      <c r="V44" s="402">
        <f>FATPOLOS25!V18</f>
        <v>122415.803</v>
      </c>
      <c r="W44" s="402">
        <f>FATPOLOS25!W18</f>
        <v>115680.815</v>
      </c>
      <c r="X44" s="402">
        <f>FATPOLOS25!X18</f>
        <v>152412.601</v>
      </c>
    </row>
    <row r="45" spans="1:24" ht="18" customHeight="1" thickBot="1">
      <c r="A45" s="1113" t="s">
        <v>312</v>
      </c>
      <c r="B45" s="389">
        <v>0</v>
      </c>
      <c r="C45" s="390">
        <f t="shared" ref="C45:M45" si="65">(C44-B44)/B44</f>
        <v>0.36873718507438391</v>
      </c>
      <c r="D45" s="390">
        <f t="shared" si="65"/>
        <v>4.486662749035944E-2</v>
      </c>
      <c r="E45" s="391">
        <f t="shared" si="65"/>
        <v>-0.19781809043862378</v>
      </c>
      <c r="F45" s="391">
        <f t="shared" si="65"/>
        <v>0.14359579039793721</v>
      </c>
      <c r="G45" s="391">
        <f t="shared" si="65"/>
        <v>1.1908006981436137</v>
      </c>
      <c r="H45" s="391">
        <f t="shared" si="65"/>
        <v>0.8188493589064908</v>
      </c>
      <c r="I45" s="391">
        <f t="shared" si="65"/>
        <v>0.18218133842387274</v>
      </c>
      <c r="J45" s="390">
        <f t="shared" si="65"/>
        <v>5.7638595792706297E-2</v>
      </c>
      <c r="K45" s="390">
        <f t="shared" si="65"/>
        <v>3.5985777355402822E-2</v>
      </c>
      <c r="L45" s="390">
        <f t="shared" si="65"/>
        <v>0.14357693459458593</v>
      </c>
      <c r="M45" s="392">
        <f t="shared" si="65"/>
        <v>-5.9378032654094075E-2</v>
      </c>
      <c r="N45" s="392">
        <f t="shared" ref="N45:U45" si="66">(N44-M44)/M44</f>
        <v>0.20619213931429986</v>
      </c>
      <c r="O45" s="392">
        <f t="shared" si="66"/>
        <v>-9.4949089682180798E-2</v>
      </c>
      <c r="P45" s="392">
        <f t="shared" si="66"/>
        <v>-0.84876028136433879</v>
      </c>
      <c r="Q45" s="734">
        <f t="shared" si="66"/>
        <v>-9.9038632309644173E-2</v>
      </c>
      <c r="R45" s="392">
        <f t="shared" si="66"/>
        <v>-1.6629336149084961E-2</v>
      </c>
      <c r="S45" s="392">
        <f t="shared" si="66"/>
        <v>0.40010739969325615</v>
      </c>
      <c r="T45" s="392">
        <f t="shared" si="66"/>
        <v>0.23715669230399969</v>
      </c>
      <c r="U45" s="392">
        <f t="shared" si="66"/>
        <v>0.33013138567555494</v>
      </c>
      <c r="V45" s="392">
        <f t="shared" ref="V45" si="67">(V44-U44)/U44</f>
        <v>0.24381402300555685</v>
      </c>
      <c r="W45" s="392">
        <f t="shared" ref="W45" si="68">(W44-V44)/V44</f>
        <v>-5.5017308508771512E-2</v>
      </c>
      <c r="X45" s="392">
        <f t="shared" ref="X45" si="69">(X44-W44)/W44</f>
        <v>0.31752703332873294</v>
      </c>
    </row>
    <row r="46" spans="1:24" ht="18" customHeight="1">
      <c r="A46" s="1114" t="s">
        <v>26</v>
      </c>
      <c r="B46" s="387">
        <v>100</v>
      </c>
      <c r="C46" s="387">
        <f>(C47/$B$47)*100</f>
        <v>383.7711132928336</v>
      </c>
      <c r="D46" s="387">
        <f t="shared" ref="D46:X46" si="70">(D47/$B$47)*100</f>
        <v>455.09329191131638</v>
      </c>
      <c r="E46" s="387">
        <f t="shared" si="70"/>
        <v>481.48871671416487</v>
      </c>
      <c r="F46" s="387">
        <f t="shared" si="70"/>
        <v>444.08604650114052</v>
      </c>
      <c r="G46" s="387">
        <f t="shared" si="70"/>
        <v>588.1523760368899</v>
      </c>
      <c r="H46" s="387">
        <f t="shared" si="70"/>
        <v>410.1681324437763</v>
      </c>
      <c r="I46" s="387">
        <f t="shared" si="70"/>
        <v>451.21197657995754</v>
      </c>
      <c r="J46" s="387">
        <f t="shared" si="70"/>
        <v>304.75142498497661</v>
      </c>
      <c r="K46" s="387">
        <f t="shared" si="70"/>
        <v>217.09807990156938</v>
      </c>
      <c r="L46" s="387">
        <f t="shared" si="70"/>
        <v>121.01912010314383</v>
      </c>
      <c r="M46" s="387">
        <f t="shared" si="70"/>
        <v>54.671854504680709</v>
      </c>
      <c r="N46" s="387">
        <f t="shared" si="70"/>
        <v>80.572173127001022</v>
      </c>
      <c r="O46" s="387">
        <f t="shared" si="70"/>
        <v>102.57905297177902</v>
      </c>
      <c r="P46" s="387">
        <f t="shared" si="70"/>
        <v>141.4439818669089</v>
      </c>
      <c r="Q46" s="387">
        <f t="shared" si="70"/>
        <v>76.400354771544912</v>
      </c>
      <c r="R46" s="387">
        <f t="shared" si="70"/>
        <v>65.157582252578194</v>
      </c>
      <c r="S46" s="387">
        <f t="shared" si="70"/>
        <v>77.971436439262092</v>
      </c>
      <c r="T46" s="387">
        <f t="shared" si="70"/>
        <v>68.171534398569278</v>
      </c>
      <c r="U46" s="387">
        <f t="shared" si="70"/>
        <v>100.31317593413014</v>
      </c>
      <c r="V46" s="387">
        <f t="shared" si="70"/>
        <v>102.12151580026601</v>
      </c>
      <c r="W46" s="387">
        <f t="shared" si="70"/>
        <v>133.12607002068432</v>
      </c>
      <c r="X46" s="387">
        <f t="shared" si="70"/>
        <v>156.00754289574635</v>
      </c>
    </row>
    <row r="47" spans="1:24" ht="18" customHeight="1">
      <c r="A47" s="1115" t="str">
        <f>FATPOLOS25!A19</f>
        <v>BRINQUEDOS</v>
      </c>
      <c r="B47" s="395">
        <f>FATPOLOS25!B19</f>
        <v>34371.415000000001</v>
      </c>
      <c r="C47" s="395">
        <f>FATPOLOS25!C19</f>
        <v>131907.56200000001</v>
      </c>
      <c r="D47" s="395">
        <f>FATPOLOS25!D19</f>
        <v>156422.00399999999</v>
      </c>
      <c r="E47" s="395">
        <f>FATPOLOS25!E19</f>
        <v>165494.48499999999</v>
      </c>
      <c r="F47" s="395">
        <f>FATPOLOS25!F19</f>
        <v>152638.658</v>
      </c>
      <c r="G47" s="395">
        <f>FATPOLOS25!G19</f>
        <v>202156.29399999999</v>
      </c>
      <c r="H47" s="395">
        <f>FATPOLOS25!H19</f>
        <v>140980.59099999999</v>
      </c>
      <c r="I47" s="395">
        <f>FATPOLOS25!I19</f>
        <v>155087.94099999999</v>
      </c>
      <c r="J47" s="395">
        <f>FATPOLOS25!J19</f>
        <v>104747.37699999999</v>
      </c>
      <c r="K47" s="395">
        <f>FATPOLOS25!K19</f>
        <v>74619.682000000001</v>
      </c>
      <c r="L47" s="395">
        <f>FATPOLOS25!L19</f>
        <v>41595.983999999997</v>
      </c>
      <c r="M47" s="395">
        <f>FATPOLOS25!M19</f>
        <v>18791.490000000002</v>
      </c>
      <c r="N47" s="395">
        <f>FATPOLOS25!N19</f>
        <v>27693.795999999998</v>
      </c>
      <c r="O47" s="395">
        <f>FATPOLOS25!O19</f>
        <v>35257.872000000003</v>
      </c>
      <c r="P47" s="395">
        <f>FATPOLOS25!P19</f>
        <v>48616.298000000003</v>
      </c>
      <c r="Q47" s="395">
        <f>FATPOLOS25!Q19</f>
        <v>26259.883000000002</v>
      </c>
      <c r="R47" s="395">
        <f>FATPOLOS25!R19</f>
        <v>22395.582999999999</v>
      </c>
      <c r="S47" s="395">
        <f>FATPOLOS25!S19</f>
        <v>26799.885999999999</v>
      </c>
      <c r="T47" s="395">
        <f>FATPOLOS25!T19</f>
        <v>23431.521000000001</v>
      </c>
      <c r="U47" s="395">
        <f>FATPOLOS25!U19</f>
        <v>34479.057999999997</v>
      </c>
      <c r="V47" s="395">
        <f>FATPOLOS25!V19</f>
        <v>35100.61</v>
      </c>
      <c r="W47" s="395">
        <f>FATPOLOS25!W19</f>
        <v>45757.313999999998</v>
      </c>
      <c r="X47" s="395">
        <f>FATPOLOS25!X19</f>
        <v>53622</v>
      </c>
    </row>
    <row r="48" spans="1:24" ht="18" customHeight="1" thickBot="1">
      <c r="A48" s="1113" t="s">
        <v>312</v>
      </c>
      <c r="B48" s="389">
        <v>0</v>
      </c>
      <c r="C48" s="390">
        <f t="shared" ref="C48:M48" si="71">(C47-B47)/B47</f>
        <v>2.837711132928336</v>
      </c>
      <c r="D48" s="390">
        <f t="shared" si="71"/>
        <v>0.18584561512856995</v>
      </c>
      <c r="E48" s="391">
        <f t="shared" si="71"/>
        <v>5.800003048164503E-2</v>
      </c>
      <c r="F48" s="391">
        <f t="shared" si="71"/>
        <v>-7.7681301585366971E-2</v>
      </c>
      <c r="G48" s="391">
        <f t="shared" si="71"/>
        <v>0.32441084485949817</v>
      </c>
      <c r="H48" s="391">
        <f t="shared" si="71"/>
        <v>-0.30261587106459326</v>
      </c>
      <c r="I48" s="391">
        <f t="shared" si="71"/>
        <v>0.10006590197937251</v>
      </c>
      <c r="J48" s="390">
        <f t="shared" si="71"/>
        <v>-0.32459367037441034</v>
      </c>
      <c r="K48" s="390">
        <f t="shared" si="71"/>
        <v>-0.2876224289606793</v>
      </c>
      <c r="L48" s="390">
        <f t="shared" si="71"/>
        <v>-0.44256015457155129</v>
      </c>
      <c r="M48" s="392">
        <f t="shared" si="71"/>
        <v>-0.54823787796437262</v>
      </c>
      <c r="N48" s="392">
        <f t="shared" ref="N48:U48" si="72">(N47-M47)/M47</f>
        <v>0.47374135845534315</v>
      </c>
      <c r="O48" s="392">
        <f t="shared" si="72"/>
        <v>0.27313250953390444</v>
      </c>
      <c r="P48" s="392">
        <f t="shared" si="72"/>
        <v>0.37887782904197959</v>
      </c>
      <c r="Q48" s="392">
        <f t="shared" si="72"/>
        <v>-0.45985432704069734</v>
      </c>
      <c r="R48" s="735">
        <f t="shared" si="72"/>
        <v>-0.14715602502874833</v>
      </c>
      <c r="S48" s="392">
        <f t="shared" si="72"/>
        <v>0.19665944842784402</v>
      </c>
      <c r="T48" s="392">
        <f t="shared" si="72"/>
        <v>-0.12568579582763889</v>
      </c>
      <c r="U48" s="392">
        <f t="shared" si="72"/>
        <v>0.47148185557395084</v>
      </c>
      <c r="V48" s="392">
        <f t="shared" ref="V48" si="73">(V47-U47)/U47</f>
        <v>1.8026942615427699E-2</v>
      </c>
      <c r="W48" s="392">
        <f t="shared" ref="W48" si="74">(W47-V47)/V47</f>
        <v>0.30360452425185769</v>
      </c>
      <c r="X48" s="392">
        <f t="shared" ref="X48" si="75">(X47-W47)/W47</f>
        <v>0.17187822694312874</v>
      </c>
    </row>
    <row r="49" spans="1:24" ht="18" customHeight="1">
      <c r="A49" s="1114" t="s">
        <v>26</v>
      </c>
      <c r="B49" s="387">
        <v>100</v>
      </c>
      <c r="C49" s="387">
        <f>(C50/$B$50)*100</f>
        <v>130.49950624333658</v>
      </c>
      <c r="D49" s="387">
        <f t="shared" ref="D49:X49" si="76">(D50/$B$50)*100</f>
        <v>193.27123069834275</v>
      </c>
      <c r="E49" s="387">
        <f t="shared" si="76"/>
        <v>136.63650724118952</v>
      </c>
      <c r="F49" s="387">
        <f t="shared" si="76"/>
        <v>165.28572467930982</v>
      </c>
      <c r="G49" s="387">
        <f t="shared" si="76"/>
        <v>217.15235224198284</v>
      </c>
      <c r="H49" s="387">
        <f t="shared" si="76"/>
        <v>218.74526189902986</v>
      </c>
      <c r="I49" s="387">
        <f t="shared" si="76"/>
        <v>272.52723259574998</v>
      </c>
      <c r="J49" s="387">
        <f t="shared" si="76"/>
        <v>259.48613351527837</v>
      </c>
      <c r="K49" s="387">
        <f t="shared" si="76"/>
        <v>260.19264578147096</v>
      </c>
      <c r="L49" s="387">
        <f t="shared" si="76"/>
        <v>270.87191783388704</v>
      </c>
      <c r="M49" s="387">
        <f t="shared" si="76"/>
        <v>237.849556767134</v>
      </c>
      <c r="N49" s="387">
        <f t="shared" si="76"/>
        <v>253.84168074875961</v>
      </c>
      <c r="O49" s="387">
        <f t="shared" si="76"/>
        <v>217.16729563425648</v>
      </c>
      <c r="P49" s="387">
        <f t="shared" si="76"/>
        <v>192.68005977646354</v>
      </c>
      <c r="Q49" s="387">
        <f t="shared" si="76"/>
        <v>225.81519899294432</v>
      </c>
      <c r="R49" s="387">
        <f t="shared" si="76"/>
        <v>269.61287311576552</v>
      </c>
      <c r="S49" s="387">
        <f t="shared" si="76"/>
        <v>358.04497414345298</v>
      </c>
      <c r="T49" s="387">
        <f t="shared" si="76"/>
        <v>473.0491208825481</v>
      </c>
      <c r="U49" s="387">
        <f t="shared" si="76"/>
        <v>492.22274180245466</v>
      </c>
      <c r="V49" s="387">
        <f t="shared" si="76"/>
        <v>595.20510312424074</v>
      </c>
      <c r="W49" s="387">
        <f t="shared" si="76"/>
        <v>448.84269633823288</v>
      </c>
      <c r="X49" s="387">
        <f t="shared" si="76"/>
        <v>542.87471261648034</v>
      </c>
    </row>
    <row r="50" spans="1:24" ht="18" customHeight="1">
      <c r="A50" s="1115" t="str">
        <f>FATPOLOS25!A20</f>
        <v xml:space="preserve">ISQS., CANETAS E BARBS. </v>
      </c>
      <c r="B50" s="395">
        <f>FATPOLOS25!B21</f>
        <v>124376.04300000001</v>
      </c>
      <c r="C50" s="395">
        <f>FATPOLOS25!C21</f>
        <v>162310.122</v>
      </c>
      <c r="D50" s="395">
        <f>FATPOLOS25!D21</f>
        <v>240383.109</v>
      </c>
      <c r="E50" s="395">
        <f>FATPOLOS25!E21</f>
        <v>169943.08100000001</v>
      </c>
      <c r="F50" s="395">
        <f>FATPOLOS25!F21</f>
        <v>205575.84400000001</v>
      </c>
      <c r="G50" s="395">
        <f>FATPOLOS25!G21</f>
        <v>270085.50300000003</v>
      </c>
      <c r="H50" s="395">
        <f>FATPOLOS25!H21</f>
        <v>272066.701</v>
      </c>
      <c r="I50" s="395">
        <f>FATPOLOS25!I21</f>
        <v>338958.58799999999</v>
      </c>
      <c r="J50" s="395">
        <f>FATPOLOS25!J21</f>
        <v>322738.58500000002</v>
      </c>
      <c r="K50" s="395">
        <f>FATPOLOS25!K21</f>
        <v>323617.31699999998</v>
      </c>
      <c r="L50" s="395">
        <f>FATPOLOS25!L21</f>
        <v>336899.77299999999</v>
      </c>
      <c r="M50" s="395">
        <f>FATPOLOS25!M21</f>
        <v>295827.86700000003</v>
      </c>
      <c r="N50" s="395">
        <f>FATPOLOS25!N21</f>
        <v>315718.23800000001</v>
      </c>
      <c r="O50" s="395">
        <f>FATPOLOS25!O21</f>
        <v>270104.08899999998</v>
      </c>
      <c r="P50" s="395">
        <f>FATPOLOS25!P21</f>
        <v>239647.834</v>
      </c>
      <c r="Q50" s="395">
        <f>FATPOLOS25!Q21</f>
        <v>280860.00900000002</v>
      </c>
      <c r="R50" s="395">
        <f>FATPOLOS25!R21</f>
        <v>335333.82299999997</v>
      </c>
      <c r="S50" s="395">
        <f>FATPOLOS25!S21</f>
        <v>445322.17099999997</v>
      </c>
      <c r="T50" s="395">
        <f>FATPOLOS25!T21</f>
        <v>588359.77800000005</v>
      </c>
      <c r="U50" s="395">
        <f>FATPOLOS25!U21</f>
        <v>612207.16899999999</v>
      </c>
      <c r="V50" s="395">
        <f>FATPOLOS25!V21</f>
        <v>740292.55500000005</v>
      </c>
      <c r="W50" s="395">
        <f>FATPOLOS25!W21</f>
        <v>558252.78500000003</v>
      </c>
      <c r="X50" s="395">
        <f>FATPOLOS25!X21</f>
        <v>675206.08600000001</v>
      </c>
    </row>
    <row r="51" spans="1:24" ht="18" customHeight="1" thickBot="1">
      <c r="A51" s="1113" t="s">
        <v>312</v>
      </c>
      <c r="B51" s="389">
        <v>0</v>
      </c>
      <c r="C51" s="390">
        <f t="shared" ref="C51:M51" si="77">(C50-B50)/B50</f>
        <v>0.30499506243336588</v>
      </c>
      <c r="D51" s="390">
        <f t="shared" si="77"/>
        <v>0.48101120273940767</v>
      </c>
      <c r="E51" s="391">
        <f t="shared" si="77"/>
        <v>-0.29303235278482065</v>
      </c>
      <c r="F51" s="391">
        <f t="shared" si="77"/>
        <v>0.20967469102198991</v>
      </c>
      <c r="G51" s="391">
        <f t="shared" si="77"/>
        <v>0.31379980130350338</v>
      </c>
      <c r="H51" s="391">
        <f t="shared" si="77"/>
        <v>7.3354473971895288E-3</v>
      </c>
      <c r="I51" s="391">
        <f t="shared" si="77"/>
        <v>0.24586576289613621</v>
      </c>
      <c r="J51" s="390">
        <f t="shared" si="77"/>
        <v>-4.7852462142071374E-2</v>
      </c>
      <c r="K51" s="390">
        <f t="shared" si="77"/>
        <v>2.7227361116426781E-3</v>
      </c>
      <c r="L51" s="390">
        <f t="shared" si="77"/>
        <v>4.1043712132376418E-2</v>
      </c>
      <c r="M51" s="392">
        <f t="shared" si="77"/>
        <v>-0.12191134958111106</v>
      </c>
      <c r="N51" s="586">
        <f t="shared" ref="N51:U51" si="78">(N50-M50)/M50</f>
        <v>6.7236299276700606E-2</v>
      </c>
      <c r="O51" s="586">
        <f t="shared" si="78"/>
        <v>-0.14447739632957166</v>
      </c>
      <c r="P51" s="586">
        <f t="shared" si="78"/>
        <v>-0.11275747476744041</v>
      </c>
      <c r="Q51" s="734">
        <f t="shared" si="78"/>
        <v>0.17196973706008967</v>
      </c>
      <c r="R51" s="734">
        <f t="shared" si="78"/>
        <v>0.19395361480601517</v>
      </c>
      <c r="S51" s="392">
        <f t="shared" si="78"/>
        <v>0.3279965826769583</v>
      </c>
      <c r="T51" s="390">
        <f t="shared" si="78"/>
        <v>0.32120028221096608</v>
      </c>
      <c r="U51" s="734">
        <f t="shared" si="78"/>
        <v>4.0531987215482193E-2</v>
      </c>
      <c r="V51" s="392">
        <f t="shared" ref="V51" si="79">(V50-U50)/U50</f>
        <v>0.20921902337278911</v>
      </c>
      <c r="W51" s="390">
        <f t="shared" ref="W51" si="80">(W50-V50)/V50</f>
        <v>-0.24590247297570081</v>
      </c>
      <c r="X51" s="392">
        <f t="shared" ref="X51" si="81">(X50-W50)/W50</f>
        <v>0.20949882229427655</v>
      </c>
    </row>
    <row r="52" spans="1:24" ht="18" customHeight="1">
      <c r="A52" s="1114" t="s">
        <v>26</v>
      </c>
      <c r="B52" s="387">
        <v>100</v>
      </c>
      <c r="C52" s="387">
        <f>(C53/$B$53)*100</f>
        <v>76.092172692688393</v>
      </c>
      <c r="D52" s="387">
        <f t="shared" ref="D52:X52" si="82">(D53/$B$53)*100</f>
        <v>83.282961948447053</v>
      </c>
      <c r="E52" s="387">
        <f t="shared" si="82"/>
        <v>77.128836310513222</v>
      </c>
      <c r="F52" s="387">
        <f t="shared" si="82"/>
        <v>37.120435426354241</v>
      </c>
      <c r="G52" s="387">
        <f t="shared" si="82"/>
        <v>64.271658601107688</v>
      </c>
      <c r="H52" s="387">
        <f t="shared" si="82"/>
        <v>59.019303834388595</v>
      </c>
      <c r="I52" s="387">
        <f t="shared" si="82"/>
        <v>68.915402153722098</v>
      </c>
      <c r="J52" s="387">
        <f t="shared" si="82"/>
        <v>73.017555491153345</v>
      </c>
      <c r="K52" s="387">
        <f t="shared" si="82"/>
        <v>72.011241923531955</v>
      </c>
      <c r="L52" s="387">
        <f t="shared" si="82"/>
        <v>44.673292960744185</v>
      </c>
      <c r="M52" s="387">
        <f t="shared" si="82"/>
        <v>49.89171236077177</v>
      </c>
      <c r="N52" s="387">
        <f t="shared" si="82"/>
        <v>49.529676793493969</v>
      </c>
      <c r="O52" s="387">
        <f t="shared" si="82"/>
        <v>42.587723057293061</v>
      </c>
      <c r="P52" s="387">
        <f t="shared" si="82"/>
        <v>30.702529744693642</v>
      </c>
      <c r="Q52" s="387">
        <f t="shared" si="82"/>
        <v>29.578869394750779</v>
      </c>
      <c r="R52" s="387">
        <f t="shared" si="82"/>
        <v>99.999875493995646</v>
      </c>
      <c r="S52" s="387">
        <f t="shared" si="82"/>
        <v>76.092172692688393</v>
      </c>
      <c r="T52" s="387">
        <f t="shared" si="82"/>
        <v>83.282961948447053</v>
      </c>
      <c r="U52" s="387">
        <f t="shared" si="82"/>
        <v>49.466920188615902</v>
      </c>
      <c r="V52" s="387">
        <f t="shared" si="82"/>
        <v>58.673010796159076</v>
      </c>
      <c r="W52" s="387">
        <f t="shared" si="82"/>
        <v>51.393086398639255</v>
      </c>
      <c r="X52" s="387">
        <f t="shared" si="82"/>
        <v>108.54261028197311</v>
      </c>
    </row>
    <row r="53" spans="1:24" ht="18" customHeight="1">
      <c r="A53" s="295" t="str">
        <f>FATPOLOS25!A22</f>
        <v>OUTROS (*)</v>
      </c>
      <c r="B53" s="388">
        <f>FATPOLOS25!B22</f>
        <v>394358.49099999998</v>
      </c>
      <c r="C53" s="388">
        <f>FATPOLOS25!C22</f>
        <v>300075.94400000002</v>
      </c>
      <c r="D53" s="388">
        <f>FATPOLOS25!D22</f>
        <v>328433.43199999997</v>
      </c>
      <c r="E53" s="388">
        <f>FATPOLOS25!E22</f>
        <v>304164.11499999999</v>
      </c>
      <c r="F53" s="388">
        <f>FATPOLOS25!F22</f>
        <v>146387.58900000001</v>
      </c>
      <c r="G53" s="388">
        <f>FATPOLOS25!G22</f>
        <v>253460.74299999999</v>
      </c>
      <c r="H53" s="388">
        <f>FATPOLOS25!H22</f>
        <v>232747.636</v>
      </c>
      <c r="I53" s="388">
        <f>FATPOLOS25!I22</f>
        <v>271773.74</v>
      </c>
      <c r="J53" s="388">
        <f>FATPOLOS25!J22</f>
        <v>287950.93</v>
      </c>
      <c r="K53" s="388">
        <f>FATPOLOS25!K22</f>
        <v>283982.44699999999</v>
      </c>
      <c r="L53" s="388">
        <f>FATPOLOS25!L22</f>
        <v>176172.924</v>
      </c>
      <c r="M53" s="526">
        <f>FATPOLOS25!M22</f>
        <v>196752.204</v>
      </c>
      <c r="N53" s="526">
        <f>FATPOLOS25!N22</f>
        <v>195324.486</v>
      </c>
      <c r="O53" s="526">
        <f>FATPOLOS25!O22</f>
        <v>167948.302</v>
      </c>
      <c r="P53" s="526">
        <f>FATPOLOS25!P22</f>
        <v>121078.033</v>
      </c>
      <c r="Q53" s="526">
        <f>FATPOLOS25!Q22</f>
        <v>116646.783</v>
      </c>
      <c r="R53" s="526">
        <f>FATPOLOS25!R22</f>
        <v>394358</v>
      </c>
      <c r="S53" s="526">
        <f>FATPOLOS25!S22</f>
        <v>300075.94400000002</v>
      </c>
      <c r="T53" s="526">
        <f>FATPOLOS25!T22</f>
        <v>328433.43199999997</v>
      </c>
      <c r="U53" s="526">
        <f>FATPOLOS25!U22</f>
        <v>195077</v>
      </c>
      <c r="V53" s="526">
        <f>FATPOLOS25!V22</f>
        <v>231382</v>
      </c>
      <c r="W53" s="526">
        <f>FATPOLOS25!W22</f>
        <v>202673</v>
      </c>
      <c r="X53" s="388">
        <f>FATPOLOS25!X22</f>
        <v>428047</v>
      </c>
    </row>
    <row r="54" spans="1:24" ht="18" customHeight="1" thickBot="1">
      <c r="A54" s="1113" t="s">
        <v>312</v>
      </c>
      <c r="B54" s="389">
        <v>0</v>
      </c>
      <c r="C54" s="390">
        <f t="shared" ref="C54:M54" si="83">(C53-B53)/B53</f>
        <v>-0.23907827307311602</v>
      </c>
      <c r="D54" s="390">
        <f t="shared" si="83"/>
        <v>9.4501037377391212E-2</v>
      </c>
      <c r="E54" s="391">
        <f t="shared" si="83"/>
        <v>-7.3894173477443009E-2</v>
      </c>
      <c r="F54" s="391">
        <f t="shared" si="83"/>
        <v>-0.51872169733106088</v>
      </c>
      <c r="G54" s="391">
        <f t="shared" si="83"/>
        <v>0.7314360099202124</v>
      </c>
      <c r="H54" s="391">
        <f t="shared" si="83"/>
        <v>-8.1721164212005759E-2</v>
      </c>
      <c r="I54" s="391">
        <f t="shared" si="83"/>
        <v>0.16767561927030697</v>
      </c>
      <c r="J54" s="390">
        <f t="shared" si="83"/>
        <v>5.9524477972007168E-2</v>
      </c>
      <c r="K54" s="390">
        <f t="shared" si="83"/>
        <v>-1.3781803031509596E-2</v>
      </c>
      <c r="L54" s="390">
        <f t="shared" si="83"/>
        <v>-0.37963446029465331</v>
      </c>
      <c r="M54" s="734">
        <f t="shared" si="83"/>
        <v>0.11681295588872669</v>
      </c>
      <c r="N54" s="392">
        <f t="shared" ref="N54:U54" si="84">(N53-M53)/M53</f>
        <v>-7.2564269724774899E-3</v>
      </c>
      <c r="O54" s="392">
        <f t="shared" si="84"/>
        <v>-0.14015746085209208</v>
      </c>
      <c r="P54" s="734">
        <f t="shared" si="84"/>
        <v>-0.27907557529221105</v>
      </c>
      <c r="Q54" s="392">
        <f t="shared" si="84"/>
        <v>-3.6598298553462624E-2</v>
      </c>
      <c r="R54" s="734">
        <f t="shared" si="84"/>
        <v>2.3807876210353784</v>
      </c>
      <c r="S54" s="392">
        <f t="shared" si="84"/>
        <v>-0.23907732567869799</v>
      </c>
      <c r="T54" s="392">
        <f t="shared" si="84"/>
        <v>9.4501037377391212E-2</v>
      </c>
      <c r="U54" s="735">
        <f t="shared" si="84"/>
        <v>-0.4060379334342552</v>
      </c>
      <c r="V54" s="392">
        <f t="shared" ref="V54" si="85">(V53-U53)/U53</f>
        <v>0.18610599916955869</v>
      </c>
      <c r="W54" s="735">
        <f t="shared" ref="W54" si="86">(W53-V53)/V53</f>
        <v>-0.12407620298899655</v>
      </c>
      <c r="X54" s="392">
        <f t="shared" ref="X54" si="87">(X53-W53)/W53</f>
        <v>1.1120080129074914</v>
      </c>
    </row>
    <row r="55" spans="1:24" ht="18" customHeight="1">
      <c r="A55" s="1112" t="s">
        <v>26</v>
      </c>
      <c r="B55" s="387">
        <v>100</v>
      </c>
      <c r="C55" s="387">
        <f>(C56/$B$56)*100</f>
        <v>135.36618136445713</v>
      </c>
      <c r="D55" s="387">
        <f t="shared" ref="D55:X55" si="88">(D56/$B$56)*100</f>
        <v>164.34403564774823</v>
      </c>
      <c r="E55" s="387">
        <f t="shared" si="88"/>
        <v>117.37099737174803</v>
      </c>
      <c r="F55" s="387">
        <f t="shared" si="88"/>
        <v>89.098582366565068</v>
      </c>
      <c r="G55" s="387">
        <f t="shared" si="88"/>
        <v>130.14837697113575</v>
      </c>
      <c r="H55" s="387">
        <f t="shared" si="88"/>
        <v>172.95399244124715</v>
      </c>
      <c r="I55" s="387">
        <f t="shared" si="88"/>
        <v>230.78107847009366</v>
      </c>
      <c r="J55" s="387">
        <f t="shared" si="88"/>
        <v>260.19117675518009</v>
      </c>
      <c r="K55" s="387">
        <f t="shared" si="88"/>
        <v>230.07733050551784</v>
      </c>
      <c r="L55" s="387">
        <f t="shared" si="88"/>
        <v>194.92854750675014</v>
      </c>
      <c r="M55" s="387">
        <f t="shared" si="88"/>
        <v>141.54471462631403</v>
      </c>
      <c r="N55" s="387">
        <f t="shared" si="88"/>
        <v>203.8332964459172</v>
      </c>
      <c r="O55" s="387">
        <f t="shared" si="88"/>
        <v>179.08634791877208</v>
      </c>
      <c r="P55" s="387">
        <f t="shared" si="88"/>
        <v>178.57449848266788</v>
      </c>
      <c r="Q55" s="387">
        <f t="shared" si="88"/>
        <v>208.34117539184996</v>
      </c>
      <c r="R55" s="387">
        <f t="shared" si="88"/>
        <v>275.71783984937866</v>
      </c>
      <c r="S55" s="387">
        <f t="shared" si="88"/>
        <v>373.62131390218474</v>
      </c>
      <c r="T55" s="387">
        <f t="shared" si="88"/>
        <v>446.19639021261935</v>
      </c>
      <c r="U55" s="387">
        <f t="shared" si="88"/>
        <v>503.47053555336396</v>
      </c>
      <c r="V55" s="387">
        <f t="shared" si="88"/>
        <v>590.36686341983943</v>
      </c>
      <c r="W55" s="387">
        <f t="shared" si="88"/>
        <v>509.04377621384828</v>
      </c>
      <c r="X55" s="387">
        <f t="shared" si="88"/>
        <v>690.687803583</v>
      </c>
    </row>
    <row r="56" spans="1:24" ht="18" customHeight="1">
      <c r="A56" s="1115" t="str">
        <f>FATPOLOS25!A23</f>
        <v>TOTAL</v>
      </c>
      <c r="B56" s="395">
        <f>FATPOLOS25!B23</f>
        <v>5098581.5669999998</v>
      </c>
      <c r="C56" s="395">
        <f>FATPOLOS25!C23</f>
        <v>6901755.1710000001</v>
      </c>
      <c r="D56" s="395">
        <f>FATPOLOS25!D23</f>
        <v>8379214.7079999996</v>
      </c>
      <c r="E56" s="395">
        <f>FATPOLOS25!E23</f>
        <v>5984256.0369999995</v>
      </c>
      <c r="F56" s="395">
        <f>FATPOLOS25!F23</f>
        <v>4542763.8969999989</v>
      </c>
      <c r="G56" s="395">
        <f>FATPOLOS25!G23</f>
        <v>6635721.1579999998</v>
      </c>
      <c r="H56" s="395">
        <f>FATPOLOS25!H23</f>
        <v>8818200.3780000005</v>
      </c>
      <c r="I56" s="395">
        <f>FATPOLOS25!I23</f>
        <v>11766561.527000001</v>
      </c>
      <c r="J56" s="395">
        <f>FATPOLOS25!J23</f>
        <v>13266059.377</v>
      </c>
      <c r="K56" s="395">
        <f>FATPOLOS25!K23</f>
        <v>11730680.363</v>
      </c>
      <c r="L56" s="395">
        <f>FATPOLOS25!L23</f>
        <v>9938590.9920000006</v>
      </c>
      <c r="M56" s="395">
        <f>FATPOLOS25!M23</f>
        <v>7216772.7290000003</v>
      </c>
      <c r="N56" s="395">
        <f>FATPOLOS25!N23</f>
        <v>10392606.880000001</v>
      </c>
      <c r="O56" s="395">
        <f>FATPOLOS25!O23</f>
        <v>9130863.5240000002</v>
      </c>
      <c r="P56" s="395">
        <f>FATPOLOS25!P23</f>
        <v>9104766.4629999995</v>
      </c>
      <c r="Q56" s="395">
        <f>FATPOLOS25!Q23</f>
        <v>10622444.765000001</v>
      </c>
      <c r="R56" s="1123">
        <f>FATPOLOS25!R23</f>
        <v>14057698.959491</v>
      </c>
      <c r="S56" s="1123">
        <f>FATPOLOS25!S23</f>
        <v>19049387.441</v>
      </c>
      <c r="T56" s="1123">
        <f>FATPOLOS25!T23</f>
        <v>22749686.903999999</v>
      </c>
      <c r="U56" s="1123">
        <f>FATPOLOS25!U23</f>
        <v>25669855.920999996</v>
      </c>
      <c r="V56" s="1123">
        <f>FATPOLOS25!V23</f>
        <v>30100336.075999998</v>
      </c>
      <c r="W56" s="1123">
        <f>FATPOLOS25!W23</f>
        <v>25954012.141999997</v>
      </c>
      <c r="X56" s="395">
        <f>FATPOLOS25!X23</f>
        <v>35215281.039000005</v>
      </c>
    </row>
    <row r="57" spans="1:24" ht="18" customHeight="1" thickBot="1">
      <c r="A57" s="1113" t="s">
        <v>312</v>
      </c>
      <c r="B57" s="389">
        <v>0</v>
      </c>
      <c r="C57" s="391">
        <f t="shared" ref="C57:U57" si="89">(C56-B56)/B56</f>
        <v>0.35366181364457133</v>
      </c>
      <c r="D57" s="391">
        <f t="shared" si="89"/>
        <v>0.21407011700560358</v>
      </c>
      <c r="E57" s="391">
        <f t="shared" si="89"/>
        <v>-0.28582137520756323</v>
      </c>
      <c r="F57" s="391">
        <f t="shared" si="89"/>
        <v>-0.2408807596278322</v>
      </c>
      <c r="G57" s="391">
        <f t="shared" si="89"/>
        <v>0.46072331920709575</v>
      </c>
      <c r="H57" s="391">
        <f t="shared" si="89"/>
        <v>0.32889857304639936</v>
      </c>
      <c r="I57" s="391">
        <f t="shared" si="89"/>
        <v>0.33434952967905895</v>
      </c>
      <c r="J57" s="391">
        <f t="shared" si="89"/>
        <v>0.12743721660394966</v>
      </c>
      <c r="K57" s="391">
        <f t="shared" si="89"/>
        <v>-0.11573738443097581</v>
      </c>
      <c r="L57" s="391">
        <f t="shared" si="89"/>
        <v>-0.15276943157128961</v>
      </c>
      <c r="M57" s="391">
        <f t="shared" si="89"/>
        <v>-0.27386359547252814</v>
      </c>
      <c r="N57" s="391">
        <f t="shared" si="89"/>
        <v>0.44006292982432099</v>
      </c>
      <c r="O57" s="391">
        <f t="shared" si="89"/>
        <v>-0.12140778252934364</v>
      </c>
      <c r="P57" s="1118">
        <f t="shared" si="89"/>
        <v>-2.8581153284578087E-3</v>
      </c>
      <c r="Q57" s="392">
        <f t="shared" si="89"/>
        <v>0.16669052503076828</v>
      </c>
      <c r="R57" s="735">
        <f t="shared" si="89"/>
        <v>0.32339581616934854</v>
      </c>
      <c r="S57" s="392">
        <f t="shared" si="89"/>
        <v>0.3550857431143723</v>
      </c>
      <c r="T57" s="392">
        <f t="shared" si="89"/>
        <v>0.19424768772542494</v>
      </c>
      <c r="U57" s="735">
        <f t="shared" si="89"/>
        <v>0.12836084423151134</v>
      </c>
      <c r="V57" s="392">
        <f t="shared" ref="V57" si="90">(V56-U56)/U56</f>
        <v>0.17259466389819172</v>
      </c>
      <c r="W57" s="735">
        <f t="shared" ref="W57" si="91">(W56-V56)/V56</f>
        <v>-0.13775008769108071</v>
      </c>
      <c r="X57" s="392">
        <f t="shared" ref="X57" si="92">(X56-W56)/W56</f>
        <v>0.35683380458981095</v>
      </c>
    </row>
    <row r="58" spans="1:24" ht="12.75" customHeight="1">
      <c r="A58" s="4" t="s">
        <v>19</v>
      </c>
    </row>
    <row r="59" spans="1:24" ht="12.75" customHeight="1">
      <c r="A59" s="77" t="s">
        <v>185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24">
      <c r="A60" s="1"/>
    </row>
    <row r="61" spans="1:24">
      <c r="A61" s="1"/>
    </row>
    <row r="63" spans="1:24">
      <c r="A63" s="1"/>
    </row>
    <row r="64" spans="1:24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dataConsolidate/>
  <mergeCells count="2">
    <mergeCell ref="A2:M2"/>
    <mergeCell ref="A3:M3"/>
  </mergeCells>
  <phoneticPr fontId="24" type="noConversion"/>
  <printOptions horizontalCentered="1" verticalCentered="1"/>
  <pageMargins left="0.39370078740157483" right="0.39370078740157483" top="0.39370078740157483" bottom="0.39370078740157483" header="0.31496062992125984" footer="0.35433070866141736"/>
  <pageSetup paperSize="9" scale="40" firstPageNumber="25" orientation="landscape" horizontalDpi="300" verticalDpi="300" r:id="rId1"/>
  <headerFooter alignWithMargins="0">
    <oddFooter>&amp;R
&amp;"Arial,Negrito"&amp;8
&amp;10 26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showGridLines="0" zoomScale="70" zoomScaleNormal="70" workbookViewId="0">
      <selection activeCell="T14" sqref="T14"/>
    </sheetView>
  </sheetViews>
  <sheetFormatPr defaultRowHeight="12.75"/>
  <cols>
    <col min="1" max="1" width="24.5703125" customWidth="1"/>
    <col min="2" max="2" width="11.28515625" customWidth="1"/>
  </cols>
  <sheetData>
    <row r="2" spans="1:2" ht="14.25">
      <c r="A2" s="487" t="s">
        <v>319</v>
      </c>
      <c r="B2">
        <v>35.42</v>
      </c>
    </row>
    <row r="3" spans="1:2" ht="14.25">
      <c r="A3" s="487" t="s">
        <v>318</v>
      </c>
      <c r="B3">
        <v>11.57</v>
      </c>
    </row>
    <row r="4" spans="1:2" ht="14.25">
      <c r="A4" s="487" t="s">
        <v>321</v>
      </c>
      <c r="B4">
        <v>18.600000000000001</v>
      </c>
    </row>
    <row r="5" spans="1:2" ht="14.25">
      <c r="A5" s="487" t="s">
        <v>145</v>
      </c>
      <c r="B5">
        <v>13.08</v>
      </c>
    </row>
    <row r="6" spans="1:2" ht="14.25">
      <c r="A6" s="487" t="s">
        <v>322</v>
      </c>
      <c r="B6">
        <v>4.63</v>
      </c>
    </row>
    <row r="7" spans="1:2" ht="14.25">
      <c r="A7" s="487" t="s">
        <v>324</v>
      </c>
      <c r="B7">
        <v>4.66</v>
      </c>
    </row>
    <row r="8" spans="1:2" ht="14.25">
      <c r="A8" s="487" t="s">
        <v>146</v>
      </c>
      <c r="B8">
        <f>100-SUM(B1:B7)</f>
        <v>12.040000000000006</v>
      </c>
    </row>
  </sheetData>
  <phoneticPr fontId="2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>
    <oddFooter>&amp;R
&amp;"Arial,Negrito"27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"/>
  <sheetViews>
    <sheetView showGridLines="0" topLeftCell="I4" zoomScale="90" zoomScaleNormal="90" workbookViewId="0">
      <selection activeCell="U7" sqref="U7:X21"/>
    </sheetView>
  </sheetViews>
  <sheetFormatPr defaultColWidth="11.42578125" defaultRowHeight="12.75"/>
  <cols>
    <col min="1" max="1" width="16.28515625" customWidth="1"/>
    <col min="2" max="3" width="13.28515625" customWidth="1"/>
    <col min="4" max="4" width="13.140625" customWidth="1"/>
    <col min="5" max="6" width="13.28515625" customWidth="1"/>
    <col min="7" max="8" width="13.140625" customWidth="1"/>
    <col min="9" max="9" width="14.28515625" customWidth="1"/>
    <col min="10" max="10" width="14.42578125" customWidth="1"/>
    <col min="11" max="11" width="14.7109375" customWidth="1"/>
    <col min="12" max="12" width="13.140625" customWidth="1"/>
    <col min="13" max="13" width="13.42578125" customWidth="1"/>
    <col min="14" max="14" width="14.28515625" customWidth="1"/>
    <col min="15" max="16" width="13.140625" customWidth="1"/>
    <col min="17" max="17" width="14.42578125" customWidth="1"/>
    <col min="18" max="18" width="14.140625" customWidth="1"/>
    <col min="19" max="19" width="14.28515625" customWidth="1"/>
    <col min="20" max="21" width="14.140625" customWidth="1"/>
    <col min="22" max="23" width="14.5703125" customWidth="1"/>
    <col min="24" max="24" width="14.28515625" customWidth="1"/>
  </cols>
  <sheetData>
    <row r="2" spans="1:24" ht="26.25" customHeight="1">
      <c r="A2" s="106" t="s">
        <v>237</v>
      </c>
      <c r="B2" s="106"/>
      <c r="C2" s="106"/>
      <c r="D2" s="106"/>
      <c r="E2" s="106"/>
      <c r="F2" s="106"/>
      <c r="G2" s="106"/>
      <c r="H2" s="106"/>
      <c r="I2" s="106"/>
    </row>
    <row r="3" spans="1:24" ht="23.25">
      <c r="A3" s="1165" t="s">
        <v>1293</v>
      </c>
      <c r="B3" s="106"/>
      <c r="C3" s="106"/>
      <c r="D3" s="106"/>
      <c r="E3" s="106"/>
      <c r="F3" s="106"/>
      <c r="G3" s="106"/>
      <c r="H3" s="106"/>
      <c r="I3" s="106"/>
    </row>
    <row r="4" spans="1:24" ht="13.5" thickBot="1">
      <c r="Q4" s="31" t="s">
        <v>28</v>
      </c>
      <c r="R4" s="31"/>
    </row>
    <row r="5" spans="1:24" ht="30" customHeight="1" thickBot="1">
      <c r="A5" s="268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901"/>
      <c r="X5" s="902"/>
    </row>
    <row r="6" spans="1:24" ht="30" customHeight="1" thickBot="1">
      <c r="A6" s="269"/>
      <c r="B6" s="270">
        <v>1988</v>
      </c>
      <c r="C6" s="269">
        <v>1989</v>
      </c>
      <c r="D6" s="269">
        <v>1990</v>
      </c>
      <c r="E6" s="269">
        <v>1991</v>
      </c>
      <c r="F6" s="269">
        <v>1992</v>
      </c>
      <c r="G6" s="269">
        <v>1993</v>
      </c>
      <c r="H6" s="269">
        <v>1994</v>
      </c>
      <c r="I6" s="271">
        <v>1995</v>
      </c>
      <c r="J6" s="269">
        <v>1996</v>
      </c>
      <c r="K6" s="270">
        <v>1997</v>
      </c>
      <c r="L6" s="272">
        <v>1998</v>
      </c>
      <c r="M6" s="272">
        <v>1999</v>
      </c>
      <c r="N6" s="272">
        <v>2000</v>
      </c>
      <c r="O6" s="272">
        <v>2001</v>
      </c>
      <c r="P6" s="272">
        <v>2002</v>
      </c>
      <c r="Q6" s="272">
        <v>2003</v>
      </c>
      <c r="R6" s="272">
        <v>2004</v>
      </c>
      <c r="S6" s="272">
        <v>2005</v>
      </c>
      <c r="T6" s="272">
        <v>2006</v>
      </c>
      <c r="U6" s="272">
        <v>2007</v>
      </c>
      <c r="V6" s="272">
        <v>2008</v>
      </c>
      <c r="W6" s="272">
        <v>2009</v>
      </c>
      <c r="X6" s="272">
        <v>2010</v>
      </c>
    </row>
    <row r="7" spans="1:24" ht="30" customHeight="1">
      <c r="A7" s="273" t="s">
        <v>423</v>
      </c>
      <c r="B7" s="274">
        <v>293622531</v>
      </c>
      <c r="C7" s="275">
        <v>271472381</v>
      </c>
      <c r="D7" s="276">
        <v>758252858</v>
      </c>
      <c r="E7" s="277">
        <v>384036841</v>
      </c>
      <c r="F7" s="276">
        <v>266944858</v>
      </c>
      <c r="G7" s="277">
        <v>314443955</v>
      </c>
      <c r="H7" s="278">
        <v>459416446</v>
      </c>
      <c r="I7" s="277">
        <v>762713707</v>
      </c>
      <c r="J7" s="279">
        <v>868226986</v>
      </c>
      <c r="K7" s="280">
        <v>893421977</v>
      </c>
      <c r="L7" s="281">
        <v>705651348</v>
      </c>
      <c r="M7" s="281">
        <v>458876024</v>
      </c>
      <c r="N7" s="281">
        <v>606993549</v>
      </c>
      <c r="O7" s="282">
        <v>736998558</v>
      </c>
      <c r="P7" s="282">
        <v>655172591</v>
      </c>
      <c r="Q7" s="283">
        <v>618499678</v>
      </c>
      <c r="R7" s="283">
        <v>883796387</v>
      </c>
      <c r="S7" s="283">
        <v>1077664802</v>
      </c>
      <c r="T7" s="808">
        <v>1477967907</v>
      </c>
      <c r="U7" s="282">
        <v>1699815485</v>
      </c>
      <c r="V7" s="282">
        <v>2222012712</v>
      </c>
      <c r="W7" s="282">
        <v>1396705364</v>
      </c>
      <c r="X7" s="282">
        <v>2333530024</v>
      </c>
    </row>
    <row r="8" spans="1:24" ht="30" customHeight="1">
      <c r="A8" s="273" t="s">
        <v>440</v>
      </c>
      <c r="B8" s="274">
        <v>257324993</v>
      </c>
      <c r="C8" s="275">
        <v>297508352</v>
      </c>
      <c r="D8" s="276">
        <v>793604056</v>
      </c>
      <c r="E8" s="276">
        <v>356867588</v>
      </c>
      <c r="F8" s="276">
        <v>357015152</v>
      </c>
      <c r="G8" s="276">
        <v>370202750</v>
      </c>
      <c r="H8" s="278">
        <v>559527343</v>
      </c>
      <c r="I8" s="276">
        <v>895021161</v>
      </c>
      <c r="J8" s="284">
        <v>852764824</v>
      </c>
      <c r="K8" s="285">
        <v>927964617</v>
      </c>
      <c r="L8" s="281">
        <v>700283794</v>
      </c>
      <c r="M8" s="281">
        <v>341547687</v>
      </c>
      <c r="N8" s="281">
        <v>723367233</v>
      </c>
      <c r="O8" s="281">
        <v>715967147</v>
      </c>
      <c r="P8" s="281">
        <v>653389937</v>
      </c>
      <c r="Q8" s="274">
        <v>639354455</v>
      </c>
      <c r="R8" s="587">
        <v>822234783</v>
      </c>
      <c r="S8" s="587">
        <v>1158933740</v>
      </c>
      <c r="T8" s="803">
        <v>1668809362</v>
      </c>
      <c r="U8" s="275">
        <v>1605571841</v>
      </c>
      <c r="V8" s="275">
        <v>2253503905</v>
      </c>
      <c r="W8" s="275">
        <v>1406429338</v>
      </c>
      <c r="X8" s="275">
        <v>2230022840</v>
      </c>
    </row>
    <row r="9" spans="1:24" ht="30" customHeight="1">
      <c r="A9" s="273" t="s">
        <v>441</v>
      </c>
      <c r="B9" s="274">
        <v>410405622</v>
      </c>
      <c r="C9" s="275">
        <v>442400406</v>
      </c>
      <c r="D9" s="276">
        <v>705504866</v>
      </c>
      <c r="E9" s="276">
        <v>442792351</v>
      </c>
      <c r="F9" s="276">
        <v>314444868</v>
      </c>
      <c r="G9" s="276">
        <v>482759624</v>
      </c>
      <c r="H9" s="278">
        <v>735149460</v>
      </c>
      <c r="I9" s="276">
        <v>1043871616</v>
      </c>
      <c r="J9" s="286">
        <v>1020560471</v>
      </c>
      <c r="K9" s="287">
        <v>1048384517</v>
      </c>
      <c r="L9" s="281">
        <v>922239729</v>
      </c>
      <c r="M9" s="281">
        <v>487900451</v>
      </c>
      <c r="N9" s="281">
        <v>783122984</v>
      </c>
      <c r="O9" s="281">
        <v>945955816</v>
      </c>
      <c r="P9" s="281">
        <v>849336791</v>
      </c>
      <c r="Q9" s="274">
        <v>698598206</v>
      </c>
      <c r="R9" s="587">
        <v>1098827602</v>
      </c>
      <c r="S9" s="587">
        <v>1491737035</v>
      </c>
      <c r="T9" s="803">
        <v>2150694102</v>
      </c>
      <c r="U9" s="275">
        <v>2083581741</v>
      </c>
      <c r="V9" s="275">
        <v>2506202693</v>
      </c>
      <c r="W9" s="275">
        <v>1748585449</v>
      </c>
      <c r="X9" s="275">
        <v>2892849120</v>
      </c>
    </row>
    <row r="10" spans="1:24" ht="30" customHeight="1">
      <c r="A10" s="273" t="s">
        <v>311</v>
      </c>
      <c r="B10" s="274">
        <v>350808316</v>
      </c>
      <c r="C10" s="275">
        <v>467074863</v>
      </c>
      <c r="D10" s="276">
        <v>539076645</v>
      </c>
      <c r="E10" s="276">
        <v>472364553</v>
      </c>
      <c r="F10" s="276">
        <v>386842990</v>
      </c>
      <c r="G10" s="276">
        <v>497889659</v>
      </c>
      <c r="H10" s="278">
        <v>544004415</v>
      </c>
      <c r="I10" s="276">
        <v>974217300</v>
      </c>
      <c r="J10" s="286">
        <v>1017226847</v>
      </c>
      <c r="K10" s="287">
        <v>1035296372</v>
      </c>
      <c r="L10" s="281">
        <v>883223300</v>
      </c>
      <c r="M10" s="281">
        <v>540274330</v>
      </c>
      <c r="N10" s="281">
        <v>813237591</v>
      </c>
      <c r="O10" s="281">
        <v>780373322</v>
      </c>
      <c r="P10" s="281">
        <v>892174201</v>
      </c>
      <c r="Q10" s="274">
        <v>824369828</v>
      </c>
      <c r="R10" s="587">
        <v>1152051476</v>
      </c>
      <c r="S10" s="587">
        <v>1546714536</v>
      </c>
      <c r="T10" s="803">
        <v>1912446078</v>
      </c>
      <c r="U10" s="275">
        <v>1944910444</v>
      </c>
      <c r="V10" s="275">
        <v>2651564903</v>
      </c>
      <c r="W10" s="275">
        <v>1762588048</v>
      </c>
      <c r="X10" s="275">
        <v>2889018104</v>
      </c>
    </row>
    <row r="11" spans="1:24" ht="30" customHeight="1">
      <c r="A11" s="273" t="s">
        <v>442</v>
      </c>
      <c r="B11" s="274">
        <v>364650813</v>
      </c>
      <c r="C11" s="275">
        <v>447062092</v>
      </c>
      <c r="D11" s="276">
        <v>731500452</v>
      </c>
      <c r="E11" s="276">
        <v>520175647</v>
      </c>
      <c r="F11" s="276">
        <v>360778360</v>
      </c>
      <c r="G11" s="276">
        <v>480573922</v>
      </c>
      <c r="H11" s="278">
        <v>666840239</v>
      </c>
      <c r="I11" s="276">
        <v>1032243302</v>
      </c>
      <c r="J11" s="286">
        <v>1110214234</v>
      </c>
      <c r="K11" s="287">
        <v>1013819758</v>
      </c>
      <c r="L11" s="281">
        <v>860199576</v>
      </c>
      <c r="M11" s="281">
        <v>552121554</v>
      </c>
      <c r="N11" s="281">
        <v>816568151</v>
      </c>
      <c r="O11" s="281">
        <v>813368309</v>
      </c>
      <c r="P11" s="281">
        <v>862141465</v>
      </c>
      <c r="Q11" s="274">
        <v>865254957</v>
      </c>
      <c r="R11" s="587">
        <v>1117053087</v>
      </c>
      <c r="S11" s="587">
        <v>1624033882</v>
      </c>
      <c r="T11" s="803">
        <v>2158460720</v>
      </c>
      <c r="U11" s="275">
        <v>2134978106</v>
      </c>
      <c r="V11" s="275">
        <v>2644414243</v>
      </c>
      <c r="W11" s="275">
        <v>2003722498</v>
      </c>
      <c r="X11" s="275">
        <v>2948891955</v>
      </c>
    </row>
    <row r="12" spans="1:24" ht="30" customHeight="1">
      <c r="A12" s="273" t="s">
        <v>443</v>
      </c>
      <c r="B12" s="274">
        <v>413352787</v>
      </c>
      <c r="C12" s="275">
        <v>611298965</v>
      </c>
      <c r="D12" s="276">
        <v>618231092</v>
      </c>
      <c r="E12" s="276">
        <v>530351189</v>
      </c>
      <c r="F12" s="276">
        <v>347379930</v>
      </c>
      <c r="G12" s="276">
        <v>588053896</v>
      </c>
      <c r="H12" s="278">
        <v>593038755</v>
      </c>
      <c r="I12" s="276">
        <v>927593296</v>
      </c>
      <c r="J12" s="286">
        <v>1037174772</v>
      </c>
      <c r="K12" s="287">
        <v>1062114856</v>
      </c>
      <c r="L12" s="281">
        <v>901007033</v>
      </c>
      <c r="M12" s="281">
        <v>569085198</v>
      </c>
      <c r="N12" s="281">
        <v>815998543</v>
      </c>
      <c r="O12" s="281">
        <v>644955269</v>
      </c>
      <c r="P12" s="281">
        <v>681984828</v>
      </c>
      <c r="Q12" s="274">
        <v>809284372</v>
      </c>
      <c r="R12" s="587">
        <v>1096206541</v>
      </c>
      <c r="S12" s="587">
        <v>1646871727</v>
      </c>
      <c r="T12" s="803">
        <v>1767559427</v>
      </c>
      <c r="U12" s="275">
        <v>1995409924</v>
      </c>
      <c r="V12" s="275">
        <v>2825488660</v>
      </c>
      <c r="W12" s="275">
        <v>2014850420</v>
      </c>
      <c r="X12" s="275">
        <v>2666783448</v>
      </c>
    </row>
    <row r="13" spans="1:24" ht="30" customHeight="1">
      <c r="A13" s="273" t="s">
        <v>476</v>
      </c>
      <c r="B13" s="274">
        <v>405050813</v>
      </c>
      <c r="C13" s="275">
        <v>559165183</v>
      </c>
      <c r="D13" s="276">
        <v>711812524</v>
      </c>
      <c r="E13" s="276">
        <v>586984103</v>
      </c>
      <c r="F13" s="276">
        <v>413071734</v>
      </c>
      <c r="G13" s="276">
        <v>579252141</v>
      </c>
      <c r="H13" s="278">
        <v>612507951</v>
      </c>
      <c r="I13" s="276">
        <v>956556053</v>
      </c>
      <c r="J13" s="286">
        <v>1194798103</v>
      </c>
      <c r="K13" s="287">
        <v>990474020</v>
      </c>
      <c r="L13" s="281">
        <v>684807498</v>
      </c>
      <c r="M13" s="281">
        <v>614224801</v>
      </c>
      <c r="N13" s="281">
        <v>848090884</v>
      </c>
      <c r="O13" s="281">
        <v>704789336</v>
      </c>
      <c r="P13" s="281">
        <v>726218080</v>
      </c>
      <c r="Q13" s="274">
        <v>921828730</v>
      </c>
      <c r="R13" s="587">
        <v>1097849327</v>
      </c>
      <c r="S13" s="587">
        <v>1524839922</v>
      </c>
      <c r="T13" s="803">
        <v>1627448340</v>
      </c>
      <c r="U13" s="275">
        <v>1967915538</v>
      </c>
      <c r="V13" s="275">
        <v>2811478691</v>
      </c>
      <c r="W13" s="275">
        <v>2160371147</v>
      </c>
      <c r="X13" s="275">
        <v>2695424383</v>
      </c>
    </row>
    <row r="14" spans="1:24" ht="30" customHeight="1">
      <c r="A14" s="273" t="s">
        <v>478</v>
      </c>
      <c r="B14" s="274">
        <v>500682420</v>
      </c>
      <c r="C14" s="275">
        <v>720075123</v>
      </c>
      <c r="D14" s="276">
        <v>758392060</v>
      </c>
      <c r="E14" s="276">
        <v>674959602</v>
      </c>
      <c r="F14" s="276">
        <v>384033879</v>
      </c>
      <c r="G14" s="276">
        <v>616713487</v>
      </c>
      <c r="H14" s="278">
        <v>914177166</v>
      </c>
      <c r="I14" s="276">
        <v>1011168302</v>
      </c>
      <c r="J14" s="286">
        <v>1177318419</v>
      </c>
      <c r="K14" s="287">
        <v>996919731</v>
      </c>
      <c r="L14" s="281">
        <v>778752513</v>
      </c>
      <c r="M14" s="281">
        <v>647520773</v>
      </c>
      <c r="N14" s="281">
        <v>1035218829</v>
      </c>
      <c r="O14" s="281">
        <v>720135819</v>
      </c>
      <c r="P14" s="281">
        <v>740768107</v>
      </c>
      <c r="Q14" s="274">
        <v>884983610</v>
      </c>
      <c r="R14" s="587">
        <v>1198569949</v>
      </c>
      <c r="S14" s="587">
        <v>1668609795</v>
      </c>
      <c r="T14" s="803">
        <v>1921460111</v>
      </c>
      <c r="U14" s="275">
        <v>2353541409</v>
      </c>
      <c r="V14" s="275">
        <v>3041083262</v>
      </c>
      <c r="W14" s="275">
        <v>2455613813</v>
      </c>
      <c r="X14" s="275">
        <v>3013423657</v>
      </c>
    </row>
    <row r="15" spans="1:24" ht="30" customHeight="1">
      <c r="A15" s="273" t="s">
        <v>480</v>
      </c>
      <c r="B15" s="274">
        <v>550558592</v>
      </c>
      <c r="C15" s="275">
        <v>763566721</v>
      </c>
      <c r="D15" s="276">
        <v>881625273</v>
      </c>
      <c r="E15" s="276">
        <v>584888152</v>
      </c>
      <c r="F15" s="276">
        <v>418949106</v>
      </c>
      <c r="G15" s="276">
        <v>639740167</v>
      </c>
      <c r="H15" s="278">
        <v>907351233</v>
      </c>
      <c r="I15" s="276">
        <v>935497590</v>
      </c>
      <c r="J15" s="286">
        <v>1226014369</v>
      </c>
      <c r="K15" s="287">
        <v>1036930039</v>
      </c>
      <c r="L15" s="281">
        <v>869493744</v>
      </c>
      <c r="M15" s="281">
        <v>686268386</v>
      </c>
      <c r="N15" s="281">
        <v>983537565</v>
      </c>
      <c r="O15" s="281">
        <v>653031724</v>
      </c>
      <c r="P15" s="281">
        <v>743091123</v>
      </c>
      <c r="Q15" s="274">
        <v>1062896852</v>
      </c>
      <c r="R15" s="587">
        <v>1351978594</v>
      </c>
      <c r="S15" s="587">
        <v>1678523201</v>
      </c>
      <c r="T15" s="803">
        <v>1918050577</v>
      </c>
      <c r="U15" s="275">
        <v>2314705396</v>
      </c>
      <c r="V15" s="275">
        <v>2960897872</v>
      </c>
      <c r="W15" s="275">
        <v>2634833815</v>
      </c>
      <c r="X15" s="275">
        <v>3284216103</v>
      </c>
    </row>
    <row r="16" spans="1:24" ht="30" customHeight="1">
      <c r="A16" s="273" t="s">
        <v>481</v>
      </c>
      <c r="B16" s="274">
        <v>527720647</v>
      </c>
      <c r="C16" s="275">
        <v>810673025</v>
      </c>
      <c r="D16" s="276">
        <v>799327230</v>
      </c>
      <c r="E16" s="276">
        <v>553842465</v>
      </c>
      <c r="F16" s="276">
        <v>390114686</v>
      </c>
      <c r="G16" s="276">
        <v>627366482</v>
      </c>
      <c r="H16" s="278">
        <v>881038290</v>
      </c>
      <c r="I16" s="276">
        <v>1089728366</v>
      </c>
      <c r="J16" s="286">
        <v>1298564237</v>
      </c>
      <c r="K16" s="287">
        <v>1033438722</v>
      </c>
      <c r="L16" s="281">
        <v>1000181888</v>
      </c>
      <c r="M16" s="281">
        <v>809749900</v>
      </c>
      <c r="N16" s="281">
        <v>1017432365</v>
      </c>
      <c r="O16" s="281">
        <v>813949054</v>
      </c>
      <c r="P16" s="281">
        <v>793966129</v>
      </c>
      <c r="Q16" s="274">
        <v>1233871114</v>
      </c>
      <c r="R16" s="587">
        <v>1497664076</v>
      </c>
      <c r="S16" s="587">
        <v>1864352282</v>
      </c>
      <c r="T16" s="803">
        <v>2199882596</v>
      </c>
      <c r="U16" s="275">
        <v>2800682234</v>
      </c>
      <c r="V16" s="275">
        <v>2537983364</v>
      </c>
      <c r="W16" s="275">
        <v>3028372002</v>
      </c>
      <c r="X16" s="275">
        <v>3556154501</v>
      </c>
    </row>
    <row r="17" spans="1:24" ht="30" customHeight="1">
      <c r="A17" s="273" t="s">
        <v>1</v>
      </c>
      <c r="B17" s="274">
        <v>645637456</v>
      </c>
      <c r="C17" s="275">
        <v>885636962</v>
      </c>
      <c r="D17" s="276">
        <v>684221580</v>
      </c>
      <c r="E17" s="276">
        <v>543792062</v>
      </c>
      <c r="F17" s="276">
        <v>497852801</v>
      </c>
      <c r="G17" s="276">
        <v>756584782</v>
      </c>
      <c r="H17" s="278">
        <v>1086871182</v>
      </c>
      <c r="I17" s="276">
        <v>1171620213</v>
      </c>
      <c r="J17" s="286">
        <v>1418546228</v>
      </c>
      <c r="K17" s="287">
        <v>906927133</v>
      </c>
      <c r="L17" s="281">
        <v>917666119</v>
      </c>
      <c r="M17" s="281">
        <v>845117196</v>
      </c>
      <c r="N17" s="281">
        <v>1105579135</v>
      </c>
      <c r="O17" s="281">
        <v>895476927</v>
      </c>
      <c r="P17" s="281">
        <v>892348817</v>
      </c>
      <c r="Q17" s="274">
        <v>1205212601</v>
      </c>
      <c r="R17" s="587">
        <v>1660626971</v>
      </c>
      <c r="S17" s="587">
        <v>2068413266</v>
      </c>
      <c r="T17" s="803">
        <v>2338801991</v>
      </c>
      <c r="U17" s="275">
        <v>2860036885</v>
      </c>
      <c r="V17" s="275">
        <v>2103108664</v>
      </c>
      <c r="W17" s="275">
        <v>2943647851</v>
      </c>
      <c r="X17" s="275">
        <v>3876641740</v>
      </c>
    </row>
    <row r="18" spans="1:24" ht="30" customHeight="1" thickBot="1">
      <c r="A18" s="288" t="s">
        <v>9</v>
      </c>
      <c r="B18" s="289">
        <v>378766577</v>
      </c>
      <c r="C18" s="265">
        <v>625821098</v>
      </c>
      <c r="D18" s="290">
        <v>397666072</v>
      </c>
      <c r="E18" s="290">
        <v>333201484</v>
      </c>
      <c r="F18" s="290">
        <v>405335533</v>
      </c>
      <c r="G18" s="290">
        <v>682140293</v>
      </c>
      <c r="H18" s="291">
        <v>858277898</v>
      </c>
      <c r="I18" s="290">
        <v>966330621</v>
      </c>
      <c r="J18" s="292">
        <v>1044649887</v>
      </c>
      <c r="K18" s="293">
        <v>784156948</v>
      </c>
      <c r="L18" s="294">
        <v>715084450</v>
      </c>
      <c r="M18" s="294">
        <v>664086429</v>
      </c>
      <c r="N18" s="294">
        <v>843460051</v>
      </c>
      <c r="O18" s="294">
        <v>705862243</v>
      </c>
      <c r="P18" s="294">
        <v>614174394</v>
      </c>
      <c r="Q18" s="289">
        <v>858290362</v>
      </c>
      <c r="R18" s="587">
        <v>1214038956</v>
      </c>
      <c r="S18" s="587">
        <v>1553170219</v>
      </c>
      <c r="T18" s="803">
        <v>1608105691</v>
      </c>
      <c r="U18" s="265">
        <v>1908707076</v>
      </c>
      <c r="V18" s="265">
        <v>1542596663</v>
      </c>
      <c r="W18" s="265">
        <v>2398292646</v>
      </c>
      <c r="X18" s="265">
        <v>2828325596</v>
      </c>
    </row>
    <row r="19" spans="1:24" ht="30" customHeight="1">
      <c r="A19" s="295" t="s">
        <v>15</v>
      </c>
      <c r="B19" s="386">
        <v>100</v>
      </c>
      <c r="C19" s="386">
        <f t="shared" ref="C19:X19" si="0">(C20/$B$20)*100</f>
        <v>135.36618136445713</v>
      </c>
      <c r="D19" s="310">
        <f t="shared" si="0"/>
        <v>164.34403564774823</v>
      </c>
      <c r="E19" s="314">
        <f t="shared" si="0"/>
        <v>117.37099737174803</v>
      </c>
      <c r="F19" s="310">
        <f t="shared" si="0"/>
        <v>89.098582366565097</v>
      </c>
      <c r="G19" s="314">
        <f t="shared" si="0"/>
        <v>130.14837697113575</v>
      </c>
      <c r="H19" s="310">
        <f t="shared" si="0"/>
        <v>172.95399244124715</v>
      </c>
      <c r="I19" s="314">
        <f t="shared" si="0"/>
        <v>230.78107847009366</v>
      </c>
      <c r="J19" s="310">
        <f t="shared" si="0"/>
        <v>260.19117675518004</v>
      </c>
      <c r="K19" s="314">
        <f t="shared" si="0"/>
        <v>230.06101865507333</v>
      </c>
      <c r="L19" s="310">
        <f t="shared" si="0"/>
        <v>194.92854750675014</v>
      </c>
      <c r="M19" s="314">
        <f t="shared" si="0"/>
        <v>141.54471462631403</v>
      </c>
      <c r="N19" s="310">
        <f t="shared" si="0"/>
        <v>203.8332964459172</v>
      </c>
      <c r="O19" s="314">
        <f t="shared" si="0"/>
        <v>179.08634791877205</v>
      </c>
      <c r="P19" s="310">
        <f t="shared" si="0"/>
        <v>178.57449848266788</v>
      </c>
      <c r="Q19" s="310">
        <f t="shared" si="0"/>
        <v>208.3411753918499</v>
      </c>
      <c r="R19" s="310">
        <f t="shared" si="0"/>
        <v>278.33030741037862</v>
      </c>
      <c r="S19" s="310">
        <f t="shared" si="0"/>
        <v>370.76712726051403</v>
      </c>
      <c r="T19" s="310">
        <f t="shared" si="0"/>
        <v>446.19639017339273</v>
      </c>
      <c r="U19" s="310">
        <f t="shared" si="0"/>
        <v>503.47053865226508</v>
      </c>
      <c r="V19" s="310">
        <f t="shared" si="0"/>
        <v>590.3668547115351</v>
      </c>
      <c r="W19" s="310">
        <f t="shared" si="0"/>
        <v>509.04378109755947</v>
      </c>
      <c r="X19" s="310">
        <f t="shared" si="0"/>
        <v>690.68781205594462</v>
      </c>
    </row>
    <row r="20" spans="1:24" ht="30" customHeight="1">
      <c r="A20" s="295" t="s">
        <v>260</v>
      </c>
      <c r="B20" s="296">
        <f>SUM(B7:B18)</f>
        <v>5098581567</v>
      </c>
      <c r="C20" s="296">
        <f t="shared" ref="C20:U20" si="1">SUM(C7:C18)</f>
        <v>6901755171</v>
      </c>
      <c r="D20" s="296">
        <f t="shared" si="1"/>
        <v>8379214708</v>
      </c>
      <c r="E20" s="313">
        <f t="shared" si="1"/>
        <v>5984256037</v>
      </c>
      <c r="F20" s="296">
        <f t="shared" si="1"/>
        <v>4542763897</v>
      </c>
      <c r="G20" s="313">
        <f t="shared" si="1"/>
        <v>6635721158</v>
      </c>
      <c r="H20" s="296">
        <f t="shared" si="1"/>
        <v>8818200378</v>
      </c>
      <c r="I20" s="313">
        <f t="shared" si="1"/>
        <v>11766561527</v>
      </c>
      <c r="J20" s="296">
        <f t="shared" si="1"/>
        <v>13266059377</v>
      </c>
      <c r="K20" s="313">
        <f t="shared" si="1"/>
        <v>11729848690</v>
      </c>
      <c r="L20" s="296">
        <f t="shared" si="1"/>
        <v>9938590992</v>
      </c>
      <c r="M20" s="313">
        <f t="shared" si="1"/>
        <v>7216772729</v>
      </c>
      <c r="N20" s="296">
        <f t="shared" si="1"/>
        <v>10392606880</v>
      </c>
      <c r="O20" s="313">
        <f t="shared" si="1"/>
        <v>9130863524</v>
      </c>
      <c r="P20" s="296">
        <f t="shared" si="1"/>
        <v>9104766463</v>
      </c>
      <c r="Q20" s="296">
        <f t="shared" si="1"/>
        <v>10622444765</v>
      </c>
      <c r="R20" s="296">
        <f t="shared" si="1"/>
        <v>14190897749</v>
      </c>
      <c r="S20" s="296">
        <f t="shared" si="1"/>
        <v>18903864407</v>
      </c>
      <c r="T20" s="296">
        <f t="shared" si="1"/>
        <v>22749686902</v>
      </c>
      <c r="U20" s="296">
        <f t="shared" si="1"/>
        <v>25669856079</v>
      </c>
      <c r="V20" s="296">
        <f>SUM(V7:V18)</f>
        <v>30100335632</v>
      </c>
      <c r="W20" s="296">
        <f t="shared" ref="W20:X20" si="2">SUM(W7:W18)</f>
        <v>25954012391</v>
      </c>
      <c r="X20" s="296">
        <f t="shared" si="2"/>
        <v>35215281471</v>
      </c>
    </row>
    <row r="21" spans="1:24" ht="30" customHeight="1" thickBot="1">
      <c r="A21" s="298" t="s">
        <v>312</v>
      </c>
      <c r="B21" s="298">
        <v>0</v>
      </c>
      <c r="C21" s="699">
        <f t="shared" ref="C21:H21" si="3">(C20-B20)/B20</f>
        <v>0.35366181364457122</v>
      </c>
      <c r="D21" s="699">
        <f t="shared" si="3"/>
        <v>0.21407011700560363</v>
      </c>
      <c r="E21" s="700">
        <f t="shared" si="3"/>
        <v>-0.28582137520756318</v>
      </c>
      <c r="F21" s="699">
        <f t="shared" si="3"/>
        <v>-0.24088075962783209</v>
      </c>
      <c r="G21" s="700">
        <f t="shared" si="3"/>
        <v>0.46072331920709547</v>
      </c>
      <c r="H21" s="699">
        <f t="shared" si="3"/>
        <v>0.32889857304639925</v>
      </c>
      <c r="I21" s="700">
        <f t="shared" ref="I21:N21" si="4">(I20-H20)/H20</f>
        <v>0.33434952967905895</v>
      </c>
      <c r="J21" s="699">
        <f t="shared" si="4"/>
        <v>0.12743721660394969</v>
      </c>
      <c r="K21" s="700">
        <f t="shared" si="4"/>
        <v>-0.11580007622032823</v>
      </c>
      <c r="L21" s="699">
        <f t="shared" si="4"/>
        <v>-0.15270936099347074</v>
      </c>
      <c r="M21" s="700">
        <f t="shared" si="4"/>
        <v>-0.27386359547252814</v>
      </c>
      <c r="N21" s="699">
        <f t="shared" si="4"/>
        <v>0.44006292982432094</v>
      </c>
      <c r="O21" s="700">
        <f t="shared" ref="O21:U21" si="5">(O20-N20)/N20</f>
        <v>-0.12140778252934359</v>
      </c>
      <c r="P21" s="699">
        <f t="shared" si="5"/>
        <v>-2.8581153284577337E-3</v>
      </c>
      <c r="Q21" s="699">
        <f t="shared" si="5"/>
        <v>0.16669052503076817</v>
      </c>
      <c r="R21" s="699">
        <f t="shared" si="5"/>
        <v>0.33593518845659065</v>
      </c>
      <c r="S21" s="699">
        <f t="shared" si="5"/>
        <v>0.33211194537231531</v>
      </c>
      <c r="T21" s="699">
        <f t="shared" si="5"/>
        <v>0.20344107491460384</v>
      </c>
      <c r="U21" s="699">
        <f t="shared" si="5"/>
        <v>0.12836085127585989</v>
      </c>
      <c r="V21" s="699">
        <f t="shared" ref="V21" si="6">(V20-U20)/U20</f>
        <v>0.17259463938422653</v>
      </c>
      <c r="W21" s="699">
        <f t="shared" ref="W21" si="7">(W20-V20)/V20</f>
        <v>-0.13775006669998716</v>
      </c>
      <c r="X21" s="699">
        <f t="shared" ref="X21" si="8">(X20-W20)/W20</f>
        <v>0.35683380821731842</v>
      </c>
    </row>
    <row r="22" spans="1:24" ht="18" customHeight="1">
      <c r="A22" s="72" t="s">
        <v>19</v>
      </c>
    </row>
  </sheetData>
  <mergeCells count="1">
    <mergeCell ref="B5:T5"/>
  </mergeCells>
  <phoneticPr fontId="24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0" orientation="landscape" horizontalDpi="300" verticalDpi="300" r:id="rId1"/>
  <headerFooter alignWithMargins="0">
    <oddFooter>&amp;R&amp;"Arial,Negrito"&amp;9
&amp;10 28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4"/>
  <sheetViews>
    <sheetView showGridLines="0" topLeftCell="F1" zoomScale="80" zoomScaleNormal="80" workbookViewId="0">
      <selection activeCell="U8" sqref="U8:X22"/>
    </sheetView>
  </sheetViews>
  <sheetFormatPr defaultColWidth="11.42578125" defaultRowHeight="12.75"/>
  <cols>
    <col min="1" max="1" width="17.5703125" customWidth="1"/>
    <col min="2" max="2" width="12.42578125" customWidth="1"/>
    <col min="3" max="3" width="11.5703125" customWidth="1"/>
    <col min="4" max="4" width="12.5703125" customWidth="1"/>
    <col min="5" max="5" width="12" customWidth="1"/>
    <col min="6" max="6" width="12.42578125" customWidth="1"/>
    <col min="7" max="7" width="12" customWidth="1"/>
    <col min="8" max="8" width="12.42578125" customWidth="1"/>
    <col min="9" max="9" width="12" customWidth="1"/>
    <col min="10" max="10" width="12.42578125" customWidth="1"/>
    <col min="11" max="11" width="12.5703125" customWidth="1"/>
    <col min="12" max="12" width="12.28515625" customWidth="1"/>
    <col min="13" max="13" width="12.85546875" customWidth="1"/>
    <col min="14" max="16" width="12" customWidth="1"/>
    <col min="17" max="17" width="12.5703125" customWidth="1"/>
    <col min="18" max="18" width="12.7109375" customWidth="1"/>
    <col min="19" max="19" width="15.5703125" customWidth="1"/>
    <col min="20" max="20" width="14.5703125" customWidth="1"/>
    <col min="21" max="21" width="16" customWidth="1"/>
    <col min="22" max="22" width="18" customWidth="1"/>
    <col min="23" max="23" width="15.42578125" customWidth="1"/>
    <col min="24" max="24" width="16.28515625" customWidth="1"/>
  </cols>
  <sheetData>
    <row r="2" spans="1:24" ht="26.25">
      <c r="A2" s="106" t="s">
        <v>237</v>
      </c>
      <c r="B2" s="106"/>
      <c r="C2" s="106"/>
      <c r="D2" s="26"/>
      <c r="E2" s="26"/>
      <c r="F2" s="26"/>
      <c r="G2" s="26"/>
      <c r="H2" s="26"/>
      <c r="I2" s="26"/>
      <c r="J2" s="34"/>
      <c r="K2" s="34"/>
      <c r="L2" s="30"/>
    </row>
    <row r="3" spans="1:24" ht="23.25">
      <c r="A3" s="488" t="s">
        <v>108</v>
      </c>
      <c r="B3" s="488"/>
      <c r="C3" s="488"/>
      <c r="D3" s="489"/>
      <c r="E3" s="489"/>
      <c r="F3" s="489"/>
      <c r="G3" s="489"/>
      <c r="H3" s="489"/>
      <c r="I3" s="489"/>
      <c r="J3" s="73"/>
      <c r="K3" s="73"/>
      <c r="L3" s="73"/>
      <c r="M3" s="73"/>
      <c r="N3" s="73"/>
    </row>
    <row r="4" spans="1:24" ht="12.75" customHeight="1">
      <c r="A4" s="108"/>
      <c r="B4" s="108"/>
      <c r="C4" s="108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24" ht="13.5" thickBot="1">
      <c r="M5" s="71"/>
      <c r="N5" s="71"/>
      <c r="R5" s="71" t="s">
        <v>307</v>
      </c>
    </row>
    <row r="6" spans="1:24" ht="30" customHeight="1" thickBot="1">
      <c r="A6" s="268" t="s">
        <v>308</v>
      </c>
      <c r="B6" s="1554" t="s">
        <v>309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901"/>
      <c r="V6" s="901"/>
      <c r="W6" s="901"/>
      <c r="X6" s="902"/>
    </row>
    <row r="7" spans="1:24" ht="30" customHeight="1" thickBot="1">
      <c r="A7" s="269"/>
      <c r="B7" s="269">
        <v>1988</v>
      </c>
      <c r="C7" s="269">
        <v>1989</v>
      </c>
      <c r="D7" s="269">
        <v>1990</v>
      </c>
      <c r="E7" s="271">
        <v>1991</v>
      </c>
      <c r="F7" s="269">
        <v>1992</v>
      </c>
      <c r="G7" s="271">
        <v>1993</v>
      </c>
      <c r="H7" s="269">
        <v>1994</v>
      </c>
      <c r="I7" s="271">
        <v>1995</v>
      </c>
      <c r="J7" s="269">
        <v>1996</v>
      </c>
      <c r="K7" s="269">
        <v>1997</v>
      </c>
      <c r="L7" s="269">
        <v>1998</v>
      </c>
      <c r="M7" s="269">
        <v>1999</v>
      </c>
      <c r="N7" s="307">
        <v>2000</v>
      </c>
      <c r="O7" s="308">
        <v>2001</v>
      </c>
      <c r="P7" s="309">
        <v>2002</v>
      </c>
      <c r="Q7" s="308">
        <v>2003</v>
      </c>
      <c r="R7" s="309">
        <v>2004</v>
      </c>
      <c r="S7" s="308">
        <v>2005</v>
      </c>
      <c r="T7" s="309">
        <v>2006</v>
      </c>
      <c r="U7" s="308">
        <v>2007</v>
      </c>
      <c r="V7" s="309">
        <v>2008</v>
      </c>
      <c r="W7" s="308">
        <v>2009</v>
      </c>
      <c r="X7" s="309">
        <v>2010</v>
      </c>
    </row>
    <row r="8" spans="1:24" ht="30" customHeight="1">
      <c r="A8" s="273" t="s">
        <v>423</v>
      </c>
      <c r="B8" s="275">
        <v>156715311</v>
      </c>
      <c r="C8" s="275">
        <v>184442283</v>
      </c>
      <c r="D8" s="276">
        <v>516456898</v>
      </c>
      <c r="E8" s="277">
        <v>230809685</v>
      </c>
      <c r="F8" s="276">
        <v>159916113</v>
      </c>
      <c r="G8" s="277">
        <v>182866293</v>
      </c>
      <c r="H8" s="276">
        <v>304416776</v>
      </c>
      <c r="I8" s="277">
        <v>451675723</v>
      </c>
      <c r="J8" s="277">
        <v>564127570</v>
      </c>
      <c r="K8" s="303">
        <v>572216499</v>
      </c>
      <c r="L8" s="303">
        <v>331647199</v>
      </c>
      <c r="M8" s="303">
        <v>189711137</v>
      </c>
      <c r="N8" s="282">
        <v>323384800</v>
      </c>
      <c r="O8" s="282">
        <v>385453412</v>
      </c>
      <c r="P8" s="282">
        <v>298577180</v>
      </c>
      <c r="Q8" s="282">
        <v>284112986</v>
      </c>
      <c r="R8" s="281">
        <v>435494527</v>
      </c>
      <c r="S8" s="281">
        <v>548673983</v>
      </c>
      <c r="T8" s="281">
        <v>717819686</v>
      </c>
      <c r="U8" s="282">
        <v>678623397</v>
      </c>
      <c r="V8" s="281">
        <v>780374604</v>
      </c>
      <c r="W8" s="282">
        <v>545780172</v>
      </c>
      <c r="X8" s="281">
        <v>884186663</v>
      </c>
    </row>
    <row r="9" spans="1:24" ht="30" customHeight="1">
      <c r="A9" s="273" t="s">
        <v>315</v>
      </c>
      <c r="B9" s="275">
        <v>153732009</v>
      </c>
      <c r="C9" s="275">
        <v>199793010</v>
      </c>
      <c r="D9" s="276">
        <v>558985171</v>
      </c>
      <c r="E9" s="276">
        <v>230838509</v>
      </c>
      <c r="F9" s="276">
        <v>236503419</v>
      </c>
      <c r="G9" s="276">
        <v>241665951</v>
      </c>
      <c r="H9" s="276">
        <v>364556704</v>
      </c>
      <c r="I9" s="276">
        <v>563827743</v>
      </c>
      <c r="J9" s="276">
        <v>556167196</v>
      </c>
      <c r="K9" s="301">
        <v>608585888</v>
      </c>
      <c r="L9" s="301">
        <v>353217332</v>
      </c>
      <c r="M9" s="301">
        <v>158583523</v>
      </c>
      <c r="N9" s="281">
        <v>379100238</v>
      </c>
      <c r="O9" s="281">
        <v>377381798</v>
      </c>
      <c r="P9" s="281">
        <v>315891030</v>
      </c>
      <c r="Q9" s="281">
        <v>318575310</v>
      </c>
      <c r="R9" s="281">
        <v>454832135</v>
      </c>
      <c r="S9" s="281">
        <v>618299348</v>
      </c>
      <c r="T9" s="281">
        <v>856284633</v>
      </c>
      <c r="U9" s="281">
        <v>707357482</v>
      </c>
      <c r="V9" s="281">
        <v>949812684</v>
      </c>
      <c r="W9" s="281">
        <v>617878584</v>
      </c>
      <c r="X9" s="275">
        <v>963739698</v>
      </c>
    </row>
    <row r="10" spans="1:24" ht="30" customHeight="1">
      <c r="A10" s="273" t="s">
        <v>317</v>
      </c>
      <c r="B10" s="275">
        <v>264256918</v>
      </c>
      <c r="C10" s="275">
        <v>305314825</v>
      </c>
      <c r="D10" s="276">
        <v>494246320</v>
      </c>
      <c r="E10" s="276">
        <v>296908206</v>
      </c>
      <c r="F10" s="276">
        <v>202822298</v>
      </c>
      <c r="G10" s="276">
        <v>312333394</v>
      </c>
      <c r="H10" s="276">
        <v>512436632</v>
      </c>
      <c r="I10" s="276">
        <v>663186287</v>
      </c>
      <c r="J10" s="276">
        <v>674878878</v>
      </c>
      <c r="K10" s="301">
        <v>682713801</v>
      </c>
      <c r="L10" s="301">
        <v>520335471</v>
      </c>
      <c r="M10" s="301">
        <v>243208136</v>
      </c>
      <c r="N10" s="281">
        <v>441368089</v>
      </c>
      <c r="O10" s="281">
        <v>504794858</v>
      </c>
      <c r="P10" s="281">
        <v>458356542</v>
      </c>
      <c r="Q10" s="281">
        <v>354613735</v>
      </c>
      <c r="R10" s="281">
        <v>588639338</v>
      </c>
      <c r="S10" s="281">
        <v>840647730</v>
      </c>
      <c r="T10" s="281">
        <v>1239308155</v>
      </c>
      <c r="U10" s="281">
        <v>967685356</v>
      </c>
      <c r="V10" s="281">
        <v>1063042212</v>
      </c>
      <c r="W10" s="281">
        <v>747164375</v>
      </c>
      <c r="X10" s="281">
        <v>1305712199</v>
      </c>
    </row>
    <row r="11" spans="1:24" ht="30" customHeight="1">
      <c r="A11" s="273" t="s">
        <v>316</v>
      </c>
      <c r="B11" s="275">
        <v>222387917</v>
      </c>
      <c r="C11" s="275">
        <v>329661992</v>
      </c>
      <c r="D11" s="276">
        <v>350772401</v>
      </c>
      <c r="E11" s="276">
        <v>320807418</v>
      </c>
      <c r="F11" s="276">
        <v>266804252</v>
      </c>
      <c r="G11" s="276">
        <v>331358330</v>
      </c>
      <c r="H11" s="276">
        <v>372367194</v>
      </c>
      <c r="I11" s="276">
        <v>672185392</v>
      </c>
      <c r="J11" s="276">
        <v>686853961</v>
      </c>
      <c r="K11" s="301">
        <v>662727970</v>
      </c>
      <c r="L11" s="301">
        <v>516641157</v>
      </c>
      <c r="M11" s="301">
        <v>280965376</v>
      </c>
      <c r="N11" s="281">
        <v>430476684</v>
      </c>
      <c r="O11" s="281">
        <v>434730964</v>
      </c>
      <c r="P11" s="281">
        <v>476209842</v>
      </c>
      <c r="Q11" s="281">
        <v>455483258</v>
      </c>
      <c r="R11" s="281">
        <v>666096036</v>
      </c>
      <c r="S11" s="281">
        <v>894588653</v>
      </c>
      <c r="T11" s="281">
        <v>1109268776</v>
      </c>
      <c r="U11" s="281">
        <v>911557324</v>
      </c>
      <c r="V11" s="281">
        <v>1121015518</v>
      </c>
      <c r="W11" s="281">
        <v>726652794</v>
      </c>
      <c r="X11" s="281">
        <v>1331465672</v>
      </c>
    </row>
    <row r="12" spans="1:24" ht="30" customHeight="1">
      <c r="A12" s="273" t="s">
        <v>442</v>
      </c>
      <c r="B12" s="275">
        <v>252030080</v>
      </c>
      <c r="C12" s="275">
        <v>295023307</v>
      </c>
      <c r="D12" s="276">
        <v>506531527</v>
      </c>
      <c r="E12" s="276">
        <v>351367505</v>
      </c>
      <c r="F12" s="276">
        <v>239484312</v>
      </c>
      <c r="G12" s="276">
        <v>288120872</v>
      </c>
      <c r="H12" s="276">
        <v>481341419</v>
      </c>
      <c r="I12" s="276">
        <v>676029933</v>
      </c>
      <c r="J12" s="276">
        <v>759379393</v>
      </c>
      <c r="K12" s="301">
        <v>618828136</v>
      </c>
      <c r="L12" s="301">
        <v>498812328</v>
      </c>
      <c r="M12" s="301">
        <v>286762100</v>
      </c>
      <c r="N12" s="281">
        <v>491587734</v>
      </c>
      <c r="O12" s="281">
        <v>420766019</v>
      </c>
      <c r="P12" s="281">
        <v>456336602</v>
      </c>
      <c r="Q12" s="281">
        <v>464604947</v>
      </c>
      <c r="R12" s="281">
        <v>644040644</v>
      </c>
      <c r="S12" s="281">
        <v>924678122</v>
      </c>
      <c r="T12" s="281">
        <v>1258078302</v>
      </c>
      <c r="U12" s="281">
        <v>995348138</v>
      </c>
      <c r="V12" s="281">
        <v>1139857436</v>
      </c>
      <c r="W12" s="281">
        <v>854189463</v>
      </c>
      <c r="X12" s="281">
        <v>1388892454</v>
      </c>
    </row>
    <row r="13" spans="1:24" ht="30" customHeight="1">
      <c r="A13" s="273" t="s">
        <v>443</v>
      </c>
      <c r="B13" s="275">
        <v>276180248</v>
      </c>
      <c r="C13" s="275">
        <v>433114746</v>
      </c>
      <c r="D13" s="276">
        <v>385634156</v>
      </c>
      <c r="E13" s="276">
        <v>364418003</v>
      </c>
      <c r="F13" s="276">
        <v>223940443</v>
      </c>
      <c r="G13" s="276">
        <v>390837826</v>
      </c>
      <c r="H13" s="276">
        <v>401585972</v>
      </c>
      <c r="I13" s="276">
        <v>636245579</v>
      </c>
      <c r="J13" s="276">
        <v>718289734</v>
      </c>
      <c r="K13" s="301">
        <v>655740017</v>
      </c>
      <c r="L13" s="301">
        <v>500509147</v>
      </c>
      <c r="M13" s="301">
        <v>307872865</v>
      </c>
      <c r="N13" s="281">
        <v>440560325</v>
      </c>
      <c r="O13" s="281">
        <v>352103337</v>
      </c>
      <c r="P13" s="281">
        <v>379121242</v>
      </c>
      <c r="Q13" s="281">
        <v>419718908</v>
      </c>
      <c r="R13" s="281">
        <v>650916645</v>
      </c>
      <c r="S13" s="281">
        <v>956539781</v>
      </c>
      <c r="T13" s="281">
        <v>984839058</v>
      </c>
      <c r="U13" s="281">
        <v>954001330</v>
      </c>
      <c r="V13" s="281">
        <v>1209321603</v>
      </c>
      <c r="W13" s="281">
        <v>852521290</v>
      </c>
      <c r="X13" s="281">
        <v>1249467144</v>
      </c>
    </row>
    <row r="14" spans="1:24" ht="30" customHeight="1">
      <c r="A14" s="273" t="s">
        <v>476</v>
      </c>
      <c r="B14" s="275">
        <v>271271996</v>
      </c>
      <c r="C14" s="275">
        <v>395688907</v>
      </c>
      <c r="D14" s="276">
        <v>454412302</v>
      </c>
      <c r="E14" s="276">
        <v>401935512</v>
      </c>
      <c r="F14" s="276">
        <v>264044358</v>
      </c>
      <c r="G14" s="276">
        <v>296321037</v>
      </c>
      <c r="H14" s="276">
        <v>414263369</v>
      </c>
      <c r="I14" s="276">
        <v>666904059</v>
      </c>
      <c r="J14" s="276">
        <v>862438382</v>
      </c>
      <c r="K14" s="301">
        <v>628734632</v>
      </c>
      <c r="L14" s="301">
        <v>369395527</v>
      </c>
      <c r="M14" s="301">
        <v>366422905</v>
      </c>
      <c r="N14" s="281">
        <v>480940471</v>
      </c>
      <c r="O14" s="281">
        <v>376998889</v>
      </c>
      <c r="P14" s="281">
        <v>401547012</v>
      </c>
      <c r="Q14" s="281">
        <v>513967227</v>
      </c>
      <c r="R14" s="281">
        <v>673237587</v>
      </c>
      <c r="S14" s="281">
        <v>957794786</v>
      </c>
      <c r="T14" s="281">
        <v>891855535</v>
      </c>
      <c r="U14" s="281">
        <v>957365240</v>
      </c>
      <c r="V14" s="281">
        <v>1243262918</v>
      </c>
      <c r="W14" s="281">
        <v>957827605</v>
      </c>
      <c r="X14" s="281">
        <v>1237751825</v>
      </c>
    </row>
    <row r="15" spans="1:24" ht="30" customHeight="1">
      <c r="A15" s="273" t="s">
        <v>478</v>
      </c>
      <c r="B15" s="275">
        <v>343696250</v>
      </c>
      <c r="C15" s="275">
        <v>521527123</v>
      </c>
      <c r="D15" s="276">
        <v>496380897</v>
      </c>
      <c r="E15" s="276">
        <v>463425477</v>
      </c>
      <c r="F15" s="276">
        <v>257996136</v>
      </c>
      <c r="G15" s="276">
        <v>418930656</v>
      </c>
      <c r="H15" s="276">
        <v>600105874</v>
      </c>
      <c r="I15" s="276">
        <v>717863063</v>
      </c>
      <c r="J15" s="276">
        <v>822004730</v>
      </c>
      <c r="K15" s="301">
        <v>596675577</v>
      </c>
      <c r="L15" s="301">
        <v>404519812</v>
      </c>
      <c r="M15" s="301">
        <v>373945332</v>
      </c>
      <c r="N15" s="281">
        <v>632237270</v>
      </c>
      <c r="O15" s="281">
        <v>389652437</v>
      </c>
      <c r="P15" s="281">
        <v>404581596</v>
      </c>
      <c r="Q15" s="281">
        <v>486308093</v>
      </c>
      <c r="R15" s="281">
        <v>683174290</v>
      </c>
      <c r="S15" s="281">
        <v>921793108</v>
      </c>
      <c r="T15" s="281">
        <v>960928671</v>
      </c>
      <c r="U15" s="281">
        <v>1050968725</v>
      </c>
      <c r="V15" s="281">
        <v>1324917673</v>
      </c>
      <c r="W15" s="281">
        <v>1082992288</v>
      </c>
      <c r="X15" s="281">
        <v>1333569389</v>
      </c>
    </row>
    <row r="16" spans="1:24" ht="30" customHeight="1">
      <c r="A16" s="273" t="s">
        <v>480</v>
      </c>
      <c r="B16" s="275">
        <v>393339171</v>
      </c>
      <c r="C16" s="275">
        <v>520274078</v>
      </c>
      <c r="D16" s="276">
        <v>598696430</v>
      </c>
      <c r="E16" s="276">
        <v>405120753</v>
      </c>
      <c r="F16" s="276">
        <v>261687919</v>
      </c>
      <c r="G16" s="276">
        <v>422938478</v>
      </c>
      <c r="H16" s="276">
        <v>576038193</v>
      </c>
      <c r="I16" s="276">
        <v>610904082</v>
      </c>
      <c r="J16" s="276">
        <v>854507241</v>
      </c>
      <c r="K16" s="301">
        <v>616100961</v>
      </c>
      <c r="L16" s="301">
        <v>453440638</v>
      </c>
      <c r="M16" s="301">
        <v>394809120</v>
      </c>
      <c r="N16" s="281">
        <v>605022655</v>
      </c>
      <c r="O16" s="281">
        <v>345170529</v>
      </c>
      <c r="P16" s="281">
        <v>406603948</v>
      </c>
      <c r="Q16" s="281">
        <v>622721337</v>
      </c>
      <c r="R16" s="281">
        <v>781866601</v>
      </c>
      <c r="S16" s="281">
        <v>939019571</v>
      </c>
      <c r="T16" s="281">
        <v>998075552</v>
      </c>
      <c r="U16" s="281">
        <v>1087740698</v>
      </c>
      <c r="V16" s="281">
        <v>1321202679</v>
      </c>
      <c r="W16" s="281">
        <v>1155324720</v>
      </c>
      <c r="X16" s="281">
        <v>1435573792</v>
      </c>
    </row>
    <row r="17" spans="1:24" ht="30" customHeight="1">
      <c r="A17" s="273" t="s">
        <v>482</v>
      </c>
      <c r="B17" s="275">
        <v>390310661</v>
      </c>
      <c r="C17" s="275">
        <v>563429787</v>
      </c>
      <c r="D17" s="276">
        <v>556023810</v>
      </c>
      <c r="E17" s="276">
        <v>382158817</v>
      </c>
      <c r="F17" s="276">
        <v>252028700</v>
      </c>
      <c r="G17" s="276">
        <v>411714929</v>
      </c>
      <c r="H17" s="276">
        <v>549751313</v>
      </c>
      <c r="I17" s="276">
        <v>752947046</v>
      </c>
      <c r="J17" s="276">
        <v>925158154</v>
      </c>
      <c r="K17" s="301">
        <v>596032048</v>
      </c>
      <c r="L17" s="301">
        <v>501038773</v>
      </c>
      <c r="M17" s="301">
        <v>488698993</v>
      </c>
      <c r="N17" s="281">
        <v>598491525</v>
      </c>
      <c r="O17" s="281">
        <v>453345970</v>
      </c>
      <c r="P17" s="281">
        <v>447537046</v>
      </c>
      <c r="Q17" s="281">
        <v>740515376</v>
      </c>
      <c r="R17" s="281">
        <v>891727333</v>
      </c>
      <c r="S17" s="281">
        <v>1047224784</v>
      </c>
      <c r="T17" s="281">
        <v>1157561741</v>
      </c>
      <c r="U17" s="281">
        <v>1322461560</v>
      </c>
      <c r="V17" s="281">
        <v>1267498108</v>
      </c>
      <c r="W17" s="281">
        <v>1426258118</v>
      </c>
      <c r="X17" s="281">
        <v>1645203383</v>
      </c>
    </row>
    <row r="18" spans="1:24" ht="30" customHeight="1">
      <c r="A18" s="273" t="s">
        <v>1</v>
      </c>
      <c r="B18" s="275">
        <v>446168403</v>
      </c>
      <c r="C18" s="275">
        <v>604105620</v>
      </c>
      <c r="D18" s="276">
        <v>499133632</v>
      </c>
      <c r="E18" s="276">
        <v>384841333</v>
      </c>
      <c r="F18" s="276">
        <v>321139313</v>
      </c>
      <c r="G18" s="276">
        <v>489763894</v>
      </c>
      <c r="H18" s="276">
        <v>706476752</v>
      </c>
      <c r="I18" s="276">
        <v>832005896</v>
      </c>
      <c r="J18" s="276">
        <v>967460174</v>
      </c>
      <c r="K18" s="301">
        <v>493917110</v>
      </c>
      <c r="L18" s="301">
        <v>583850368</v>
      </c>
      <c r="M18" s="301">
        <v>497334580</v>
      </c>
      <c r="N18" s="281">
        <v>657232090</v>
      </c>
      <c r="O18" s="281">
        <v>528237928</v>
      </c>
      <c r="P18" s="281">
        <v>514384309</v>
      </c>
      <c r="Q18" s="281">
        <v>722789876</v>
      </c>
      <c r="R18" s="281">
        <v>1016042598</v>
      </c>
      <c r="S18" s="281">
        <v>1196483232</v>
      </c>
      <c r="T18" s="281">
        <v>1220778420</v>
      </c>
      <c r="U18" s="281">
        <v>1353365110</v>
      </c>
      <c r="V18" s="281">
        <v>967651390</v>
      </c>
      <c r="W18" s="281">
        <v>1425318024</v>
      </c>
      <c r="X18" s="281">
        <v>1838910935</v>
      </c>
    </row>
    <row r="19" spans="1:24" ht="30" customHeight="1" thickBot="1">
      <c r="A19" s="288" t="s">
        <v>9</v>
      </c>
      <c r="B19" s="265">
        <v>248088329</v>
      </c>
      <c r="C19" s="265">
        <v>398137514</v>
      </c>
      <c r="D19" s="290">
        <v>257733792</v>
      </c>
      <c r="E19" s="290">
        <v>189209331</v>
      </c>
      <c r="F19" s="290">
        <v>262895011</v>
      </c>
      <c r="G19" s="290">
        <v>450323161</v>
      </c>
      <c r="H19" s="290">
        <v>523193288</v>
      </c>
      <c r="I19" s="290">
        <v>679963416</v>
      </c>
      <c r="J19" s="290">
        <v>693458935</v>
      </c>
      <c r="K19" s="304">
        <v>463201834</v>
      </c>
      <c r="L19" s="304">
        <v>409245589</v>
      </c>
      <c r="M19" s="304">
        <v>360174388</v>
      </c>
      <c r="N19" s="294">
        <v>464099549</v>
      </c>
      <c r="O19" s="294">
        <v>348876754</v>
      </c>
      <c r="P19" s="294">
        <v>306355761</v>
      </c>
      <c r="Q19" s="294">
        <v>458673533</v>
      </c>
      <c r="R19" s="294">
        <v>667660505</v>
      </c>
      <c r="S19" s="281">
        <v>824520154</v>
      </c>
      <c r="T19" s="281">
        <v>760063652</v>
      </c>
      <c r="U19" s="294">
        <v>921282634</v>
      </c>
      <c r="V19" s="294">
        <v>598455832</v>
      </c>
      <c r="W19" s="281">
        <v>1028893017</v>
      </c>
      <c r="X19" s="281">
        <v>1210714983</v>
      </c>
    </row>
    <row r="20" spans="1:24" ht="30" customHeight="1">
      <c r="A20" s="295" t="s">
        <v>15</v>
      </c>
      <c r="B20" s="305">
        <v>100</v>
      </c>
      <c r="C20" s="297">
        <f>(C21/$B$21)*100</f>
        <v>138.97796354005561</v>
      </c>
      <c r="D20" s="297">
        <f t="shared" ref="D20:N20" si="0">(D21/$B$21)*100</f>
        <v>166.02437057965676</v>
      </c>
      <c r="E20" s="297">
        <f t="shared" si="0"/>
        <v>117.66038459257884</v>
      </c>
      <c r="F20" s="297">
        <f t="shared" si="0"/>
        <v>86.28172330439736</v>
      </c>
      <c r="G20" s="297">
        <f t="shared" si="0"/>
        <v>123.96006578351582</v>
      </c>
      <c r="H20" s="297">
        <f t="shared" si="0"/>
        <v>169.87221516833125</v>
      </c>
      <c r="I20" s="297">
        <f t="shared" si="0"/>
        <v>231.81179733499562</v>
      </c>
      <c r="J20" s="297">
        <f t="shared" si="0"/>
        <v>265.77686203124631</v>
      </c>
      <c r="K20" s="297">
        <f t="shared" si="0"/>
        <v>210.50618081558943</v>
      </c>
      <c r="L20" s="297">
        <f t="shared" si="0"/>
        <v>159.22677130135625</v>
      </c>
      <c r="M20" s="297">
        <f t="shared" si="0"/>
        <v>115.51444283144735</v>
      </c>
      <c r="N20" s="297">
        <f t="shared" si="0"/>
        <v>173.90851674585738</v>
      </c>
      <c r="O20" s="297">
        <f t="shared" ref="O20:X20" si="1">(O21/$B$21)*100</f>
        <v>143.86359961697869</v>
      </c>
      <c r="P20" s="297">
        <f t="shared" si="1"/>
        <v>142.34200548824487</v>
      </c>
      <c r="Q20" s="297">
        <f t="shared" si="1"/>
        <v>170.91227532181725</v>
      </c>
      <c r="R20" s="297">
        <f t="shared" si="1"/>
        <v>238.54023767865456</v>
      </c>
      <c r="S20" s="310">
        <f t="shared" si="1"/>
        <v>312.16237009857173</v>
      </c>
      <c r="T20" s="310">
        <f t="shared" si="1"/>
        <v>355.59484307299215</v>
      </c>
      <c r="U20" s="297">
        <f t="shared" si="1"/>
        <v>348.36569239359227</v>
      </c>
      <c r="V20" s="1129">
        <f t="shared" si="1"/>
        <v>379.92214984268224</v>
      </c>
      <c r="W20" s="310">
        <f t="shared" si="1"/>
        <v>334.11960442743481</v>
      </c>
      <c r="X20" s="310">
        <f t="shared" si="1"/>
        <v>462.97154244772526</v>
      </c>
    </row>
    <row r="21" spans="1:24" ht="30" customHeight="1">
      <c r="A21" s="273" t="s">
        <v>260</v>
      </c>
      <c r="B21" s="731">
        <f>SUM(B8:B19)</f>
        <v>3418177293</v>
      </c>
      <c r="C21" s="731">
        <f>SUM(C8:C19)</f>
        <v>4750513192</v>
      </c>
      <c r="D21" s="301">
        <f t="shared" ref="D21:L21" si="2">SUM(D8:D19)</f>
        <v>5675007336</v>
      </c>
      <c r="E21" s="301">
        <f t="shared" si="2"/>
        <v>4021840549</v>
      </c>
      <c r="F21" s="301">
        <f t="shared" si="2"/>
        <v>2949262274</v>
      </c>
      <c r="G21" s="301">
        <f t="shared" si="2"/>
        <v>4237174821</v>
      </c>
      <c r="H21" s="301">
        <f t="shared" si="2"/>
        <v>5806533486</v>
      </c>
      <c r="I21" s="301">
        <f t="shared" si="2"/>
        <v>7923738219</v>
      </c>
      <c r="J21" s="301">
        <f t="shared" si="2"/>
        <v>9084724348</v>
      </c>
      <c r="K21" s="301">
        <f t="shared" si="2"/>
        <v>7195474473</v>
      </c>
      <c r="L21" s="301">
        <f t="shared" si="2"/>
        <v>5442653341</v>
      </c>
      <c r="M21" s="301">
        <f t="shared" ref="M21:U21" si="3">SUM(M8:M19)</f>
        <v>3948488455</v>
      </c>
      <c r="N21" s="275">
        <f t="shared" si="3"/>
        <v>5944501430</v>
      </c>
      <c r="O21" s="275">
        <f t="shared" si="3"/>
        <v>4917512895</v>
      </c>
      <c r="P21" s="275">
        <f t="shared" si="3"/>
        <v>4865502110</v>
      </c>
      <c r="Q21" s="275">
        <f t="shared" si="3"/>
        <v>5842084586</v>
      </c>
      <c r="R21" s="275">
        <f t="shared" si="3"/>
        <v>8153728239</v>
      </c>
      <c r="S21" s="275">
        <v>10670263252</v>
      </c>
      <c r="T21" s="275">
        <f t="shared" si="3"/>
        <v>12154862181</v>
      </c>
      <c r="U21" s="275">
        <f t="shared" si="3"/>
        <v>11907756994</v>
      </c>
      <c r="V21" s="587">
        <f>SUM(V8:V19)</f>
        <v>12986412657</v>
      </c>
      <c r="W21" s="587">
        <f t="shared" ref="W21:X21" si="4">SUM(W8:W19)</f>
        <v>11420800450</v>
      </c>
      <c r="X21" s="275">
        <f t="shared" si="4"/>
        <v>15825188137</v>
      </c>
    </row>
    <row r="22" spans="1:24" ht="30" customHeight="1" thickBot="1">
      <c r="A22" s="298" t="s">
        <v>312</v>
      </c>
      <c r="B22" s="299">
        <v>0</v>
      </c>
      <c r="C22" s="699">
        <f t="shared" ref="C22:Q22" si="5">(C21-B21)/B21</f>
        <v>0.38977963540055616</v>
      </c>
      <c r="D22" s="699">
        <f t="shared" si="5"/>
        <v>0.19460932043234289</v>
      </c>
      <c r="E22" s="699">
        <f t="shared" si="5"/>
        <v>-0.29130654625113245</v>
      </c>
      <c r="F22" s="699">
        <f t="shared" si="5"/>
        <v>-0.26668841340979776</v>
      </c>
      <c r="G22" s="699">
        <f t="shared" si="5"/>
        <v>0.43668973029422747</v>
      </c>
      <c r="H22" s="699">
        <f t="shared" si="5"/>
        <v>0.37037854969354828</v>
      </c>
      <c r="I22" s="699">
        <f t="shared" si="5"/>
        <v>0.36462456267663723</v>
      </c>
      <c r="J22" s="699">
        <f t="shared" si="5"/>
        <v>0.14652000065021331</v>
      </c>
      <c r="K22" s="699">
        <f t="shared" si="5"/>
        <v>-0.20795896525092894</v>
      </c>
      <c r="L22" s="699">
        <f t="shared" si="5"/>
        <v>-0.24360049341808013</v>
      </c>
      <c r="M22" s="699">
        <f t="shared" si="5"/>
        <v>-0.27452876242260749</v>
      </c>
      <c r="N22" s="699">
        <f t="shared" si="5"/>
        <v>0.50551318504488318</v>
      </c>
      <c r="O22" s="699">
        <f t="shared" si="5"/>
        <v>-0.1727627702833272</v>
      </c>
      <c r="P22" s="699">
        <f t="shared" si="5"/>
        <v>-1.0576644354686537E-2</v>
      </c>
      <c r="Q22" s="699">
        <f t="shared" si="5"/>
        <v>0.20071566180042208</v>
      </c>
      <c r="R22" s="699">
        <f t="shared" ref="R22" si="6">(R21-Q21)/Q21</f>
        <v>0.39568815188668</v>
      </c>
      <c r="S22" s="699">
        <f t="shared" ref="S22" si="7">(S21-R21)/R21</f>
        <v>0.30863611580322131</v>
      </c>
      <c r="T22" s="699">
        <f t="shared" ref="T22" si="8">(T21-S21)/S21</f>
        <v>0.13913423632933625</v>
      </c>
      <c r="U22" s="699">
        <f t="shared" ref="U22" si="9">(U21-T21)/T21</f>
        <v>-2.0329739927966033E-2</v>
      </c>
      <c r="V22" s="1128">
        <f t="shared" ref="V22" si="10">(V21-U21)/U21</f>
        <v>9.058428581835401E-2</v>
      </c>
      <c r="W22" s="699">
        <f t="shared" ref="W22" si="11">(W21-V21)/V21</f>
        <v>-0.12055771276882196</v>
      </c>
      <c r="X22" s="699">
        <f t="shared" ref="X22" si="12">(X21-W21)/W21</f>
        <v>0.38564614680751208</v>
      </c>
    </row>
    <row r="23" spans="1:24" ht="12.75" customHeight="1">
      <c r="A23" s="7" t="s">
        <v>19</v>
      </c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24" ht="12.75" customHeight="1">
      <c r="A24" s="7" t="s">
        <v>11</v>
      </c>
      <c r="B24" s="7"/>
      <c r="C24" s="7"/>
      <c r="D24" s="7"/>
      <c r="E24" s="8"/>
      <c r="F24" s="8"/>
      <c r="G24" s="8" t="s">
        <v>261</v>
      </c>
      <c r="H24" s="8"/>
      <c r="I24" s="8"/>
      <c r="J24" s="8"/>
      <c r="K24" s="8"/>
      <c r="L24" s="8"/>
      <c r="M24" s="8"/>
      <c r="N24" s="8"/>
    </row>
  </sheetData>
  <mergeCells count="1">
    <mergeCell ref="B6:T6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
&amp;10 29&amp;9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showGridLines="0" zoomScale="70" zoomScaleNormal="70" workbookViewId="0">
      <selection activeCell="V34" sqref="V34"/>
    </sheetView>
  </sheetViews>
  <sheetFormatPr defaultRowHeight="12.75"/>
  <cols>
    <col min="1" max="1" width="8.7109375" customWidth="1"/>
    <col min="2" max="2" width="10.28515625" bestFit="1" customWidth="1"/>
    <col min="3" max="6" width="9.28515625" bestFit="1" customWidth="1"/>
    <col min="7" max="8" width="10.28515625" bestFit="1" customWidth="1"/>
    <col min="19" max="19" width="14.42578125" customWidth="1"/>
  </cols>
  <sheetData>
    <row r="2" spans="1:8">
      <c r="A2" s="93"/>
      <c r="B2" s="93" t="s">
        <v>170</v>
      </c>
    </row>
    <row r="3" spans="1:8">
      <c r="A3" s="93">
        <v>1988</v>
      </c>
      <c r="B3" s="434">
        <v>3418.2</v>
      </c>
      <c r="D3" s="93"/>
      <c r="E3" s="93"/>
      <c r="F3" s="93"/>
      <c r="G3" s="93"/>
      <c r="H3" s="93"/>
    </row>
    <row r="4" spans="1:8">
      <c r="A4" s="93">
        <v>1989</v>
      </c>
      <c r="B4" s="434">
        <v>4750.5</v>
      </c>
    </row>
    <row r="5" spans="1:8">
      <c r="A5" s="93">
        <v>1990</v>
      </c>
      <c r="B5" s="434">
        <v>5695.9</v>
      </c>
    </row>
    <row r="6" spans="1:8">
      <c r="A6" s="93">
        <v>1991</v>
      </c>
      <c r="B6" s="434">
        <v>4021.8</v>
      </c>
    </row>
    <row r="7" spans="1:8">
      <c r="A7" s="93">
        <v>1992</v>
      </c>
      <c r="B7" s="434">
        <v>2939.2</v>
      </c>
    </row>
    <row r="8" spans="1:8">
      <c r="A8" s="93">
        <v>1993</v>
      </c>
      <c r="B8" s="434">
        <v>4383.5</v>
      </c>
    </row>
    <row r="9" spans="1:8">
      <c r="A9" s="93">
        <v>1994</v>
      </c>
      <c r="B9" s="434">
        <v>5790.2</v>
      </c>
    </row>
    <row r="10" spans="1:8">
      <c r="A10" s="93">
        <v>1995</v>
      </c>
      <c r="B10" s="434">
        <v>7923.7</v>
      </c>
    </row>
    <row r="11" spans="1:8">
      <c r="A11" s="93">
        <v>1996</v>
      </c>
      <c r="B11" s="434">
        <v>9084.7000000000007</v>
      </c>
    </row>
    <row r="12" spans="1:8">
      <c r="A12" s="93">
        <v>1997</v>
      </c>
      <c r="B12" s="434">
        <v>7195.5</v>
      </c>
    </row>
    <row r="13" spans="1:8">
      <c r="A13" s="93">
        <v>1998</v>
      </c>
      <c r="B13" s="434">
        <v>5442.7</v>
      </c>
    </row>
    <row r="14" spans="1:8">
      <c r="A14" s="93">
        <v>1999</v>
      </c>
      <c r="B14" s="434">
        <v>3948.5</v>
      </c>
    </row>
    <row r="15" spans="1:8">
      <c r="A15" s="93">
        <v>2000</v>
      </c>
      <c r="B15" s="434">
        <v>5944.5</v>
      </c>
    </row>
    <row r="16" spans="1:8">
      <c r="A16" s="93">
        <v>2001</v>
      </c>
      <c r="B16" s="434">
        <v>4917.5</v>
      </c>
    </row>
    <row r="17" spans="1:22">
      <c r="A17" s="93">
        <v>2002</v>
      </c>
      <c r="B17" s="434">
        <v>4865.5</v>
      </c>
    </row>
    <row r="18" spans="1:22">
      <c r="A18" s="93">
        <v>2003</v>
      </c>
      <c r="B18" s="434">
        <v>5842</v>
      </c>
    </row>
    <row r="19" spans="1:22">
      <c r="A19" s="93">
        <v>2004</v>
      </c>
      <c r="B19" s="434">
        <v>8154</v>
      </c>
    </row>
    <row r="20" spans="1:22">
      <c r="A20" s="93">
        <v>2005</v>
      </c>
      <c r="B20" s="434">
        <v>10670</v>
      </c>
    </row>
    <row r="21" spans="1:22">
      <c r="A21" s="93">
        <v>2006</v>
      </c>
      <c r="B21" s="434">
        <v>12155</v>
      </c>
    </row>
    <row r="22" spans="1:22">
      <c r="A22" s="93">
        <v>2007</v>
      </c>
      <c r="B22" s="434">
        <v>11908</v>
      </c>
    </row>
    <row r="23" spans="1:22">
      <c r="A23" s="93">
        <v>2008</v>
      </c>
      <c r="B23" s="434">
        <v>12986</v>
      </c>
    </row>
    <row r="24" spans="1:22">
      <c r="A24" s="1121">
        <v>2009</v>
      </c>
      <c r="B24" s="1040">
        <v>11421</v>
      </c>
    </row>
    <row r="25" spans="1:22">
      <c r="A25" s="1121">
        <v>2010</v>
      </c>
      <c r="B25" s="1040">
        <v>15825</v>
      </c>
    </row>
    <row r="30" spans="1:22">
      <c r="S30" s="274"/>
      <c r="T30" s="274"/>
      <c r="U30" s="278"/>
      <c r="V30" s="278"/>
    </row>
    <row r="31" spans="1:22">
      <c r="S31" s="37"/>
      <c r="T31" s="37"/>
      <c r="U31" s="37"/>
      <c r="V31" s="37"/>
    </row>
  </sheetData>
  <phoneticPr fontId="2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5" orientation="landscape" horizontalDpi="300" verticalDpi="300" r:id="rId1"/>
  <headerFooter alignWithMargins="0">
    <oddFooter>&amp;R&amp;"Arial,Negrito"30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AF41"/>
  <sheetViews>
    <sheetView showGridLines="0" topLeftCell="A19" zoomScale="75" workbookViewId="0">
      <selection activeCell="O30" sqref="O30"/>
    </sheetView>
  </sheetViews>
  <sheetFormatPr defaultColWidth="14.85546875" defaultRowHeight="15"/>
  <cols>
    <col min="1" max="1" width="7.140625" style="83" customWidth="1"/>
    <col min="2" max="2" width="10.140625" style="83" customWidth="1"/>
    <col min="3" max="3" width="20.7109375" style="83" customWidth="1"/>
    <col min="4" max="4" width="20.28515625" style="83" customWidth="1"/>
    <col min="5" max="6" width="20.140625" style="83" customWidth="1"/>
    <col min="7" max="7" width="20.42578125" style="83" customWidth="1"/>
    <col min="8" max="8" width="20.85546875" style="83" customWidth="1"/>
    <col min="9" max="9" width="19.7109375" style="83" customWidth="1"/>
    <col min="10" max="10" width="20" style="83" customWidth="1"/>
    <col min="11" max="11" width="20.42578125" style="83" customWidth="1"/>
    <col min="12" max="12" width="20.28515625" style="83" customWidth="1"/>
    <col min="13" max="13" width="20.42578125" style="83" customWidth="1"/>
    <col min="14" max="14" width="20" style="83" customWidth="1"/>
    <col min="15" max="15" width="21.42578125" style="83" customWidth="1"/>
    <col min="16" max="16384" width="14.85546875" style="83"/>
  </cols>
  <sheetData>
    <row r="2" spans="1:32" ht="30" customHeight="1">
      <c r="A2" s="83" t="s">
        <v>261</v>
      </c>
      <c r="B2" s="1542" t="s">
        <v>237</v>
      </c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</row>
    <row r="3" spans="1:32" ht="30" customHeight="1">
      <c r="B3" s="887" t="s">
        <v>94</v>
      </c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</row>
    <row r="4" spans="1:32" ht="23.25" customHeight="1" thickBot="1">
      <c r="B4" s="83" t="s">
        <v>261</v>
      </c>
      <c r="E4" s="84"/>
      <c r="F4" s="84"/>
      <c r="G4" s="84"/>
      <c r="H4" s="84"/>
      <c r="I4" s="84"/>
      <c r="J4" s="84"/>
      <c r="K4" s="84"/>
      <c r="L4" s="84"/>
      <c r="M4" s="85"/>
    </row>
    <row r="5" spans="1:32" ht="27" customHeight="1">
      <c r="B5" s="760"/>
      <c r="C5" s="1536" t="s">
        <v>188</v>
      </c>
      <c r="D5" s="1537"/>
      <c r="E5" s="1537"/>
      <c r="F5" s="1537"/>
      <c r="G5" s="1537"/>
      <c r="H5" s="1537"/>
      <c r="I5" s="1537"/>
      <c r="J5" s="1537"/>
      <c r="K5" s="1537"/>
      <c r="L5" s="1537"/>
      <c r="M5" s="1537"/>
      <c r="N5" s="1538"/>
      <c r="O5" s="748" t="s">
        <v>363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1:32" ht="23.25" customHeight="1" thickBot="1">
      <c r="B6" s="749" t="s">
        <v>435</v>
      </c>
      <c r="C6" s="1539" t="s">
        <v>189</v>
      </c>
      <c r="D6" s="1540"/>
      <c r="E6" s="1540"/>
      <c r="F6" s="1540"/>
      <c r="G6" s="1540"/>
      <c r="H6" s="1540"/>
      <c r="I6" s="1540"/>
      <c r="J6" s="1540"/>
      <c r="K6" s="1540"/>
      <c r="L6" s="1540"/>
      <c r="M6" s="1540"/>
      <c r="N6" s="1541"/>
      <c r="O6" s="749" t="s">
        <v>187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spans="1:32" ht="22.5" customHeight="1" thickBot="1">
      <c r="B7" s="761"/>
      <c r="C7" s="764" t="s">
        <v>345</v>
      </c>
      <c r="D7" s="736" t="s">
        <v>373</v>
      </c>
      <c r="E7" s="736" t="s">
        <v>347</v>
      </c>
      <c r="F7" s="736" t="s">
        <v>374</v>
      </c>
      <c r="G7" s="736" t="s">
        <v>351</v>
      </c>
      <c r="H7" s="736" t="s">
        <v>352</v>
      </c>
      <c r="I7" s="736" t="s">
        <v>375</v>
      </c>
      <c r="J7" s="736" t="s">
        <v>354</v>
      </c>
      <c r="K7" s="736" t="s">
        <v>355</v>
      </c>
      <c r="L7" s="736" t="s">
        <v>356</v>
      </c>
      <c r="M7" s="736" t="s">
        <v>357</v>
      </c>
      <c r="N7" s="759" t="s">
        <v>376</v>
      </c>
      <c r="O7" s="762" t="s">
        <v>186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1:32" ht="30" customHeight="1">
      <c r="B8" s="748" t="s">
        <v>377</v>
      </c>
      <c r="C8" s="873">
        <v>2.8238000000000001E-8</v>
      </c>
      <c r="D8" s="765">
        <v>3.3033000000000002E-8</v>
      </c>
      <c r="E8" s="765">
        <v>3.8958999999999998E-8</v>
      </c>
      <c r="F8" s="765">
        <v>4.5703999999999997E-8</v>
      </c>
      <c r="G8" s="765">
        <v>5.4777000000000001E-8</v>
      </c>
      <c r="H8" s="765">
        <v>6.4837E-8</v>
      </c>
      <c r="I8" s="765">
        <v>7.8482000000000001E-8</v>
      </c>
      <c r="J8" s="765">
        <v>9.7238E-8</v>
      </c>
      <c r="K8" s="765">
        <v>1.1863E-7</v>
      </c>
      <c r="L8" s="765">
        <v>1.497E-7</v>
      </c>
      <c r="M8" s="765">
        <v>1.9132E-7</v>
      </c>
      <c r="N8" s="765">
        <v>2.4401000000000003E-7</v>
      </c>
      <c r="O8" s="757">
        <f>SUM(C8:N8)/12</f>
        <v>9.5410666666666664E-8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</row>
    <row r="9" spans="1:32" ht="30" customHeight="1">
      <c r="B9" s="762" t="s">
        <v>378</v>
      </c>
      <c r="C9" s="766">
        <v>3.2836000000000001E-7</v>
      </c>
      <c r="D9" s="766">
        <v>3.6362999999999998E-7</v>
      </c>
      <c r="E9" s="766">
        <v>3.6362999999999998E-7</v>
      </c>
      <c r="F9" s="766">
        <v>3.6908999999999998E-7</v>
      </c>
      <c r="G9" s="766">
        <v>3.9962999999999999E-7</v>
      </c>
      <c r="H9" s="766">
        <v>4.8617999999999998E-7</v>
      </c>
      <c r="I9" s="766">
        <v>6.9599999999999999E-7</v>
      </c>
      <c r="J9" s="766">
        <v>8.9999999999999996E-7</v>
      </c>
      <c r="K9" s="766">
        <v>1.1880000000000001E-6</v>
      </c>
      <c r="L9" s="766">
        <v>1.6327000000000001E-6</v>
      </c>
      <c r="M9" s="766">
        <v>2.272E-6</v>
      </c>
      <c r="N9" s="766">
        <v>3.3668999999999999E-6</v>
      </c>
      <c r="O9" s="756">
        <f t="shared" ref="O9:O30" si="0">SUM(C9:N9)/12</f>
        <v>1.03051E-6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</row>
    <row r="10" spans="1:32" ht="30" customHeight="1">
      <c r="B10" s="762" t="s">
        <v>379</v>
      </c>
      <c r="C10" s="767">
        <v>5.2047000000000003E-6</v>
      </c>
      <c r="D10" s="767">
        <v>8.6039999999999993E-6</v>
      </c>
      <c r="E10" s="767">
        <v>1.3709E-5</v>
      </c>
      <c r="F10" s="767">
        <v>1.7414E-5</v>
      </c>
      <c r="G10" s="767">
        <v>1.8992E-5</v>
      </c>
      <c r="H10" s="767">
        <v>2.0769000000000001E-5</v>
      </c>
      <c r="I10" s="767">
        <v>2.4187999999999999E-5</v>
      </c>
      <c r="J10" s="767">
        <v>2.6092999999999999E-5</v>
      </c>
      <c r="K10" s="874">
        <v>2.7469000000000001E-5</v>
      </c>
      <c r="L10" s="767">
        <v>3.4604999999999998E-5</v>
      </c>
      <c r="M10" s="767">
        <v>4.4774999999999997E-5</v>
      </c>
      <c r="N10" s="767">
        <v>5.6212999999999999E-5</v>
      </c>
      <c r="O10" s="756">
        <f t="shared" si="0"/>
        <v>2.4836308333333333E-5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</row>
    <row r="11" spans="1:32" ht="30" customHeight="1">
      <c r="B11" s="762" t="s">
        <v>380</v>
      </c>
      <c r="C11" s="768">
        <v>7.025E-5</v>
      </c>
      <c r="D11" s="768">
        <v>8.0637999999999996E-5</v>
      </c>
      <c r="E11" s="768">
        <v>8.3666999999999997E-5</v>
      </c>
      <c r="F11" s="768">
        <v>9.1700000000000006E-5</v>
      </c>
      <c r="G11" s="768">
        <v>9.9264000000000004E-5</v>
      </c>
      <c r="H11" s="768">
        <v>1.0831E-4</v>
      </c>
      <c r="I11" s="768">
        <v>1.1959999999999999E-4</v>
      </c>
      <c r="J11" s="768">
        <v>1.3501E-4</v>
      </c>
      <c r="K11" s="768">
        <v>1.5598000000000001E-4</v>
      </c>
      <c r="L11" s="768">
        <v>2.1230000000000001E-4</v>
      </c>
      <c r="M11" s="768">
        <v>2.6921999999999997E-4</v>
      </c>
      <c r="N11" s="768">
        <v>3.4831E-4</v>
      </c>
      <c r="O11" s="755">
        <f t="shared" si="0"/>
        <v>1.4785408333333331E-4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1:32" ht="30" customHeight="1">
      <c r="B12" s="762" t="s">
        <v>381</v>
      </c>
      <c r="C12" s="769">
        <v>4.3540000000000001E-4</v>
      </c>
      <c r="D12" s="769">
        <v>5.3768999999999996E-4</v>
      </c>
      <c r="E12" s="769">
        <v>6.5981999999999998E-4</v>
      </c>
      <c r="F12" s="769">
        <v>7.9883000000000005E-4</v>
      </c>
      <c r="G12" s="769">
        <v>9.5586E-4</v>
      </c>
      <c r="H12" s="769">
        <v>1.1452999999999999E-3</v>
      </c>
      <c r="I12" s="769">
        <v>1.3924E-3</v>
      </c>
      <c r="J12" s="769">
        <v>1.6988999999999999E-3</v>
      </c>
      <c r="K12" s="769">
        <v>2.0986999999999998E-3</v>
      </c>
      <c r="L12" s="769">
        <v>2.6235999999999998E-3</v>
      </c>
      <c r="M12" s="769">
        <v>3.2897E-3</v>
      </c>
      <c r="N12" s="769">
        <v>4.0547999999999999E-3</v>
      </c>
      <c r="O12" s="754">
        <f t="shared" si="0"/>
        <v>1.6409166666666666E-3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</row>
    <row r="13" spans="1:32" ht="30" customHeight="1">
      <c r="B13" s="762" t="s">
        <v>382</v>
      </c>
      <c r="C13" s="769">
        <v>5.1123999999999996E-3</v>
      </c>
      <c r="D13" s="770">
        <v>6.4976000000000001E-3</v>
      </c>
      <c r="E13" s="769">
        <v>8.1706000000000001E-3</v>
      </c>
      <c r="F13" s="769">
        <v>1.0446E-2</v>
      </c>
      <c r="G13" s="769">
        <v>1.3469E-2</v>
      </c>
      <c r="H13" s="769">
        <v>1.7493000000000002E-2</v>
      </c>
      <c r="I13" s="769">
        <v>2.2825999999999999E-2</v>
      </c>
      <c r="J13" s="769">
        <v>3.0086999999999999E-2</v>
      </c>
      <c r="K13" s="769">
        <v>4.0432000000000003E-2</v>
      </c>
      <c r="L13" s="769">
        <v>5.4989999999999997E-2</v>
      </c>
      <c r="M13" s="769">
        <v>7.4836E-2</v>
      </c>
      <c r="N13" s="769">
        <v>0.10159</v>
      </c>
      <c r="O13" s="753">
        <f t="shared" si="0"/>
        <v>3.2162466666666667E-2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</row>
    <row r="14" spans="1:32" ht="30" customHeight="1">
      <c r="B14" s="762" t="s">
        <v>383</v>
      </c>
      <c r="C14" s="771">
        <v>0.13905999999999999</v>
      </c>
      <c r="D14" s="771">
        <v>0.20025000000000001</v>
      </c>
      <c r="E14" s="771">
        <v>0.27931</v>
      </c>
      <c r="F14" s="771">
        <v>0.40351999999999999</v>
      </c>
      <c r="G14" s="771">
        <v>0.57652000000000003</v>
      </c>
      <c r="H14" s="771">
        <v>0.83540000000000003</v>
      </c>
      <c r="I14" s="771">
        <v>0.93</v>
      </c>
      <c r="J14" s="771">
        <v>0.89900000000000002</v>
      </c>
      <c r="K14" s="771">
        <v>0.86299999999999999</v>
      </c>
      <c r="L14" s="771">
        <v>0.84499999999999997</v>
      </c>
      <c r="M14" s="771">
        <v>0.84199999999999997</v>
      </c>
      <c r="N14" s="771">
        <v>0.85099999999999998</v>
      </c>
      <c r="O14" s="752">
        <f t="shared" si="0"/>
        <v>0.63867166666666653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</row>
    <row r="15" spans="1:32" ht="30" customHeight="1">
      <c r="B15" s="762" t="s">
        <v>301</v>
      </c>
      <c r="C15" s="772">
        <v>0.84499999999999997</v>
      </c>
      <c r="D15" s="772">
        <v>0.84</v>
      </c>
      <c r="E15" s="772">
        <v>0.89300000000000002</v>
      </c>
      <c r="F15" s="772">
        <v>0.90800000000000003</v>
      </c>
      <c r="G15" s="772">
        <v>0.89800000000000002</v>
      </c>
      <c r="H15" s="772">
        <v>0.91300000000000003</v>
      </c>
      <c r="I15" s="772">
        <v>0.92900000000000005</v>
      </c>
      <c r="J15" s="772">
        <v>0.94199999999999995</v>
      </c>
      <c r="K15" s="772">
        <v>0.95099999999999996</v>
      </c>
      <c r="L15" s="772">
        <v>0.96</v>
      </c>
      <c r="M15" s="772">
        <v>0.96299999999999997</v>
      </c>
      <c r="N15" s="772">
        <v>0.96799999999999997</v>
      </c>
      <c r="O15" s="750">
        <f t="shared" si="0"/>
        <v>0.91749999999999998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</row>
    <row r="16" spans="1:32" ht="30" customHeight="1">
      <c r="B16" s="762">
        <v>1996</v>
      </c>
      <c r="C16" s="772">
        <v>0.97450000000000003</v>
      </c>
      <c r="D16" s="772">
        <v>0.98129999999999995</v>
      </c>
      <c r="E16" s="772">
        <v>0.9859</v>
      </c>
      <c r="F16" s="772">
        <v>0.99170000000000003</v>
      </c>
      <c r="G16" s="772">
        <v>0.995</v>
      </c>
      <c r="H16" s="772">
        <v>1.0012000000000001</v>
      </c>
      <c r="I16" s="772">
        <v>1.0072000000000001</v>
      </c>
      <c r="J16" s="772">
        <v>1.0134000000000001</v>
      </c>
      <c r="K16" s="772">
        <v>1.0194000000000001</v>
      </c>
      <c r="L16" s="772">
        <v>1.0253000000000001</v>
      </c>
      <c r="M16" s="772">
        <v>1.0305</v>
      </c>
      <c r="N16" s="772">
        <v>1.0370999999999999</v>
      </c>
      <c r="O16" s="751">
        <f t="shared" si="0"/>
        <v>1.0052083333333333</v>
      </c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</row>
    <row r="17" spans="2:32" ht="30" customHeight="1">
      <c r="B17" s="762">
        <v>1997</v>
      </c>
      <c r="C17" s="772">
        <v>1.0428999999999999</v>
      </c>
      <c r="D17" s="772">
        <v>1.0492999999999999</v>
      </c>
      <c r="E17" s="772">
        <v>1.0567</v>
      </c>
      <c r="F17" s="772">
        <v>1.0609</v>
      </c>
      <c r="G17" s="772">
        <v>1.0682</v>
      </c>
      <c r="H17" s="772">
        <v>1.0746</v>
      </c>
      <c r="I17" s="772">
        <v>1.0806</v>
      </c>
      <c r="J17" s="772">
        <v>1.0879000000000001</v>
      </c>
      <c r="K17" s="772">
        <v>1.0935999999999999</v>
      </c>
      <c r="L17" s="772">
        <v>1.1001000000000001</v>
      </c>
      <c r="M17" s="772">
        <v>1.1073</v>
      </c>
      <c r="N17" s="772">
        <v>1.1133999999999999</v>
      </c>
      <c r="O17" s="751">
        <f t="shared" si="0"/>
        <v>1.0779583333333334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</row>
    <row r="18" spans="2:32" ht="30" customHeight="1">
      <c r="B18" s="762">
        <v>1998</v>
      </c>
      <c r="C18" s="772">
        <v>1.1198999999999999</v>
      </c>
      <c r="D18" s="772">
        <v>1.1271</v>
      </c>
      <c r="E18" s="772">
        <v>1.1336999999999999</v>
      </c>
      <c r="F18" s="772">
        <v>1.1413</v>
      </c>
      <c r="G18" s="772">
        <v>1.1483000000000001</v>
      </c>
      <c r="H18" s="772">
        <v>1.1546000000000001</v>
      </c>
      <c r="I18" s="772">
        <v>1.1615</v>
      </c>
      <c r="J18" s="772">
        <v>1.1717</v>
      </c>
      <c r="K18" s="772">
        <v>1.1890000000000001</v>
      </c>
      <c r="L18" s="772">
        <v>1.1883999999999999</v>
      </c>
      <c r="M18" s="772">
        <v>1.1938</v>
      </c>
      <c r="N18" s="772">
        <v>1.2054</v>
      </c>
      <c r="O18" s="750">
        <f t="shared" si="0"/>
        <v>1.161225</v>
      </c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</row>
    <row r="19" spans="2:32" ht="30" customHeight="1">
      <c r="B19" s="240">
        <v>1999</v>
      </c>
      <c r="C19" s="773">
        <v>1.5019</v>
      </c>
      <c r="D19" s="773">
        <v>1.9137</v>
      </c>
      <c r="E19" s="773">
        <v>1.8968</v>
      </c>
      <c r="F19" s="773">
        <v>1.6940999999999999</v>
      </c>
      <c r="G19" s="773">
        <v>1.6835</v>
      </c>
      <c r="H19" s="773">
        <v>1.7654000000000001</v>
      </c>
      <c r="I19" s="773">
        <v>1.8003</v>
      </c>
      <c r="J19" s="773">
        <v>1.8808</v>
      </c>
      <c r="K19" s="773">
        <v>1.8980999999999999</v>
      </c>
      <c r="L19" s="773">
        <v>1.9695</v>
      </c>
      <c r="M19" s="773">
        <v>1.9298999999999999</v>
      </c>
      <c r="N19" s="773">
        <v>1.8428</v>
      </c>
      <c r="O19" s="750">
        <f t="shared" si="0"/>
        <v>1.8147333333333335</v>
      </c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</row>
    <row r="20" spans="2:32" ht="30" customHeight="1">
      <c r="B20" s="240">
        <v>2000</v>
      </c>
      <c r="C20" s="773">
        <v>1.8029999999999999</v>
      </c>
      <c r="D20" s="773">
        <v>1.7751999999999999</v>
      </c>
      <c r="E20" s="773">
        <v>1.7419</v>
      </c>
      <c r="F20" s="773">
        <v>1.7697000000000001</v>
      </c>
      <c r="G20" s="773">
        <v>1.82</v>
      </c>
      <c r="H20" s="773">
        <v>1.8089999999999999</v>
      </c>
      <c r="I20" s="773">
        <v>1.7981</v>
      </c>
      <c r="J20" s="773">
        <v>1.8980999999999999</v>
      </c>
      <c r="K20" s="773">
        <v>1.8380000000000001</v>
      </c>
      <c r="L20" s="773">
        <v>1.879</v>
      </c>
      <c r="M20" s="773">
        <v>1.9510000000000001</v>
      </c>
      <c r="N20" s="773">
        <v>1.9628000000000001</v>
      </c>
      <c r="O20" s="746">
        <f t="shared" si="0"/>
        <v>1.8371500000000003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</row>
    <row r="21" spans="2:32" ht="30" customHeight="1">
      <c r="B21" s="240">
        <v>2001</v>
      </c>
      <c r="C21" s="773">
        <v>1.9570000000000001</v>
      </c>
      <c r="D21" s="773">
        <v>2.008</v>
      </c>
      <c r="E21" s="773">
        <v>2.0939999999999999</v>
      </c>
      <c r="F21" s="773">
        <v>2.1869999999999998</v>
      </c>
      <c r="G21" s="773">
        <v>2.29</v>
      </c>
      <c r="H21" s="773">
        <v>2.3721000000000001</v>
      </c>
      <c r="I21" s="773">
        <v>2.4685000000000001</v>
      </c>
      <c r="J21" s="773">
        <v>2.512</v>
      </c>
      <c r="K21" s="773">
        <v>2.6680000000000001</v>
      </c>
      <c r="L21" s="773">
        <v>2.7450000000000001</v>
      </c>
      <c r="M21" s="773">
        <v>2.5489999999999999</v>
      </c>
      <c r="N21" s="773">
        <v>2.3679999999999999</v>
      </c>
      <c r="O21" s="746">
        <f t="shared" si="0"/>
        <v>2.3515499999999996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</row>
    <row r="22" spans="2:32" ht="30" customHeight="1">
      <c r="B22" s="240">
        <v>2002</v>
      </c>
      <c r="C22" s="773">
        <v>2.3769999999999998</v>
      </c>
      <c r="D22" s="773">
        <v>2.4239999999999999</v>
      </c>
      <c r="E22" s="773">
        <v>2.3450000000000002</v>
      </c>
      <c r="F22" s="773">
        <v>2.3199999999999998</v>
      </c>
      <c r="G22" s="773">
        <v>2.4849999999999999</v>
      </c>
      <c r="H22" s="773">
        <v>2.7172999999999998</v>
      </c>
      <c r="I22" s="773">
        <v>2.9285999999999999</v>
      </c>
      <c r="J22" s="773">
        <v>3.0891000000000002</v>
      </c>
      <c r="K22" s="773">
        <v>3.3491</v>
      </c>
      <c r="L22" s="773">
        <v>3.7890000000000001</v>
      </c>
      <c r="M22" s="773">
        <v>3.5920000000000001</v>
      </c>
      <c r="N22" s="773">
        <v>3.6305000000000001</v>
      </c>
      <c r="O22" s="746">
        <f t="shared" si="0"/>
        <v>2.92055</v>
      </c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</row>
    <row r="23" spans="2:32" ht="30" customHeight="1">
      <c r="B23" s="240">
        <v>2003</v>
      </c>
      <c r="C23" s="773">
        <v>3.4382000000000001</v>
      </c>
      <c r="D23" s="773">
        <v>3.5914000000000001</v>
      </c>
      <c r="E23" s="773">
        <v>3.44</v>
      </c>
      <c r="F23" s="773">
        <v>3.1076000000000001</v>
      </c>
      <c r="G23" s="773">
        <v>2.952</v>
      </c>
      <c r="H23" s="773">
        <v>2.8820000000000001</v>
      </c>
      <c r="I23" s="773">
        <v>2.8814000000000002</v>
      </c>
      <c r="J23" s="773">
        <v>2.9990999999999999</v>
      </c>
      <c r="K23" s="773">
        <v>2.919</v>
      </c>
      <c r="L23" s="773">
        <v>2.8611</v>
      </c>
      <c r="M23" s="773">
        <v>2.9129999999999998</v>
      </c>
      <c r="N23" s="773">
        <v>2.9235000000000002</v>
      </c>
      <c r="O23" s="746">
        <f t="shared" si="0"/>
        <v>3.0756916666666663</v>
      </c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</row>
    <row r="24" spans="2:32" ht="30" customHeight="1">
      <c r="B24" s="240">
        <v>2004</v>
      </c>
      <c r="C24" s="773">
        <v>2.8517999999999999</v>
      </c>
      <c r="D24" s="773">
        <v>2.9302999999999999</v>
      </c>
      <c r="E24" s="773">
        <v>2.9055</v>
      </c>
      <c r="F24" s="773">
        <v>2.9060000000000001</v>
      </c>
      <c r="G24" s="773">
        <v>3.1004</v>
      </c>
      <c r="H24" s="773">
        <v>3.1291000000000002</v>
      </c>
      <c r="I24" s="773">
        <v>3.0367999999999999</v>
      </c>
      <c r="J24" s="773">
        <v>3.0028999999999999</v>
      </c>
      <c r="K24" s="773">
        <v>2.8910999999999998</v>
      </c>
      <c r="L24" s="773">
        <v>2.8529</v>
      </c>
      <c r="M24" s="773">
        <v>2.786</v>
      </c>
      <c r="N24" s="773">
        <v>2.7181999999999999</v>
      </c>
      <c r="O24" s="746">
        <f t="shared" si="0"/>
        <v>2.9259166666666672</v>
      </c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</row>
    <row r="25" spans="2:32" ht="30" customHeight="1">
      <c r="B25" s="240">
        <v>2005</v>
      </c>
      <c r="C25" s="773">
        <v>2.6930000000000001</v>
      </c>
      <c r="D25" s="773">
        <v>2.5977999999999999</v>
      </c>
      <c r="E25" s="773">
        <v>2.7046999999999999</v>
      </c>
      <c r="F25" s="773">
        <v>2.5792000000000002</v>
      </c>
      <c r="G25" s="773">
        <v>2.4527999999999999</v>
      </c>
      <c r="H25" s="773">
        <v>2.4135</v>
      </c>
      <c r="I25" s="773">
        <v>2.3734999999999999</v>
      </c>
      <c r="J25" s="773">
        <v>2.3605999999999998</v>
      </c>
      <c r="K25" s="773">
        <v>2.2944</v>
      </c>
      <c r="L25" s="773">
        <v>2.2565</v>
      </c>
      <c r="M25" s="773">
        <v>2.2107999999999999</v>
      </c>
      <c r="N25" s="773">
        <v>2.2854999999999999</v>
      </c>
      <c r="O25" s="746">
        <f t="shared" si="0"/>
        <v>2.4351916666666664</v>
      </c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</row>
    <row r="26" spans="2:32" ht="30" customHeight="1">
      <c r="B26" s="240">
        <v>2006</v>
      </c>
      <c r="C26" s="773">
        <v>2.2738999999999998</v>
      </c>
      <c r="D26" s="773">
        <v>2.1619000000000002</v>
      </c>
      <c r="E26" s="773">
        <v>2.1520000000000001</v>
      </c>
      <c r="F26" s="773">
        <v>2.1293000000000002</v>
      </c>
      <c r="G26" s="773">
        <v>2.1781000000000001</v>
      </c>
      <c r="H26" s="773">
        <v>2.2483</v>
      </c>
      <c r="I26" s="773">
        <v>2.1892999999999998</v>
      </c>
      <c r="J26" s="773">
        <v>2.1558999999999999</v>
      </c>
      <c r="K26" s="773">
        <v>2.1686999999999999</v>
      </c>
      <c r="L26" s="773">
        <v>2.1482999999999999</v>
      </c>
      <c r="M26" s="773">
        <v>2.1579000000000002</v>
      </c>
      <c r="N26" s="773">
        <v>2.1499000000000001</v>
      </c>
      <c r="O26" s="746">
        <f>SUM(C26:N26)/12</f>
        <v>2.1761250000000003</v>
      </c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</row>
    <row r="27" spans="2:32" ht="30" customHeight="1">
      <c r="B27" s="240">
        <v>2007</v>
      </c>
      <c r="C27" s="773">
        <v>2.1385000000000001</v>
      </c>
      <c r="D27" s="773">
        <v>2.0962999999999998</v>
      </c>
      <c r="E27" s="773">
        <v>2.0886999999999998</v>
      </c>
      <c r="F27" s="773">
        <v>2.032</v>
      </c>
      <c r="G27" s="773">
        <v>1.9816</v>
      </c>
      <c r="H27" s="773">
        <v>1.9319</v>
      </c>
      <c r="I27" s="773">
        <v>1.8828</v>
      </c>
      <c r="J27" s="773">
        <v>1.966</v>
      </c>
      <c r="K27" s="773">
        <v>1.8996</v>
      </c>
      <c r="L27" s="773">
        <v>1.8009999999999999</v>
      </c>
      <c r="M27" s="773">
        <v>1.7699</v>
      </c>
      <c r="N27" s="773">
        <v>1.786</v>
      </c>
      <c r="O27" s="746">
        <f t="shared" si="0"/>
        <v>1.9478583333333332</v>
      </c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</row>
    <row r="28" spans="2:32" ht="30" customHeight="1">
      <c r="B28" s="240">
        <v>2008</v>
      </c>
      <c r="C28" s="773">
        <v>1.7743</v>
      </c>
      <c r="D28" s="773">
        <v>1.7277</v>
      </c>
      <c r="E28" s="773">
        <v>1.7076</v>
      </c>
      <c r="F28" s="773">
        <v>1.6889000000000001</v>
      </c>
      <c r="G28" s="773">
        <v>1.6605000000000001</v>
      </c>
      <c r="H28" s="773">
        <v>1.6189</v>
      </c>
      <c r="I28" s="773">
        <v>1.5913999999999999</v>
      </c>
      <c r="J28" s="773">
        <v>1.6123000000000001</v>
      </c>
      <c r="K28" s="773">
        <v>1.7996000000000001</v>
      </c>
      <c r="L28" s="773">
        <v>2.1728999999999998</v>
      </c>
      <c r="M28" s="773">
        <v>2.2663000000000002</v>
      </c>
      <c r="N28" s="773">
        <v>2.3944000000000001</v>
      </c>
      <c r="O28" s="746">
        <f t="shared" si="0"/>
        <v>1.8345666666666667</v>
      </c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</row>
    <row r="29" spans="2:32" ht="30" customHeight="1">
      <c r="B29" s="240">
        <v>2009</v>
      </c>
      <c r="C29" s="773">
        <v>2.3073999999999999</v>
      </c>
      <c r="D29" s="773">
        <v>2.3127</v>
      </c>
      <c r="E29" s="773">
        <v>2.3138000000000001</v>
      </c>
      <c r="F29" s="773">
        <v>2.2059000000000002</v>
      </c>
      <c r="G29" s="773">
        <v>2.0609000000000002</v>
      </c>
      <c r="H29" s="773">
        <v>1.9576</v>
      </c>
      <c r="I29" s="773">
        <v>1.9328000000000001</v>
      </c>
      <c r="J29" s="773">
        <v>1.8452</v>
      </c>
      <c r="K29" s="773">
        <v>1.8198000000000001</v>
      </c>
      <c r="L29" s="773">
        <v>1.7383999999999999</v>
      </c>
      <c r="M29" s="773">
        <v>1.7262</v>
      </c>
      <c r="N29" s="773">
        <v>1.7503</v>
      </c>
      <c r="O29" s="746">
        <f t="shared" si="0"/>
        <v>1.997583333333333</v>
      </c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</row>
    <row r="30" spans="2:32" ht="30" customHeight="1" thickBot="1">
      <c r="B30" s="763">
        <v>2010</v>
      </c>
      <c r="C30" s="774">
        <v>1.78</v>
      </c>
      <c r="D30" s="774">
        <v>1.8420000000000001</v>
      </c>
      <c r="E30" s="774">
        <v>1.7858000000000001</v>
      </c>
      <c r="F30" s="774">
        <v>1.7565999999999999</v>
      </c>
      <c r="G30" s="774">
        <v>1.8131999999999999</v>
      </c>
      <c r="H30" s="774">
        <v>1.8065</v>
      </c>
      <c r="I30" s="774">
        <v>1.7696000000000001</v>
      </c>
      <c r="J30" s="774">
        <v>1.7595000000000001</v>
      </c>
      <c r="K30" s="774">
        <v>1.7186999999999999</v>
      </c>
      <c r="L30" s="774">
        <v>1.6835</v>
      </c>
      <c r="M30" s="774">
        <v>1.7133</v>
      </c>
      <c r="N30" s="774">
        <v>1.6934</v>
      </c>
      <c r="O30" s="747">
        <f t="shared" si="0"/>
        <v>1.7601749999999996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</row>
    <row r="31" spans="2:32" ht="23.25" customHeight="1">
      <c r="B31" s="1535" t="s">
        <v>230</v>
      </c>
      <c r="C31" s="1535"/>
      <c r="D31" s="1535"/>
      <c r="E31" s="1535"/>
      <c r="F31" s="1535"/>
      <c r="G31" s="1535"/>
      <c r="H31" s="758"/>
      <c r="I31" s="758"/>
      <c r="J31" s="758"/>
      <c r="K31" s="758"/>
      <c r="L31" s="758"/>
      <c r="M31" s="758"/>
      <c r="N31" s="758"/>
      <c r="O31" s="872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</row>
    <row r="32" spans="2:32" ht="12.75" customHeight="1">
      <c r="B32" s="974" t="s">
        <v>21</v>
      </c>
      <c r="C32" s="887"/>
      <c r="D32" s="975"/>
      <c r="E32" s="975"/>
      <c r="F32" s="975"/>
      <c r="G32" s="975"/>
      <c r="H32" s="89"/>
      <c r="I32" s="86"/>
      <c r="J32" s="86"/>
      <c r="K32" s="86"/>
      <c r="L32" s="86"/>
      <c r="M32" s="86"/>
      <c r="N32" s="85"/>
      <c r="O32" s="85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</row>
    <row r="33" spans="2:32" ht="15" customHeight="1">
      <c r="B33" s="87"/>
      <c r="C33" s="88"/>
      <c r="D33" s="89"/>
      <c r="E33" s="89"/>
      <c r="F33" s="89"/>
      <c r="G33" s="89"/>
      <c r="H33" s="89"/>
      <c r="I33" s="86"/>
      <c r="J33" s="86"/>
      <c r="K33" s="86"/>
      <c r="L33" s="86"/>
      <c r="M33" s="86"/>
      <c r="N33" s="85"/>
      <c r="O33" s="85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</row>
    <row r="34" spans="2:32" ht="15" customHeight="1">
      <c r="B34" s="87"/>
      <c r="C34" s="88"/>
      <c r="D34" s="89"/>
      <c r="E34" s="89"/>
      <c r="F34" s="89"/>
      <c r="G34" s="89"/>
      <c r="H34" s="89"/>
      <c r="I34" s="86"/>
      <c r="J34" s="86"/>
      <c r="K34" s="86"/>
      <c r="L34" s="86"/>
      <c r="M34" s="86"/>
      <c r="N34" s="85"/>
      <c r="O34" s="85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</row>
    <row r="35" spans="2:32" s="89" customFormat="1" ht="15" customHeight="1">
      <c r="B35" s="87"/>
    </row>
    <row r="36" spans="2:32"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</row>
    <row r="37" spans="2:32">
      <c r="B37" s="101"/>
    </row>
    <row r="38" spans="2:32">
      <c r="B38" s="101"/>
    </row>
    <row r="41" spans="2:32">
      <c r="D41" s="90"/>
    </row>
  </sheetData>
  <mergeCells count="4">
    <mergeCell ref="B31:G31"/>
    <mergeCell ref="C5:N5"/>
    <mergeCell ref="C6:N6"/>
    <mergeCell ref="B2:O2"/>
  </mergeCells>
  <phoneticPr fontId="0" type="noConversion"/>
  <printOptions horizontalCentered="1" verticalCentered="1"/>
  <pageMargins left="0.39370078740157483" right="0.23622047244094491" top="0.47244094488188981" bottom="0.31496062992125984" header="0.51181102362204722" footer="0.35433070866141736"/>
  <pageSetup paperSize="9" scale="45" orientation="landscape" horizontalDpi="300" verticalDpi="300" r:id="rId1"/>
  <headerFooter alignWithMargins="0">
    <oddFooter xml:space="preserve">&amp;C &amp;R&amp;"Arial,Negrito"4&amp;"Arial,Normal"
&amp;"Arial,Negrito"&amp;8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3"/>
  <sheetViews>
    <sheetView showGridLines="0" topLeftCell="K3" zoomScale="90" zoomScaleNormal="90" workbookViewId="0">
      <selection activeCell="U7" sqref="U7:X21"/>
    </sheetView>
  </sheetViews>
  <sheetFormatPr defaultColWidth="11.42578125" defaultRowHeight="12.75"/>
  <cols>
    <col min="1" max="1" width="16.42578125" customWidth="1"/>
    <col min="2" max="2" width="11.7109375" customWidth="1"/>
    <col min="3" max="3" width="12.140625" customWidth="1"/>
    <col min="4" max="4" width="11.7109375" customWidth="1"/>
    <col min="5" max="5" width="12.28515625" customWidth="1"/>
    <col min="6" max="6" width="11.7109375" customWidth="1"/>
    <col min="7" max="7" width="12.42578125" customWidth="1"/>
    <col min="8" max="8" width="12" customWidth="1"/>
    <col min="9" max="9" width="11.85546875" customWidth="1"/>
    <col min="10" max="11" width="11.7109375" customWidth="1"/>
    <col min="12" max="12" width="12" customWidth="1"/>
    <col min="13" max="13" width="11.7109375" customWidth="1"/>
    <col min="14" max="15" width="11.85546875" customWidth="1"/>
    <col min="16" max="16" width="11.7109375" customWidth="1"/>
    <col min="17" max="17" width="12" customWidth="1"/>
    <col min="18" max="18" width="12.140625" customWidth="1"/>
    <col min="19" max="19" width="10.85546875" customWidth="1"/>
    <col min="20" max="21" width="11.42578125" customWidth="1"/>
    <col min="22" max="22" width="11.5703125" customWidth="1"/>
    <col min="23" max="23" width="11.42578125" customWidth="1"/>
    <col min="24" max="24" width="11.5703125" customWidth="1"/>
  </cols>
  <sheetData>
    <row r="2" spans="1:24" ht="26.25">
      <c r="A2" s="1551" t="s">
        <v>237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07"/>
      <c r="O2" s="107"/>
      <c r="P2" s="107"/>
      <c r="Q2" s="107"/>
    </row>
    <row r="3" spans="1:24" ht="23.25">
      <c r="A3" s="488" t="s">
        <v>109</v>
      </c>
      <c r="B3" s="488"/>
      <c r="C3" s="488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73"/>
      <c r="O3" s="73"/>
      <c r="P3" s="73"/>
      <c r="Q3" s="73"/>
    </row>
    <row r="4" spans="1:24" ht="13.5" thickBot="1">
      <c r="M4" s="71"/>
      <c r="N4" s="71"/>
      <c r="O4" s="71"/>
      <c r="P4" s="71"/>
      <c r="Q4" s="71" t="s">
        <v>307</v>
      </c>
    </row>
    <row r="5" spans="1:24" ht="30" customHeight="1" thickBot="1">
      <c r="A5" s="268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901"/>
      <c r="X5" s="902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309">
        <v>2004</v>
      </c>
      <c r="S6" s="309">
        <v>2005</v>
      </c>
      <c r="T6" s="309">
        <v>2006</v>
      </c>
      <c r="U6" s="1231">
        <v>2007</v>
      </c>
      <c r="V6" s="272">
        <v>2008</v>
      </c>
      <c r="W6" s="1231">
        <v>2009</v>
      </c>
      <c r="X6" s="272">
        <v>2010</v>
      </c>
    </row>
    <row r="7" spans="1:24" ht="30" customHeight="1">
      <c r="A7" s="273" t="s">
        <v>423</v>
      </c>
      <c r="B7" s="274">
        <v>9401150</v>
      </c>
      <c r="C7" s="300">
        <v>7646992</v>
      </c>
      <c r="D7" s="278">
        <v>27280501</v>
      </c>
      <c r="E7" s="277">
        <v>12113653</v>
      </c>
      <c r="F7" s="278">
        <v>8771315</v>
      </c>
      <c r="G7" s="277">
        <v>13317279</v>
      </c>
      <c r="H7" s="278">
        <v>18663324</v>
      </c>
      <c r="I7" s="277">
        <v>24668434</v>
      </c>
      <c r="J7" s="303">
        <v>17337158</v>
      </c>
      <c r="K7" s="303">
        <v>16782260</v>
      </c>
      <c r="L7" s="303">
        <v>17163542</v>
      </c>
      <c r="M7" s="303">
        <v>13800664</v>
      </c>
      <c r="N7" s="281">
        <v>9041572</v>
      </c>
      <c r="O7" s="281">
        <v>6960996</v>
      </c>
      <c r="P7" s="281">
        <v>9500867</v>
      </c>
      <c r="Q7" s="281">
        <v>4438020</v>
      </c>
      <c r="R7" s="281">
        <v>5941388</v>
      </c>
      <c r="S7" s="1130" t="s">
        <v>500</v>
      </c>
      <c r="T7" s="1130" t="s">
        <v>501</v>
      </c>
      <c r="U7" s="1415" t="s">
        <v>502</v>
      </c>
      <c r="V7" s="1415" t="s">
        <v>503</v>
      </c>
      <c r="W7" s="1416" t="s">
        <v>504</v>
      </c>
      <c r="X7" s="1417" t="s">
        <v>505</v>
      </c>
    </row>
    <row r="8" spans="1:24" ht="30" customHeight="1">
      <c r="A8" s="273" t="s">
        <v>315</v>
      </c>
      <c r="B8" s="274">
        <v>8342689</v>
      </c>
      <c r="C8" s="275">
        <v>12738511</v>
      </c>
      <c r="D8" s="278">
        <v>26782563</v>
      </c>
      <c r="E8" s="276">
        <v>10837146</v>
      </c>
      <c r="F8" s="278">
        <v>8558727</v>
      </c>
      <c r="G8" s="276">
        <v>13881131</v>
      </c>
      <c r="H8" s="278">
        <v>15205425</v>
      </c>
      <c r="I8" s="276">
        <v>30425826</v>
      </c>
      <c r="J8" s="301">
        <v>17766948</v>
      </c>
      <c r="K8" s="301">
        <v>19782019</v>
      </c>
      <c r="L8" s="301">
        <v>13987373</v>
      </c>
      <c r="M8" s="301">
        <v>6328840</v>
      </c>
      <c r="N8" s="281">
        <v>12226626</v>
      </c>
      <c r="O8" s="281">
        <v>8245714</v>
      </c>
      <c r="P8" s="281">
        <v>7662513</v>
      </c>
      <c r="Q8" s="281">
        <v>6070939</v>
      </c>
      <c r="R8" s="281">
        <v>7932130</v>
      </c>
      <c r="S8" s="1131" t="s">
        <v>506</v>
      </c>
      <c r="T8" s="1131" t="s">
        <v>507</v>
      </c>
      <c r="U8" s="1418" t="s">
        <v>508</v>
      </c>
      <c r="V8" s="1418" t="s">
        <v>509</v>
      </c>
      <c r="W8" s="1419" t="s">
        <v>510</v>
      </c>
      <c r="X8" s="1420" t="s">
        <v>511</v>
      </c>
    </row>
    <row r="9" spans="1:24" ht="30" customHeight="1">
      <c r="A9" s="273" t="s">
        <v>317</v>
      </c>
      <c r="B9" s="274">
        <v>13947719</v>
      </c>
      <c r="C9" s="275">
        <v>21720568</v>
      </c>
      <c r="D9" s="278">
        <v>18296926</v>
      </c>
      <c r="E9" s="276">
        <v>21654772</v>
      </c>
      <c r="F9" s="278">
        <v>11132227</v>
      </c>
      <c r="G9" s="276">
        <v>22631412</v>
      </c>
      <c r="H9" s="278">
        <v>19038222</v>
      </c>
      <c r="I9" s="276">
        <v>38571552</v>
      </c>
      <c r="J9" s="301">
        <v>27680486</v>
      </c>
      <c r="K9" s="301">
        <v>25140143</v>
      </c>
      <c r="L9" s="301">
        <v>25791880</v>
      </c>
      <c r="M9" s="301">
        <v>18285529</v>
      </c>
      <c r="N9" s="281">
        <v>14454446</v>
      </c>
      <c r="O9" s="281">
        <v>13670248</v>
      </c>
      <c r="P9" s="281">
        <v>12807389</v>
      </c>
      <c r="Q9" s="281">
        <v>9777031</v>
      </c>
      <c r="R9" s="281">
        <v>12791466</v>
      </c>
      <c r="S9" s="1131" t="s">
        <v>512</v>
      </c>
      <c r="T9" s="1131" t="s">
        <v>513</v>
      </c>
      <c r="U9" s="1418" t="s">
        <v>514</v>
      </c>
      <c r="V9" s="1418" t="s">
        <v>515</v>
      </c>
      <c r="W9" s="1419" t="s">
        <v>516</v>
      </c>
      <c r="X9" s="1420" t="s">
        <v>517</v>
      </c>
    </row>
    <row r="10" spans="1:24" ht="30" customHeight="1">
      <c r="A10" s="273" t="s">
        <v>316</v>
      </c>
      <c r="B10" s="274">
        <v>14739463</v>
      </c>
      <c r="C10" s="275">
        <v>21922029</v>
      </c>
      <c r="D10" s="278">
        <v>43392506</v>
      </c>
      <c r="E10" s="276">
        <v>24152019</v>
      </c>
      <c r="F10" s="278">
        <v>12161495</v>
      </c>
      <c r="G10" s="276">
        <v>27535529</v>
      </c>
      <c r="H10" s="278">
        <v>21470994</v>
      </c>
      <c r="I10" s="276">
        <v>42447070</v>
      </c>
      <c r="J10" s="301">
        <v>34717635</v>
      </c>
      <c r="K10" s="301">
        <v>34935036</v>
      </c>
      <c r="L10" s="301">
        <v>30517939</v>
      </c>
      <c r="M10" s="301">
        <v>19653249</v>
      </c>
      <c r="N10" s="281">
        <v>18381183</v>
      </c>
      <c r="O10" s="281">
        <v>18066335</v>
      </c>
      <c r="P10" s="281">
        <v>19610715</v>
      </c>
      <c r="Q10" s="281">
        <v>14162289</v>
      </c>
      <c r="R10" s="281">
        <v>13189475</v>
      </c>
      <c r="S10" s="1131" t="s">
        <v>518</v>
      </c>
      <c r="T10" s="1131" t="s">
        <v>519</v>
      </c>
      <c r="U10" s="1418" t="s">
        <v>520</v>
      </c>
      <c r="V10" s="1418" t="s">
        <v>521</v>
      </c>
      <c r="W10" s="1419" t="s">
        <v>522</v>
      </c>
      <c r="X10" s="1420" t="s">
        <v>523</v>
      </c>
    </row>
    <row r="11" spans="1:24" ht="30" customHeight="1">
      <c r="A11" s="273" t="s">
        <v>442</v>
      </c>
      <c r="B11" s="274">
        <v>12620736</v>
      </c>
      <c r="C11" s="275">
        <v>32978834</v>
      </c>
      <c r="D11" s="278">
        <v>48776597</v>
      </c>
      <c r="E11" s="276">
        <v>22285893</v>
      </c>
      <c r="F11" s="278">
        <v>12619234</v>
      </c>
      <c r="G11" s="276">
        <v>25129302</v>
      </c>
      <c r="H11" s="278">
        <v>18924619</v>
      </c>
      <c r="I11" s="276">
        <v>40356091</v>
      </c>
      <c r="J11" s="301">
        <v>32989325</v>
      </c>
      <c r="K11" s="301">
        <v>29378342</v>
      </c>
      <c r="L11" s="301">
        <v>26097171</v>
      </c>
      <c r="M11" s="301">
        <v>17985971</v>
      </c>
      <c r="N11" s="281">
        <v>17201840</v>
      </c>
      <c r="O11" s="281">
        <v>13895987</v>
      </c>
      <c r="P11" s="281">
        <v>15118881</v>
      </c>
      <c r="Q11" s="281">
        <v>12979759</v>
      </c>
      <c r="R11" s="281">
        <v>12875622</v>
      </c>
      <c r="S11" s="1131" t="s">
        <v>524</v>
      </c>
      <c r="T11" s="1131" t="s">
        <v>525</v>
      </c>
      <c r="U11" s="1418" t="s">
        <v>526</v>
      </c>
      <c r="V11" s="1418" t="s">
        <v>527</v>
      </c>
      <c r="W11" s="1419" t="s">
        <v>528</v>
      </c>
      <c r="X11" s="1420" t="s">
        <v>529</v>
      </c>
    </row>
    <row r="12" spans="1:24" ht="30" customHeight="1">
      <c r="A12" s="273" t="s">
        <v>443</v>
      </c>
      <c r="B12" s="274">
        <v>12902636</v>
      </c>
      <c r="C12" s="275">
        <v>34945007</v>
      </c>
      <c r="D12" s="278">
        <v>32478662</v>
      </c>
      <c r="E12" s="276">
        <v>23961419</v>
      </c>
      <c r="F12" s="278">
        <v>14474465</v>
      </c>
      <c r="G12" s="276">
        <v>22632703</v>
      </c>
      <c r="H12" s="278">
        <v>13782775</v>
      </c>
      <c r="I12" s="276">
        <v>26712473</v>
      </c>
      <c r="J12" s="301">
        <v>20358835</v>
      </c>
      <c r="K12" s="301">
        <v>19682398</v>
      </c>
      <c r="L12" s="301">
        <v>17913779</v>
      </c>
      <c r="M12" s="301">
        <v>11289947</v>
      </c>
      <c r="N12" s="281">
        <v>12193808</v>
      </c>
      <c r="O12" s="281">
        <v>9072606</v>
      </c>
      <c r="P12" s="281">
        <v>7427734</v>
      </c>
      <c r="Q12" s="281">
        <v>8031789</v>
      </c>
      <c r="R12" s="281">
        <v>7220777</v>
      </c>
      <c r="S12" s="1131" t="s">
        <v>530</v>
      </c>
      <c r="T12" s="1131" t="s">
        <v>531</v>
      </c>
      <c r="U12" s="1418" t="s">
        <v>532</v>
      </c>
      <c r="V12" s="1418" t="s">
        <v>533</v>
      </c>
      <c r="W12" s="1419" t="s">
        <v>534</v>
      </c>
      <c r="X12" s="1420" t="s">
        <v>535</v>
      </c>
    </row>
    <row r="13" spans="1:24" ht="30" customHeight="1">
      <c r="A13" s="273" t="s">
        <v>476</v>
      </c>
      <c r="B13" s="274">
        <v>12507366</v>
      </c>
      <c r="C13" s="275">
        <v>28743227</v>
      </c>
      <c r="D13" s="278">
        <v>40060005</v>
      </c>
      <c r="E13" s="276">
        <v>25536135</v>
      </c>
      <c r="F13" s="278">
        <v>15253966</v>
      </c>
      <c r="G13" s="276">
        <v>24123755</v>
      </c>
      <c r="H13" s="278">
        <v>18202773</v>
      </c>
      <c r="I13" s="276">
        <v>29598523</v>
      </c>
      <c r="J13" s="301">
        <v>28628011</v>
      </c>
      <c r="K13" s="301">
        <v>26300181</v>
      </c>
      <c r="L13" s="301">
        <v>23745943</v>
      </c>
      <c r="M13" s="301">
        <v>16258679</v>
      </c>
      <c r="N13" s="281">
        <v>14750455</v>
      </c>
      <c r="O13" s="281">
        <v>11911645</v>
      </c>
      <c r="P13" s="281">
        <v>11353018</v>
      </c>
      <c r="Q13" s="281">
        <v>12676547</v>
      </c>
      <c r="R13" s="281">
        <v>10956767</v>
      </c>
      <c r="S13" s="1131" t="s">
        <v>536</v>
      </c>
      <c r="T13" s="1131" t="s">
        <v>537</v>
      </c>
      <c r="U13" s="1418" t="s">
        <v>538</v>
      </c>
      <c r="V13" s="1418" t="s">
        <v>539</v>
      </c>
      <c r="W13" s="1419" t="s">
        <v>540</v>
      </c>
      <c r="X13" s="1420" t="s">
        <v>541</v>
      </c>
    </row>
    <row r="14" spans="1:24" ht="30" customHeight="1">
      <c r="A14" s="273" t="s">
        <v>478</v>
      </c>
      <c r="B14" s="274">
        <v>13398417</v>
      </c>
      <c r="C14" s="275">
        <v>32620328</v>
      </c>
      <c r="D14" s="278">
        <v>35682751</v>
      </c>
      <c r="E14" s="276">
        <v>26184032</v>
      </c>
      <c r="F14" s="278">
        <v>12711588</v>
      </c>
      <c r="G14" s="276">
        <v>21204496</v>
      </c>
      <c r="H14" s="278">
        <v>33290870</v>
      </c>
      <c r="I14" s="276">
        <v>28296269</v>
      </c>
      <c r="J14" s="301">
        <v>27738418</v>
      </c>
      <c r="K14" s="301">
        <v>21236389</v>
      </c>
      <c r="L14" s="301">
        <v>20281064</v>
      </c>
      <c r="M14" s="301">
        <v>11959648</v>
      </c>
      <c r="N14" s="281">
        <v>14257277</v>
      </c>
      <c r="O14" s="281">
        <v>10696139</v>
      </c>
      <c r="P14" s="281">
        <v>9911110</v>
      </c>
      <c r="Q14" s="281">
        <v>8952456</v>
      </c>
      <c r="R14" s="281">
        <v>8660547</v>
      </c>
      <c r="S14" s="1131" t="s">
        <v>542</v>
      </c>
      <c r="T14" s="1131" t="s">
        <v>543</v>
      </c>
      <c r="U14" s="1418" t="s">
        <v>544</v>
      </c>
      <c r="V14" s="1418" t="s">
        <v>545</v>
      </c>
      <c r="W14" s="1419" t="s">
        <v>546</v>
      </c>
      <c r="X14" s="1420" t="s">
        <v>547</v>
      </c>
    </row>
    <row r="15" spans="1:24" ht="30" customHeight="1">
      <c r="A15" s="273" t="s">
        <v>480</v>
      </c>
      <c r="B15" s="274">
        <v>14719289</v>
      </c>
      <c r="C15" s="275">
        <v>29055209</v>
      </c>
      <c r="D15" s="278">
        <v>33002234</v>
      </c>
      <c r="E15" s="276">
        <v>19936868</v>
      </c>
      <c r="F15" s="278">
        <v>15587868</v>
      </c>
      <c r="G15" s="276">
        <v>19041420</v>
      </c>
      <c r="H15" s="278">
        <v>35366746</v>
      </c>
      <c r="I15" s="276">
        <v>32997494</v>
      </c>
      <c r="J15" s="301">
        <v>24924447</v>
      </c>
      <c r="K15" s="301">
        <v>22818203</v>
      </c>
      <c r="L15" s="301">
        <v>20531626</v>
      </c>
      <c r="M15" s="301">
        <v>11073920</v>
      </c>
      <c r="N15" s="281">
        <v>12991784</v>
      </c>
      <c r="O15" s="281">
        <v>9748243</v>
      </c>
      <c r="P15" s="281">
        <v>8963324</v>
      </c>
      <c r="Q15" s="281">
        <v>9615565</v>
      </c>
      <c r="R15" s="281">
        <v>10018615</v>
      </c>
      <c r="S15" s="1131" t="s">
        <v>548</v>
      </c>
      <c r="T15" s="1131" t="s">
        <v>549</v>
      </c>
      <c r="U15" s="1418" t="s">
        <v>550</v>
      </c>
      <c r="V15" s="1418" t="s">
        <v>551</v>
      </c>
      <c r="W15" s="1419" t="s">
        <v>552</v>
      </c>
      <c r="X15" s="1420" t="s">
        <v>553</v>
      </c>
    </row>
    <row r="16" spans="1:24" ht="30" customHeight="1">
      <c r="A16" s="273" t="s">
        <v>481</v>
      </c>
      <c r="B16" s="274">
        <v>16960964</v>
      </c>
      <c r="C16" s="275">
        <v>32654320</v>
      </c>
      <c r="D16" s="278">
        <v>35808337</v>
      </c>
      <c r="E16" s="276">
        <v>23703421</v>
      </c>
      <c r="F16" s="278">
        <v>17419331</v>
      </c>
      <c r="G16" s="276">
        <v>26479270</v>
      </c>
      <c r="H16" s="278">
        <v>46904997</v>
      </c>
      <c r="I16" s="276">
        <v>36052270</v>
      </c>
      <c r="J16" s="301">
        <v>34251216</v>
      </c>
      <c r="K16" s="301">
        <v>34055850</v>
      </c>
      <c r="L16" s="301">
        <v>27569971</v>
      </c>
      <c r="M16" s="301">
        <v>20584162</v>
      </c>
      <c r="N16" s="281">
        <v>20830271</v>
      </c>
      <c r="O16" s="281">
        <v>15052984</v>
      </c>
      <c r="P16" s="281">
        <v>12186533</v>
      </c>
      <c r="Q16" s="281">
        <v>16777551</v>
      </c>
      <c r="R16" s="281">
        <v>15230672</v>
      </c>
      <c r="S16" s="1131" t="s">
        <v>554</v>
      </c>
      <c r="T16" s="1131" t="s">
        <v>555</v>
      </c>
      <c r="U16" s="1418" t="s">
        <v>556</v>
      </c>
      <c r="V16" s="1418" t="s">
        <v>557</v>
      </c>
      <c r="W16" s="1419" t="s">
        <v>558</v>
      </c>
      <c r="X16" s="1420" t="s">
        <v>559</v>
      </c>
    </row>
    <row r="17" spans="1:24" ht="30" customHeight="1">
      <c r="A17" s="273" t="s">
        <v>1</v>
      </c>
      <c r="B17" s="274">
        <v>30480869</v>
      </c>
      <c r="C17" s="275">
        <v>43590485</v>
      </c>
      <c r="D17" s="278">
        <v>29260134</v>
      </c>
      <c r="E17" s="276">
        <v>19993037</v>
      </c>
      <c r="F17" s="278">
        <v>27730455</v>
      </c>
      <c r="G17" s="276">
        <v>39707056</v>
      </c>
      <c r="H17" s="278">
        <v>59646097</v>
      </c>
      <c r="I17" s="276">
        <v>43119106</v>
      </c>
      <c r="J17" s="301">
        <v>53746460</v>
      </c>
      <c r="K17" s="301">
        <v>41437691</v>
      </c>
      <c r="L17" s="301">
        <v>37886694</v>
      </c>
      <c r="M17" s="301">
        <v>25140093</v>
      </c>
      <c r="N17" s="281">
        <v>29374877</v>
      </c>
      <c r="O17" s="281">
        <v>23021430</v>
      </c>
      <c r="P17" s="281">
        <v>18461554</v>
      </c>
      <c r="Q17" s="281">
        <v>20803571</v>
      </c>
      <c r="R17" s="281">
        <v>23715033</v>
      </c>
      <c r="S17" s="1131" t="s">
        <v>560</v>
      </c>
      <c r="T17" s="1131" t="s">
        <v>561</v>
      </c>
      <c r="U17" s="1418" t="s">
        <v>562</v>
      </c>
      <c r="V17" s="1418" t="s">
        <v>563</v>
      </c>
      <c r="W17" s="1419" t="s">
        <v>564</v>
      </c>
      <c r="X17" s="1420" t="s">
        <v>565</v>
      </c>
    </row>
    <row r="18" spans="1:24" ht="30" customHeight="1" thickBot="1">
      <c r="A18" s="288" t="s">
        <v>9</v>
      </c>
      <c r="B18" s="289">
        <v>15489313</v>
      </c>
      <c r="C18" s="265">
        <v>24058303</v>
      </c>
      <c r="D18" s="291">
        <v>13987773</v>
      </c>
      <c r="E18" s="290">
        <v>13953356</v>
      </c>
      <c r="F18" s="291">
        <v>19265431</v>
      </c>
      <c r="G18" s="290">
        <v>21216188</v>
      </c>
      <c r="H18" s="291">
        <v>34119120</v>
      </c>
      <c r="I18" s="290">
        <v>21758868</v>
      </c>
      <c r="J18" s="304">
        <v>20749180</v>
      </c>
      <c r="K18" s="304">
        <v>22021403</v>
      </c>
      <c r="L18" s="304">
        <v>19898797</v>
      </c>
      <c r="M18" s="304">
        <v>13022198</v>
      </c>
      <c r="N18" s="294">
        <v>10345508</v>
      </c>
      <c r="O18" s="294">
        <v>8612351</v>
      </c>
      <c r="P18" s="294">
        <v>6759774</v>
      </c>
      <c r="Q18" s="294">
        <v>8552302</v>
      </c>
      <c r="R18" s="294">
        <v>10405608</v>
      </c>
      <c r="S18" s="1131" t="s">
        <v>566</v>
      </c>
      <c r="T18" s="1133" t="s">
        <v>567</v>
      </c>
      <c r="U18" s="1418" t="s">
        <v>568</v>
      </c>
      <c r="V18" s="1421" t="s">
        <v>569</v>
      </c>
      <c r="W18" s="1419" t="s">
        <v>570</v>
      </c>
      <c r="X18" s="1420" t="s">
        <v>571</v>
      </c>
    </row>
    <row r="19" spans="1:24" ht="30" customHeight="1">
      <c r="A19" s="295" t="s">
        <v>15</v>
      </c>
      <c r="B19" s="305">
        <v>100</v>
      </c>
      <c r="C19" s="297">
        <f>(C20/$B$20)*100</f>
        <v>183.84860673751515</v>
      </c>
      <c r="D19" s="297">
        <f t="shared" ref="D19:N19" si="0">(D20/$B$20)*100</f>
        <v>219.25112493625812</v>
      </c>
      <c r="E19" s="297">
        <f t="shared" si="0"/>
        <v>139.20055864884432</v>
      </c>
      <c r="F19" s="297">
        <f t="shared" si="0"/>
        <v>100.0999888263166</v>
      </c>
      <c r="G19" s="297">
        <f t="shared" si="0"/>
        <v>157.76797734468602</v>
      </c>
      <c r="H19" s="297">
        <f t="shared" si="0"/>
        <v>190.65283864802907</v>
      </c>
      <c r="I19" s="297">
        <f t="shared" si="0"/>
        <v>225.05988313151047</v>
      </c>
      <c r="J19" s="297">
        <f t="shared" si="0"/>
        <v>194.22650121137119</v>
      </c>
      <c r="K19" s="297">
        <f t="shared" si="0"/>
        <v>178.66151408931051</v>
      </c>
      <c r="L19" s="297">
        <f t="shared" si="0"/>
        <v>160.3240837672202</v>
      </c>
      <c r="M19" s="297">
        <f t="shared" si="0"/>
        <v>105.62489580758168</v>
      </c>
      <c r="N19" s="297">
        <f t="shared" si="0"/>
        <v>106.00478565936962</v>
      </c>
      <c r="O19" s="297">
        <f t="shared" ref="O19:X19" si="1">(O20/$B$20)*100</f>
        <v>84.869329068656711</v>
      </c>
      <c r="P19" s="297">
        <f t="shared" si="1"/>
        <v>79.632457094004423</v>
      </c>
      <c r="Q19" s="297">
        <f t="shared" si="1"/>
        <v>75.686488835709198</v>
      </c>
      <c r="R19" s="1129">
        <f t="shared" si="1"/>
        <v>79.162222277261634</v>
      </c>
      <c r="S19" s="310">
        <f t="shared" si="1"/>
        <v>101.42558560177311</v>
      </c>
      <c r="T19" s="314">
        <f t="shared" si="1"/>
        <v>105.4179664385078</v>
      </c>
      <c r="U19" s="310">
        <f t="shared" si="1"/>
        <v>152.36165236755969</v>
      </c>
      <c r="V19" s="314">
        <f t="shared" si="1"/>
        <v>173.84265558735933</v>
      </c>
      <c r="W19" s="310">
        <f t="shared" si="1"/>
        <v>171.63191346875317</v>
      </c>
      <c r="X19" s="310">
        <f t="shared" si="1"/>
        <v>288.55540306904862</v>
      </c>
    </row>
    <row r="20" spans="1:24" ht="30" customHeight="1">
      <c r="A20" s="295" t="s">
        <v>260</v>
      </c>
      <c r="B20" s="306">
        <f t="shared" ref="B20:M20" si="2">SUM(B7:B18)</f>
        <v>175510611</v>
      </c>
      <c r="C20" s="306">
        <f t="shared" si="2"/>
        <v>322673813</v>
      </c>
      <c r="D20" s="306">
        <f t="shared" si="2"/>
        <v>384808989</v>
      </c>
      <c r="E20" s="306">
        <f t="shared" si="2"/>
        <v>244311751</v>
      </c>
      <c r="F20" s="306">
        <f t="shared" si="2"/>
        <v>175686102</v>
      </c>
      <c r="G20" s="306">
        <f t="shared" si="2"/>
        <v>276899541</v>
      </c>
      <c r="H20" s="306">
        <f t="shared" si="2"/>
        <v>334615962</v>
      </c>
      <c r="I20" s="306">
        <f t="shared" si="2"/>
        <v>395003976</v>
      </c>
      <c r="J20" s="306">
        <f t="shared" si="2"/>
        <v>340888119</v>
      </c>
      <c r="K20" s="306">
        <f t="shared" si="2"/>
        <v>313569915</v>
      </c>
      <c r="L20" s="306">
        <f t="shared" si="2"/>
        <v>281385779</v>
      </c>
      <c r="M20" s="306">
        <f t="shared" si="2"/>
        <v>185382900</v>
      </c>
      <c r="N20" s="297">
        <f t="shared" ref="N20:R20" si="3">SUM(N7:N18)</f>
        <v>186049647</v>
      </c>
      <c r="O20" s="297">
        <f t="shared" si="3"/>
        <v>148954678</v>
      </c>
      <c r="P20" s="297">
        <f t="shared" si="3"/>
        <v>139763412</v>
      </c>
      <c r="Q20" s="297">
        <f t="shared" si="3"/>
        <v>132837819</v>
      </c>
      <c r="R20" s="1129">
        <f t="shared" si="3"/>
        <v>138938100</v>
      </c>
      <c r="S20" s="1136" t="s">
        <v>572</v>
      </c>
      <c r="T20" s="1135" t="s">
        <v>573</v>
      </c>
      <c r="U20" s="1422" t="s">
        <v>574</v>
      </c>
      <c r="V20" s="1423" t="s">
        <v>575</v>
      </c>
      <c r="W20" s="1422" t="s">
        <v>576</v>
      </c>
      <c r="X20" s="1422" t="s">
        <v>577</v>
      </c>
    </row>
    <row r="21" spans="1:24" ht="30" customHeight="1" thickBot="1">
      <c r="A21" s="298" t="s">
        <v>312</v>
      </c>
      <c r="B21" s="299">
        <v>0</v>
      </c>
      <c r="C21" s="699">
        <f t="shared" ref="C21:P21" si="4">(C20-B20)/B20</f>
        <v>0.83848606737515141</v>
      </c>
      <c r="D21" s="699">
        <f t="shared" si="4"/>
        <v>0.19256342937255957</v>
      </c>
      <c r="E21" s="699">
        <f t="shared" si="4"/>
        <v>-0.36510903335472761</v>
      </c>
      <c r="F21" s="699">
        <f t="shared" si="4"/>
        <v>-0.28089377084444866</v>
      </c>
      <c r="G21" s="699">
        <f t="shared" si="4"/>
        <v>0.57610384571000384</v>
      </c>
      <c r="H21" s="699">
        <f t="shared" si="4"/>
        <v>0.20843812449656607</v>
      </c>
      <c r="I21" s="699">
        <f t="shared" si="4"/>
        <v>0.18046961549311866</v>
      </c>
      <c r="J21" s="699">
        <f t="shared" si="4"/>
        <v>-0.13700079059457365</v>
      </c>
      <c r="K21" s="699">
        <f t="shared" si="4"/>
        <v>-8.0138328317626115E-2</v>
      </c>
      <c r="L21" s="699">
        <f t="shared" si="4"/>
        <v>-0.10263783118351771</v>
      </c>
      <c r="M21" s="699">
        <f t="shared" si="4"/>
        <v>-0.34117885893586686</v>
      </c>
      <c r="N21" s="699">
        <f t="shared" si="4"/>
        <v>3.5965938605987931E-3</v>
      </c>
      <c r="O21" s="699">
        <f t="shared" si="4"/>
        <v>-0.19938209826326625</v>
      </c>
      <c r="P21" s="699">
        <f t="shared" si="4"/>
        <v>-6.1705118116532065E-2</v>
      </c>
      <c r="Q21" s="699">
        <f t="shared" ref="Q21" si="5">(Q20-P20)/P20</f>
        <v>-4.9552260501482322E-2</v>
      </c>
      <c r="R21" s="1128">
        <f t="shared" ref="R21" si="6">(R20-Q20)/Q20</f>
        <v>4.5922772941642473E-2</v>
      </c>
      <c r="S21" s="699">
        <f t="shared" ref="S21" si="7">(S20-R20)/R20</f>
        <v>0.28123722002819962</v>
      </c>
      <c r="T21" s="700">
        <f t="shared" ref="T21" si="8">(T20-S20)/S20</f>
        <v>3.9362659954559974E-2</v>
      </c>
      <c r="U21" s="699">
        <f t="shared" ref="U21" si="9">(U20-T20)/T20</f>
        <v>0.44531010713847324</v>
      </c>
      <c r="V21" s="700">
        <f t="shared" ref="V21" si="10">(V20-U20)/U20</f>
        <v>0.14098694051951149</v>
      </c>
      <c r="W21" s="699">
        <f t="shared" ref="W21" si="11">(W20-V20)/V20</f>
        <v>-1.2716914103369812E-2</v>
      </c>
      <c r="X21" s="699">
        <f t="shared" ref="X21" si="12">(X20-W20)/W20</f>
        <v>0.68124562173329273</v>
      </c>
    </row>
    <row r="22" spans="1:24" ht="12.75" customHeight="1">
      <c r="A22" s="7" t="s">
        <v>19</v>
      </c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4">
      <c r="S23" s="1173"/>
      <c r="T23" s="1173"/>
      <c r="U23" s="1173"/>
      <c r="V23" s="1173"/>
      <c r="W23" s="1173"/>
      <c r="X23" s="1173"/>
    </row>
  </sheetData>
  <mergeCells count="2">
    <mergeCell ref="A2:M2"/>
    <mergeCell ref="B5:T5"/>
  </mergeCells>
  <phoneticPr fontId="2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5" orientation="landscape" horizontalDpi="300" verticalDpi="300" r:id="rId1"/>
  <headerFooter alignWithMargins="0">
    <oddFooter xml:space="preserve">&amp;R&amp;"Arial,Negrito"&amp;9
&amp;10 31&amp;9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showGridLines="0" zoomScale="70" zoomScaleNormal="70" workbookViewId="0">
      <selection activeCell="A35" sqref="A1:O35"/>
    </sheetView>
  </sheetViews>
  <sheetFormatPr defaultRowHeight="12.75"/>
  <cols>
    <col min="1" max="1" width="8.7109375" customWidth="1"/>
    <col min="2" max="2" width="13.5703125" customWidth="1"/>
    <col min="3" max="3" width="9.28515625" bestFit="1" customWidth="1"/>
    <col min="4" max="4" width="16.28515625" customWidth="1"/>
    <col min="5" max="6" width="9.28515625" bestFit="1" customWidth="1"/>
    <col min="7" max="8" width="10.28515625" bestFit="1" customWidth="1"/>
    <col min="12" max="12" width="7.140625" customWidth="1"/>
    <col min="13" max="13" width="5.85546875" customWidth="1"/>
  </cols>
  <sheetData>
    <row r="2" spans="1:8">
      <c r="A2" s="93"/>
      <c r="B2" s="93" t="s">
        <v>170</v>
      </c>
    </row>
    <row r="3" spans="1:8">
      <c r="A3" s="93">
        <v>1988</v>
      </c>
      <c r="B3" s="710">
        <v>175.5</v>
      </c>
      <c r="D3" s="500"/>
      <c r="E3" s="93"/>
      <c r="F3" s="93"/>
      <c r="G3" s="93"/>
      <c r="H3" s="93"/>
    </row>
    <row r="4" spans="1:8">
      <c r="A4" s="93">
        <v>1989</v>
      </c>
      <c r="B4" s="710">
        <v>332.5</v>
      </c>
      <c r="D4" s="500"/>
    </row>
    <row r="5" spans="1:8">
      <c r="A5" s="93">
        <v>1990</v>
      </c>
      <c r="B5" s="711">
        <v>384.8</v>
      </c>
      <c r="D5" s="500"/>
    </row>
    <row r="6" spans="1:8">
      <c r="A6" s="93">
        <v>1991</v>
      </c>
      <c r="B6" s="710">
        <v>244.3</v>
      </c>
      <c r="D6" s="500"/>
    </row>
    <row r="7" spans="1:8">
      <c r="A7" s="93">
        <v>1992</v>
      </c>
      <c r="B7" s="710">
        <v>175.7</v>
      </c>
      <c r="D7" s="500"/>
    </row>
    <row r="8" spans="1:8">
      <c r="A8" s="93">
        <v>1993</v>
      </c>
      <c r="B8" s="710">
        <v>276.89999999999998</v>
      </c>
      <c r="D8" s="500"/>
    </row>
    <row r="9" spans="1:8">
      <c r="A9" s="93">
        <v>1994</v>
      </c>
      <c r="B9" s="710">
        <v>334.6</v>
      </c>
      <c r="D9" s="500"/>
    </row>
    <row r="10" spans="1:8">
      <c r="A10" s="93">
        <v>1995</v>
      </c>
      <c r="B10" s="710">
        <v>395</v>
      </c>
      <c r="D10" s="500"/>
    </row>
    <row r="11" spans="1:8">
      <c r="A11" s="93">
        <v>1996</v>
      </c>
      <c r="B11" s="710">
        <v>340.9</v>
      </c>
      <c r="D11" s="500"/>
    </row>
    <row r="12" spans="1:8">
      <c r="A12" s="93">
        <v>1997</v>
      </c>
      <c r="B12" s="710">
        <v>313.60000000000002</v>
      </c>
      <c r="D12" s="500"/>
    </row>
    <row r="13" spans="1:8">
      <c r="A13" s="93">
        <v>1998</v>
      </c>
      <c r="B13" s="710">
        <v>281.39999999999998</v>
      </c>
      <c r="D13" s="500"/>
    </row>
    <row r="14" spans="1:8">
      <c r="A14" s="93">
        <v>1999</v>
      </c>
      <c r="B14" s="710">
        <v>185.4</v>
      </c>
      <c r="D14" s="500"/>
    </row>
    <row r="15" spans="1:8">
      <c r="A15" s="93">
        <v>2000</v>
      </c>
      <c r="B15" s="710">
        <v>186</v>
      </c>
      <c r="D15" s="500"/>
    </row>
    <row r="16" spans="1:8">
      <c r="A16" s="93">
        <v>2001</v>
      </c>
      <c r="B16" s="710">
        <v>149</v>
      </c>
      <c r="D16" s="500"/>
    </row>
    <row r="17" spans="1:4">
      <c r="A17" s="93">
        <v>2002</v>
      </c>
      <c r="B17" s="710">
        <v>139.80000000000001</v>
      </c>
      <c r="D17" s="500"/>
    </row>
    <row r="18" spans="1:4">
      <c r="A18" s="93">
        <v>2003</v>
      </c>
      <c r="B18" s="710">
        <v>132.80000000000001</v>
      </c>
      <c r="D18" s="500"/>
    </row>
    <row r="19" spans="1:4">
      <c r="A19" s="93">
        <v>2004</v>
      </c>
      <c r="B19" s="710">
        <v>138.9</v>
      </c>
      <c r="D19" s="500"/>
    </row>
    <row r="20" spans="1:4">
      <c r="A20" s="93">
        <v>2005</v>
      </c>
      <c r="B20" s="710">
        <v>178.1</v>
      </c>
      <c r="D20" s="500"/>
    </row>
    <row r="21" spans="1:4">
      <c r="A21" s="93">
        <v>2006</v>
      </c>
      <c r="B21" s="710">
        <v>185</v>
      </c>
      <c r="D21" s="500"/>
    </row>
    <row r="22" spans="1:4">
      <c r="A22" s="93">
        <v>2007</v>
      </c>
      <c r="B22" s="710">
        <v>267.39999999999998</v>
      </c>
    </row>
    <row r="23" spans="1:4">
      <c r="A23" s="93">
        <v>2008</v>
      </c>
      <c r="B23" s="710">
        <v>305.10000000000002</v>
      </c>
    </row>
    <row r="24" spans="1:4">
      <c r="A24" s="1142">
        <v>2009</v>
      </c>
      <c r="B24" s="710">
        <v>301.2</v>
      </c>
    </row>
    <row r="25" spans="1:4">
      <c r="A25" s="1142">
        <v>2010</v>
      </c>
      <c r="B25" s="710">
        <v>506.4</v>
      </c>
    </row>
  </sheetData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80" orientation="landscape" horizontalDpi="300" verticalDpi="300" r:id="rId1"/>
  <headerFooter alignWithMargins="0">
    <oddFooter>&amp;R&amp;"Arial,Negrito"32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opLeftCell="K1" zoomScale="75" workbookViewId="0">
      <selection activeCell="U7" sqref="U7:X21"/>
    </sheetView>
  </sheetViews>
  <sheetFormatPr defaultColWidth="11.42578125" defaultRowHeight="12.75"/>
  <cols>
    <col min="1" max="1" width="20.140625" customWidth="1"/>
    <col min="2" max="2" width="14" customWidth="1"/>
    <col min="3" max="3" width="13.85546875" customWidth="1"/>
    <col min="4" max="4" width="14.28515625" customWidth="1"/>
    <col min="5" max="5" width="13.7109375" customWidth="1"/>
    <col min="6" max="6" width="14.140625" customWidth="1"/>
    <col min="7" max="7" width="13.85546875" customWidth="1"/>
    <col min="8" max="9" width="14.28515625" customWidth="1"/>
    <col min="10" max="10" width="15.42578125" customWidth="1"/>
    <col min="11" max="12" width="15.5703125" customWidth="1"/>
    <col min="13" max="13" width="15.7109375" bestFit="1" customWidth="1"/>
    <col min="14" max="14" width="15.42578125" customWidth="1"/>
    <col min="15" max="15" width="15.5703125" customWidth="1"/>
    <col min="16" max="16" width="15.28515625" customWidth="1"/>
    <col min="17" max="18" width="15.5703125" customWidth="1"/>
    <col min="19" max="19" width="15" customWidth="1"/>
    <col min="20" max="20" width="15.28515625" customWidth="1"/>
    <col min="21" max="21" width="16.85546875" customWidth="1"/>
    <col min="22" max="22" width="18.5703125" customWidth="1"/>
    <col min="23" max="23" width="20.28515625" customWidth="1"/>
    <col min="24" max="24" width="17.85546875" customWidth="1"/>
  </cols>
  <sheetData>
    <row r="1" spans="1:24" ht="1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0"/>
    </row>
    <row r="2" spans="1:24" ht="29.25" customHeight="1">
      <c r="A2" s="1551" t="s">
        <v>237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07"/>
      <c r="O2" s="107"/>
      <c r="P2" s="107"/>
      <c r="Q2" s="107"/>
    </row>
    <row r="3" spans="1:24" ht="33.75" customHeight="1">
      <c r="A3" s="488" t="s">
        <v>110</v>
      </c>
      <c r="B3" s="488"/>
      <c r="C3" s="488"/>
      <c r="D3" s="493"/>
      <c r="E3" s="493"/>
      <c r="F3" s="493"/>
      <c r="G3" s="493"/>
      <c r="H3" s="493"/>
      <c r="I3" s="493"/>
      <c r="J3" s="493"/>
      <c r="K3" s="493"/>
      <c r="L3" s="493"/>
      <c r="M3" s="493"/>
    </row>
    <row r="4" spans="1:24" ht="17.25" customHeight="1" thickBot="1">
      <c r="E4" s="73"/>
      <c r="F4" s="73"/>
      <c r="G4" s="73"/>
      <c r="H4" s="73"/>
      <c r="I4" s="73"/>
      <c r="J4" s="73"/>
      <c r="K4" s="73"/>
      <c r="L4" s="114" t="s">
        <v>29</v>
      </c>
      <c r="M4" s="113"/>
      <c r="N4" s="113"/>
      <c r="O4" s="113"/>
      <c r="P4" s="113"/>
      <c r="Q4" s="113"/>
      <c r="R4" s="73"/>
    </row>
    <row r="5" spans="1:24" ht="30" customHeight="1" thickBot="1">
      <c r="A5" s="302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901"/>
      <c r="X5" s="902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309">
        <v>2004</v>
      </c>
      <c r="S6" s="309">
        <v>2005</v>
      </c>
      <c r="T6" s="309">
        <v>2006</v>
      </c>
      <c r="U6" s="309">
        <v>2007</v>
      </c>
      <c r="V6" s="309">
        <v>2008</v>
      </c>
      <c r="W6" s="309">
        <v>2009</v>
      </c>
      <c r="X6" s="309">
        <v>2010</v>
      </c>
    </row>
    <row r="7" spans="1:24" ht="30" customHeight="1">
      <c r="A7" s="273" t="s">
        <v>423</v>
      </c>
      <c r="B7" s="274">
        <v>35976822</v>
      </c>
      <c r="C7" s="300">
        <v>16816092</v>
      </c>
      <c r="D7" s="278">
        <v>68552477</v>
      </c>
      <c r="E7" s="277">
        <v>38864369</v>
      </c>
      <c r="F7" s="278">
        <v>23799510</v>
      </c>
      <c r="G7" s="277">
        <v>17748031</v>
      </c>
      <c r="H7" s="278">
        <v>31343472</v>
      </c>
      <c r="I7" s="277">
        <v>91030695</v>
      </c>
      <c r="J7" s="303">
        <v>81175087</v>
      </c>
      <c r="K7" s="303">
        <v>111800572</v>
      </c>
      <c r="L7" s="303">
        <v>146456170</v>
      </c>
      <c r="M7" s="303">
        <v>99368275</v>
      </c>
      <c r="N7" s="281">
        <v>102543193</v>
      </c>
      <c r="O7" s="281">
        <v>139367833</v>
      </c>
      <c r="P7" s="281">
        <v>110131598</v>
      </c>
      <c r="Q7" s="311">
        <v>123080367</v>
      </c>
      <c r="R7" s="282">
        <v>173540530</v>
      </c>
      <c r="S7" s="1137" t="s">
        <v>578</v>
      </c>
      <c r="T7" s="1137" t="s">
        <v>579</v>
      </c>
      <c r="U7" s="1424" t="s">
        <v>580</v>
      </c>
      <c r="V7" s="1424" t="s">
        <v>581</v>
      </c>
      <c r="W7" s="1425" t="s">
        <v>582</v>
      </c>
      <c r="X7" s="1426">
        <v>490205421</v>
      </c>
    </row>
    <row r="8" spans="1:24" ht="30" customHeight="1">
      <c r="A8" s="273" t="s">
        <v>315</v>
      </c>
      <c r="B8" s="274">
        <v>30274544</v>
      </c>
      <c r="C8" s="275">
        <v>29930036</v>
      </c>
      <c r="D8" s="278">
        <v>74178184</v>
      </c>
      <c r="E8" s="276">
        <v>26730961</v>
      </c>
      <c r="F8" s="278">
        <v>29436516</v>
      </c>
      <c r="G8" s="276">
        <v>20972343</v>
      </c>
      <c r="H8" s="278">
        <v>40547942</v>
      </c>
      <c r="I8" s="276">
        <v>95833593</v>
      </c>
      <c r="J8" s="301">
        <v>85312772</v>
      </c>
      <c r="K8" s="301">
        <v>102782869</v>
      </c>
      <c r="L8" s="301">
        <v>141220320</v>
      </c>
      <c r="M8" s="301">
        <v>68421465</v>
      </c>
      <c r="N8" s="281">
        <v>128467313</v>
      </c>
      <c r="O8" s="281">
        <v>130863714</v>
      </c>
      <c r="P8" s="281">
        <v>107918225</v>
      </c>
      <c r="Q8" s="311">
        <v>127805946</v>
      </c>
      <c r="R8" s="281">
        <v>136227021</v>
      </c>
      <c r="S8" s="1138" t="s">
        <v>583</v>
      </c>
      <c r="T8" s="1138" t="s">
        <v>584</v>
      </c>
      <c r="U8" s="1427" t="s">
        <v>585</v>
      </c>
      <c r="V8" s="1427" t="s">
        <v>586</v>
      </c>
      <c r="W8" s="1428" t="s">
        <v>587</v>
      </c>
      <c r="X8" s="1429" t="s">
        <v>1362</v>
      </c>
    </row>
    <row r="9" spans="1:24" ht="30" customHeight="1">
      <c r="A9" s="273" t="s">
        <v>317</v>
      </c>
      <c r="B9" s="274">
        <v>38603418</v>
      </c>
      <c r="C9" s="275">
        <v>36526230</v>
      </c>
      <c r="D9" s="278">
        <v>74012153</v>
      </c>
      <c r="E9" s="276">
        <v>34789557</v>
      </c>
      <c r="F9" s="278">
        <v>26063285</v>
      </c>
      <c r="G9" s="276">
        <v>27445484</v>
      </c>
      <c r="H9" s="278">
        <v>49828778</v>
      </c>
      <c r="I9" s="276">
        <v>87464767</v>
      </c>
      <c r="J9" s="301">
        <v>97481400</v>
      </c>
      <c r="K9" s="301">
        <v>119533093</v>
      </c>
      <c r="L9" s="301">
        <v>167647071</v>
      </c>
      <c r="M9" s="301">
        <v>89084794</v>
      </c>
      <c r="N9" s="281">
        <v>128191835</v>
      </c>
      <c r="O9" s="281">
        <v>161527773</v>
      </c>
      <c r="P9" s="281">
        <v>121275587</v>
      </c>
      <c r="Q9" s="311">
        <v>141086065</v>
      </c>
      <c r="R9" s="281">
        <v>207778660</v>
      </c>
      <c r="S9" s="1138" t="s">
        <v>588</v>
      </c>
      <c r="T9" s="1138" t="s">
        <v>589</v>
      </c>
      <c r="U9" s="1427" t="s">
        <v>590</v>
      </c>
      <c r="V9" s="1427" t="s">
        <v>591</v>
      </c>
      <c r="W9" s="1428" t="s">
        <v>592</v>
      </c>
      <c r="X9" s="1429" t="s">
        <v>1363</v>
      </c>
    </row>
    <row r="10" spans="1:24" ht="30" customHeight="1">
      <c r="A10" s="273" t="s">
        <v>316</v>
      </c>
      <c r="B10" s="274">
        <v>36774151</v>
      </c>
      <c r="C10" s="275">
        <v>33661499</v>
      </c>
      <c r="D10" s="278">
        <v>63131341</v>
      </c>
      <c r="E10" s="276">
        <v>37959690</v>
      </c>
      <c r="F10" s="278">
        <v>30032597</v>
      </c>
      <c r="G10" s="276">
        <v>26193333</v>
      </c>
      <c r="H10" s="278">
        <v>46105844</v>
      </c>
      <c r="I10" s="276">
        <v>66270467</v>
      </c>
      <c r="J10" s="301">
        <v>108951655</v>
      </c>
      <c r="K10" s="301">
        <v>139256458</v>
      </c>
      <c r="L10" s="301">
        <v>153850074</v>
      </c>
      <c r="M10" s="301">
        <v>98638749</v>
      </c>
      <c r="N10" s="281">
        <v>128340432</v>
      </c>
      <c r="O10" s="281">
        <v>141661192</v>
      </c>
      <c r="P10" s="281">
        <v>148262145</v>
      </c>
      <c r="Q10" s="311">
        <v>156966533</v>
      </c>
      <c r="R10" s="281">
        <v>210896730</v>
      </c>
      <c r="S10" s="1138" t="s">
        <v>593</v>
      </c>
      <c r="T10" s="1138" t="s">
        <v>594</v>
      </c>
      <c r="U10" s="1427" t="s">
        <v>595</v>
      </c>
      <c r="V10" s="1427" t="s">
        <v>596</v>
      </c>
      <c r="W10" s="1428" t="s">
        <v>597</v>
      </c>
      <c r="X10" s="1429" t="s">
        <v>1364</v>
      </c>
    </row>
    <row r="11" spans="1:24" ht="30" customHeight="1">
      <c r="A11" s="273" t="s">
        <v>442</v>
      </c>
      <c r="B11" s="274">
        <v>29031438</v>
      </c>
      <c r="C11" s="275">
        <v>42117027</v>
      </c>
      <c r="D11" s="278">
        <v>62833233</v>
      </c>
      <c r="E11" s="276">
        <v>37643875</v>
      </c>
      <c r="F11" s="278">
        <v>31320164</v>
      </c>
      <c r="G11" s="276">
        <v>28039364</v>
      </c>
      <c r="H11" s="278">
        <v>50048930</v>
      </c>
      <c r="I11" s="276">
        <v>92369904</v>
      </c>
      <c r="J11" s="301">
        <v>114765485</v>
      </c>
      <c r="K11" s="301">
        <v>143657441</v>
      </c>
      <c r="L11" s="301">
        <v>161083853</v>
      </c>
      <c r="M11" s="301">
        <v>102182128</v>
      </c>
      <c r="N11" s="281">
        <v>141852749</v>
      </c>
      <c r="O11" s="281">
        <v>141978698</v>
      </c>
      <c r="P11" s="281">
        <v>132209747</v>
      </c>
      <c r="Q11" s="311">
        <v>160419845</v>
      </c>
      <c r="R11" s="281">
        <v>204048779</v>
      </c>
      <c r="S11" s="1138" t="s">
        <v>598</v>
      </c>
      <c r="T11" s="1138" t="s">
        <v>599</v>
      </c>
      <c r="U11" s="1427" t="s">
        <v>600</v>
      </c>
      <c r="V11" s="1427" t="s">
        <v>601</v>
      </c>
      <c r="W11" s="1428" t="s">
        <v>602</v>
      </c>
      <c r="X11" s="1429" t="s">
        <v>1365</v>
      </c>
    </row>
    <row r="12" spans="1:24" ht="30" customHeight="1">
      <c r="A12" s="273" t="s">
        <v>443</v>
      </c>
      <c r="B12" s="274">
        <v>34605885</v>
      </c>
      <c r="C12" s="275">
        <v>46829149</v>
      </c>
      <c r="D12" s="278">
        <v>69310423</v>
      </c>
      <c r="E12" s="276">
        <v>40502327</v>
      </c>
      <c r="F12" s="278">
        <v>28261293</v>
      </c>
      <c r="G12" s="276">
        <v>31603667</v>
      </c>
      <c r="H12" s="278">
        <v>57242677</v>
      </c>
      <c r="I12" s="276">
        <v>93425270</v>
      </c>
      <c r="J12" s="301">
        <v>102808325</v>
      </c>
      <c r="K12" s="301">
        <v>155564688</v>
      </c>
      <c r="L12" s="301">
        <v>150213366</v>
      </c>
      <c r="M12" s="301">
        <v>87278259</v>
      </c>
      <c r="N12" s="281">
        <v>129475176</v>
      </c>
      <c r="O12" s="281">
        <v>127282126</v>
      </c>
      <c r="P12" s="281">
        <v>90617162</v>
      </c>
      <c r="Q12" s="311">
        <v>167732785</v>
      </c>
      <c r="R12" s="281">
        <v>197388799</v>
      </c>
      <c r="S12" s="1138" t="s">
        <v>603</v>
      </c>
      <c r="T12" s="1138" t="s">
        <v>604</v>
      </c>
      <c r="U12" s="1427" t="s">
        <v>605</v>
      </c>
      <c r="V12" s="1427" t="s">
        <v>606</v>
      </c>
      <c r="W12" s="1428" t="s">
        <v>607</v>
      </c>
      <c r="X12" s="1429" t="s">
        <v>1517</v>
      </c>
    </row>
    <row r="13" spans="1:24" ht="30" customHeight="1">
      <c r="A13" s="273" t="s">
        <v>476</v>
      </c>
      <c r="B13" s="274">
        <v>25940550</v>
      </c>
      <c r="C13" s="275">
        <v>37500406</v>
      </c>
      <c r="D13" s="278">
        <v>75059310</v>
      </c>
      <c r="E13" s="276">
        <v>42386187</v>
      </c>
      <c r="F13" s="278">
        <v>32907063</v>
      </c>
      <c r="G13" s="276">
        <v>31227606</v>
      </c>
      <c r="H13" s="278">
        <v>54282917</v>
      </c>
      <c r="I13" s="276">
        <v>79846733</v>
      </c>
      <c r="J13" s="301">
        <v>111990827</v>
      </c>
      <c r="K13" s="301">
        <v>159293170</v>
      </c>
      <c r="L13" s="301">
        <v>118272154</v>
      </c>
      <c r="M13" s="301">
        <v>77338239</v>
      </c>
      <c r="N13" s="281">
        <v>133917923</v>
      </c>
      <c r="O13" s="281">
        <v>126137633</v>
      </c>
      <c r="P13" s="281">
        <v>101193084</v>
      </c>
      <c r="Q13" s="311">
        <v>164503921</v>
      </c>
      <c r="R13" s="281">
        <v>149616658</v>
      </c>
      <c r="S13" s="1138" t="s">
        <v>608</v>
      </c>
      <c r="T13" s="1138" t="s">
        <v>609</v>
      </c>
      <c r="U13" s="1427" t="s">
        <v>610</v>
      </c>
      <c r="V13" s="1427" t="s">
        <v>611</v>
      </c>
      <c r="W13" s="1428" t="s">
        <v>612</v>
      </c>
      <c r="X13" s="1429" t="s">
        <v>1366</v>
      </c>
    </row>
    <row r="14" spans="1:24" ht="30" customHeight="1">
      <c r="A14" s="273" t="s">
        <v>478</v>
      </c>
      <c r="B14" s="274">
        <v>32171638</v>
      </c>
      <c r="C14" s="275">
        <v>47146806</v>
      </c>
      <c r="D14" s="278">
        <v>73543797</v>
      </c>
      <c r="E14" s="276">
        <v>42598654</v>
      </c>
      <c r="F14" s="278">
        <v>23699827</v>
      </c>
      <c r="G14" s="276">
        <v>39448135</v>
      </c>
      <c r="H14" s="278">
        <v>70760048</v>
      </c>
      <c r="I14" s="276">
        <v>64775290</v>
      </c>
      <c r="J14" s="301">
        <v>104202719</v>
      </c>
      <c r="K14" s="301">
        <v>152251534</v>
      </c>
      <c r="L14" s="301">
        <v>134879802</v>
      </c>
      <c r="M14" s="301">
        <v>93825938</v>
      </c>
      <c r="N14" s="281">
        <v>150277926</v>
      </c>
      <c r="O14" s="281">
        <v>114704366</v>
      </c>
      <c r="P14" s="281">
        <v>106119548</v>
      </c>
      <c r="Q14" s="311">
        <v>171343136</v>
      </c>
      <c r="R14" s="281">
        <v>211242458</v>
      </c>
      <c r="S14" s="1138" t="s">
        <v>613</v>
      </c>
      <c r="T14" s="1138" t="s">
        <v>614</v>
      </c>
      <c r="U14" s="1427" t="s">
        <v>615</v>
      </c>
      <c r="V14" s="1427" t="s">
        <v>616</v>
      </c>
      <c r="W14" s="1428" t="s">
        <v>617</v>
      </c>
      <c r="X14" s="1429" t="s">
        <v>1367</v>
      </c>
    </row>
    <row r="15" spans="1:24" ht="30" customHeight="1">
      <c r="A15" s="273" t="s">
        <v>480</v>
      </c>
      <c r="B15" s="274">
        <v>33900779</v>
      </c>
      <c r="C15" s="275">
        <v>67044704</v>
      </c>
      <c r="D15" s="278">
        <v>73303219</v>
      </c>
      <c r="E15" s="276">
        <v>42910427</v>
      </c>
      <c r="F15" s="278">
        <v>30321959</v>
      </c>
      <c r="G15" s="276">
        <v>46507300</v>
      </c>
      <c r="H15" s="278">
        <v>81204477</v>
      </c>
      <c r="I15" s="276">
        <v>88935791</v>
      </c>
      <c r="J15" s="301">
        <v>110665728</v>
      </c>
      <c r="K15" s="301">
        <v>169372251</v>
      </c>
      <c r="L15" s="301">
        <v>149910496</v>
      </c>
      <c r="M15" s="301">
        <v>92626408</v>
      </c>
      <c r="N15" s="281">
        <v>109922243</v>
      </c>
      <c r="O15" s="281">
        <v>113776137</v>
      </c>
      <c r="P15" s="281">
        <v>101311478</v>
      </c>
      <c r="Q15" s="311">
        <v>156992469</v>
      </c>
      <c r="R15" s="281">
        <v>217177581</v>
      </c>
      <c r="S15" s="1138" t="s">
        <v>618</v>
      </c>
      <c r="T15" s="1138" t="s">
        <v>619</v>
      </c>
      <c r="U15" s="1427" t="s">
        <v>620</v>
      </c>
      <c r="V15" s="1427" t="s">
        <v>621</v>
      </c>
      <c r="W15" s="1428" t="s">
        <v>622</v>
      </c>
      <c r="X15" s="1429" t="s">
        <v>1368</v>
      </c>
    </row>
    <row r="16" spans="1:24" ht="30" customHeight="1">
      <c r="A16" s="273" t="s">
        <v>481</v>
      </c>
      <c r="B16" s="274">
        <v>38055934</v>
      </c>
      <c r="C16" s="275">
        <v>67350693</v>
      </c>
      <c r="D16" s="278">
        <v>48440125</v>
      </c>
      <c r="E16" s="276">
        <v>42374471</v>
      </c>
      <c r="F16" s="278">
        <v>26194605</v>
      </c>
      <c r="G16" s="276">
        <v>47063462</v>
      </c>
      <c r="H16" s="278">
        <v>88204218</v>
      </c>
      <c r="I16" s="276">
        <v>93903543</v>
      </c>
      <c r="J16" s="301">
        <v>110377436</v>
      </c>
      <c r="K16" s="301">
        <v>175363815</v>
      </c>
      <c r="L16" s="301">
        <v>136718489</v>
      </c>
      <c r="M16" s="301">
        <v>93969865</v>
      </c>
      <c r="N16" s="281">
        <v>144322816</v>
      </c>
      <c r="O16" s="281">
        <v>120607607</v>
      </c>
      <c r="P16" s="281">
        <v>102932260</v>
      </c>
      <c r="Q16" s="311">
        <v>181645060</v>
      </c>
      <c r="R16" s="281">
        <v>226293118</v>
      </c>
      <c r="S16" s="1138" t="s">
        <v>623</v>
      </c>
      <c r="T16" s="1138" t="s">
        <v>624</v>
      </c>
      <c r="U16" s="1427" t="s">
        <v>625</v>
      </c>
      <c r="V16" s="1427" t="s">
        <v>626</v>
      </c>
      <c r="W16" s="1428" t="s">
        <v>627</v>
      </c>
      <c r="X16" s="1429" t="s">
        <v>1369</v>
      </c>
    </row>
    <row r="17" spans="1:24" ht="30" customHeight="1">
      <c r="A17" s="273" t="s">
        <v>1</v>
      </c>
      <c r="B17" s="274">
        <v>54152800</v>
      </c>
      <c r="C17" s="275">
        <v>73587530</v>
      </c>
      <c r="D17" s="278">
        <v>34605083</v>
      </c>
      <c r="E17" s="276">
        <v>38487897</v>
      </c>
      <c r="F17" s="278">
        <v>29560651</v>
      </c>
      <c r="G17" s="276">
        <v>46927427</v>
      </c>
      <c r="H17" s="278">
        <v>87549957</v>
      </c>
      <c r="I17" s="276">
        <v>100850336</v>
      </c>
      <c r="J17" s="301">
        <v>130320940</v>
      </c>
      <c r="K17" s="301">
        <v>144265615</v>
      </c>
      <c r="L17" s="301">
        <v>108741617</v>
      </c>
      <c r="M17" s="301">
        <v>94602455</v>
      </c>
      <c r="N17" s="281">
        <v>158394878</v>
      </c>
      <c r="O17" s="281">
        <v>120481783</v>
      </c>
      <c r="P17" s="281">
        <v>116752821</v>
      </c>
      <c r="Q17" s="311">
        <v>175643656</v>
      </c>
      <c r="R17" s="281">
        <v>221331504</v>
      </c>
      <c r="S17" s="1138" t="s">
        <v>628</v>
      </c>
      <c r="T17" s="1138" t="s">
        <v>629</v>
      </c>
      <c r="U17" s="1427" t="s">
        <v>630</v>
      </c>
      <c r="V17" s="1427" t="s">
        <v>631</v>
      </c>
      <c r="W17" s="1428" t="s">
        <v>632</v>
      </c>
      <c r="X17" s="1429" t="s">
        <v>1370</v>
      </c>
    </row>
    <row r="18" spans="1:24" ht="30" customHeight="1" thickBot="1">
      <c r="A18" s="288" t="s">
        <v>12</v>
      </c>
      <c r="B18" s="289">
        <v>39577507</v>
      </c>
      <c r="C18" s="265">
        <v>63484142</v>
      </c>
      <c r="D18" s="291">
        <v>23996389</v>
      </c>
      <c r="E18" s="290">
        <v>27503306</v>
      </c>
      <c r="F18" s="291">
        <v>17035468</v>
      </c>
      <c r="G18" s="290">
        <v>37868517</v>
      </c>
      <c r="H18" s="291">
        <v>99684360</v>
      </c>
      <c r="I18" s="290">
        <v>59480745</v>
      </c>
      <c r="J18" s="304">
        <v>87653463</v>
      </c>
      <c r="K18" s="304">
        <v>101679049</v>
      </c>
      <c r="L18" s="304">
        <v>93015817</v>
      </c>
      <c r="M18" s="304">
        <v>73642476</v>
      </c>
      <c r="N18" s="294">
        <v>123739480</v>
      </c>
      <c r="O18" s="294">
        <v>116390695</v>
      </c>
      <c r="P18" s="294">
        <v>87116061</v>
      </c>
      <c r="Q18" s="312">
        <v>121210074</v>
      </c>
      <c r="R18" s="265">
        <v>197596646</v>
      </c>
      <c r="S18" s="1138" t="s">
        <v>633</v>
      </c>
      <c r="T18" s="1138" t="s">
        <v>634</v>
      </c>
      <c r="U18" s="1427" t="s">
        <v>635</v>
      </c>
      <c r="V18" s="1427" t="s">
        <v>636</v>
      </c>
      <c r="W18" s="1430">
        <v>394987269</v>
      </c>
      <c r="X18" s="1429" t="s">
        <v>1371</v>
      </c>
    </row>
    <row r="19" spans="1:24" ht="30" customHeight="1">
      <c r="A19" s="295" t="s">
        <v>15</v>
      </c>
      <c r="B19" s="305">
        <v>100</v>
      </c>
      <c r="C19" s="297">
        <f>(C20/$B$20)*100</f>
        <v>130.98101770791314</v>
      </c>
      <c r="D19" s="297">
        <f t="shared" ref="D19:N19" si="0">(D20/$B$20)*100</f>
        <v>172.69293213171343</v>
      </c>
      <c r="E19" s="297">
        <f t="shared" si="0"/>
        <v>105.52042913656446</v>
      </c>
      <c r="F19" s="297">
        <f t="shared" si="0"/>
        <v>76.592726295059137</v>
      </c>
      <c r="G19" s="297">
        <f t="shared" si="0"/>
        <v>93.469342275148279</v>
      </c>
      <c r="H19" s="297">
        <f t="shared" si="0"/>
        <v>176.3841837599673</v>
      </c>
      <c r="I19" s="297">
        <f t="shared" si="0"/>
        <v>236.37118676896733</v>
      </c>
      <c r="J19" s="297">
        <f t="shared" si="0"/>
        <v>290.33001621249099</v>
      </c>
      <c r="K19" s="297">
        <f t="shared" si="0"/>
        <v>390.34149511347528</v>
      </c>
      <c r="L19" s="297">
        <f t="shared" si="0"/>
        <v>387.35562768409795</v>
      </c>
      <c r="M19" s="297">
        <f t="shared" si="0"/>
        <v>249.60737599888776</v>
      </c>
      <c r="N19" s="297">
        <f t="shared" si="0"/>
        <v>368.11304781168286</v>
      </c>
      <c r="O19" s="297">
        <f t="shared" ref="O19:X19" si="1">(O20/$B$20)*100</f>
        <v>362.36417987552511</v>
      </c>
      <c r="P19" s="297">
        <f t="shared" si="1"/>
        <v>309.00639204554392</v>
      </c>
      <c r="Q19" s="297">
        <f t="shared" si="1"/>
        <v>430.80368929062212</v>
      </c>
      <c r="R19" s="1129">
        <f t="shared" si="1"/>
        <v>548.43343742793786</v>
      </c>
      <c r="S19" s="310">
        <f t="shared" si="1"/>
        <v>734.85946454613998</v>
      </c>
      <c r="T19" s="310">
        <f t="shared" si="1"/>
        <v>975.38594145444472</v>
      </c>
      <c r="U19" s="310">
        <f t="shared" si="1"/>
        <v>1386.3049612107443</v>
      </c>
      <c r="V19" s="310">
        <f t="shared" si="1"/>
        <v>1780.1291558617304</v>
      </c>
      <c r="W19" s="310">
        <f t="shared" si="1"/>
        <v>1228.9271334645236</v>
      </c>
      <c r="X19" s="310">
        <f t="shared" si="1"/>
        <v>1623.7258831266554</v>
      </c>
    </row>
    <row r="20" spans="1:24" ht="30" customHeight="1">
      <c r="A20" s="295" t="s">
        <v>260</v>
      </c>
      <c r="B20" s="306">
        <f t="shared" ref="B20:M20" si="2">SUM(B7:B18)</f>
        <v>429065466</v>
      </c>
      <c r="C20" s="306">
        <f t="shared" si="2"/>
        <v>561994314</v>
      </c>
      <c r="D20" s="306">
        <f t="shared" si="2"/>
        <v>740965734</v>
      </c>
      <c r="E20" s="306">
        <f t="shared" si="2"/>
        <v>452751721</v>
      </c>
      <c r="F20" s="306">
        <f t="shared" si="2"/>
        <v>328632938</v>
      </c>
      <c r="G20" s="306">
        <f t="shared" si="2"/>
        <v>401044669</v>
      </c>
      <c r="H20" s="306">
        <f t="shared" si="2"/>
        <v>756803620</v>
      </c>
      <c r="I20" s="306">
        <f t="shared" si="2"/>
        <v>1014187134</v>
      </c>
      <c r="J20" s="306">
        <f t="shared" si="2"/>
        <v>1245705837</v>
      </c>
      <c r="K20" s="306">
        <f t="shared" si="2"/>
        <v>1674820555</v>
      </c>
      <c r="L20" s="306">
        <f t="shared" si="2"/>
        <v>1662009229</v>
      </c>
      <c r="M20" s="306">
        <f t="shared" si="2"/>
        <v>1070979051</v>
      </c>
      <c r="N20" s="297">
        <f t="shared" ref="N20:R20" si="3">SUM(N7:N18)</f>
        <v>1579445964</v>
      </c>
      <c r="O20" s="297">
        <f t="shared" si="3"/>
        <v>1554779557</v>
      </c>
      <c r="P20" s="297">
        <f t="shared" si="3"/>
        <v>1325839716</v>
      </c>
      <c r="Q20" s="297">
        <f t="shared" si="3"/>
        <v>1848429857</v>
      </c>
      <c r="R20" s="1129">
        <f t="shared" si="3"/>
        <v>2353138484</v>
      </c>
      <c r="S20" s="1139" t="s">
        <v>637</v>
      </c>
      <c r="T20" s="1315" t="s">
        <v>638</v>
      </c>
      <c r="U20" s="1431" t="s">
        <v>639</v>
      </c>
      <c r="V20" s="1431" t="s">
        <v>640</v>
      </c>
      <c r="W20" s="1432">
        <v>5272901932</v>
      </c>
      <c r="X20" s="1431" t="s">
        <v>1518</v>
      </c>
    </row>
    <row r="21" spans="1:24" ht="30" customHeight="1" thickBot="1">
      <c r="A21" s="298" t="s">
        <v>312</v>
      </c>
      <c r="B21" s="299">
        <v>0</v>
      </c>
      <c r="C21" s="699">
        <f t="shared" ref="C21:O21" si="4">(C20-B20)/B20</f>
        <v>0.30981017707913133</v>
      </c>
      <c r="D21" s="699">
        <f t="shared" si="4"/>
        <v>0.31845770596177242</v>
      </c>
      <c r="E21" s="699">
        <f t="shared" si="4"/>
        <v>-0.3889707712178766</v>
      </c>
      <c r="F21" s="699">
        <f t="shared" si="4"/>
        <v>-0.27414315008202916</v>
      </c>
      <c r="G21" s="699">
        <f t="shared" si="4"/>
        <v>0.22034228048072285</v>
      </c>
      <c r="H21" s="699">
        <f t="shared" si="4"/>
        <v>0.88708061345655242</v>
      </c>
      <c r="I21" s="699">
        <f t="shared" si="4"/>
        <v>0.34009286847755826</v>
      </c>
      <c r="J21" s="699">
        <f t="shared" si="4"/>
        <v>0.22828006315449867</v>
      </c>
      <c r="K21" s="699">
        <f t="shared" si="4"/>
        <v>0.3444751603905345</v>
      </c>
      <c r="L21" s="699">
        <f t="shared" si="4"/>
        <v>-7.649372323353173E-3</v>
      </c>
      <c r="M21" s="699">
        <f t="shared" si="4"/>
        <v>-0.35561185081722552</v>
      </c>
      <c r="N21" s="699">
        <f t="shared" si="4"/>
        <v>0.47476830898347794</v>
      </c>
      <c r="O21" s="699">
        <f t="shared" si="4"/>
        <v>-1.5617126234272362E-2</v>
      </c>
      <c r="P21" s="699">
        <f t="shared" ref="P21:R21" si="5">(P20-O20)/O20</f>
        <v>-0.14724906818414002</v>
      </c>
      <c r="Q21" s="699">
        <f t="shared" si="5"/>
        <v>0.39415785686118338</v>
      </c>
      <c r="R21" s="1128">
        <f t="shared" si="5"/>
        <v>0.27304721631100554</v>
      </c>
      <c r="S21" s="699">
        <f t="shared" ref="S21" si="6">(S20-R20)/R20</f>
        <v>0.33992461873314889</v>
      </c>
      <c r="T21" s="699">
        <f t="shared" ref="T21" si="7">(T20-S20)/S20</f>
        <v>0.32730949047088537</v>
      </c>
      <c r="U21" s="699">
        <f t="shared" ref="U21" si="8">(U20-T20)/T20</f>
        <v>0.42128864308169017</v>
      </c>
      <c r="V21" s="699">
        <f t="shared" ref="V21" si="9">(V20-U20)/U20</f>
        <v>0.28408193411284871</v>
      </c>
      <c r="W21" s="699">
        <f t="shared" ref="W21" si="10">(W20-V20)/V20</f>
        <v>-0.30964159009596093</v>
      </c>
      <c r="X21" s="699">
        <f t="shared" ref="X21" si="11">(X20-W20)/W20</f>
        <v>0.32125480747514878</v>
      </c>
    </row>
    <row r="22" spans="1:24" ht="12.75" customHeight="1">
      <c r="A22" s="7" t="s">
        <v>19</v>
      </c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33" ht="24.95" customHeight="1"/>
  </sheetData>
  <mergeCells count="2">
    <mergeCell ref="A2:M2"/>
    <mergeCell ref="B5:T5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35" orientation="landscape" horizontalDpi="300" verticalDpi="300" r:id="rId1"/>
  <headerFooter alignWithMargins="0">
    <oddFooter xml:space="preserve">&amp;R&amp;"Arial,Negrito"&amp;9
&amp;10 33&amp;9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showGridLines="0" zoomScale="80" zoomScaleNormal="80" workbookViewId="0">
      <selection activeCell="Z35" sqref="Z35"/>
    </sheetView>
  </sheetViews>
  <sheetFormatPr defaultRowHeight="12.75"/>
  <cols>
    <col min="1" max="1" width="8.7109375" customWidth="1"/>
    <col min="2" max="2" width="9.85546875" customWidth="1"/>
    <col min="3" max="3" width="8.85546875" customWidth="1"/>
    <col min="4" max="4" width="8.5703125" customWidth="1"/>
    <col min="5" max="6" width="9.28515625" bestFit="1" customWidth="1"/>
    <col min="7" max="7" width="8" customWidth="1"/>
    <col min="8" max="8" width="9.85546875" customWidth="1"/>
    <col min="12" max="12" width="7.7109375" customWidth="1"/>
    <col min="13" max="13" width="7.140625" customWidth="1"/>
    <col min="14" max="14" width="8.28515625" customWidth="1"/>
  </cols>
  <sheetData>
    <row r="2" spans="1:8">
      <c r="A2" s="93"/>
      <c r="B2" s="93" t="s">
        <v>170</v>
      </c>
    </row>
    <row r="3" spans="1:8">
      <c r="A3" s="93">
        <v>1988</v>
      </c>
      <c r="B3" s="579">
        <v>429.1</v>
      </c>
      <c r="E3" s="93"/>
      <c r="F3" s="93"/>
      <c r="G3" s="93"/>
      <c r="H3" s="93"/>
    </row>
    <row r="4" spans="1:8">
      <c r="A4" s="93">
        <v>1989</v>
      </c>
      <c r="B4" s="579">
        <v>562</v>
      </c>
    </row>
    <row r="5" spans="1:8">
      <c r="A5" s="93">
        <v>1990</v>
      </c>
      <c r="B5" s="709">
        <v>758</v>
      </c>
    </row>
    <row r="6" spans="1:8">
      <c r="A6" s="93">
        <v>1991</v>
      </c>
      <c r="B6" s="579">
        <v>452.8</v>
      </c>
    </row>
    <row r="7" spans="1:8">
      <c r="A7" s="93">
        <v>1992</v>
      </c>
      <c r="B7" s="579">
        <v>339.4</v>
      </c>
    </row>
    <row r="8" spans="1:8">
      <c r="A8" s="93">
        <v>1993</v>
      </c>
      <c r="B8" s="579">
        <v>410.1</v>
      </c>
    </row>
    <row r="9" spans="1:8">
      <c r="A9" s="93">
        <v>1994</v>
      </c>
      <c r="B9" s="579">
        <v>772.5</v>
      </c>
    </row>
    <row r="10" spans="1:8">
      <c r="A10" s="93">
        <v>1995</v>
      </c>
      <c r="B10" s="579">
        <v>1014.2</v>
      </c>
    </row>
    <row r="11" spans="1:8">
      <c r="A11" s="93">
        <v>1996</v>
      </c>
      <c r="B11" s="579">
        <v>1245.7</v>
      </c>
    </row>
    <row r="12" spans="1:8">
      <c r="A12" s="93">
        <v>1997</v>
      </c>
      <c r="B12" s="579">
        <v>1674.8</v>
      </c>
    </row>
    <row r="13" spans="1:8">
      <c r="A13" s="93">
        <v>1998</v>
      </c>
      <c r="B13" s="579">
        <v>1662</v>
      </c>
    </row>
    <row r="14" spans="1:8">
      <c r="A14" s="93">
        <v>1999</v>
      </c>
      <c r="B14" s="579">
        <v>1071</v>
      </c>
    </row>
    <row r="15" spans="1:8">
      <c r="A15" s="93">
        <v>2000</v>
      </c>
      <c r="B15" s="579">
        <v>1579.4</v>
      </c>
    </row>
    <row r="16" spans="1:8">
      <c r="A16" s="93">
        <v>2001</v>
      </c>
      <c r="B16" s="579">
        <v>1554.8</v>
      </c>
    </row>
    <row r="17" spans="1:2">
      <c r="A17" s="93">
        <v>2002</v>
      </c>
      <c r="B17" s="579">
        <v>1325.8</v>
      </c>
    </row>
    <row r="18" spans="1:2">
      <c r="A18" s="93">
        <v>2003</v>
      </c>
      <c r="B18" s="579">
        <v>1848.4</v>
      </c>
    </row>
    <row r="19" spans="1:2">
      <c r="A19" s="93">
        <v>2004</v>
      </c>
      <c r="B19" s="579">
        <v>2353.1</v>
      </c>
    </row>
    <row r="20" spans="1:2">
      <c r="A20" s="93">
        <v>2005</v>
      </c>
      <c r="B20" s="579">
        <v>3153</v>
      </c>
    </row>
    <row r="21" spans="1:2">
      <c r="A21" s="93">
        <v>2006</v>
      </c>
      <c r="B21" s="579">
        <v>4185</v>
      </c>
    </row>
    <row r="22" spans="1:2">
      <c r="A22" s="93">
        <v>2007</v>
      </c>
      <c r="B22" s="579">
        <v>5946.2</v>
      </c>
    </row>
    <row r="23" spans="1:2">
      <c r="A23" s="93">
        <v>2008</v>
      </c>
      <c r="B23" s="579">
        <v>7637.9</v>
      </c>
    </row>
    <row r="24" spans="1:2">
      <c r="A24" s="1142">
        <v>2009</v>
      </c>
      <c r="B24" s="579">
        <v>5272.9</v>
      </c>
    </row>
    <row r="25" spans="1:2">
      <c r="A25" s="1142">
        <v>2010</v>
      </c>
      <c r="B25" s="579">
        <v>6966.8</v>
      </c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0" orientation="landscape" horizontalDpi="300" verticalDpi="300" r:id="rId1"/>
  <headerFooter alignWithMargins="0">
    <oddFooter>&amp;R34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3"/>
  <sheetViews>
    <sheetView showGridLines="0" topLeftCell="M1" zoomScale="80" zoomScaleNormal="80" workbookViewId="0">
      <selection activeCell="U7" sqref="U7:X21"/>
    </sheetView>
  </sheetViews>
  <sheetFormatPr defaultColWidth="11.42578125" defaultRowHeight="12.75"/>
  <cols>
    <col min="1" max="1" width="16.5703125" customWidth="1"/>
    <col min="2" max="2" width="13.28515625" customWidth="1"/>
    <col min="3" max="3" width="12.7109375" customWidth="1"/>
    <col min="4" max="4" width="12.28515625" customWidth="1"/>
    <col min="5" max="5" width="12.85546875" customWidth="1"/>
    <col min="6" max="6" width="12.42578125" customWidth="1"/>
    <col min="7" max="8" width="12.85546875" customWidth="1"/>
    <col min="9" max="9" width="13.140625" customWidth="1"/>
    <col min="10" max="10" width="13.7109375" customWidth="1"/>
    <col min="11" max="12" width="12.85546875" customWidth="1"/>
    <col min="13" max="13" width="12.5703125" customWidth="1"/>
    <col min="14" max="14" width="14.85546875" customWidth="1"/>
    <col min="15" max="15" width="15.85546875" customWidth="1"/>
    <col min="16" max="16" width="17.5703125" customWidth="1"/>
    <col min="17" max="17" width="16.28515625" customWidth="1"/>
    <col min="18" max="18" width="17.42578125" customWidth="1"/>
    <col min="19" max="19" width="16.5703125" customWidth="1"/>
    <col min="20" max="20" width="15.42578125" customWidth="1"/>
    <col min="21" max="21" width="16.5703125" customWidth="1"/>
    <col min="22" max="22" width="16" customWidth="1"/>
    <col min="23" max="23" width="17" customWidth="1"/>
    <col min="24" max="24" width="18.140625" customWidth="1"/>
  </cols>
  <sheetData>
    <row r="2" spans="1:24" ht="26.25">
      <c r="A2" s="106" t="s">
        <v>237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09"/>
      <c r="M2" s="109"/>
      <c r="N2" s="109"/>
      <c r="O2" s="109"/>
      <c r="P2" s="109"/>
      <c r="Q2" s="109"/>
    </row>
    <row r="3" spans="1:24" ht="23.25">
      <c r="A3" s="488" t="s">
        <v>111</v>
      </c>
      <c r="B3" s="488"/>
      <c r="C3" s="488"/>
      <c r="D3" s="490"/>
      <c r="E3" s="490"/>
      <c r="F3" s="490"/>
      <c r="G3" s="490"/>
      <c r="H3" s="490"/>
      <c r="I3" s="44"/>
      <c r="J3" s="44"/>
      <c r="K3" s="44"/>
      <c r="L3" s="44"/>
      <c r="M3" s="44"/>
      <c r="N3" s="44"/>
      <c r="O3" s="44"/>
      <c r="P3" s="44"/>
      <c r="Q3" s="44"/>
    </row>
    <row r="4" spans="1:24" ht="13.5" thickBot="1">
      <c r="M4" s="71"/>
      <c r="N4" s="71"/>
      <c r="O4" s="71"/>
      <c r="P4" s="71"/>
      <c r="Q4" s="71" t="s">
        <v>30</v>
      </c>
    </row>
    <row r="5" spans="1:24" ht="30" customHeight="1" thickBot="1">
      <c r="A5" s="268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901"/>
      <c r="X5" s="902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269">
        <v>2000</v>
      </c>
      <c r="O6" s="269">
        <v>2001</v>
      </c>
      <c r="P6" s="269">
        <v>2002</v>
      </c>
      <c r="Q6" s="269">
        <v>2003</v>
      </c>
      <c r="R6" s="269">
        <v>2004</v>
      </c>
      <c r="S6" s="272">
        <v>2005</v>
      </c>
      <c r="T6" s="272">
        <v>2006</v>
      </c>
      <c r="U6" s="272">
        <v>2007</v>
      </c>
      <c r="V6" s="272">
        <v>2008</v>
      </c>
      <c r="W6" s="272">
        <v>2009</v>
      </c>
      <c r="X6" s="272">
        <v>2010</v>
      </c>
    </row>
    <row r="7" spans="1:24" ht="30" customHeight="1">
      <c r="A7" s="273" t="s">
        <v>423</v>
      </c>
      <c r="B7" s="300">
        <v>8990931</v>
      </c>
      <c r="C7" s="274">
        <v>9645643</v>
      </c>
      <c r="D7" s="277">
        <v>22247307</v>
      </c>
      <c r="E7" s="277">
        <v>9567638</v>
      </c>
      <c r="F7" s="278">
        <v>9490082</v>
      </c>
      <c r="G7" s="277">
        <v>11078205</v>
      </c>
      <c r="H7" s="278">
        <v>10426458</v>
      </c>
      <c r="I7" s="277">
        <v>18168342</v>
      </c>
      <c r="J7" s="303">
        <v>24725001</v>
      </c>
      <c r="K7" s="303">
        <v>26523755</v>
      </c>
      <c r="L7" s="303">
        <v>18466979</v>
      </c>
      <c r="M7" s="303">
        <v>13223151</v>
      </c>
      <c r="N7" s="281">
        <v>19244950</v>
      </c>
      <c r="O7" s="281">
        <v>22189078</v>
      </c>
      <c r="P7" s="281">
        <v>61731364</v>
      </c>
      <c r="Q7" s="315">
        <v>43028489</v>
      </c>
      <c r="R7" s="281">
        <v>47816536</v>
      </c>
      <c r="S7" s="1125" t="s">
        <v>641</v>
      </c>
      <c r="T7" s="1125" t="s">
        <v>642</v>
      </c>
      <c r="U7" s="1433" t="s">
        <v>1519</v>
      </c>
      <c r="V7" s="1434">
        <v>142210224</v>
      </c>
      <c r="W7" s="1435" t="s">
        <v>1532</v>
      </c>
      <c r="X7" s="1436">
        <v>137992397</v>
      </c>
    </row>
    <row r="8" spans="1:24" ht="30" customHeight="1">
      <c r="A8" s="273" t="s">
        <v>315</v>
      </c>
      <c r="B8" s="275">
        <v>5040780</v>
      </c>
      <c r="C8" s="274">
        <v>6964638</v>
      </c>
      <c r="D8" s="276">
        <v>18453389</v>
      </c>
      <c r="E8" s="276">
        <v>8324201</v>
      </c>
      <c r="F8" s="278">
        <v>10302931</v>
      </c>
      <c r="G8" s="276">
        <v>9849566</v>
      </c>
      <c r="H8" s="278">
        <v>14481269</v>
      </c>
      <c r="I8" s="276">
        <v>14809774</v>
      </c>
      <c r="J8" s="301">
        <v>23921179</v>
      </c>
      <c r="K8" s="301">
        <v>23889195</v>
      </c>
      <c r="L8" s="301">
        <v>18016121</v>
      </c>
      <c r="M8" s="301">
        <v>9027287</v>
      </c>
      <c r="N8" s="281">
        <v>17881289</v>
      </c>
      <c r="O8" s="281">
        <v>19865922</v>
      </c>
      <c r="P8" s="281">
        <v>60090763</v>
      </c>
      <c r="Q8" s="315">
        <v>37485703</v>
      </c>
      <c r="R8" s="281">
        <v>42005224</v>
      </c>
      <c r="S8" s="1126" t="s">
        <v>643</v>
      </c>
      <c r="T8" s="1126" t="s">
        <v>644</v>
      </c>
      <c r="U8" s="1437" t="s">
        <v>1520</v>
      </c>
      <c r="V8" s="1437" t="s">
        <v>1531</v>
      </c>
      <c r="W8" s="1438" t="s">
        <v>645</v>
      </c>
      <c r="X8" s="1439">
        <v>128516617</v>
      </c>
    </row>
    <row r="9" spans="1:24" ht="30" customHeight="1">
      <c r="A9" s="273" t="s">
        <v>317</v>
      </c>
      <c r="B9" s="275">
        <v>6874749</v>
      </c>
      <c r="C9" s="274">
        <v>12428519</v>
      </c>
      <c r="D9" s="276">
        <v>17330025</v>
      </c>
      <c r="E9" s="276">
        <v>10999615</v>
      </c>
      <c r="F9" s="278">
        <v>10320204</v>
      </c>
      <c r="G9" s="276">
        <v>11496678</v>
      </c>
      <c r="H9" s="278">
        <v>16086787</v>
      </c>
      <c r="I9" s="276">
        <v>29921010</v>
      </c>
      <c r="J9" s="301">
        <v>26025883</v>
      </c>
      <c r="K9" s="301">
        <v>24243702</v>
      </c>
      <c r="L9" s="301">
        <v>20910510</v>
      </c>
      <c r="M9" s="301">
        <v>7824882</v>
      </c>
      <c r="N9" s="281">
        <v>20122964</v>
      </c>
      <c r="O9" s="281">
        <v>24439356</v>
      </c>
      <c r="P9" s="281">
        <v>70720190</v>
      </c>
      <c r="Q9" s="315">
        <v>44714752</v>
      </c>
      <c r="R9" s="281">
        <v>55747922</v>
      </c>
      <c r="S9" s="1126" t="s">
        <v>646</v>
      </c>
      <c r="T9" s="1126" t="s">
        <v>647</v>
      </c>
      <c r="U9" s="1437" t="s">
        <v>1521</v>
      </c>
      <c r="V9" s="1437" t="s">
        <v>1533</v>
      </c>
      <c r="W9" s="1438" t="s">
        <v>1377</v>
      </c>
      <c r="X9" s="1439">
        <v>157712085</v>
      </c>
    </row>
    <row r="10" spans="1:24" ht="30" customHeight="1">
      <c r="A10" s="273" t="s">
        <v>316</v>
      </c>
      <c r="B10" s="275">
        <v>7593301</v>
      </c>
      <c r="C10" s="274">
        <v>11051135</v>
      </c>
      <c r="D10" s="276">
        <v>9444383</v>
      </c>
      <c r="E10" s="276">
        <v>12033215</v>
      </c>
      <c r="F10" s="278">
        <v>10560504</v>
      </c>
      <c r="G10" s="276">
        <v>13252623</v>
      </c>
      <c r="H10" s="278">
        <v>12893322</v>
      </c>
      <c r="I10" s="276">
        <v>35562550</v>
      </c>
      <c r="J10" s="301">
        <v>28581167</v>
      </c>
      <c r="K10" s="301">
        <v>24842882</v>
      </c>
      <c r="L10" s="301">
        <v>18779090</v>
      </c>
      <c r="M10" s="301">
        <v>11527822</v>
      </c>
      <c r="N10" s="281">
        <v>17136414</v>
      </c>
      <c r="O10" s="281">
        <v>21527804</v>
      </c>
      <c r="P10" s="281">
        <v>80080237</v>
      </c>
      <c r="Q10" s="315">
        <v>43645704</v>
      </c>
      <c r="R10" s="281">
        <v>50962636</v>
      </c>
      <c r="S10" s="1126" t="s">
        <v>648</v>
      </c>
      <c r="T10" s="1126" t="s">
        <v>649</v>
      </c>
      <c r="U10" s="1437" t="s">
        <v>1522</v>
      </c>
      <c r="V10" s="1437" t="s">
        <v>650</v>
      </c>
      <c r="W10" s="1438" t="s">
        <v>1376</v>
      </c>
      <c r="X10" s="1439">
        <v>154916091</v>
      </c>
    </row>
    <row r="11" spans="1:24" ht="30" customHeight="1">
      <c r="A11" s="273" t="s">
        <v>442</v>
      </c>
      <c r="B11" s="275">
        <v>8357680</v>
      </c>
      <c r="C11" s="274">
        <v>6248016</v>
      </c>
      <c r="D11" s="276">
        <v>14040891</v>
      </c>
      <c r="E11" s="276">
        <v>12155771</v>
      </c>
      <c r="F11" s="278">
        <v>8437465</v>
      </c>
      <c r="G11" s="276">
        <v>13130859</v>
      </c>
      <c r="H11" s="278">
        <v>12051651</v>
      </c>
      <c r="I11" s="276">
        <v>18492555</v>
      </c>
      <c r="J11" s="301">
        <v>25932351</v>
      </c>
      <c r="K11" s="301">
        <v>21364222</v>
      </c>
      <c r="L11" s="301">
        <v>18992898</v>
      </c>
      <c r="M11" s="301">
        <v>14522226</v>
      </c>
      <c r="N11" s="281">
        <v>20480893</v>
      </c>
      <c r="O11" s="281">
        <v>21079017</v>
      </c>
      <c r="P11" s="281">
        <v>72310498</v>
      </c>
      <c r="Q11" s="315">
        <v>41888285</v>
      </c>
      <c r="R11" s="281">
        <v>53074772</v>
      </c>
      <c r="S11" s="1126" t="s">
        <v>651</v>
      </c>
      <c r="T11" s="1126" t="s">
        <v>652</v>
      </c>
      <c r="U11" s="1437" t="s">
        <v>1523</v>
      </c>
      <c r="V11" s="1437" t="s">
        <v>1534</v>
      </c>
      <c r="W11" s="1438" t="s">
        <v>1375</v>
      </c>
      <c r="X11" s="1439">
        <v>155743540</v>
      </c>
    </row>
    <row r="12" spans="1:24" ht="30" customHeight="1">
      <c r="A12" s="273" t="s">
        <v>443</v>
      </c>
      <c r="B12" s="275">
        <v>8634131</v>
      </c>
      <c r="C12" s="274">
        <v>12918854</v>
      </c>
      <c r="D12" s="276">
        <v>14073183</v>
      </c>
      <c r="E12" s="276">
        <v>13915235</v>
      </c>
      <c r="F12" s="278">
        <v>8777882</v>
      </c>
      <c r="G12" s="276">
        <v>12405546</v>
      </c>
      <c r="H12" s="278">
        <v>11735654</v>
      </c>
      <c r="I12" s="276">
        <v>14605984</v>
      </c>
      <c r="J12" s="301">
        <v>22935987</v>
      </c>
      <c r="K12" s="301">
        <v>22724450</v>
      </c>
      <c r="L12" s="301">
        <v>19419587</v>
      </c>
      <c r="M12" s="301">
        <v>13691860</v>
      </c>
      <c r="N12" s="281">
        <v>19266041</v>
      </c>
      <c r="O12" s="281">
        <v>18909023</v>
      </c>
      <c r="P12" s="281">
        <v>54422651</v>
      </c>
      <c r="Q12" s="315">
        <v>37815088</v>
      </c>
      <c r="R12" s="281">
        <v>53910522</v>
      </c>
      <c r="S12" s="1126" t="s">
        <v>653</v>
      </c>
      <c r="T12" s="1126" t="s">
        <v>654</v>
      </c>
      <c r="U12" s="1437" t="s">
        <v>1524</v>
      </c>
      <c r="V12" s="1437" t="s">
        <v>1535</v>
      </c>
      <c r="W12" s="1438" t="s">
        <v>1374</v>
      </c>
      <c r="X12" s="1439">
        <v>134702125</v>
      </c>
    </row>
    <row r="13" spans="1:24" ht="30" customHeight="1">
      <c r="A13" s="273" t="s">
        <v>476</v>
      </c>
      <c r="B13" s="275">
        <v>8990750</v>
      </c>
      <c r="C13" s="274">
        <v>14177972</v>
      </c>
      <c r="D13" s="276">
        <v>16876605</v>
      </c>
      <c r="E13" s="276">
        <v>14423217</v>
      </c>
      <c r="F13" s="278">
        <v>10721608</v>
      </c>
      <c r="G13" s="276">
        <v>13559197</v>
      </c>
      <c r="H13" s="278">
        <v>12357811</v>
      </c>
      <c r="I13" s="276">
        <v>15804646</v>
      </c>
      <c r="J13" s="301">
        <v>28499682</v>
      </c>
      <c r="K13" s="301">
        <v>21216535</v>
      </c>
      <c r="L13" s="301">
        <v>19565196</v>
      </c>
      <c r="M13" s="301">
        <v>14219599</v>
      </c>
      <c r="N13" s="281">
        <v>20373178</v>
      </c>
      <c r="O13" s="281">
        <v>19766766</v>
      </c>
      <c r="P13" s="281">
        <v>59221001</v>
      </c>
      <c r="Q13" s="315">
        <v>42246473</v>
      </c>
      <c r="R13" s="281">
        <v>53632729</v>
      </c>
      <c r="S13" s="1126" t="s">
        <v>655</v>
      </c>
      <c r="T13" s="1126" t="s">
        <v>656</v>
      </c>
      <c r="U13" s="1437" t="s">
        <v>1525</v>
      </c>
      <c r="V13" s="1437" t="s">
        <v>1537</v>
      </c>
      <c r="W13" s="1438" t="s">
        <v>1536</v>
      </c>
      <c r="X13" s="1439">
        <v>139920254</v>
      </c>
    </row>
    <row r="14" spans="1:24" ht="30" customHeight="1">
      <c r="A14" s="273" t="s">
        <v>478</v>
      </c>
      <c r="B14" s="275">
        <v>10207836</v>
      </c>
      <c r="C14" s="274">
        <v>15802999</v>
      </c>
      <c r="D14" s="276">
        <v>18224191</v>
      </c>
      <c r="E14" s="276">
        <v>12835738</v>
      </c>
      <c r="F14" s="278">
        <v>9750817</v>
      </c>
      <c r="G14" s="276">
        <v>14794660</v>
      </c>
      <c r="H14" s="278">
        <v>13485086</v>
      </c>
      <c r="I14" s="276">
        <v>18026591</v>
      </c>
      <c r="J14" s="301">
        <v>29038431</v>
      </c>
      <c r="K14" s="301">
        <v>21099192</v>
      </c>
      <c r="L14" s="301">
        <v>19674346</v>
      </c>
      <c r="M14" s="301">
        <v>15290599</v>
      </c>
      <c r="N14" s="281">
        <v>21872032</v>
      </c>
      <c r="O14" s="281">
        <v>21249894</v>
      </c>
      <c r="P14" s="281">
        <v>57683125</v>
      </c>
      <c r="Q14" s="315">
        <v>40413625</v>
      </c>
      <c r="R14" s="281">
        <v>66049265</v>
      </c>
      <c r="S14" s="1126" t="s">
        <v>657</v>
      </c>
      <c r="T14" s="1126" t="s">
        <v>658</v>
      </c>
      <c r="U14" s="1437" t="s">
        <v>1526</v>
      </c>
      <c r="V14" s="1437" t="s">
        <v>1538</v>
      </c>
      <c r="W14" s="1438" t="s">
        <v>1539</v>
      </c>
      <c r="X14" s="1439">
        <v>156278872</v>
      </c>
    </row>
    <row r="15" spans="1:24" ht="30" customHeight="1">
      <c r="A15" s="273" t="s">
        <v>480</v>
      </c>
      <c r="B15" s="275">
        <v>10426573</v>
      </c>
      <c r="C15" s="274">
        <v>19246619</v>
      </c>
      <c r="D15" s="276">
        <v>20217948</v>
      </c>
      <c r="E15" s="276">
        <v>11312896</v>
      </c>
      <c r="F15" s="278">
        <v>9275682</v>
      </c>
      <c r="G15" s="276">
        <v>13818037</v>
      </c>
      <c r="H15" s="278">
        <v>15080750</v>
      </c>
      <c r="I15" s="276">
        <v>16479109</v>
      </c>
      <c r="J15" s="301">
        <v>28704368</v>
      </c>
      <c r="K15" s="301">
        <v>22133620</v>
      </c>
      <c r="L15" s="301">
        <v>20745781</v>
      </c>
      <c r="M15" s="301">
        <v>14244597</v>
      </c>
      <c r="N15" s="281">
        <v>22462294</v>
      </c>
      <c r="O15" s="281">
        <v>19663592</v>
      </c>
      <c r="P15" s="281">
        <v>53462117</v>
      </c>
      <c r="Q15" s="315">
        <v>48592258</v>
      </c>
      <c r="R15" s="281">
        <v>66037613</v>
      </c>
      <c r="S15" s="1126" t="s">
        <v>659</v>
      </c>
      <c r="T15" s="1126" t="s">
        <v>660</v>
      </c>
      <c r="U15" s="1437" t="s">
        <v>1527</v>
      </c>
      <c r="V15" s="1437" t="s">
        <v>1540</v>
      </c>
      <c r="W15" s="1438" t="s">
        <v>1373</v>
      </c>
      <c r="X15" s="1439">
        <v>161274064</v>
      </c>
    </row>
    <row r="16" spans="1:24" ht="30" customHeight="1">
      <c r="A16" s="273" t="s">
        <v>482</v>
      </c>
      <c r="B16" s="275">
        <v>13652944</v>
      </c>
      <c r="C16" s="274">
        <v>16619054</v>
      </c>
      <c r="D16" s="276">
        <v>19934315</v>
      </c>
      <c r="E16" s="276">
        <v>10051127</v>
      </c>
      <c r="F16" s="278">
        <v>10117065</v>
      </c>
      <c r="G16" s="276">
        <v>14290947</v>
      </c>
      <c r="H16" s="278">
        <v>15285197</v>
      </c>
      <c r="I16" s="276">
        <v>24320216</v>
      </c>
      <c r="J16" s="301">
        <v>32257134</v>
      </c>
      <c r="K16" s="301">
        <v>21460377</v>
      </c>
      <c r="L16" s="301">
        <v>20892607</v>
      </c>
      <c r="M16" s="301">
        <v>13946192</v>
      </c>
      <c r="N16" s="281">
        <v>21837171</v>
      </c>
      <c r="O16" s="281">
        <v>24129814</v>
      </c>
      <c r="P16" s="281">
        <v>56159638</v>
      </c>
      <c r="Q16" s="315">
        <v>53430435</v>
      </c>
      <c r="R16" s="281">
        <v>76745984</v>
      </c>
      <c r="S16" s="1126" t="s">
        <v>661</v>
      </c>
      <c r="T16" s="1126" t="s">
        <v>662</v>
      </c>
      <c r="U16" s="1437" t="s">
        <v>1528</v>
      </c>
      <c r="V16" s="1437" t="s">
        <v>1541</v>
      </c>
      <c r="W16" s="1438" t="s">
        <v>1372</v>
      </c>
      <c r="X16" s="1439">
        <v>160707246</v>
      </c>
    </row>
    <row r="17" spans="1:24" ht="30" customHeight="1">
      <c r="A17" s="273" t="s">
        <v>1</v>
      </c>
      <c r="B17" s="275">
        <v>35919482</v>
      </c>
      <c r="C17" s="274">
        <v>20857219</v>
      </c>
      <c r="D17" s="276">
        <v>14053090</v>
      </c>
      <c r="E17" s="276">
        <v>9247760</v>
      </c>
      <c r="F17" s="278">
        <v>9947282</v>
      </c>
      <c r="G17" s="276">
        <v>14548316</v>
      </c>
      <c r="H17" s="278">
        <v>15983622</v>
      </c>
      <c r="I17" s="276">
        <v>24509392</v>
      </c>
      <c r="J17" s="301">
        <v>30503055</v>
      </c>
      <c r="K17" s="301">
        <v>19400211</v>
      </c>
      <c r="L17" s="301">
        <v>19205432</v>
      </c>
      <c r="M17" s="301">
        <v>15388693</v>
      </c>
      <c r="N17" s="281">
        <v>21863447</v>
      </c>
      <c r="O17" s="281">
        <v>31327785</v>
      </c>
      <c r="P17" s="281">
        <v>61168367</v>
      </c>
      <c r="Q17" s="315">
        <v>48057469</v>
      </c>
      <c r="R17" s="281">
        <v>92167067</v>
      </c>
      <c r="S17" s="1126" t="s">
        <v>663</v>
      </c>
      <c r="T17" s="1126" t="s">
        <v>664</v>
      </c>
      <c r="U17" s="1437" t="s">
        <v>1529</v>
      </c>
      <c r="V17" s="1437" t="s">
        <v>1542</v>
      </c>
      <c r="W17" s="1438" t="s">
        <v>1543</v>
      </c>
      <c r="X17" s="1439">
        <v>172810102</v>
      </c>
    </row>
    <row r="18" spans="1:24" ht="30" customHeight="1" thickBot="1">
      <c r="A18" s="288" t="s">
        <v>9</v>
      </c>
      <c r="B18" s="265">
        <v>7658533</v>
      </c>
      <c r="C18" s="289">
        <v>17156918</v>
      </c>
      <c r="D18" s="290">
        <v>7214696</v>
      </c>
      <c r="E18" s="290">
        <v>2472626</v>
      </c>
      <c r="F18" s="291">
        <v>7763286</v>
      </c>
      <c r="G18" s="290">
        <v>11539656</v>
      </c>
      <c r="H18" s="291">
        <v>39952268</v>
      </c>
      <c r="I18" s="290">
        <v>22333992</v>
      </c>
      <c r="J18" s="304">
        <v>26344590</v>
      </c>
      <c r="K18" s="304">
        <v>15967571</v>
      </c>
      <c r="L18" s="304">
        <v>16247789</v>
      </c>
      <c r="M18" s="304">
        <v>15535123</v>
      </c>
      <c r="N18" s="294">
        <v>18474001</v>
      </c>
      <c r="O18" s="294">
        <v>27988766</v>
      </c>
      <c r="P18" s="294">
        <v>47097704</v>
      </c>
      <c r="Q18" s="316">
        <v>41156736</v>
      </c>
      <c r="R18" s="294">
        <v>70949424</v>
      </c>
      <c r="S18" s="1127" t="s">
        <v>665</v>
      </c>
      <c r="T18" s="1127" t="s">
        <v>666</v>
      </c>
      <c r="U18" s="1440" t="s">
        <v>667</v>
      </c>
      <c r="V18" s="1440" t="s">
        <v>1544</v>
      </c>
      <c r="W18" s="1441" t="s">
        <v>668</v>
      </c>
      <c r="X18" s="1442">
        <v>149926755</v>
      </c>
    </row>
    <row r="19" spans="1:24" ht="30" customHeight="1">
      <c r="A19" s="295" t="s">
        <v>310</v>
      </c>
      <c r="B19" s="386">
        <v>100</v>
      </c>
      <c r="C19" s="386">
        <f>(C20/$B$20)*100</f>
        <v>123.24928829509605</v>
      </c>
      <c r="D19" s="313">
        <f>(D20/$B$20)*100</f>
        <v>145.15555428281371</v>
      </c>
      <c r="E19" s="386">
        <f t="shared" ref="E19:X19" si="0">(E20/$B$20)*100</f>
        <v>96.215535760389926</v>
      </c>
      <c r="F19" s="313">
        <f t="shared" si="0"/>
        <v>87.243538591417803</v>
      </c>
      <c r="G19" s="386">
        <f t="shared" si="0"/>
        <v>116.18207314385313</v>
      </c>
      <c r="H19" s="313">
        <f t="shared" si="0"/>
        <v>143.42515158368084</v>
      </c>
      <c r="I19" s="386">
        <f t="shared" si="0"/>
        <v>191.18895161676036</v>
      </c>
      <c r="J19" s="313">
        <f t="shared" si="0"/>
        <v>247.43070921751641</v>
      </c>
      <c r="K19" s="386">
        <f t="shared" si="0"/>
        <v>200.1287003951486</v>
      </c>
      <c r="L19" s="313">
        <f t="shared" si="0"/>
        <v>174.47704300694633</v>
      </c>
      <c r="M19" s="386">
        <f t="shared" si="0"/>
        <v>119.71650657446307</v>
      </c>
      <c r="N19" s="313">
        <f t="shared" si="0"/>
        <v>182.10720111548605</v>
      </c>
      <c r="O19" s="386">
        <f t="shared" si="0"/>
        <v>205.62264214811759</v>
      </c>
      <c r="P19" s="386">
        <f t="shared" si="0"/>
        <v>554.71134781423086</v>
      </c>
      <c r="Q19" s="652">
        <f t="shared" si="0"/>
        <v>394.77456463350438</v>
      </c>
      <c r="R19" s="652">
        <f t="shared" si="0"/>
        <v>550.89718150728584</v>
      </c>
      <c r="S19" s="386">
        <f t="shared" si="0"/>
        <v>832.07258245308253</v>
      </c>
      <c r="T19" s="1140">
        <f t="shared" si="0"/>
        <v>966.10900500038963</v>
      </c>
      <c r="U19" s="386">
        <f t="shared" si="0"/>
        <v>1074.9182875802364</v>
      </c>
      <c r="V19" s="1140">
        <f t="shared" si="0"/>
        <v>1263.7206081949748</v>
      </c>
      <c r="W19" s="386">
        <f t="shared" si="0"/>
        <v>1167.2686746553718</v>
      </c>
      <c r="X19" s="386">
        <f t="shared" si="0"/>
        <v>1367.9884764139065</v>
      </c>
    </row>
    <row r="20" spans="1:24" ht="30" customHeight="1">
      <c r="A20" s="295" t="s">
        <v>260</v>
      </c>
      <c r="B20" s="296">
        <f>SUM(B7:B18)</f>
        <v>132347690</v>
      </c>
      <c r="C20" s="296">
        <f>SUM(C7:C18)</f>
        <v>163117586</v>
      </c>
      <c r="D20" s="314">
        <f t="shared" ref="D20:R20" si="1">SUM(D7:D18)</f>
        <v>192110023</v>
      </c>
      <c r="E20" s="297">
        <f t="shared" si="1"/>
        <v>127339039</v>
      </c>
      <c r="F20" s="314">
        <f t="shared" si="1"/>
        <v>115464808</v>
      </c>
      <c r="G20" s="297">
        <f t="shared" si="1"/>
        <v>153764290</v>
      </c>
      <c r="H20" s="314">
        <f t="shared" si="1"/>
        <v>189819875</v>
      </c>
      <c r="I20" s="297">
        <f t="shared" si="1"/>
        <v>253034161</v>
      </c>
      <c r="J20" s="314">
        <f t="shared" si="1"/>
        <v>327468828</v>
      </c>
      <c r="K20" s="297">
        <f t="shared" si="1"/>
        <v>264865712</v>
      </c>
      <c r="L20" s="314">
        <f t="shared" si="1"/>
        <v>230916336</v>
      </c>
      <c r="M20" s="297">
        <f t="shared" si="1"/>
        <v>158442031</v>
      </c>
      <c r="N20" s="314">
        <f t="shared" si="1"/>
        <v>241014674</v>
      </c>
      <c r="O20" s="297">
        <f t="shared" si="1"/>
        <v>272136817</v>
      </c>
      <c r="P20" s="297">
        <f t="shared" si="1"/>
        <v>734147655</v>
      </c>
      <c r="Q20" s="314">
        <f t="shared" si="1"/>
        <v>522475017</v>
      </c>
      <c r="R20" s="1129">
        <f t="shared" si="1"/>
        <v>729099694</v>
      </c>
      <c r="S20" s="1136" t="s">
        <v>669</v>
      </c>
      <c r="T20" s="1135" t="s">
        <v>670</v>
      </c>
      <c r="U20" s="1422" t="s">
        <v>1530</v>
      </c>
      <c r="V20" s="1423" t="s">
        <v>1545</v>
      </c>
      <c r="W20" s="1443">
        <v>1544853127</v>
      </c>
      <c r="X20" s="1443">
        <v>1810501148</v>
      </c>
    </row>
    <row r="21" spans="1:24" ht="30" customHeight="1" thickBot="1">
      <c r="A21" s="696" t="s">
        <v>312</v>
      </c>
      <c r="B21" s="696">
        <v>0</v>
      </c>
      <c r="C21" s="696">
        <f>(C20-B20)/B20*100</f>
        <v>23.249288295096047</v>
      </c>
      <c r="D21" s="697">
        <f t="shared" ref="D21:P21" si="2">(D20-C20)*100/C20</f>
        <v>17.773949278528434</v>
      </c>
      <c r="E21" s="696">
        <f t="shared" si="2"/>
        <v>-33.715567250751931</v>
      </c>
      <c r="F21" s="697">
        <f t="shared" si="2"/>
        <v>-9.3248944653964294</v>
      </c>
      <c r="G21" s="696">
        <f t="shared" si="2"/>
        <v>33.169831278808346</v>
      </c>
      <c r="H21" s="697">
        <f t="shared" si="2"/>
        <v>23.44860760583618</v>
      </c>
      <c r="I21" s="696">
        <f t="shared" si="2"/>
        <v>33.302248249821048</v>
      </c>
      <c r="J21" s="697">
        <f t="shared" si="2"/>
        <v>29.416845024336457</v>
      </c>
      <c r="K21" s="696">
        <f t="shared" si="2"/>
        <v>-19.117274881504141</v>
      </c>
      <c r="L21" s="697">
        <f t="shared" si="2"/>
        <v>-12.817580555689291</v>
      </c>
      <c r="M21" s="696">
        <f t="shared" si="2"/>
        <v>-31.385525275266797</v>
      </c>
      <c r="N21" s="697">
        <f t="shared" si="2"/>
        <v>52.115365145754794</v>
      </c>
      <c r="O21" s="696">
        <f t="shared" si="2"/>
        <v>12.912966037910206</v>
      </c>
      <c r="P21" s="696">
        <f t="shared" si="2"/>
        <v>169.77153003152821</v>
      </c>
      <c r="Q21" s="698">
        <f t="shared" ref="Q21" si="3">(Q20-P20)*100/P20</f>
        <v>-28.832433987683309</v>
      </c>
      <c r="R21" s="698">
        <f t="shared" ref="R21" si="4">(R20-Q20)*100/Q20</f>
        <v>39.547283655095796</v>
      </c>
      <c r="S21" s="696">
        <f t="shared" ref="S21" si="5">(S20-R20)*100/R20</f>
        <v>51.039542474420514</v>
      </c>
      <c r="T21" s="697">
        <f t="shared" ref="T21" si="6">(T20-S20)*100/S20</f>
        <v>16.108741637916527</v>
      </c>
      <c r="U21" s="696">
        <f t="shared" ref="U21" si="7">(U20-T20)*100/T20</f>
        <v>11.262629994821671</v>
      </c>
      <c r="V21" s="697">
        <f t="shared" ref="V21" si="8">(V20-U20)*100/U20</f>
        <v>17.564341661704709</v>
      </c>
      <c r="W21" s="696">
        <f t="shared" ref="W21" si="9">(W20-V20)*100/V20</f>
        <v>-7.6323779887842047</v>
      </c>
      <c r="X21" s="696">
        <f t="shared" ref="X21" si="10">(X20-W20)*100/W20</f>
        <v>17.195681347123944</v>
      </c>
    </row>
    <row r="22" spans="1:24" ht="12.75" customHeight="1">
      <c r="A22" s="7" t="s">
        <v>19</v>
      </c>
      <c r="B22" s="7"/>
      <c r="C22" s="7"/>
      <c r="D22" s="8"/>
      <c r="E22" s="8"/>
      <c r="F22" s="8"/>
      <c r="G22" s="8"/>
      <c r="H22" s="8"/>
      <c r="I22" s="8"/>
      <c r="J22" s="8"/>
      <c r="K22" s="8" t="s">
        <v>261</v>
      </c>
      <c r="L22" s="8"/>
      <c r="M22" s="8"/>
      <c r="N22" s="8"/>
    </row>
    <row r="23" spans="1:24">
      <c r="A23" t="s">
        <v>261</v>
      </c>
    </row>
  </sheetData>
  <mergeCells count="1">
    <mergeCell ref="B5:T5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
&amp;10 35&amp;9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showGridLines="0" zoomScale="70" zoomScaleNormal="70" workbookViewId="0">
      <selection activeCell="X28" sqref="X28"/>
    </sheetView>
  </sheetViews>
  <sheetFormatPr defaultRowHeight="12.75"/>
  <cols>
    <col min="1" max="1" width="8.7109375" customWidth="1"/>
    <col min="2" max="2" width="10.7109375" customWidth="1"/>
    <col min="3" max="3" width="9.28515625" bestFit="1" customWidth="1"/>
    <col min="4" max="4" width="8.85546875" customWidth="1"/>
    <col min="5" max="6" width="9.28515625" bestFit="1" customWidth="1"/>
    <col min="7" max="8" width="10.28515625" bestFit="1" customWidth="1"/>
  </cols>
  <sheetData>
    <row r="2" spans="1:8">
      <c r="A2" s="93"/>
      <c r="B2" s="93" t="s">
        <v>170</v>
      </c>
    </row>
    <row r="3" spans="1:8">
      <c r="A3" s="93">
        <v>1988</v>
      </c>
      <c r="B3" s="710">
        <v>132.30000000000001</v>
      </c>
      <c r="D3" s="434"/>
      <c r="E3" s="93"/>
      <c r="F3" s="93"/>
      <c r="G3" s="93"/>
      <c r="H3" s="93"/>
    </row>
    <row r="4" spans="1:8">
      <c r="A4" s="93">
        <v>1989</v>
      </c>
      <c r="B4" s="710">
        <v>163.1</v>
      </c>
      <c r="D4" s="434"/>
    </row>
    <row r="5" spans="1:8">
      <c r="A5" s="93">
        <v>1990</v>
      </c>
      <c r="B5" s="711">
        <v>192.6</v>
      </c>
      <c r="D5" s="434"/>
    </row>
    <row r="6" spans="1:8">
      <c r="A6" s="93">
        <v>1991</v>
      </c>
      <c r="B6" s="710">
        <v>127.3</v>
      </c>
      <c r="D6" s="434"/>
    </row>
    <row r="7" spans="1:8">
      <c r="A7" s="93">
        <v>1992</v>
      </c>
      <c r="B7" s="710">
        <v>115.5</v>
      </c>
      <c r="D7" s="434"/>
    </row>
    <row r="8" spans="1:8">
      <c r="A8" s="93">
        <v>1993</v>
      </c>
      <c r="B8" s="710">
        <v>155.1</v>
      </c>
      <c r="D8" s="434"/>
    </row>
    <row r="9" spans="1:8">
      <c r="A9" s="93">
        <v>1994</v>
      </c>
      <c r="B9" s="710">
        <v>189.8</v>
      </c>
      <c r="D9" s="434"/>
    </row>
    <row r="10" spans="1:8">
      <c r="A10" s="93">
        <v>1995</v>
      </c>
      <c r="B10" s="710">
        <v>253</v>
      </c>
      <c r="D10" s="434"/>
    </row>
    <row r="11" spans="1:8">
      <c r="A11" s="93">
        <v>1996</v>
      </c>
      <c r="B11" s="710">
        <v>327.5</v>
      </c>
      <c r="D11" s="434"/>
    </row>
    <row r="12" spans="1:8">
      <c r="A12" s="93">
        <v>1997</v>
      </c>
      <c r="B12" s="710">
        <v>264.89999999999998</v>
      </c>
      <c r="D12" s="434"/>
    </row>
    <row r="13" spans="1:8">
      <c r="A13" s="93">
        <v>1998</v>
      </c>
      <c r="B13" s="710">
        <v>230.9</v>
      </c>
      <c r="D13" s="434"/>
    </row>
    <row r="14" spans="1:8">
      <c r="A14" s="93">
        <v>1999</v>
      </c>
      <c r="B14" s="710">
        <v>158.4</v>
      </c>
      <c r="D14" s="434"/>
    </row>
    <row r="15" spans="1:8">
      <c r="A15" s="93">
        <v>2000</v>
      </c>
      <c r="B15" s="710">
        <v>241</v>
      </c>
      <c r="D15" s="434"/>
    </row>
    <row r="16" spans="1:8">
      <c r="A16" s="93">
        <v>2001</v>
      </c>
      <c r="B16" s="710">
        <v>272.10000000000002</v>
      </c>
      <c r="D16" s="434"/>
    </row>
    <row r="17" spans="1:4">
      <c r="A17" s="93">
        <v>2002</v>
      </c>
      <c r="B17" s="710">
        <v>746</v>
      </c>
      <c r="D17" s="434"/>
    </row>
    <row r="18" spans="1:4">
      <c r="A18" s="93">
        <v>2003</v>
      </c>
      <c r="B18" s="710">
        <v>522.5</v>
      </c>
      <c r="D18" s="434"/>
    </row>
    <row r="19" spans="1:4">
      <c r="A19" s="93">
        <v>2004</v>
      </c>
      <c r="B19" s="710">
        <v>729.1</v>
      </c>
      <c r="D19" s="434"/>
    </row>
    <row r="20" spans="1:4">
      <c r="A20" s="93">
        <v>2005</v>
      </c>
      <c r="B20" s="710">
        <v>1101.2</v>
      </c>
      <c r="D20" s="434"/>
    </row>
    <row r="21" spans="1:4">
      <c r="A21" s="93">
        <v>2006</v>
      </c>
      <c r="B21" s="710">
        <v>1278.5999999999999</v>
      </c>
      <c r="D21" s="434"/>
    </row>
    <row r="22" spans="1:4">
      <c r="A22" s="93">
        <v>2007</v>
      </c>
      <c r="B22" s="710">
        <v>1423.25</v>
      </c>
    </row>
    <row r="23" spans="1:4">
      <c r="A23" s="93">
        <v>2008</v>
      </c>
      <c r="B23" s="710">
        <v>1673.5</v>
      </c>
    </row>
    <row r="24" spans="1:4">
      <c r="A24" s="1142">
        <v>2009</v>
      </c>
      <c r="B24" s="710">
        <v>1544.9</v>
      </c>
    </row>
    <row r="25" spans="1:4">
      <c r="A25" s="1142">
        <v>2010</v>
      </c>
      <c r="B25" s="710">
        <v>1810.5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horizontalDpi="300" verticalDpi="300" r:id="rId1"/>
  <headerFooter alignWithMargins="0">
    <oddFooter>&amp;R&amp;"Arial,Negrito"36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3"/>
  <sheetViews>
    <sheetView showGridLines="0" topLeftCell="Q5" zoomScale="90" zoomScaleNormal="90" workbookViewId="0">
      <selection activeCell="U7" sqref="U7:X21"/>
    </sheetView>
  </sheetViews>
  <sheetFormatPr defaultColWidth="11.42578125" defaultRowHeight="12.75"/>
  <cols>
    <col min="1" max="1" width="20.140625" customWidth="1"/>
    <col min="2" max="2" width="11.42578125" customWidth="1"/>
    <col min="3" max="3" width="11.7109375" customWidth="1"/>
    <col min="4" max="4" width="11.85546875" customWidth="1"/>
    <col min="5" max="5" width="11.140625" customWidth="1"/>
    <col min="6" max="6" width="10.7109375" customWidth="1"/>
    <col min="7" max="7" width="11.42578125" customWidth="1"/>
    <col min="8" max="8" width="11.7109375" customWidth="1"/>
    <col min="9" max="9" width="12" customWidth="1"/>
    <col min="10" max="10" width="12.28515625" customWidth="1"/>
    <col min="11" max="11" width="12.42578125" customWidth="1"/>
    <col min="12" max="12" width="11.85546875" customWidth="1"/>
    <col min="13" max="13" width="11" customWidth="1"/>
    <col min="14" max="14" width="11.140625" customWidth="1"/>
    <col min="15" max="15" width="10.7109375" customWidth="1"/>
    <col min="16" max="16" width="11.85546875" customWidth="1"/>
    <col min="17" max="17" width="12.28515625" customWidth="1"/>
    <col min="18" max="18" width="12" customWidth="1"/>
    <col min="19" max="19" width="10.5703125" customWidth="1"/>
    <col min="20" max="20" width="11.28515625" customWidth="1"/>
    <col min="21" max="21" width="9.85546875" customWidth="1"/>
    <col min="22" max="22" width="10.5703125" customWidth="1"/>
    <col min="23" max="23" width="11" customWidth="1"/>
    <col min="24" max="24" width="11.140625" customWidth="1"/>
  </cols>
  <sheetData>
    <row r="2" spans="1:24" ht="26.25">
      <c r="A2" s="106" t="s">
        <v>237</v>
      </c>
      <c r="B2" s="106"/>
      <c r="C2" s="106"/>
      <c r="D2" s="26"/>
      <c r="E2" s="26"/>
      <c r="F2" s="26"/>
      <c r="G2" s="26"/>
      <c r="H2" s="34"/>
      <c r="I2" s="34"/>
      <c r="J2" s="34"/>
      <c r="K2" s="34"/>
      <c r="L2" s="30"/>
    </row>
    <row r="3" spans="1:24" ht="23.25">
      <c r="A3" s="488" t="s">
        <v>112</v>
      </c>
      <c r="B3" s="488"/>
      <c r="C3" s="488"/>
      <c r="D3" s="489"/>
      <c r="E3" s="489"/>
      <c r="F3" s="489"/>
      <c r="G3" s="489"/>
      <c r="H3" s="73"/>
      <c r="I3" s="73"/>
      <c r="J3" s="73"/>
      <c r="K3" s="73"/>
      <c r="L3" s="73"/>
      <c r="M3" s="73"/>
      <c r="N3" s="73"/>
    </row>
    <row r="4" spans="1:24" ht="13.5" thickBot="1">
      <c r="M4" s="71"/>
      <c r="N4" s="71"/>
      <c r="Q4" s="71" t="s">
        <v>307</v>
      </c>
    </row>
    <row r="5" spans="1:24" ht="30" customHeight="1" thickBot="1">
      <c r="A5" s="302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901"/>
      <c r="X5" s="902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269">
        <v>2000</v>
      </c>
      <c r="O6" s="269">
        <v>2001</v>
      </c>
      <c r="P6" s="269">
        <v>2002</v>
      </c>
      <c r="Q6" s="269">
        <v>2003</v>
      </c>
      <c r="R6" s="269">
        <v>2004</v>
      </c>
      <c r="S6" s="269">
        <v>2005</v>
      </c>
      <c r="T6" s="269">
        <v>2006</v>
      </c>
      <c r="U6" s="269">
        <v>2007</v>
      </c>
      <c r="V6" s="269">
        <v>2008</v>
      </c>
      <c r="W6" s="269">
        <v>2009</v>
      </c>
      <c r="X6" s="269">
        <v>2010</v>
      </c>
    </row>
    <row r="7" spans="1:24" ht="30" customHeight="1">
      <c r="A7" s="273" t="s">
        <v>423</v>
      </c>
      <c r="B7" s="300">
        <v>6961938</v>
      </c>
      <c r="C7" s="274">
        <v>4547693</v>
      </c>
      <c r="D7" s="277">
        <v>9768202</v>
      </c>
      <c r="E7" s="277">
        <v>7475628</v>
      </c>
      <c r="F7" s="278">
        <v>5113382</v>
      </c>
      <c r="G7" s="277">
        <v>4669043</v>
      </c>
      <c r="H7" s="278">
        <v>4820613</v>
      </c>
      <c r="I7" s="277">
        <v>13045783</v>
      </c>
      <c r="J7" s="303">
        <v>12488219</v>
      </c>
      <c r="K7" s="303">
        <v>11725102</v>
      </c>
      <c r="L7" s="303">
        <v>10178322</v>
      </c>
      <c r="M7" s="303">
        <v>11691196</v>
      </c>
      <c r="N7" s="317">
        <v>9257925</v>
      </c>
      <c r="O7" s="317">
        <v>6482221</v>
      </c>
      <c r="P7" s="317">
        <v>8767532</v>
      </c>
      <c r="Q7" s="318">
        <v>9091651</v>
      </c>
      <c r="R7" s="317">
        <v>10486501</v>
      </c>
      <c r="S7" s="1130" t="s">
        <v>671</v>
      </c>
      <c r="T7" s="1130" t="s">
        <v>672</v>
      </c>
      <c r="U7" s="1415" t="s">
        <v>673</v>
      </c>
      <c r="V7" s="1415" t="s">
        <v>674</v>
      </c>
      <c r="W7" s="1416" t="s">
        <v>675</v>
      </c>
      <c r="X7" s="1417" t="s">
        <v>676</v>
      </c>
    </row>
    <row r="8" spans="1:24" ht="30" customHeight="1">
      <c r="A8" s="273" t="s">
        <v>315</v>
      </c>
      <c r="B8" s="275">
        <v>4507805</v>
      </c>
      <c r="C8" s="274">
        <v>2060411</v>
      </c>
      <c r="D8" s="276">
        <v>8193201</v>
      </c>
      <c r="E8" s="276">
        <v>5833222</v>
      </c>
      <c r="F8" s="278">
        <v>3131291</v>
      </c>
      <c r="G8" s="276">
        <v>3667363</v>
      </c>
      <c r="H8" s="278">
        <v>3948309</v>
      </c>
      <c r="I8" s="276">
        <v>12603220</v>
      </c>
      <c r="J8" s="301">
        <v>12221089</v>
      </c>
      <c r="K8" s="301">
        <v>9897854</v>
      </c>
      <c r="L8" s="301">
        <v>9736212</v>
      </c>
      <c r="M8" s="301">
        <v>6329259</v>
      </c>
      <c r="N8" s="317">
        <v>8569782</v>
      </c>
      <c r="O8" s="317">
        <v>6023526</v>
      </c>
      <c r="P8" s="317">
        <v>10945132</v>
      </c>
      <c r="Q8" s="318">
        <v>9258526</v>
      </c>
      <c r="R8" s="317">
        <v>9169727</v>
      </c>
      <c r="S8" s="1131" t="s">
        <v>677</v>
      </c>
      <c r="T8" s="1131" t="s">
        <v>678</v>
      </c>
      <c r="U8" s="1418" t="s">
        <v>679</v>
      </c>
      <c r="V8" s="1418" t="s">
        <v>680</v>
      </c>
      <c r="W8" s="1419" t="s">
        <v>681</v>
      </c>
      <c r="X8" s="1420" t="s">
        <v>682</v>
      </c>
    </row>
    <row r="9" spans="1:24" ht="30" customHeight="1">
      <c r="A9" s="273" t="s">
        <v>317</v>
      </c>
      <c r="B9" s="275">
        <v>4662141</v>
      </c>
      <c r="C9" s="274">
        <v>2842865</v>
      </c>
      <c r="D9" s="276">
        <v>7519628</v>
      </c>
      <c r="E9" s="276">
        <v>5857640</v>
      </c>
      <c r="F9" s="278">
        <v>4271882</v>
      </c>
      <c r="G9" s="276">
        <v>4200571</v>
      </c>
      <c r="H9" s="278">
        <v>4017024</v>
      </c>
      <c r="I9" s="276">
        <v>12288563</v>
      </c>
      <c r="J9" s="301">
        <v>10627014</v>
      </c>
      <c r="K9" s="301">
        <v>10736158</v>
      </c>
      <c r="L9" s="301">
        <v>9109735</v>
      </c>
      <c r="M9" s="301">
        <v>7679714</v>
      </c>
      <c r="N9" s="317">
        <v>9568750</v>
      </c>
      <c r="O9" s="317">
        <v>6315561</v>
      </c>
      <c r="P9" s="317">
        <v>11268370</v>
      </c>
      <c r="Q9" s="318">
        <v>6583030</v>
      </c>
      <c r="R9" s="317">
        <v>9830042</v>
      </c>
      <c r="S9" s="1131" t="s">
        <v>683</v>
      </c>
      <c r="T9" s="1131" t="s">
        <v>684</v>
      </c>
      <c r="U9" s="1418" t="s">
        <v>685</v>
      </c>
      <c r="V9" s="1418" t="s">
        <v>686</v>
      </c>
      <c r="W9" s="1419" t="s">
        <v>687</v>
      </c>
      <c r="X9" s="1420" t="s">
        <v>688</v>
      </c>
    </row>
    <row r="10" spans="1:24" ht="30" customHeight="1">
      <c r="A10" s="273" t="s">
        <v>316</v>
      </c>
      <c r="B10" s="275">
        <v>3893309</v>
      </c>
      <c r="C10" s="274">
        <v>4117919</v>
      </c>
      <c r="D10" s="276">
        <v>7632294</v>
      </c>
      <c r="E10" s="276">
        <v>6089015</v>
      </c>
      <c r="F10" s="278">
        <v>3972416</v>
      </c>
      <c r="G10" s="276">
        <v>4051877</v>
      </c>
      <c r="H10" s="278">
        <v>4369290</v>
      </c>
      <c r="I10" s="276">
        <v>10374358</v>
      </c>
      <c r="J10" s="301">
        <v>9067277</v>
      </c>
      <c r="K10" s="301">
        <v>11040094</v>
      </c>
      <c r="L10" s="301">
        <v>10401892</v>
      </c>
      <c r="M10" s="301">
        <v>7191048</v>
      </c>
      <c r="N10" s="317">
        <v>8777648</v>
      </c>
      <c r="O10" s="317">
        <v>5644383</v>
      </c>
      <c r="P10" s="317">
        <v>9816784</v>
      </c>
      <c r="Q10" s="318">
        <v>7518409</v>
      </c>
      <c r="R10" s="317">
        <v>10079071</v>
      </c>
      <c r="S10" s="1131" t="s">
        <v>689</v>
      </c>
      <c r="T10" s="1131" t="s">
        <v>690</v>
      </c>
      <c r="U10" s="1418" t="s">
        <v>691</v>
      </c>
      <c r="V10" s="1418" t="s">
        <v>692</v>
      </c>
      <c r="W10" s="1419" t="s">
        <v>693</v>
      </c>
      <c r="X10" s="1420" t="s">
        <v>694</v>
      </c>
    </row>
    <row r="11" spans="1:24" ht="30" customHeight="1">
      <c r="A11" s="273" t="s">
        <v>442</v>
      </c>
      <c r="B11" s="275">
        <v>2406627</v>
      </c>
      <c r="C11" s="274">
        <v>5735719</v>
      </c>
      <c r="D11" s="276">
        <v>6667028</v>
      </c>
      <c r="E11" s="276">
        <v>7624566</v>
      </c>
      <c r="F11" s="278">
        <v>4580079</v>
      </c>
      <c r="G11" s="276">
        <v>4720203</v>
      </c>
      <c r="H11" s="278">
        <v>5232628</v>
      </c>
      <c r="I11" s="276">
        <v>15349682</v>
      </c>
      <c r="J11" s="301">
        <v>13391521</v>
      </c>
      <c r="K11" s="301">
        <v>13874358</v>
      </c>
      <c r="L11" s="301">
        <v>10029771</v>
      </c>
      <c r="M11" s="301">
        <v>5960099</v>
      </c>
      <c r="N11" s="317">
        <v>6255726</v>
      </c>
      <c r="O11" s="317">
        <v>7376440</v>
      </c>
      <c r="P11" s="317">
        <v>8970653</v>
      </c>
      <c r="Q11" s="318">
        <v>9767294</v>
      </c>
      <c r="R11" s="317">
        <v>9946933</v>
      </c>
      <c r="S11" s="1131" t="s">
        <v>695</v>
      </c>
      <c r="T11" s="1131" t="s">
        <v>696</v>
      </c>
      <c r="U11" s="1418" t="s">
        <v>697</v>
      </c>
      <c r="V11" s="1418" t="s">
        <v>698</v>
      </c>
      <c r="W11" s="1419" t="s">
        <v>699</v>
      </c>
      <c r="X11" s="1420" t="s">
        <v>700</v>
      </c>
    </row>
    <row r="12" spans="1:24" ht="30" customHeight="1">
      <c r="A12" s="273" t="s">
        <v>314</v>
      </c>
      <c r="B12" s="275">
        <v>4091771</v>
      </c>
      <c r="C12" s="274">
        <v>5123834</v>
      </c>
      <c r="D12" s="276">
        <v>9705405</v>
      </c>
      <c r="E12" s="276">
        <v>6188442</v>
      </c>
      <c r="F12" s="278">
        <v>5528513</v>
      </c>
      <c r="G12" s="276">
        <v>5815866</v>
      </c>
      <c r="H12" s="278">
        <v>5721029</v>
      </c>
      <c r="I12" s="276">
        <v>12126666</v>
      </c>
      <c r="J12" s="301">
        <v>13289543</v>
      </c>
      <c r="K12" s="301">
        <v>13913435</v>
      </c>
      <c r="L12" s="301">
        <v>9333968</v>
      </c>
      <c r="M12" s="301">
        <v>6221255</v>
      </c>
      <c r="N12" s="317">
        <v>7190617</v>
      </c>
      <c r="O12" s="317">
        <v>7046567</v>
      </c>
      <c r="P12" s="317">
        <v>9799183</v>
      </c>
      <c r="Q12" s="318">
        <v>9239996</v>
      </c>
      <c r="R12" s="317">
        <v>11054064</v>
      </c>
      <c r="S12" s="1131" t="s">
        <v>701</v>
      </c>
      <c r="T12" s="1131" t="s">
        <v>702</v>
      </c>
      <c r="U12" s="1418" t="s">
        <v>703</v>
      </c>
      <c r="V12" s="1418" t="s">
        <v>704</v>
      </c>
      <c r="W12" s="1419" t="s">
        <v>705</v>
      </c>
      <c r="X12" s="1420" t="s">
        <v>706</v>
      </c>
    </row>
    <row r="13" spans="1:24" ht="30" customHeight="1">
      <c r="A13" s="273" t="s">
        <v>476</v>
      </c>
      <c r="B13" s="275">
        <v>4127709</v>
      </c>
      <c r="C13" s="274">
        <v>4748205</v>
      </c>
      <c r="D13" s="276">
        <v>8301715</v>
      </c>
      <c r="E13" s="276">
        <v>7883043</v>
      </c>
      <c r="F13" s="278">
        <v>3894006</v>
      </c>
      <c r="G13" s="276">
        <v>5148850</v>
      </c>
      <c r="H13" s="278">
        <v>6169850</v>
      </c>
      <c r="I13" s="276">
        <v>11813153</v>
      </c>
      <c r="J13" s="301">
        <v>13477495</v>
      </c>
      <c r="K13" s="301">
        <v>13879144</v>
      </c>
      <c r="L13" s="301">
        <v>10539049</v>
      </c>
      <c r="M13" s="301">
        <v>5558342</v>
      </c>
      <c r="N13" s="317">
        <v>7240020</v>
      </c>
      <c r="O13" s="317">
        <v>9685909</v>
      </c>
      <c r="P13" s="317">
        <v>9455154</v>
      </c>
      <c r="Q13" s="318">
        <v>8400943</v>
      </c>
      <c r="R13" s="317">
        <v>11254375</v>
      </c>
      <c r="S13" s="1131" t="s">
        <v>707</v>
      </c>
      <c r="T13" s="1131" t="s">
        <v>708</v>
      </c>
      <c r="U13" s="1418" t="s">
        <v>709</v>
      </c>
      <c r="V13" s="1418" t="s">
        <v>710</v>
      </c>
      <c r="W13" s="1419" t="s">
        <v>711</v>
      </c>
      <c r="X13" s="1420" t="s">
        <v>712</v>
      </c>
    </row>
    <row r="14" spans="1:24" ht="30" customHeight="1">
      <c r="A14" s="273" t="s">
        <v>478</v>
      </c>
      <c r="B14" s="275">
        <v>4526697</v>
      </c>
      <c r="C14" s="274">
        <v>6116231</v>
      </c>
      <c r="D14" s="276">
        <v>11367032</v>
      </c>
      <c r="E14" s="276">
        <v>8487340</v>
      </c>
      <c r="F14" s="278">
        <v>4607301</v>
      </c>
      <c r="G14" s="276">
        <v>5392726</v>
      </c>
      <c r="H14" s="278">
        <v>8621749</v>
      </c>
      <c r="I14" s="276">
        <v>14634360</v>
      </c>
      <c r="J14" s="301">
        <v>13575586</v>
      </c>
      <c r="K14" s="301">
        <v>13083550</v>
      </c>
      <c r="L14" s="301">
        <v>15843675</v>
      </c>
      <c r="M14" s="301">
        <v>5328272</v>
      </c>
      <c r="N14" s="317">
        <v>6978349</v>
      </c>
      <c r="O14" s="317">
        <v>7885318</v>
      </c>
      <c r="P14" s="317">
        <v>9555308</v>
      </c>
      <c r="Q14" s="318">
        <v>9718307</v>
      </c>
      <c r="R14" s="317">
        <v>11783648</v>
      </c>
      <c r="S14" s="1131" t="s">
        <v>713</v>
      </c>
      <c r="T14" s="1131" t="s">
        <v>714</v>
      </c>
      <c r="U14" s="1418" t="s">
        <v>715</v>
      </c>
      <c r="V14" s="1418" t="s">
        <v>716</v>
      </c>
      <c r="W14" s="1419" t="s">
        <v>717</v>
      </c>
      <c r="X14" s="1420" t="s">
        <v>718</v>
      </c>
    </row>
    <row r="15" spans="1:24" ht="30" customHeight="1">
      <c r="A15" s="273" t="s">
        <v>480</v>
      </c>
      <c r="B15" s="275">
        <v>5044966</v>
      </c>
      <c r="C15" s="274">
        <v>7031209</v>
      </c>
      <c r="D15" s="276">
        <v>11212263</v>
      </c>
      <c r="E15" s="276">
        <v>8259523</v>
      </c>
      <c r="F15" s="278">
        <v>5477314</v>
      </c>
      <c r="G15" s="276">
        <v>5864654</v>
      </c>
      <c r="H15" s="278">
        <v>10397720</v>
      </c>
      <c r="I15" s="276">
        <v>14967957</v>
      </c>
      <c r="J15" s="301">
        <v>14627402</v>
      </c>
      <c r="K15" s="301">
        <v>14665687</v>
      </c>
      <c r="L15" s="301">
        <v>19117343</v>
      </c>
      <c r="M15" s="301">
        <v>5685153</v>
      </c>
      <c r="N15" s="317">
        <v>6999041</v>
      </c>
      <c r="O15" s="317">
        <v>6984292</v>
      </c>
      <c r="P15" s="317">
        <v>10229006</v>
      </c>
      <c r="Q15" s="318">
        <v>9773418</v>
      </c>
      <c r="R15" s="317">
        <v>13484539</v>
      </c>
      <c r="S15" s="1131" t="s">
        <v>719</v>
      </c>
      <c r="T15" s="1131" t="s">
        <v>720</v>
      </c>
      <c r="U15" s="1418" t="s">
        <v>721</v>
      </c>
      <c r="V15" s="1418" t="s">
        <v>722</v>
      </c>
      <c r="W15" s="1419" t="s">
        <v>723</v>
      </c>
      <c r="X15" s="1420" t="s">
        <v>724</v>
      </c>
    </row>
    <row r="16" spans="1:24" ht="30" customHeight="1">
      <c r="A16" s="273" t="s">
        <v>481</v>
      </c>
      <c r="B16" s="275">
        <v>4764294</v>
      </c>
      <c r="C16" s="274">
        <v>6749903</v>
      </c>
      <c r="D16" s="276">
        <v>12117280</v>
      </c>
      <c r="E16" s="276">
        <v>7682522</v>
      </c>
      <c r="F16" s="278">
        <v>5371305</v>
      </c>
      <c r="G16" s="276">
        <v>5725029</v>
      </c>
      <c r="H16" s="278">
        <v>12192690</v>
      </c>
      <c r="I16" s="276">
        <v>12967274</v>
      </c>
      <c r="J16" s="301">
        <v>15303784</v>
      </c>
      <c r="K16" s="301">
        <v>14142376</v>
      </c>
      <c r="L16" s="301">
        <v>18660466</v>
      </c>
      <c r="M16" s="301">
        <v>8435724</v>
      </c>
      <c r="N16" s="317">
        <v>2979272</v>
      </c>
      <c r="O16" s="317">
        <v>8961247</v>
      </c>
      <c r="P16" s="317">
        <v>10228693</v>
      </c>
      <c r="Q16" s="318">
        <v>11135302</v>
      </c>
      <c r="R16" s="317">
        <v>16542883</v>
      </c>
      <c r="S16" s="1131" t="s">
        <v>725</v>
      </c>
      <c r="T16" s="1131" t="s">
        <v>726</v>
      </c>
      <c r="U16" s="1418" t="s">
        <v>727</v>
      </c>
      <c r="V16" s="1418" t="s">
        <v>728</v>
      </c>
      <c r="W16" s="1419" t="s">
        <v>729</v>
      </c>
      <c r="X16" s="1420" t="s">
        <v>730</v>
      </c>
    </row>
    <row r="17" spans="1:24" ht="30" customHeight="1">
      <c r="A17" s="273" t="s">
        <v>1</v>
      </c>
      <c r="B17" s="275">
        <v>4620730</v>
      </c>
      <c r="C17" s="274">
        <v>6248330</v>
      </c>
      <c r="D17" s="276">
        <v>10837437</v>
      </c>
      <c r="E17" s="276">
        <v>6615093</v>
      </c>
      <c r="F17" s="278">
        <v>2161784</v>
      </c>
      <c r="G17" s="276">
        <v>5161277</v>
      </c>
      <c r="H17" s="278">
        <v>12488823</v>
      </c>
      <c r="I17" s="276">
        <v>13291826</v>
      </c>
      <c r="J17" s="301">
        <v>13531582</v>
      </c>
      <c r="K17" s="301">
        <v>11230087</v>
      </c>
      <c r="L17" s="301">
        <v>14517126</v>
      </c>
      <c r="M17" s="301">
        <v>8733401</v>
      </c>
      <c r="N17" s="317">
        <v>9573106</v>
      </c>
      <c r="O17" s="317">
        <v>9280320</v>
      </c>
      <c r="P17" s="317">
        <v>9189204</v>
      </c>
      <c r="Q17" s="318">
        <v>11204208</v>
      </c>
      <c r="R17" s="317">
        <v>17374698</v>
      </c>
      <c r="S17" s="1131" t="s">
        <v>731</v>
      </c>
      <c r="T17" s="1131" t="s">
        <v>732</v>
      </c>
      <c r="U17" s="1418" t="s">
        <v>733</v>
      </c>
      <c r="V17" s="1418" t="s">
        <v>734</v>
      </c>
      <c r="W17" s="1419" t="s">
        <v>735</v>
      </c>
      <c r="X17" s="1420" t="s">
        <v>1378</v>
      </c>
    </row>
    <row r="18" spans="1:24" ht="30" customHeight="1" thickBot="1">
      <c r="A18" s="288" t="s">
        <v>9</v>
      </c>
      <c r="B18" s="265">
        <v>5136894</v>
      </c>
      <c r="C18" s="289">
        <v>7052700</v>
      </c>
      <c r="D18" s="290">
        <v>11277066</v>
      </c>
      <c r="E18" s="290">
        <v>7316519</v>
      </c>
      <c r="F18" s="291">
        <v>2675777</v>
      </c>
      <c r="G18" s="290">
        <v>6773325</v>
      </c>
      <c r="H18" s="291">
        <v>13610100</v>
      </c>
      <c r="I18" s="290">
        <v>15731762</v>
      </c>
      <c r="J18" s="304">
        <v>16534389</v>
      </c>
      <c r="K18" s="304">
        <v>14024000</v>
      </c>
      <c r="L18" s="304">
        <v>19857423</v>
      </c>
      <c r="M18" s="304">
        <v>13937070</v>
      </c>
      <c r="N18" s="319">
        <v>10612607</v>
      </c>
      <c r="O18" s="319">
        <v>12053693</v>
      </c>
      <c r="P18" s="319">
        <v>11792188</v>
      </c>
      <c r="Q18" s="320">
        <v>14817302</v>
      </c>
      <c r="R18" s="319">
        <v>20964154</v>
      </c>
      <c r="S18" s="1131" t="s">
        <v>736</v>
      </c>
      <c r="T18" s="1131" t="s">
        <v>737</v>
      </c>
      <c r="U18" s="1418" t="s">
        <v>738</v>
      </c>
      <c r="V18" s="1418" t="s">
        <v>739</v>
      </c>
      <c r="W18" s="1419" t="s">
        <v>740</v>
      </c>
      <c r="X18" s="1420" t="s">
        <v>741</v>
      </c>
    </row>
    <row r="19" spans="1:24" ht="30" customHeight="1">
      <c r="A19" s="295" t="s">
        <v>15</v>
      </c>
      <c r="B19" s="313">
        <v>100</v>
      </c>
      <c r="C19" s="297">
        <f>(C20/$B$20)*100</f>
        <v>113.93762825057561</v>
      </c>
      <c r="D19" s="297">
        <f t="shared" ref="D19:N19" si="0">(D20/$B$20)*100</f>
        <v>209.33199398131856</v>
      </c>
      <c r="E19" s="297">
        <f t="shared" si="0"/>
        <v>155.83658497677618</v>
      </c>
      <c r="F19" s="297">
        <f t="shared" si="0"/>
        <v>92.766755671639885</v>
      </c>
      <c r="G19" s="297">
        <f t="shared" si="0"/>
        <v>111.77443969601468</v>
      </c>
      <c r="H19" s="297">
        <f t="shared" si="0"/>
        <v>167.30299404614652</v>
      </c>
      <c r="I19" s="297">
        <f t="shared" si="0"/>
        <v>290.79358853661586</v>
      </c>
      <c r="J19" s="297">
        <f t="shared" si="0"/>
        <v>288.85787695839542</v>
      </c>
      <c r="K19" s="297">
        <f t="shared" si="0"/>
        <v>278.03849824790012</v>
      </c>
      <c r="L19" s="297">
        <f t="shared" si="0"/>
        <v>287.3784345243165</v>
      </c>
      <c r="M19" s="297">
        <f t="shared" si="0"/>
        <v>169.4232068930792</v>
      </c>
      <c r="N19" s="297">
        <f t="shared" si="0"/>
        <v>171.71074497358029</v>
      </c>
      <c r="O19" s="297">
        <f t="shared" ref="O19:X19" si="1">(O20/$B$20)*100</f>
        <v>171.22966620385932</v>
      </c>
      <c r="P19" s="297">
        <f t="shared" si="1"/>
        <v>219.23000800750668</v>
      </c>
      <c r="Q19" s="297">
        <f t="shared" si="1"/>
        <v>212.8206032633444</v>
      </c>
      <c r="R19" s="1129">
        <f t="shared" si="1"/>
        <v>277.59789084206795</v>
      </c>
      <c r="S19" s="310">
        <f t="shared" si="1"/>
        <v>298.58822416656636</v>
      </c>
      <c r="T19" s="310">
        <f t="shared" si="1"/>
        <v>384.22970542213801</v>
      </c>
      <c r="U19" s="310">
        <f t="shared" si="1"/>
        <v>153.57336149840202</v>
      </c>
      <c r="V19" s="310">
        <f t="shared" si="1"/>
        <v>183.54380567563933</v>
      </c>
      <c r="W19" s="1141">
        <f t="shared" si="1"/>
        <v>374.98191474742634</v>
      </c>
      <c r="X19" s="310">
        <f t="shared" si="1"/>
        <v>436.11477573583545</v>
      </c>
    </row>
    <row r="20" spans="1:24" ht="30" customHeight="1">
      <c r="A20" s="273" t="s">
        <v>260</v>
      </c>
      <c r="B20" s="733">
        <f>SUM(B7:B18)</f>
        <v>54744881</v>
      </c>
      <c r="C20" s="733">
        <f>SUM(C7:C18)</f>
        <v>62375019</v>
      </c>
      <c r="D20" s="301">
        <f t="shared" ref="D20:M20" si="2">SUM(D7:D18)</f>
        <v>114598551</v>
      </c>
      <c r="E20" s="301">
        <f t="shared" si="2"/>
        <v>85312553</v>
      </c>
      <c r="F20" s="301">
        <f t="shared" si="2"/>
        <v>50785050</v>
      </c>
      <c r="G20" s="301">
        <f t="shared" si="2"/>
        <v>61190784</v>
      </c>
      <c r="H20" s="301">
        <f t="shared" si="2"/>
        <v>91589825</v>
      </c>
      <c r="I20" s="301">
        <f t="shared" si="2"/>
        <v>159194604</v>
      </c>
      <c r="J20" s="301">
        <f t="shared" si="2"/>
        <v>158134901</v>
      </c>
      <c r="K20" s="301">
        <f t="shared" si="2"/>
        <v>152211845</v>
      </c>
      <c r="L20" s="301">
        <f t="shared" si="2"/>
        <v>157324982</v>
      </c>
      <c r="M20" s="301">
        <f t="shared" si="2"/>
        <v>92750533</v>
      </c>
      <c r="N20" s="276">
        <f t="shared" ref="N20:R20" si="3">SUM(N7:N18)</f>
        <v>94002843</v>
      </c>
      <c r="O20" s="276">
        <f t="shared" si="3"/>
        <v>93739477</v>
      </c>
      <c r="P20" s="276">
        <f t="shared" si="3"/>
        <v>120017207</v>
      </c>
      <c r="Q20" s="276">
        <f t="shared" si="3"/>
        <v>116508386</v>
      </c>
      <c r="R20" s="732">
        <f t="shared" si="3"/>
        <v>151970635</v>
      </c>
      <c r="S20" s="1132" t="s">
        <v>742</v>
      </c>
      <c r="T20" s="1132" t="s">
        <v>743</v>
      </c>
      <c r="U20" s="1420" t="s">
        <v>744</v>
      </c>
      <c r="V20" s="1420" t="s">
        <v>745</v>
      </c>
      <c r="W20" s="1444" t="s">
        <v>746</v>
      </c>
      <c r="X20" s="1420" t="s">
        <v>1379</v>
      </c>
    </row>
    <row r="21" spans="1:24" ht="30" customHeight="1" thickBot="1">
      <c r="A21" s="298" t="s">
        <v>312</v>
      </c>
      <c r="B21" s="707"/>
      <c r="C21" s="699">
        <f t="shared" ref="C21:P21" si="4">(C20-B20)/B20</f>
        <v>0.13937628250575612</v>
      </c>
      <c r="D21" s="699">
        <f t="shared" si="4"/>
        <v>0.83725075899375678</v>
      </c>
      <c r="E21" s="699">
        <f t="shared" si="4"/>
        <v>-0.25555295197406119</v>
      </c>
      <c r="F21" s="699">
        <f t="shared" si="4"/>
        <v>-0.4047177324537457</v>
      </c>
      <c r="G21" s="699">
        <f t="shared" si="4"/>
        <v>0.20489758304855465</v>
      </c>
      <c r="H21" s="699">
        <f t="shared" si="4"/>
        <v>0.49679116711431576</v>
      </c>
      <c r="I21" s="699">
        <f t="shared" si="4"/>
        <v>0.73812543041762557</v>
      </c>
      <c r="J21" s="699">
        <f t="shared" si="4"/>
        <v>-6.6566515030873786E-3</v>
      </c>
      <c r="K21" s="699">
        <f t="shared" si="4"/>
        <v>-3.7455716369658332E-2</v>
      </c>
      <c r="L21" s="699">
        <f t="shared" si="4"/>
        <v>3.3592241129460063E-2</v>
      </c>
      <c r="M21" s="699">
        <f t="shared" si="4"/>
        <v>-0.4104526069483358</v>
      </c>
      <c r="N21" s="699">
        <f t="shared" si="4"/>
        <v>1.3501917018633198E-2</v>
      </c>
      <c r="O21" s="699">
        <f t="shared" si="4"/>
        <v>-2.801681221492418E-3</v>
      </c>
      <c r="P21" s="699">
        <f t="shared" si="4"/>
        <v>0.28032725209252018</v>
      </c>
      <c r="Q21" s="699">
        <f t="shared" ref="Q21" si="5">(Q20-P20)/P20</f>
        <v>-2.9235982803699139E-2</v>
      </c>
      <c r="R21" s="1128">
        <f t="shared" ref="R21" si="6">(R20-Q20)/Q20</f>
        <v>0.30437507734421793</v>
      </c>
      <c r="S21" s="699">
        <f t="shared" ref="S21" si="7">(S20-R20)/R20</f>
        <v>7.5614167171177513E-2</v>
      </c>
      <c r="T21" s="699">
        <f t="shared" ref="T21" si="8">(T20-S20)/S20</f>
        <v>0.2868213624117904</v>
      </c>
      <c r="U21" s="699">
        <f t="shared" ref="U21" si="9">(U20-T20)/T20</f>
        <v>-0.60030846305941643</v>
      </c>
      <c r="V21" s="699">
        <f t="shared" ref="V21" si="10">(V20-U20)/U20</f>
        <v>0.19515392438387938</v>
      </c>
      <c r="W21" s="1128">
        <f t="shared" ref="W21" si="11">(W20-V20)/V20</f>
        <v>1.043010459367387</v>
      </c>
      <c r="X21" s="699">
        <f t="shared" ref="X21" si="12">(X20-W20)/W20</f>
        <v>0.16302882508236674</v>
      </c>
    </row>
    <row r="22" spans="1:24" ht="12.75" customHeight="1">
      <c r="A22" s="72" t="s">
        <v>19</v>
      </c>
      <c r="B22" s="72"/>
      <c r="C22" s="72"/>
    </row>
    <row r="23" spans="1:24">
      <c r="A23" s="305" t="s">
        <v>399</v>
      </c>
    </row>
  </sheetData>
  <mergeCells count="1">
    <mergeCell ref="B5:T5"/>
  </mergeCells>
  <phoneticPr fontId="24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
&amp;10 37&amp;9
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showGridLines="0" zoomScale="80" zoomScaleNormal="80" workbookViewId="0">
      <selection activeCell="L22" sqref="L22"/>
    </sheetView>
  </sheetViews>
  <sheetFormatPr defaultRowHeight="12.75"/>
  <cols>
    <col min="1" max="1" width="8.7109375" customWidth="1"/>
    <col min="2" max="2" width="11.140625" customWidth="1"/>
    <col min="3" max="3" width="10.140625" customWidth="1"/>
    <col min="4" max="4" width="10" customWidth="1"/>
    <col min="5" max="5" width="9.42578125" customWidth="1"/>
    <col min="6" max="6" width="10.140625" customWidth="1"/>
    <col min="7" max="7" width="8.42578125" customWidth="1"/>
    <col min="8" max="8" width="10.5703125" customWidth="1"/>
    <col min="9" max="10" width="9.85546875" customWidth="1"/>
    <col min="11" max="12" width="8.85546875" customWidth="1"/>
    <col min="14" max="14" width="15" bestFit="1" customWidth="1"/>
    <col min="15" max="17" width="14" bestFit="1" customWidth="1"/>
    <col min="18" max="22" width="15" bestFit="1" customWidth="1"/>
  </cols>
  <sheetData>
    <row r="2" spans="1:11">
      <c r="A2" s="93"/>
      <c r="B2" s="93" t="s">
        <v>170</v>
      </c>
      <c r="D2" s="500"/>
      <c r="E2" s="500"/>
      <c r="F2" s="500"/>
      <c r="G2" s="500"/>
      <c r="H2" s="500"/>
      <c r="I2" s="500"/>
      <c r="J2" s="500"/>
      <c r="K2" s="500"/>
    </row>
    <row r="3" spans="1:11">
      <c r="A3" s="93">
        <v>1988</v>
      </c>
      <c r="B3" s="710">
        <v>54.7</v>
      </c>
      <c r="D3" s="434"/>
      <c r="E3" s="93"/>
      <c r="F3" s="93"/>
      <c r="G3" s="93"/>
      <c r="H3" s="93"/>
    </row>
    <row r="4" spans="1:11">
      <c r="A4" s="93">
        <v>1989</v>
      </c>
      <c r="B4" s="710">
        <v>62.4</v>
      </c>
      <c r="D4" s="434"/>
    </row>
    <row r="5" spans="1:11">
      <c r="A5" s="93">
        <v>1990</v>
      </c>
      <c r="B5" s="711">
        <v>114.6</v>
      </c>
      <c r="D5" s="434"/>
    </row>
    <row r="6" spans="1:11">
      <c r="A6" s="93">
        <v>1991</v>
      </c>
      <c r="B6" s="710">
        <v>85.3</v>
      </c>
      <c r="D6" s="434"/>
    </row>
    <row r="7" spans="1:11">
      <c r="A7" s="93">
        <v>1992</v>
      </c>
      <c r="B7" s="710">
        <v>50.8</v>
      </c>
      <c r="D7" s="434"/>
    </row>
    <row r="8" spans="1:11">
      <c r="A8" s="93">
        <v>1993</v>
      </c>
      <c r="B8" s="710">
        <v>61.2</v>
      </c>
      <c r="D8" s="434"/>
    </row>
    <row r="9" spans="1:11">
      <c r="A9" s="93">
        <v>1994</v>
      </c>
      <c r="B9" s="710">
        <v>91.6</v>
      </c>
      <c r="D9" s="434"/>
    </row>
    <row r="10" spans="1:11">
      <c r="A10" s="93">
        <v>1995</v>
      </c>
      <c r="B10" s="710">
        <v>159.19999999999999</v>
      </c>
      <c r="D10" s="434"/>
    </row>
    <row r="11" spans="1:11">
      <c r="A11" s="93">
        <v>1996</v>
      </c>
      <c r="B11" s="710">
        <v>158.1</v>
      </c>
      <c r="D11" s="434"/>
    </row>
    <row r="12" spans="1:11">
      <c r="A12" s="93">
        <v>1997</v>
      </c>
      <c r="B12" s="710">
        <v>152.19999999999999</v>
      </c>
      <c r="D12" s="434"/>
    </row>
    <row r="13" spans="1:11">
      <c r="A13" s="93">
        <v>1998</v>
      </c>
      <c r="B13" s="710">
        <v>157.30000000000001</v>
      </c>
      <c r="D13" s="434"/>
    </row>
    <row r="14" spans="1:11">
      <c r="A14" s="93">
        <v>1999</v>
      </c>
      <c r="B14" s="710">
        <v>92.8</v>
      </c>
      <c r="D14" s="434"/>
    </row>
    <row r="15" spans="1:11">
      <c r="A15" s="93">
        <v>2000</v>
      </c>
      <c r="B15" s="710">
        <v>94</v>
      </c>
      <c r="D15" s="434"/>
    </row>
    <row r="16" spans="1:11">
      <c r="A16" s="93">
        <v>2001</v>
      </c>
      <c r="B16" s="710">
        <v>93.7</v>
      </c>
      <c r="D16" s="434"/>
    </row>
    <row r="17" spans="1:4">
      <c r="A17" s="93">
        <v>2002</v>
      </c>
      <c r="B17" s="710">
        <v>120</v>
      </c>
      <c r="D17" s="434"/>
    </row>
    <row r="18" spans="1:4">
      <c r="A18" s="93">
        <v>2003</v>
      </c>
      <c r="B18" s="710">
        <v>116.5</v>
      </c>
      <c r="D18" s="434"/>
    </row>
    <row r="19" spans="1:4">
      <c r="A19" s="93">
        <v>2004</v>
      </c>
      <c r="B19" s="710">
        <v>152</v>
      </c>
      <c r="D19" s="434"/>
    </row>
    <row r="20" spans="1:4">
      <c r="A20" s="93">
        <v>2005</v>
      </c>
      <c r="B20" s="710">
        <v>163.5</v>
      </c>
      <c r="D20" s="434"/>
    </row>
    <row r="21" spans="1:4">
      <c r="A21" s="93">
        <v>2006</v>
      </c>
      <c r="B21" s="710">
        <v>210.3</v>
      </c>
      <c r="D21" s="434"/>
    </row>
    <row r="22" spans="1:4">
      <c r="A22" s="93">
        <v>2007</v>
      </c>
      <c r="B22" s="710">
        <v>84.1</v>
      </c>
    </row>
    <row r="23" spans="1:4">
      <c r="A23" s="93">
        <v>2008</v>
      </c>
      <c r="B23" s="710">
        <v>100.5</v>
      </c>
    </row>
    <row r="24" spans="1:4">
      <c r="A24" s="1142">
        <v>2009</v>
      </c>
      <c r="B24" s="710">
        <v>205.3</v>
      </c>
    </row>
    <row r="25" spans="1:4">
      <c r="A25" s="1142">
        <v>2010</v>
      </c>
      <c r="B25" s="710">
        <v>238.8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5" orientation="landscape" horizontalDpi="300" verticalDpi="300" r:id="rId1"/>
  <headerFooter alignWithMargins="0">
    <oddFooter>&amp;R&amp;"Arial,Negrito"38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"/>
  <sheetViews>
    <sheetView showGridLines="0" topLeftCell="O6" workbookViewId="0">
      <selection activeCell="U7" sqref="U7:X21"/>
    </sheetView>
  </sheetViews>
  <sheetFormatPr defaultColWidth="11.42578125" defaultRowHeight="12.75"/>
  <cols>
    <col min="1" max="1" width="17.7109375" customWidth="1"/>
    <col min="2" max="4" width="12.140625" customWidth="1"/>
    <col min="5" max="5" width="10.7109375" customWidth="1"/>
    <col min="6" max="6" width="11" customWidth="1"/>
    <col min="7" max="7" width="11.28515625" customWidth="1"/>
    <col min="8" max="8" width="12.140625" customWidth="1"/>
    <col min="9" max="10" width="11.7109375" customWidth="1"/>
    <col min="11" max="11" width="12" customWidth="1"/>
    <col min="12" max="12" width="11.7109375" customWidth="1"/>
    <col min="13" max="13" width="11.85546875" customWidth="1"/>
    <col min="14" max="14" width="12.28515625" customWidth="1"/>
    <col min="15" max="15" width="12" customWidth="1"/>
    <col min="16" max="16" width="12.140625" customWidth="1"/>
    <col min="17" max="17" width="11.85546875" customWidth="1"/>
    <col min="18" max="18" width="12" customWidth="1"/>
    <col min="19" max="19" width="11.28515625" customWidth="1"/>
    <col min="20" max="20" width="12.140625" customWidth="1"/>
    <col min="21" max="21" width="12.7109375" customWidth="1"/>
    <col min="22" max="22" width="14" customWidth="1"/>
    <col min="23" max="23" width="12.140625" customWidth="1"/>
    <col min="24" max="24" width="13.28515625" customWidth="1"/>
  </cols>
  <sheetData>
    <row r="2" spans="1:24" ht="26.25">
      <c r="A2" s="106" t="s">
        <v>237</v>
      </c>
      <c r="B2" s="106"/>
      <c r="C2" s="106"/>
      <c r="D2" s="26"/>
      <c r="E2" s="26"/>
      <c r="F2" s="26"/>
      <c r="G2" s="26"/>
      <c r="H2" s="34"/>
      <c r="I2" s="34"/>
      <c r="J2" s="34"/>
      <c r="K2" s="34"/>
      <c r="L2" s="30"/>
    </row>
    <row r="3" spans="1:24" ht="23.25">
      <c r="A3" s="488" t="s">
        <v>113</v>
      </c>
      <c r="B3" s="488"/>
      <c r="C3" s="488"/>
      <c r="D3" s="489"/>
      <c r="E3" s="489"/>
      <c r="F3" s="489"/>
      <c r="G3" s="489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24" ht="13.5" thickBot="1">
      <c r="M4" s="71"/>
      <c r="N4" s="71"/>
      <c r="O4" s="71"/>
      <c r="P4" s="71"/>
      <c r="Q4" s="71" t="s">
        <v>307</v>
      </c>
    </row>
    <row r="5" spans="1:24" ht="30" customHeight="1" thickBot="1">
      <c r="A5" s="268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901"/>
      <c r="X5" s="902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309">
        <v>2004</v>
      </c>
      <c r="S6" s="309">
        <v>2005</v>
      </c>
      <c r="T6" s="309">
        <v>2006</v>
      </c>
      <c r="U6" s="272">
        <v>2007</v>
      </c>
      <c r="V6" s="272">
        <v>2008</v>
      </c>
      <c r="W6" s="272">
        <v>2009</v>
      </c>
      <c r="X6" s="272">
        <v>2010</v>
      </c>
    </row>
    <row r="7" spans="1:24" ht="30" customHeight="1">
      <c r="A7" s="273" t="s">
        <v>423</v>
      </c>
      <c r="B7" s="300">
        <v>14146718</v>
      </c>
      <c r="C7" s="274">
        <v>11544102</v>
      </c>
      <c r="D7" s="277">
        <v>15729932</v>
      </c>
      <c r="E7" s="277">
        <v>4758233</v>
      </c>
      <c r="F7" s="278">
        <v>7102450</v>
      </c>
      <c r="G7" s="277">
        <v>3935732</v>
      </c>
      <c r="H7" s="278">
        <v>9333947</v>
      </c>
      <c r="I7" s="277">
        <v>10838400</v>
      </c>
      <c r="J7" s="303">
        <v>8809704</v>
      </c>
      <c r="K7" s="303">
        <v>9679829</v>
      </c>
      <c r="L7" s="303">
        <v>12771953.57</v>
      </c>
      <c r="M7" s="303">
        <v>12745409</v>
      </c>
      <c r="N7" s="317">
        <v>15911333</v>
      </c>
      <c r="O7" s="317">
        <v>35112408</v>
      </c>
      <c r="P7" s="317">
        <v>26579567</v>
      </c>
      <c r="Q7" s="317">
        <v>20403258</v>
      </c>
      <c r="R7" s="321">
        <v>30560480</v>
      </c>
      <c r="S7" s="1130" t="s">
        <v>747</v>
      </c>
      <c r="T7" s="1130" t="s">
        <v>748</v>
      </c>
      <c r="U7" s="1415" t="s">
        <v>749</v>
      </c>
      <c r="V7" s="1415" t="s">
        <v>750</v>
      </c>
      <c r="W7" s="1416" t="s">
        <v>751</v>
      </c>
      <c r="X7" s="1417" t="s">
        <v>1383</v>
      </c>
    </row>
    <row r="8" spans="1:24" ht="30" customHeight="1">
      <c r="A8" s="273" t="s">
        <v>315</v>
      </c>
      <c r="B8" s="275">
        <v>6869440</v>
      </c>
      <c r="C8" s="274">
        <v>10826265</v>
      </c>
      <c r="D8" s="276">
        <v>14185723</v>
      </c>
      <c r="E8" s="276">
        <v>4197317</v>
      </c>
      <c r="F8" s="278">
        <v>6173648</v>
      </c>
      <c r="G8" s="276">
        <v>7217709</v>
      </c>
      <c r="H8" s="278">
        <v>5902486</v>
      </c>
      <c r="I8" s="276">
        <v>9813271</v>
      </c>
      <c r="J8" s="301">
        <v>8648093</v>
      </c>
      <c r="K8" s="301">
        <v>8458652</v>
      </c>
      <c r="L8" s="301">
        <v>14694589.17</v>
      </c>
      <c r="M8" s="301">
        <v>13165847</v>
      </c>
      <c r="N8" s="317">
        <v>23281997</v>
      </c>
      <c r="O8" s="317">
        <v>29468585</v>
      </c>
      <c r="P8" s="317">
        <v>22428709</v>
      </c>
      <c r="Q8" s="317">
        <v>20131538</v>
      </c>
      <c r="R8" s="317">
        <v>27708723</v>
      </c>
      <c r="S8" s="1131" t="s">
        <v>752</v>
      </c>
      <c r="T8" s="1131" t="s">
        <v>753</v>
      </c>
      <c r="U8" s="1418" t="s">
        <v>1546</v>
      </c>
      <c r="V8" s="1418" t="s">
        <v>754</v>
      </c>
      <c r="W8" s="1419" t="s">
        <v>755</v>
      </c>
      <c r="X8" s="1420" t="s">
        <v>1566</v>
      </c>
    </row>
    <row r="9" spans="1:24" ht="30" customHeight="1">
      <c r="A9" s="273" t="s">
        <v>317</v>
      </c>
      <c r="B9" s="275">
        <v>3707598</v>
      </c>
      <c r="C9" s="274">
        <v>11102140</v>
      </c>
      <c r="D9" s="276">
        <v>11165656</v>
      </c>
      <c r="E9" s="276">
        <v>4291761</v>
      </c>
      <c r="F9" s="278">
        <v>5212356</v>
      </c>
      <c r="G9" s="276">
        <v>8165923</v>
      </c>
      <c r="H9" s="278">
        <v>11117417</v>
      </c>
      <c r="I9" s="276">
        <v>14898390</v>
      </c>
      <c r="J9" s="301">
        <v>11476278</v>
      </c>
      <c r="K9" s="301">
        <v>10890389</v>
      </c>
      <c r="L9" s="301">
        <v>16767354.810000001</v>
      </c>
      <c r="M9" s="301">
        <v>16325824</v>
      </c>
      <c r="N9" s="317">
        <v>23482847</v>
      </c>
      <c r="O9" s="317">
        <v>38475090</v>
      </c>
      <c r="P9" s="317">
        <v>16887041</v>
      </c>
      <c r="Q9" s="317">
        <v>21036632</v>
      </c>
      <c r="R9" s="317">
        <v>39526759</v>
      </c>
      <c r="S9" s="1131" t="s">
        <v>756</v>
      </c>
      <c r="T9" s="1131" t="s">
        <v>757</v>
      </c>
      <c r="U9" s="1418" t="s">
        <v>758</v>
      </c>
      <c r="V9" s="1418" t="s">
        <v>759</v>
      </c>
      <c r="W9" s="1419" t="s">
        <v>760</v>
      </c>
      <c r="X9" s="1420" t="s">
        <v>1567</v>
      </c>
    </row>
    <row r="10" spans="1:24" ht="30" customHeight="1">
      <c r="A10" s="273" t="s">
        <v>316</v>
      </c>
      <c r="B10" s="275">
        <v>9125906</v>
      </c>
      <c r="C10" s="274">
        <v>16863009</v>
      </c>
      <c r="D10" s="276">
        <v>7920410</v>
      </c>
      <c r="E10" s="276">
        <v>7946326</v>
      </c>
      <c r="F10" s="278">
        <v>5254185</v>
      </c>
      <c r="G10" s="276">
        <v>6876928</v>
      </c>
      <c r="H10" s="278">
        <v>8937353</v>
      </c>
      <c r="I10" s="276">
        <v>9674744</v>
      </c>
      <c r="J10" s="301">
        <v>11924961</v>
      </c>
      <c r="K10" s="301">
        <v>18565419</v>
      </c>
      <c r="L10" s="301">
        <v>16819920.25</v>
      </c>
      <c r="M10" s="301">
        <v>14927783</v>
      </c>
      <c r="N10" s="317">
        <v>26616141</v>
      </c>
      <c r="O10" s="317">
        <v>34627566</v>
      </c>
      <c r="P10" s="317">
        <v>21492588</v>
      </c>
      <c r="Q10" s="317">
        <v>21881414</v>
      </c>
      <c r="R10" s="317">
        <v>38227792</v>
      </c>
      <c r="S10" s="1131" t="s">
        <v>761</v>
      </c>
      <c r="T10" s="1131" t="s">
        <v>762</v>
      </c>
      <c r="U10" s="1418" t="s">
        <v>1547</v>
      </c>
      <c r="V10" s="1418" t="s">
        <v>1380</v>
      </c>
      <c r="W10" s="1419" t="s">
        <v>763</v>
      </c>
      <c r="X10" s="1420" t="s">
        <v>1568</v>
      </c>
    </row>
    <row r="11" spans="1:24" ht="30" customHeight="1">
      <c r="A11" s="273" t="s">
        <v>442</v>
      </c>
      <c r="B11" s="275">
        <v>9201213</v>
      </c>
      <c r="C11" s="274">
        <v>9191936</v>
      </c>
      <c r="D11" s="276">
        <v>10460545</v>
      </c>
      <c r="E11" s="276">
        <v>4683720</v>
      </c>
      <c r="F11" s="278">
        <v>5925997</v>
      </c>
      <c r="G11" s="276">
        <v>7284456</v>
      </c>
      <c r="H11" s="278">
        <v>11172773</v>
      </c>
      <c r="I11" s="276">
        <v>10062919</v>
      </c>
      <c r="J11" s="301">
        <v>10932549</v>
      </c>
      <c r="K11" s="301">
        <v>14132060</v>
      </c>
      <c r="L11" s="301">
        <v>15395379.789999999</v>
      </c>
      <c r="M11" s="301">
        <v>15888954</v>
      </c>
      <c r="N11" s="317">
        <v>28324840</v>
      </c>
      <c r="O11" s="317">
        <v>26914401</v>
      </c>
      <c r="P11" s="317">
        <v>20828222</v>
      </c>
      <c r="Q11" s="317">
        <v>27668928</v>
      </c>
      <c r="R11" s="317">
        <v>32601079</v>
      </c>
      <c r="S11" s="1131" t="s">
        <v>764</v>
      </c>
      <c r="T11" s="1131" t="s">
        <v>765</v>
      </c>
      <c r="U11" s="1418" t="s">
        <v>1548</v>
      </c>
      <c r="V11" s="1418" t="s">
        <v>1555</v>
      </c>
      <c r="W11" s="1419" t="s">
        <v>1381</v>
      </c>
      <c r="X11" s="1420" t="s">
        <v>1569</v>
      </c>
    </row>
    <row r="12" spans="1:24" ht="30" customHeight="1">
      <c r="A12" s="273" t="s">
        <v>443</v>
      </c>
      <c r="B12" s="275">
        <v>10112693</v>
      </c>
      <c r="C12" s="274">
        <v>11550976</v>
      </c>
      <c r="D12" s="276">
        <v>12988048</v>
      </c>
      <c r="E12" s="276">
        <v>5047891</v>
      </c>
      <c r="F12" s="278">
        <v>4932854</v>
      </c>
      <c r="G12" s="276">
        <v>6899963</v>
      </c>
      <c r="H12" s="278">
        <v>8518000</v>
      </c>
      <c r="I12" s="276">
        <v>12560449</v>
      </c>
      <c r="J12" s="301">
        <v>10935473</v>
      </c>
      <c r="K12" s="301">
        <v>15173941</v>
      </c>
      <c r="L12" s="301">
        <v>15802794.810000001</v>
      </c>
      <c r="M12" s="301">
        <v>10509220</v>
      </c>
      <c r="N12" s="317">
        <v>28134115</v>
      </c>
      <c r="O12" s="317">
        <v>22325774</v>
      </c>
      <c r="P12" s="317">
        <v>21512542</v>
      </c>
      <c r="Q12" s="317">
        <v>21601932</v>
      </c>
      <c r="R12" s="317">
        <v>26255466</v>
      </c>
      <c r="S12" s="1131" t="s">
        <v>766</v>
      </c>
      <c r="T12" s="1131" t="s">
        <v>767</v>
      </c>
      <c r="U12" s="1418" t="s">
        <v>1549</v>
      </c>
      <c r="V12" s="1418" t="s">
        <v>1556</v>
      </c>
      <c r="W12" s="1419" t="s">
        <v>768</v>
      </c>
      <c r="X12" s="1420" t="s">
        <v>1570</v>
      </c>
    </row>
    <row r="13" spans="1:24" ht="30" customHeight="1">
      <c r="A13" s="273" t="s">
        <v>476</v>
      </c>
      <c r="B13" s="275">
        <v>8786398</v>
      </c>
      <c r="C13" s="274">
        <v>9594482</v>
      </c>
      <c r="D13" s="276">
        <v>10461141</v>
      </c>
      <c r="E13" s="276">
        <v>4967075</v>
      </c>
      <c r="F13" s="278">
        <v>7431575</v>
      </c>
      <c r="G13" s="276">
        <v>1914895</v>
      </c>
      <c r="H13" s="278">
        <v>7755205</v>
      </c>
      <c r="I13" s="276">
        <v>9948268</v>
      </c>
      <c r="J13" s="301">
        <v>9497762</v>
      </c>
      <c r="K13" s="301">
        <v>14086406</v>
      </c>
      <c r="L13" s="301">
        <v>16708780.359999999</v>
      </c>
      <c r="M13" s="301">
        <v>15674243</v>
      </c>
      <c r="N13" s="317">
        <v>30867052</v>
      </c>
      <c r="O13" s="317">
        <v>23987582</v>
      </c>
      <c r="P13" s="317">
        <v>25625240</v>
      </c>
      <c r="Q13" s="317">
        <v>25614270</v>
      </c>
      <c r="R13" s="317">
        <v>25816431</v>
      </c>
      <c r="S13" s="1131" t="s">
        <v>769</v>
      </c>
      <c r="T13" s="1131" t="s">
        <v>770</v>
      </c>
      <c r="U13" s="1418" t="s">
        <v>1550</v>
      </c>
      <c r="V13" s="1418" t="s">
        <v>1557</v>
      </c>
      <c r="W13" s="1419" t="s">
        <v>1563</v>
      </c>
      <c r="X13" s="1420" t="s">
        <v>1384</v>
      </c>
    </row>
    <row r="14" spans="1:24" ht="30" customHeight="1">
      <c r="A14" s="273" t="s">
        <v>478</v>
      </c>
      <c r="B14" s="275">
        <v>9449299</v>
      </c>
      <c r="C14" s="274">
        <v>13909078</v>
      </c>
      <c r="D14" s="276">
        <v>8572357</v>
      </c>
      <c r="E14" s="276">
        <v>8180748</v>
      </c>
      <c r="F14" s="278">
        <v>6199783</v>
      </c>
      <c r="G14" s="276">
        <v>8638670</v>
      </c>
      <c r="H14" s="278">
        <v>10314007</v>
      </c>
      <c r="I14" s="276">
        <v>10912906</v>
      </c>
      <c r="J14" s="301">
        <v>5267706</v>
      </c>
      <c r="K14" s="301">
        <v>16387221</v>
      </c>
      <c r="L14" s="301">
        <v>15459521</v>
      </c>
      <c r="M14" s="301">
        <v>17812302</v>
      </c>
      <c r="N14" s="317">
        <v>25179301</v>
      </c>
      <c r="O14" s="317">
        <v>17316778</v>
      </c>
      <c r="P14" s="317">
        <v>20324952</v>
      </c>
      <c r="Q14" s="317">
        <v>21482710</v>
      </c>
      <c r="R14" s="317">
        <v>34140151</v>
      </c>
      <c r="S14" s="1131" t="s">
        <v>771</v>
      </c>
      <c r="T14" s="1131" t="s">
        <v>772</v>
      </c>
      <c r="U14" s="1418" t="s">
        <v>773</v>
      </c>
      <c r="V14" s="1418" t="s">
        <v>1558</v>
      </c>
      <c r="W14" s="1419" t="s">
        <v>774</v>
      </c>
      <c r="X14" s="1420" t="s">
        <v>1571</v>
      </c>
    </row>
    <row r="15" spans="1:24" ht="30" customHeight="1">
      <c r="A15" s="273" t="s">
        <v>480</v>
      </c>
      <c r="B15" s="275">
        <v>8243011</v>
      </c>
      <c r="C15" s="274">
        <v>11859422</v>
      </c>
      <c r="D15" s="276">
        <v>7186779</v>
      </c>
      <c r="E15" s="276">
        <v>6919174</v>
      </c>
      <c r="F15" s="278">
        <v>6627054</v>
      </c>
      <c r="G15" s="276">
        <v>8356652</v>
      </c>
      <c r="H15" s="278">
        <v>10532119</v>
      </c>
      <c r="I15" s="276">
        <v>8371968</v>
      </c>
      <c r="J15" s="301">
        <v>11187081</v>
      </c>
      <c r="K15" s="301">
        <v>13618765</v>
      </c>
      <c r="L15" s="301">
        <v>15787132.939999999</v>
      </c>
      <c r="M15" s="301">
        <v>17471394</v>
      </c>
      <c r="N15" s="317">
        <v>24473857</v>
      </c>
      <c r="O15" s="317">
        <v>18207267</v>
      </c>
      <c r="P15" s="317">
        <v>15023489</v>
      </c>
      <c r="Q15" s="317">
        <v>25770069</v>
      </c>
      <c r="R15" s="317">
        <v>31705617</v>
      </c>
      <c r="S15" s="1131" t="s">
        <v>775</v>
      </c>
      <c r="T15" s="1131" t="s">
        <v>776</v>
      </c>
      <c r="U15" s="1418" t="s">
        <v>1551</v>
      </c>
      <c r="V15" s="1418" t="s">
        <v>1559</v>
      </c>
      <c r="W15" s="1419" t="s">
        <v>777</v>
      </c>
      <c r="X15" s="1420" t="s">
        <v>1572</v>
      </c>
    </row>
    <row r="16" spans="1:24" ht="30" customHeight="1">
      <c r="A16" s="273" t="s">
        <v>481</v>
      </c>
      <c r="B16" s="275">
        <v>10478951</v>
      </c>
      <c r="C16" s="274">
        <v>17307464</v>
      </c>
      <c r="D16" s="276">
        <v>9425961</v>
      </c>
      <c r="E16" s="276">
        <v>7771554</v>
      </c>
      <c r="F16" s="278">
        <v>9686664</v>
      </c>
      <c r="G16" s="276">
        <v>7444241</v>
      </c>
      <c r="H16" s="278">
        <v>11643750</v>
      </c>
      <c r="I16" s="276">
        <v>9935032</v>
      </c>
      <c r="J16" s="301">
        <v>10958127</v>
      </c>
      <c r="K16" s="301">
        <v>14971635</v>
      </c>
      <c r="L16" s="301">
        <v>16682919</v>
      </c>
      <c r="M16" s="301">
        <v>19058621</v>
      </c>
      <c r="N16" s="317">
        <v>27504803</v>
      </c>
      <c r="O16" s="317">
        <v>26402211</v>
      </c>
      <c r="P16" s="317">
        <v>13006153</v>
      </c>
      <c r="Q16" s="317">
        <v>26232502</v>
      </c>
      <c r="R16" s="317">
        <v>33957738</v>
      </c>
      <c r="S16" s="1131" t="s">
        <v>778</v>
      </c>
      <c r="T16" s="1131" t="s">
        <v>779</v>
      </c>
      <c r="U16" s="1418" t="s">
        <v>1552</v>
      </c>
      <c r="V16" s="1418" t="s">
        <v>1560</v>
      </c>
      <c r="W16" s="1419" t="s">
        <v>780</v>
      </c>
      <c r="X16" s="1420" t="s">
        <v>1573</v>
      </c>
    </row>
    <row r="17" spans="1:24" ht="30" customHeight="1">
      <c r="A17" s="273" t="s">
        <v>1</v>
      </c>
      <c r="B17" s="275">
        <v>9212472</v>
      </c>
      <c r="C17" s="274">
        <v>21556238</v>
      </c>
      <c r="D17" s="276">
        <v>5459204</v>
      </c>
      <c r="E17" s="276">
        <v>6997510</v>
      </c>
      <c r="F17" s="278">
        <v>7671382</v>
      </c>
      <c r="G17" s="276">
        <v>10202892</v>
      </c>
      <c r="H17" s="278">
        <v>14367852</v>
      </c>
      <c r="I17" s="276">
        <v>9739522</v>
      </c>
      <c r="J17" s="301">
        <v>11853955</v>
      </c>
      <c r="K17" s="301">
        <v>17191900</v>
      </c>
      <c r="L17" s="301">
        <v>17351067</v>
      </c>
      <c r="M17" s="301">
        <v>20929090</v>
      </c>
      <c r="N17" s="317">
        <v>26399783</v>
      </c>
      <c r="O17" s="317">
        <v>15326161</v>
      </c>
      <c r="P17" s="317">
        <v>15135592</v>
      </c>
      <c r="Q17" s="317">
        <v>25191024</v>
      </c>
      <c r="R17" s="317">
        <v>40107025</v>
      </c>
      <c r="S17" s="1131" t="s">
        <v>781</v>
      </c>
      <c r="T17" s="1131" t="s">
        <v>782</v>
      </c>
      <c r="U17" s="1418" t="s">
        <v>1553</v>
      </c>
      <c r="V17" s="1418" t="s">
        <v>1561</v>
      </c>
      <c r="W17" s="1419" t="s">
        <v>1564</v>
      </c>
      <c r="X17" s="1420" t="s">
        <v>1574</v>
      </c>
    </row>
    <row r="18" spans="1:24" ht="30" customHeight="1" thickBot="1">
      <c r="A18" s="273" t="s">
        <v>9</v>
      </c>
      <c r="B18" s="275">
        <v>9737258</v>
      </c>
      <c r="C18" s="274">
        <v>16744065</v>
      </c>
      <c r="D18" s="276">
        <v>3370536</v>
      </c>
      <c r="E18" s="276">
        <v>2955470</v>
      </c>
      <c r="F18" s="278">
        <v>5330800</v>
      </c>
      <c r="G18" s="276">
        <v>5045155</v>
      </c>
      <c r="H18" s="278">
        <v>9219787</v>
      </c>
      <c r="I18" s="276">
        <v>11501636</v>
      </c>
      <c r="J18" s="301">
        <v>9393817</v>
      </c>
      <c r="K18" s="301">
        <v>11629253</v>
      </c>
      <c r="L18" s="301">
        <v>8969777</v>
      </c>
      <c r="M18" s="301">
        <v>19139252</v>
      </c>
      <c r="N18" s="317">
        <v>19487799</v>
      </c>
      <c r="O18" s="317">
        <v>13999504</v>
      </c>
      <c r="P18" s="317">
        <v>14398939</v>
      </c>
      <c r="Q18" s="317">
        <v>20693056</v>
      </c>
      <c r="R18" s="317">
        <v>32391207</v>
      </c>
      <c r="S18" s="1131" t="s">
        <v>783</v>
      </c>
      <c r="T18" s="1131" t="s">
        <v>784</v>
      </c>
      <c r="U18" s="1418" t="s">
        <v>785</v>
      </c>
      <c r="V18" s="1418" t="s">
        <v>786</v>
      </c>
      <c r="W18" s="1419" t="s">
        <v>1382</v>
      </c>
      <c r="X18" s="1445">
        <v>172170931</v>
      </c>
    </row>
    <row r="19" spans="1:24" ht="30" customHeight="1">
      <c r="A19" s="1274" t="s">
        <v>15</v>
      </c>
      <c r="B19" s="1140">
        <v>100</v>
      </c>
      <c r="C19" s="310">
        <f>(C20/$B$20)*100</f>
        <v>148.57225191487044</v>
      </c>
      <c r="D19" s="310">
        <f t="shared" ref="D19:N19" si="0">(D20/$B$20)*100</f>
        <v>107.20204096127992</v>
      </c>
      <c r="E19" s="310">
        <f t="shared" si="0"/>
        <v>63.001903430626363</v>
      </c>
      <c r="F19" s="310">
        <f t="shared" si="0"/>
        <v>71.099355990797804</v>
      </c>
      <c r="G19" s="310">
        <f t="shared" si="0"/>
        <v>75.165028578597699</v>
      </c>
      <c r="H19" s="310">
        <f t="shared" si="0"/>
        <v>108.93339461576375</v>
      </c>
      <c r="I19" s="310">
        <f t="shared" si="0"/>
        <v>117.59088627048537</v>
      </c>
      <c r="J19" s="310">
        <f t="shared" si="0"/>
        <v>110.83198435675227</v>
      </c>
      <c r="K19" s="310">
        <f t="shared" si="0"/>
        <v>151.08097932981372</v>
      </c>
      <c r="L19" s="310">
        <f t="shared" si="0"/>
        <v>167.97431208016263</v>
      </c>
      <c r="M19" s="310">
        <f t="shared" si="0"/>
        <v>177.54308234409274</v>
      </c>
      <c r="N19" s="310">
        <f t="shared" si="0"/>
        <v>274.74212773249985</v>
      </c>
      <c r="O19" s="310">
        <f t="shared" ref="O19:W19" si="1">(O20/$B$20)*100</f>
        <v>277.03371760091915</v>
      </c>
      <c r="P19" s="310">
        <f t="shared" si="1"/>
        <v>213.84522554432158</v>
      </c>
      <c r="Q19" s="310">
        <f t="shared" si="1"/>
        <v>254.61162223047148</v>
      </c>
      <c r="R19" s="1141">
        <f t="shared" si="1"/>
        <v>360.31449508598337</v>
      </c>
      <c r="S19" s="310">
        <f t="shared" si="1"/>
        <v>621.99797055049214</v>
      </c>
      <c r="T19" s="1175">
        <f t="shared" si="1"/>
        <v>978.90491141468578</v>
      </c>
      <c r="U19" s="310">
        <f t="shared" si="1"/>
        <v>1379.5393607851081</v>
      </c>
      <c r="V19" s="1175">
        <f t="shared" si="1"/>
        <v>1937.8695769580531</v>
      </c>
      <c r="W19" s="1141">
        <f t="shared" si="1"/>
        <v>1741.1847041921526</v>
      </c>
      <c r="X19" s="310">
        <f>(X20/$B$20)*100</f>
        <v>2270.0480284591249</v>
      </c>
    </row>
    <row r="20" spans="1:24" ht="30" customHeight="1">
      <c r="A20" s="1174" t="s">
        <v>260</v>
      </c>
      <c r="B20" s="733">
        <f>SUM(B7:B18)</f>
        <v>109070957</v>
      </c>
      <c r="C20" s="733">
        <f>SUM(C7:C18)</f>
        <v>162049177</v>
      </c>
      <c r="D20" s="301">
        <f t="shared" ref="D20:M20" si="2">SUM(D7:D18)</f>
        <v>116926292</v>
      </c>
      <c r="E20" s="301">
        <f t="shared" si="2"/>
        <v>68716779</v>
      </c>
      <c r="F20" s="301">
        <f t="shared" si="2"/>
        <v>77548748</v>
      </c>
      <c r="G20" s="301">
        <f t="shared" si="2"/>
        <v>81983216</v>
      </c>
      <c r="H20" s="301">
        <f t="shared" si="2"/>
        <v>118814696</v>
      </c>
      <c r="I20" s="301">
        <f t="shared" si="2"/>
        <v>128257505</v>
      </c>
      <c r="J20" s="301">
        <f t="shared" si="2"/>
        <v>120885506</v>
      </c>
      <c r="K20" s="301">
        <f t="shared" si="2"/>
        <v>164785470</v>
      </c>
      <c r="L20" s="301">
        <f t="shared" si="2"/>
        <v>183211189.70000002</v>
      </c>
      <c r="M20" s="301">
        <f t="shared" si="2"/>
        <v>193647939</v>
      </c>
      <c r="N20" s="276">
        <f t="shared" ref="N20:R20" si="3">SUM(N7:N18)</f>
        <v>299663868</v>
      </c>
      <c r="O20" s="276">
        <f t="shared" si="3"/>
        <v>302163327</v>
      </c>
      <c r="P20" s="276">
        <f t="shared" si="3"/>
        <v>233243034</v>
      </c>
      <c r="Q20" s="276">
        <f t="shared" si="3"/>
        <v>277707333</v>
      </c>
      <c r="R20" s="732">
        <f t="shared" si="3"/>
        <v>392998468</v>
      </c>
      <c r="S20" s="1132" t="s">
        <v>787</v>
      </c>
      <c r="T20" s="1134" t="s">
        <v>788</v>
      </c>
      <c r="U20" s="1420" t="s">
        <v>1554</v>
      </c>
      <c r="V20" s="1446" t="s">
        <v>1562</v>
      </c>
      <c r="W20" s="1444" t="s">
        <v>1565</v>
      </c>
      <c r="X20" s="1420" t="s">
        <v>1575</v>
      </c>
    </row>
    <row r="21" spans="1:24" ht="30" customHeight="1" thickBot="1">
      <c r="A21" s="298" t="s">
        <v>312</v>
      </c>
      <c r="B21" s="299"/>
      <c r="C21" s="699">
        <f t="shared" ref="C21:P21" si="4">(C20-B20)/B20</f>
        <v>0.48572251914870429</v>
      </c>
      <c r="D21" s="699">
        <f t="shared" si="4"/>
        <v>-0.27845179985085639</v>
      </c>
      <c r="E21" s="699">
        <f t="shared" si="4"/>
        <v>-0.4123068659356785</v>
      </c>
      <c r="F21" s="699">
        <f t="shared" si="4"/>
        <v>0.12852710980530679</v>
      </c>
      <c r="G21" s="699">
        <f t="shared" si="4"/>
        <v>5.7182973476244903E-2</v>
      </c>
      <c r="H21" s="699">
        <f t="shared" si="4"/>
        <v>0.44925634534756481</v>
      </c>
      <c r="I21" s="699">
        <f t="shared" si="4"/>
        <v>7.9475092879082901E-2</v>
      </c>
      <c r="J21" s="699">
        <f t="shared" si="4"/>
        <v>-5.7478110150357281E-2</v>
      </c>
      <c r="K21" s="699">
        <f t="shared" si="4"/>
        <v>0.36315324684168504</v>
      </c>
      <c r="L21" s="699">
        <f t="shared" si="4"/>
        <v>0.11181641014829777</v>
      </c>
      <c r="M21" s="699">
        <f t="shared" si="4"/>
        <v>5.6965676152693968E-2</v>
      </c>
      <c r="N21" s="699">
        <f t="shared" si="4"/>
        <v>0.54746737583403871</v>
      </c>
      <c r="O21" s="699">
        <f t="shared" si="4"/>
        <v>8.3408754504897473E-3</v>
      </c>
      <c r="P21" s="699">
        <f t="shared" si="4"/>
        <v>-0.22808953582907829</v>
      </c>
      <c r="Q21" s="699">
        <f t="shared" ref="Q21" si="5">(Q20-P20)/P20</f>
        <v>0.1906350566508237</v>
      </c>
      <c r="R21" s="1128">
        <f t="shared" ref="R21" si="6">(R20-Q20)/Q20</f>
        <v>0.41515336939266201</v>
      </c>
      <c r="S21" s="699">
        <f t="shared" ref="S21" si="7">(S20-R20)/R20</f>
        <v>0.72626408050018154</v>
      </c>
      <c r="T21" s="700">
        <f t="shared" ref="T21" si="8">(T20-S20)/S20</f>
        <v>0.57380724337141675</v>
      </c>
      <c r="U21" s="699">
        <f t="shared" ref="U21" si="9">(U20-T20)/T20</f>
        <v>0.40926799395810226</v>
      </c>
      <c r="V21" s="700">
        <f t="shared" ref="V21" si="10">(V20-U20)/U20</f>
        <v>0.40472220803848213</v>
      </c>
      <c r="W21" s="1128">
        <f t="shared" ref="W21" si="11">(W20-V20)/V20</f>
        <v>-0.10149541285159351</v>
      </c>
      <c r="X21" s="699">
        <f t="shared" ref="X21" si="12">(X20-W20)/W20</f>
        <v>0.30373763506746748</v>
      </c>
    </row>
    <row r="22" spans="1:24" ht="12.75" customHeight="1">
      <c r="A22" s="72" t="s">
        <v>19</v>
      </c>
      <c r="B22" s="72"/>
      <c r="C22" s="72"/>
    </row>
  </sheetData>
  <mergeCells count="1">
    <mergeCell ref="B5:T5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
39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showGridLines="0" zoomScale="70" zoomScaleNormal="70" workbookViewId="0">
      <selection activeCell="R13" sqref="R13:R14"/>
    </sheetView>
  </sheetViews>
  <sheetFormatPr defaultRowHeight="12.75"/>
  <cols>
    <col min="1" max="1" width="8.7109375" customWidth="1"/>
    <col min="2" max="2" width="12.7109375" customWidth="1"/>
    <col min="3" max="3" width="9.28515625" bestFit="1" customWidth="1"/>
    <col min="4" max="4" width="11.140625" customWidth="1"/>
    <col min="5" max="6" width="9.28515625" bestFit="1" customWidth="1"/>
    <col min="7" max="7" width="9.42578125" customWidth="1"/>
    <col min="8" max="8" width="10.28515625" bestFit="1" customWidth="1"/>
    <col min="12" max="12" width="8" customWidth="1"/>
    <col min="13" max="13" width="7.42578125" customWidth="1"/>
  </cols>
  <sheetData>
    <row r="2" spans="1:8">
      <c r="A2" s="93"/>
      <c r="B2" s="93" t="s">
        <v>170</v>
      </c>
    </row>
    <row r="3" spans="1:8">
      <c r="A3" s="93">
        <v>1988</v>
      </c>
      <c r="B3" s="710">
        <v>109.1</v>
      </c>
      <c r="D3" s="434"/>
      <c r="E3" s="93"/>
      <c r="F3" s="93"/>
      <c r="G3" s="93"/>
      <c r="H3" s="93"/>
    </row>
    <row r="4" spans="1:8">
      <c r="A4" s="93">
        <v>1989</v>
      </c>
      <c r="B4" s="710">
        <v>162</v>
      </c>
      <c r="D4" s="434"/>
    </row>
    <row r="5" spans="1:8">
      <c r="A5" s="93">
        <v>1990</v>
      </c>
      <c r="B5" s="711">
        <v>120.9</v>
      </c>
      <c r="D5" s="434"/>
    </row>
    <row r="6" spans="1:8">
      <c r="A6" s="93">
        <v>1991</v>
      </c>
      <c r="B6" s="710">
        <v>68.7</v>
      </c>
      <c r="D6" s="434"/>
    </row>
    <row r="7" spans="1:8">
      <c r="A7" s="93">
        <v>1992</v>
      </c>
      <c r="B7" s="710">
        <v>76</v>
      </c>
      <c r="D7" s="434"/>
    </row>
    <row r="8" spans="1:8">
      <c r="A8" s="93">
        <v>1993</v>
      </c>
      <c r="B8" s="710">
        <v>82.9</v>
      </c>
      <c r="D8" s="434"/>
    </row>
    <row r="9" spans="1:8">
      <c r="A9" s="93">
        <v>1994</v>
      </c>
      <c r="B9" s="710">
        <v>116.5</v>
      </c>
      <c r="D9" s="434"/>
    </row>
    <row r="10" spans="1:8">
      <c r="A10" s="93">
        <v>1995</v>
      </c>
      <c r="B10" s="710">
        <v>128.30000000000001</v>
      </c>
      <c r="D10" s="434"/>
    </row>
    <row r="11" spans="1:8">
      <c r="A11" s="93">
        <v>1996</v>
      </c>
      <c r="B11" s="710">
        <v>120.9</v>
      </c>
      <c r="D11" s="434"/>
    </row>
    <row r="12" spans="1:8">
      <c r="A12" s="93">
        <v>1997</v>
      </c>
      <c r="B12" s="710">
        <v>164.8</v>
      </c>
      <c r="D12" s="434"/>
    </row>
    <row r="13" spans="1:8">
      <c r="A13" s="93">
        <v>1998</v>
      </c>
      <c r="B13" s="710">
        <v>183.2</v>
      </c>
      <c r="D13" s="434"/>
    </row>
    <row r="14" spans="1:8">
      <c r="A14" s="93">
        <v>1999</v>
      </c>
      <c r="B14" s="710">
        <v>193.6</v>
      </c>
      <c r="D14" s="434"/>
    </row>
    <row r="15" spans="1:8">
      <c r="A15" s="93">
        <v>2000</v>
      </c>
      <c r="B15" s="710">
        <v>299.7</v>
      </c>
      <c r="D15" s="434"/>
    </row>
    <row r="16" spans="1:8">
      <c r="A16" s="93">
        <v>2001</v>
      </c>
      <c r="B16" s="710">
        <v>302.2</v>
      </c>
      <c r="D16" s="434"/>
    </row>
    <row r="17" spans="1:4">
      <c r="A17" s="93">
        <v>2002</v>
      </c>
      <c r="B17" s="710">
        <v>233.2</v>
      </c>
      <c r="D17" s="434"/>
    </row>
    <row r="18" spans="1:4">
      <c r="A18" s="93">
        <v>2003</v>
      </c>
      <c r="B18" s="710">
        <v>277.7</v>
      </c>
      <c r="D18" s="434"/>
    </row>
    <row r="19" spans="1:4">
      <c r="A19" s="93">
        <v>2004</v>
      </c>
      <c r="B19" s="710">
        <v>393</v>
      </c>
      <c r="D19" s="434"/>
    </row>
    <row r="20" spans="1:4">
      <c r="A20" s="93">
        <v>2005</v>
      </c>
      <c r="B20" s="710">
        <v>678.4</v>
      </c>
      <c r="D20" s="434"/>
    </row>
    <row r="21" spans="1:4">
      <c r="A21" s="93">
        <v>2006</v>
      </c>
      <c r="B21" s="710">
        <v>1067.7</v>
      </c>
      <c r="D21" s="434"/>
    </row>
    <row r="22" spans="1:4">
      <c r="A22" s="93">
        <v>2007</v>
      </c>
      <c r="B22" s="710">
        <v>1504.7</v>
      </c>
    </row>
    <row r="23" spans="1:4">
      <c r="A23" s="93">
        <v>2008</v>
      </c>
      <c r="B23" s="710">
        <v>2113.6999999999998</v>
      </c>
    </row>
    <row r="24" spans="1:4">
      <c r="A24" s="1142">
        <v>2009</v>
      </c>
      <c r="B24" s="710">
        <v>1899.1</v>
      </c>
    </row>
    <row r="25" spans="1:4">
      <c r="A25" s="1142">
        <v>2010</v>
      </c>
      <c r="B25" s="710">
        <v>2476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horizontalDpi="300" verticalDpi="300" r:id="rId1"/>
  <headerFooter alignWithMargins="0">
    <oddFooter>&amp;R40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25"/>
  <sheetViews>
    <sheetView showGridLines="0" zoomScale="70" zoomScaleNormal="70" workbookViewId="0">
      <selection activeCell="V28" sqref="U28:V28"/>
    </sheetView>
  </sheetViews>
  <sheetFormatPr defaultColWidth="14.85546875" defaultRowHeight="15"/>
  <cols>
    <col min="1" max="1" width="3.5703125" style="61" customWidth="1"/>
    <col min="2" max="2" width="37.7109375" style="61" customWidth="1"/>
    <col min="3" max="3" width="8.5703125" style="61" customWidth="1"/>
    <col min="4" max="4" width="9.42578125" style="61" customWidth="1"/>
    <col min="5" max="5" width="8.5703125" style="61" customWidth="1"/>
    <col min="6" max="6" width="8.85546875" style="61" customWidth="1"/>
    <col min="7" max="7" width="9.28515625" style="61" customWidth="1"/>
    <col min="8" max="8" width="9" style="61" customWidth="1"/>
    <col min="9" max="9" width="10" style="61" customWidth="1"/>
    <col min="10" max="10" width="9.140625" style="61" customWidth="1"/>
    <col min="11" max="12" width="9" style="61" customWidth="1"/>
    <col min="13" max="13" width="8.42578125" style="61" customWidth="1"/>
    <col min="14" max="14" width="9" style="61" customWidth="1"/>
    <col min="15" max="15" width="8.85546875" style="61" customWidth="1"/>
    <col min="16" max="16" width="9.140625" style="61" customWidth="1"/>
    <col min="17" max="17" width="9.28515625" style="61" customWidth="1"/>
    <col min="18" max="18" width="9.140625" style="61" customWidth="1"/>
    <col min="19" max="19" width="9.5703125" style="61" customWidth="1"/>
    <col min="20" max="20" width="9.7109375" style="61" bestFit="1" customWidth="1"/>
    <col min="21" max="21" width="9.7109375" style="61" customWidth="1"/>
    <col min="22" max="22" width="9.7109375" style="61" bestFit="1" customWidth="1"/>
    <col min="23" max="23" width="15.7109375" style="61" hidden="1" customWidth="1"/>
    <col min="24" max="24" width="13.5703125" style="61" hidden="1" customWidth="1"/>
    <col min="25" max="25" width="20.7109375" style="61" hidden="1" customWidth="1"/>
    <col min="26" max="26" width="26" style="61" hidden="1" customWidth="1"/>
    <col min="27" max="31" width="9.7109375" style="61" bestFit="1" customWidth="1"/>
    <col min="32" max="32" width="9.42578125" style="61" customWidth="1"/>
    <col min="33" max="16384" width="14.85546875" style="61"/>
  </cols>
  <sheetData>
    <row r="2" spans="2:33" ht="28.5" customHeight="1">
      <c r="B2" s="104" t="s">
        <v>237</v>
      </c>
      <c r="C2" s="62"/>
      <c r="D2" s="63"/>
      <c r="E2" s="64"/>
      <c r="F2" s="64"/>
      <c r="H2" s="64"/>
      <c r="I2" s="64"/>
      <c r="J2" s="65"/>
      <c r="K2" s="65"/>
      <c r="L2" s="65"/>
      <c r="M2" s="65"/>
      <c r="N2" s="65"/>
      <c r="O2" s="65"/>
      <c r="P2" s="65"/>
      <c r="Q2" s="66"/>
      <c r="R2" s="66"/>
      <c r="S2" s="66"/>
      <c r="T2" s="66"/>
      <c r="U2" s="66"/>
      <c r="V2" s="66"/>
      <c r="W2" s="66"/>
      <c r="X2" s="66"/>
      <c r="Y2" s="66"/>
    </row>
    <row r="3" spans="2:33" ht="26.25" customHeight="1">
      <c r="B3" s="1543" t="s">
        <v>95</v>
      </c>
      <c r="C3" s="1543"/>
      <c r="D3" s="1543"/>
      <c r="E3" s="1543"/>
      <c r="F3" s="1543"/>
      <c r="G3" s="1543"/>
      <c r="H3" s="1543"/>
      <c r="I3" s="1543"/>
      <c r="J3" s="1543"/>
      <c r="K3" s="1543"/>
      <c r="L3" s="1543"/>
      <c r="M3" s="1543"/>
      <c r="N3" s="1543"/>
      <c r="O3" s="1543"/>
      <c r="P3" s="1543"/>
      <c r="Q3" s="1543"/>
      <c r="R3" s="1543"/>
      <c r="S3" s="134"/>
      <c r="T3" s="134"/>
      <c r="U3" s="134"/>
      <c r="V3" s="134"/>
      <c r="W3" s="134"/>
      <c r="X3" s="134"/>
    </row>
    <row r="4" spans="2:33" ht="21" customHeight="1" thickBot="1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AG4" s="333"/>
    </row>
    <row r="5" spans="2:33" s="69" customFormat="1" ht="30" customHeight="1" thickBot="1">
      <c r="B5" s="334" t="s">
        <v>229</v>
      </c>
      <c r="C5" s="335">
        <v>1985</v>
      </c>
      <c r="D5" s="335">
        <v>1986</v>
      </c>
      <c r="E5" s="335">
        <v>1987</v>
      </c>
      <c r="F5" s="335">
        <v>1988</v>
      </c>
      <c r="G5" s="335">
        <v>1989</v>
      </c>
      <c r="H5" s="335">
        <v>1990</v>
      </c>
      <c r="I5" s="335">
        <v>1991</v>
      </c>
      <c r="J5" s="335">
        <v>1992</v>
      </c>
      <c r="K5" s="335">
        <v>1993</v>
      </c>
      <c r="L5" s="335" t="s">
        <v>300</v>
      </c>
      <c r="M5" s="335" t="s">
        <v>301</v>
      </c>
      <c r="N5" s="335">
        <v>1996</v>
      </c>
      <c r="O5" s="336">
        <v>1997</v>
      </c>
      <c r="P5" s="336">
        <v>1998</v>
      </c>
      <c r="Q5" s="336">
        <v>1999</v>
      </c>
      <c r="R5" s="335">
        <v>2000</v>
      </c>
      <c r="S5" s="335">
        <v>2001</v>
      </c>
      <c r="T5" s="335">
        <v>2002</v>
      </c>
      <c r="U5" s="666">
        <v>2003</v>
      </c>
      <c r="V5" s="335">
        <v>2004</v>
      </c>
      <c r="W5" s="666">
        <v>2003</v>
      </c>
      <c r="X5" s="666">
        <v>2003</v>
      </c>
      <c r="Y5" s="666">
        <v>2003</v>
      </c>
      <c r="Z5" s="666">
        <v>2003</v>
      </c>
      <c r="AA5" s="335">
        <v>2005</v>
      </c>
      <c r="AB5" s="666">
        <v>2006</v>
      </c>
      <c r="AC5" s="666">
        <v>2007</v>
      </c>
      <c r="AD5" s="666">
        <v>2008</v>
      </c>
      <c r="AE5" s="666">
        <v>2009</v>
      </c>
      <c r="AF5" s="666">
        <v>2010</v>
      </c>
    </row>
    <row r="6" spans="2:33" ht="30" customHeight="1">
      <c r="B6" s="324" t="s">
        <v>296</v>
      </c>
      <c r="C6" s="325">
        <v>59.65</v>
      </c>
      <c r="D6" s="325">
        <v>61.05</v>
      </c>
      <c r="E6" s="325">
        <v>66</v>
      </c>
      <c r="F6" s="325">
        <v>67.33</v>
      </c>
      <c r="G6" s="325">
        <v>68.83</v>
      </c>
      <c r="H6" s="325">
        <v>66.86</v>
      </c>
      <c r="I6" s="325">
        <v>66.09</v>
      </c>
      <c r="J6" s="325">
        <v>61.96</v>
      </c>
      <c r="K6" s="325">
        <v>60.76</v>
      </c>
      <c r="L6" s="325">
        <v>61.05</v>
      </c>
      <c r="M6" s="326">
        <v>63.74</v>
      </c>
      <c r="N6" s="326">
        <v>63.99</v>
      </c>
      <c r="O6" s="327">
        <v>57.15</v>
      </c>
      <c r="P6" s="328">
        <v>47.72</v>
      </c>
      <c r="Q6" s="667">
        <v>39.299999999999997</v>
      </c>
      <c r="R6" s="502">
        <v>39.4</v>
      </c>
      <c r="S6" s="667">
        <v>36.549999999999997</v>
      </c>
      <c r="T6" s="502">
        <v>31.61</v>
      </c>
      <c r="U6" s="667">
        <v>31.26</v>
      </c>
      <c r="V6" s="502">
        <v>35.01</v>
      </c>
      <c r="W6" s="502">
        <v>4094270678</v>
      </c>
      <c r="X6" s="502">
        <f ca="1">(Y6*100/Y22)</f>
        <v>34.51519337225524</v>
      </c>
      <c r="Y6" s="502">
        <v>4799481593</v>
      </c>
      <c r="Z6" s="502">
        <v>4882415001.25</v>
      </c>
      <c r="AA6" s="667">
        <v>35.68</v>
      </c>
      <c r="AB6" s="667">
        <v>34.450000000000003</v>
      </c>
      <c r="AC6" s="1336">
        <v>31.19</v>
      </c>
      <c r="AD6" s="1337">
        <v>29.68</v>
      </c>
      <c r="AE6" s="1336">
        <v>33.01</v>
      </c>
      <c r="AF6" s="1337">
        <v>34.729999999999997</v>
      </c>
    </row>
    <row r="7" spans="2:33" ht="30" customHeight="1">
      <c r="B7" s="324" t="s">
        <v>303</v>
      </c>
      <c r="C7" s="329" t="s">
        <v>304</v>
      </c>
      <c r="D7" s="329" t="s">
        <v>304</v>
      </c>
      <c r="E7" s="329" t="s">
        <v>304</v>
      </c>
      <c r="F7" s="329" t="s">
        <v>304</v>
      </c>
      <c r="G7" s="329" t="s">
        <v>304</v>
      </c>
      <c r="H7" s="325">
        <v>0.61</v>
      </c>
      <c r="I7" s="325">
        <v>1.1100000000000001</v>
      </c>
      <c r="J7" s="325">
        <v>2.65</v>
      </c>
      <c r="K7" s="325">
        <v>3.98</v>
      </c>
      <c r="L7" s="325">
        <v>3.53</v>
      </c>
      <c r="M7" s="326">
        <v>3.81</v>
      </c>
      <c r="N7" s="326">
        <v>4.51</v>
      </c>
      <c r="O7" s="327">
        <v>4.1399999999999997</v>
      </c>
      <c r="P7" s="328">
        <v>7.05</v>
      </c>
      <c r="Q7" s="503">
        <v>15.4</v>
      </c>
      <c r="R7" s="502">
        <v>17.8</v>
      </c>
      <c r="S7" s="503">
        <v>17.41</v>
      </c>
      <c r="T7" s="502">
        <v>21.83</v>
      </c>
      <c r="U7" s="503">
        <v>23.82</v>
      </c>
      <c r="V7" s="502">
        <v>22.52</v>
      </c>
      <c r="W7" s="502">
        <v>1850230752</v>
      </c>
      <c r="X7" s="502">
        <f ca="1">(Y7*100/Y$22)</f>
        <v>22.514423780955564</v>
      </c>
      <c r="Y7" s="502">
        <v>3130724529</v>
      </c>
      <c r="Z7" s="502">
        <v>549884818.75</v>
      </c>
      <c r="AA7" s="503">
        <v>20.8</v>
      </c>
      <c r="AB7" s="503">
        <v>19.010000000000002</v>
      </c>
      <c r="AC7" s="1338">
        <v>15.24</v>
      </c>
      <c r="AD7" s="1339">
        <v>13.49</v>
      </c>
      <c r="AE7" s="1338">
        <v>11</v>
      </c>
      <c r="AF7" s="1339">
        <v>10.210000000000001</v>
      </c>
    </row>
    <row r="8" spans="2:33" ht="30" customHeight="1">
      <c r="B8" s="324" t="s">
        <v>284</v>
      </c>
      <c r="C8" s="325">
        <v>5.9</v>
      </c>
      <c r="D8" s="325">
        <v>6</v>
      </c>
      <c r="E8" s="325">
        <v>4.2</v>
      </c>
      <c r="F8" s="325">
        <v>3.46</v>
      </c>
      <c r="G8" s="325">
        <v>4.67</v>
      </c>
      <c r="H8" s="325">
        <v>4.57</v>
      </c>
      <c r="I8" s="325">
        <v>4.08</v>
      </c>
      <c r="J8" s="325">
        <v>3.88</v>
      </c>
      <c r="K8" s="325">
        <v>4.17</v>
      </c>
      <c r="L8" s="325">
        <v>3.7</v>
      </c>
      <c r="M8" s="326">
        <v>3.36</v>
      </c>
      <c r="N8" s="326">
        <v>2.57</v>
      </c>
      <c r="O8" s="327">
        <v>2.69</v>
      </c>
      <c r="P8" s="328">
        <v>2.83</v>
      </c>
      <c r="Q8" s="503">
        <v>2.57</v>
      </c>
      <c r="R8" s="502">
        <v>1.79</v>
      </c>
      <c r="S8" s="503">
        <v>1.63</v>
      </c>
      <c r="T8" s="502">
        <v>1.54</v>
      </c>
      <c r="U8" s="503">
        <v>1.25</v>
      </c>
      <c r="V8" s="502">
        <v>0.98</v>
      </c>
      <c r="W8" s="502">
        <v>186049647</v>
      </c>
      <c r="X8" s="502">
        <f ca="1">(Y8*100)/Y$22</f>
        <v>0.99888166777630572</v>
      </c>
      <c r="Y8" s="502">
        <v>138898662</v>
      </c>
      <c r="Z8" s="502">
        <v>282545431</v>
      </c>
      <c r="AA8" s="503">
        <v>0.94</v>
      </c>
      <c r="AB8" s="503">
        <v>0.80885465599740469</v>
      </c>
      <c r="AC8" s="1338">
        <v>1.04</v>
      </c>
      <c r="AD8" s="1338">
        <v>1.01</v>
      </c>
      <c r="AE8" s="1338">
        <v>1.1599999999999999</v>
      </c>
      <c r="AF8" s="1338">
        <v>1.44</v>
      </c>
    </row>
    <row r="9" spans="2:33" ht="30" customHeight="1">
      <c r="B9" s="324" t="s">
        <v>285</v>
      </c>
      <c r="C9" s="325">
        <v>5.7</v>
      </c>
      <c r="D9" s="325">
        <v>5.75</v>
      </c>
      <c r="E9" s="325">
        <v>8.4</v>
      </c>
      <c r="F9" s="325">
        <v>8.4499999999999993</v>
      </c>
      <c r="G9" s="325">
        <v>8.14</v>
      </c>
      <c r="H9" s="325">
        <v>8.7899999999999991</v>
      </c>
      <c r="I9" s="325">
        <v>7.57</v>
      </c>
      <c r="J9" s="325">
        <v>7.26</v>
      </c>
      <c r="K9" s="325">
        <v>6.04</v>
      </c>
      <c r="L9" s="325">
        <v>8.66</v>
      </c>
      <c r="M9" s="326">
        <v>8.44</v>
      </c>
      <c r="N9" s="330">
        <v>9.3800000000000008</v>
      </c>
      <c r="O9" s="327">
        <v>14.29</v>
      </c>
      <c r="P9" s="328">
        <v>16.72</v>
      </c>
      <c r="Q9" s="503">
        <v>14.84</v>
      </c>
      <c r="R9" s="502">
        <v>15.2</v>
      </c>
      <c r="S9" s="503">
        <v>17.03</v>
      </c>
      <c r="T9" s="502">
        <v>14.56</v>
      </c>
      <c r="U9" s="503">
        <v>17.399999999999999</v>
      </c>
      <c r="V9" s="502">
        <v>16.61</v>
      </c>
      <c r="W9" s="502">
        <v>1579445963</v>
      </c>
      <c r="X9" s="502">
        <f ca="1">(Y9/Y22)</f>
        <v>0.16882025056635561</v>
      </c>
      <c r="Y9" s="502">
        <v>2347515995</v>
      </c>
      <c r="Z9" s="502">
        <v>1662009229</v>
      </c>
      <c r="AA9" s="503">
        <v>16.68</v>
      </c>
      <c r="AB9" s="503">
        <v>18.399999999999999</v>
      </c>
      <c r="AC9" s="1338">
        <v>23.17</v>
      </c>
      <c r="AD9" s="1338">
        <v>25.37</v>
      </c>
      <c r="AE9" s="1338">
        <v>20.32</v>
      </c>
      <c r="AF9" s="1338">
        <v>19.78</v>
      </c>
    </row>
    <row r="10" spans="2:33" ht="30" customHeight="1">
      <c r="B10" s="324" t="s">
        <v>286</v>
      </c>
      <c r="C10" s="325">
        <v>2.0699999999999998</v>
      </c>
      <c r="D10" s="325">
        <v>2.02</v>
      </c>
      <c r="E10" s="325">
        <v>2.2799999999999998</v>
      </c>
      <c r="F10" s="325">
        <v>2.61</v>
      </c>
      <c r="G10" s="325">
        <v>2.6</v>
      </c>
      <c r="H10" s="325">
        <v>2.2799999999999998</v>
      </c>
      <c r="I10" s="325">
        <v>2.13</v>
      </c>
      <c r="J10" s="325">
        <v>2.5299999999999998</v>
      </c>
      <c r="K10" s="325">
        <v>2.31</v>
      </c>
      <c r="L10" s="325">
        <v>2.15</v>
      </c>
      <c r="M10" s="326">
        <v>2.15</v>
      </c>
      <c r="N10" s="326">
        <v>2.4500000000000002</v>
      </c>
      <c r="O10" s="331">
        <v>2.2400000000000002</v>
      </c>
      <c r="P10" s="328">
        <v>2.3199999999999998</v>
      </c>
      <c r="Q10" s="503">
        <v>2.2000000000000002</v>
      </c>
      <c r="R10" s="502">
        <v>2.3199999999999998</v>
      </c>
      <c r="S10" s="503">
        <v>2.98</v>
      </c>
      <c r="T10" s="502">
        <v>8.06</v>
      </c>
      <c r="U10" s="503">
        <v>4.92</v>
      </c>
      <c r="V10" s="502">
        <v>5.13</v>
      </c>
      <c r="W10" s="502">
        <v>241014674</v>
      </c>
      <c r="X10" s="502">
        <f t="shared" ref="X10:X20" ca="1" si="0">(Y10*100/Y$22)</f>
        <v>5.0718957809417669</v>
      </c>
      <c r="Y10" s="502">
        <v>705268262</v>
      </c>
      <c r="Z10" s="502">
        <v>229008921</v>
      </c>
      <c r="AA10" s="503">
        <v>5.83</v>
      </c>
      <c r="AB10" s="503">
        <v>5.62</v>
      </c>
      <c r="AC10" s="1338">
        <v>5.54</v>
      </c>
      <c r="AD10" s="1338">
        <v>5.56</v>
      </c>
      <c r="AE10" s="1338">
        <v>5.95</v>
      </c>
      <c r="AF10" s="1338">
        <v>5.14</v>
      </c>
    </row>
    <row r="11" spans="2:33" ht="30" customHeight="1">
      <c r="B11" s="324" t="s">
        <v>295</v>
      </c>
      <c r="C11" s="329" t="s">
        <v>304</v>
      </c>
      <c r="D11" s="329" t="s">
        <v>304</v>
      </c>
      <c r="E11" s="329" t="s">
        <v>304</v>
      </c>
      <c r="F11" s="325">
        <v>1.08</v>
      </c>
      <c r="G11" s="325">
        <v>0.9</v>
      </c>
      <c r="H11" s="325">
        <v>1.37</v>
      </c>
      <c r="I11" s="325">
        <v>1.43</v>
      </c>
      <c r="J11" s="325">
        <v>1.1200000000000001</v>
      </c>
      <c r="K11" s="325">
        <v>0.9</v>
      </c>
      <c r="L11" s="325">
        <v>1.04</v>
      </c>
      <c r="M11" s="326">
        <v>1.35</v>
      </c>
      <c r="N11" s="330">
        <v>1.2</v>
      </c>
      <c r="O11" s="327">
        <v>1.27</v>
      </c>
      <c r="P11" s="328">
        <f ca="1">(Z11*100)/$Z$22</f>
        <v>1.5845236416959112</v>
      </c>
      <c r="Q11" s="503">
        <v>1.29</v>
      </c>
      <c r="R11" s="502">
        <v>0.9</v>
      </c>
      <c r="S11" s="503">
        <v>1.03</v>
      </c>
      <c r="T11" s="502">
        <v>1.32</v>
      </c>
      <c r="U11" s="503">
        <v>1.1000000000000001</v>
      </c>
      <c r="V11" s="502">
        <v>1.07</v>
      </c>
      <c r="W11" s="502">
        <v>94002843</v>
      </c>
      <c r="X11" s="502">
        <f t="shared" ca="1" si="0"/>
        <v>1.0915949026943088</v>
      </c>
      <c r="Y11" s="502">
        <v>151790824</v>
      </c>
      <c r="Z11" s="502">
        <v>157324982</v>
      </c>
      <c r="AA11" s="503">
        <v>0.86</v>
      </c>
      <c r="AB11" s="503">
        <v>0.92</v>
      </c>
      <c r="AC11" s="1338">
        <v>0.33</v>
      </c>
      <c r="AD11" s="1338">
        <v>0.33</v>
      </c>
      <c r="AE11" s="1338">
        <v>0.79</v>
      </c>
      <c r="AF11" s="1338">
        <v>0.68</v>
      </c>
    </row>
    <row r="12" spans="2:33" ht="30" customHeight="1">
      <c r="B12" s="324" t="s">
        <v>287</v>
      </c>
      <c r="C12" s="325">
        <v>2.09</v>
      </c>
      <c r="D12" s="325">
        <v>1.93</v>
      </c>
      <c r="E12" s="325">
        <v>2.5499999999999998</v>
      </c>
      <c r="F12" s="325">
        <v>2.15</v>
      </c>
      <c r="G12" s="325">
        <v>2.35</v>
      </c>
      <c r="H12" s="325">
        <v>1.37</v>
      </c>
      <c r="I12" s="325">
        <v>1.1499999999999999</v>
      </c>
      <c r="J12" s="325">
        <v>1.67</v>
      </c>
      <c r="K12" s="325">
        <v>1.23</v>
      </c>
      <c r="L12" s="325">
        <v>1.31</v>
      </c>
      <c r="M12" s="330">
        <v>1.1000000000000001</v>
      </c>
      <c r="N12" s="326">
        <v>0.88</v>
      </c>
      <c r="O12" s="331">
        <v>1.4</v>
      </c>
      <c r="P12" s="328">
        <v>1.84</v>
      </c>
      <c r="Q12" s="503">
        <v>2.68</v>
      </c>
      <c r="R12" s="502">
        <v>2.88</v>
      </c>
      <c r="S12" s="503">
        <v>3.31</v>
      </c>
      <c r="T12" s="502">
        <v>2.56</v>
      </c>
      <c r="U12" s="503">
        <v>2.61</v>
      </c>
      <c r="V12" s="502">
        <v>2.77</v>
      </c>
      <c r="W12" s="502">
        <v>299663868</v>
      </c>
      <c r="X12" s="502">
        <f t="shared" ca="1" si="0"/>
        <v>2.5571742368930583</v>
      </c>
      <c r="Y12" s="502">
        <v>355585743</v>
      </c>
      <c r="Z12" s="502">
        <v>183211190</v>
      </c>
      <c r="AA12" s="503">
        <v>3.59</v>
      </c>
      <c r="AB12" s="503">
        <v>4.6900000000000004</v>
      </c>
      <c r="AC12" s="1339">
        <v>5.86</v>
      </c>
      <c r="AD12" s="1339">
        <v>7.02</v>
      </c>
      <c r="AE12" s="1339">
        <v>7.32</v>
      </c>
      <c r="AF12" s="1339">
        <v>7.03</v>
      </c>
    </row>
    <row r="13" spans="2:33" ht="30" customHeight="1">
      <c r="B13" s="324" t="s">
        <v>288</v>
      </c>
      <c r="C13" s="325">
        <v>1.46</v>
      </c>
      <c r="D13" s="325">
        <v>1.82</v>
      </c>
      <c r="E13" s="325">
        <v>2.13</v>
      </c>
      <c r="F13" s="325">
        <v>0.56999999999999995</v>
      </c>
      <c r="G13" s="325">
        <v>0.75</v>
      </c>
      <c r="H13" s="325">
        <v>0.79</v>
      </c>
      <c r="I13" s="325">
        <v>0.7</v>
      </c>
      <c r="J13" s="325">
        <v>0.7</v>
      </c>
      <c r="K13" s="325">
        <v>0.86</v>
      </c>
      <c r="L13" s="325">
        <v>1.07</v>
      </c>
      <c r="M13" s="326">
        <v>0.82</v>
      </c>
      <c r="N13" s="330">
        <v>0.7</v>
      </c>
      <c r="O13" s="331">
        <v>0.75</v>
      </c>
      <c r="P13" s="328">
        <v>0.83</v>
      </c>
      <c r="Q13" s="503">
        <v>0.4</v>
      </c>
      <c r="R13" s="502">
        <v>0.43</v>
      </c>
      <c r="S13" s="503">
        <v>0.33</v>
      </c>
      <c r="T13" s="502">
        <v>1.65</v>
      </c>
      <c r="U13" s="503">
        <v>2.75</v>
      </c>
      <c r="V13" s="502">
        <v>2.34</v>
      </c>
      <c r="W13" s="502">
        <v>44785258</v>
      </c>
      <c r="X13" s="502">
        <f t="shared" ca="1" si="0"/>
        <v>2.1853080805787117</v>
      </c>
      <c r="Y13" s="502">
        <v>303876203</v>
      </c>
      <c r="Z13" s="502">
        <v>81838013</v>
      </c>
      <c r="AA13" s="503">
        <v>2.5099999999999998</v>
      </c>
      <c r="AB13" s="503">
        <v>2.2999999999999998</v>
      </c>
      <c r="AC13" s="1338">
        <v>2.5499999999999998</v>
      </c>
      <c r="AD13" s="1338">
        <v>2.62</v>
      </c>
      <c r="AE13" s="1338">
        <v>3.44</v>
      </c>
      <c r="AF13" s="1338">
        <v>4.1900000000000004</v>
      </c>
    </row>
    <row r="14" spans="2:33" ht="30" customHeight="1">
      <c r="B14" s="324" t="s">
        <v>297</v>
      </c>
      <c r="C14" s="329" t="s">
        <v>304</v>
      </c>
      <c r="D14" s="329" t="s">
        <v>304</v>
      </c>
      <c r="E14" s="329" t="s">
        <v>304</v>
      </c>
      <c r="F14" s="325">
        <v>1.1599999999999999</v>
      </c>
      <c r="G14" s="325">
        <v>0.88</v>
      </c>
      <c r="H14" s="325">
        <v>0.54</v>
      </c>
      <c r="I14" s="325">
        <v>0.53</v>
      </c>
      <c r="J14" s="325">
        <v>0.65</v>
      </c>
      <c r="K14" s="325">
        <v>0.59</v>
      </c>
      <c r="L14" s="325">
        <v>0.53</v>
      </c>
      <c r="M14" s="326">
        <v>0.47</v>
      </c>
      <c r="N14" s="326">
        <v>0.39</v>
      </c>
      <c r="O14" s="331">
        <v>0.48</v>
      </c>
      <c r="P14" s="328">
        <f ca="1">(Z14*100)/$Z$22</f>
        <v>0.41606836964083238</v>
      </c>
      <c r="Q14" s="503">
        <v>0.46</v>
      </c>
      <c r="R14" s="502">
        <v>0.26</v>
      </c>
      <c r="S14" s="503">
        <v>0.2</v>
      </c>
      <c r="T14" s="502">
        <v>0.17</v>
      </c>
      <c r="U14" s="503">
        <v>0.16</v>
      </c>
      <c r="V14" s="502">
        <v>0.15159455064523375</v>
      </c>
      <c r="W14" s="502">
        <v>27423880</v>
      </c>
      <c r="X14" s="502">
        <f t="shared" ca="1" si="0"/>
        <v>0.15141865853373415</v>
      </c>
      <c r="Y14" s="502">
        <v>21055396</v>
      </c>
      <c r="Z14" s="502">
        <v>41310806</v>
      </c>
      <c r="AA14" s="503">
        <v>0.11830422335519329</v>
      </c>
      <c r="AB14" s="503">
        <v>9.3543545776626713E-2</v>
      </c>
      <c r="AC14" s="1340">
        <v>0.1</v>
      </c>
      <c r="AD14" s="1340">
        <v>0.08</v>
      </c>
      <c r="AE14" s="1340">
        <v>0.05</v>
      </c>
      <c r="AF14" s="1340">
        <v>0.06</v>
      </c>
    </row>
    <row r="15" spans="2:33" ht="30" customHeight="1">
      <c r="B15" s="324" t="s">
        <v>298</v>
      </c>
      <c r="C15" s="325" t="s">
        <v>304</v>
      </c>
      <c r="D15" s="325" t="s">
        <v>304</v>
      </c>
      <c r="E15" s="325" t="s">
        <v>304</v>
      </c>
      <c r="F15" s="325">
        <v>0.5</v>
      </c>
      <c r="G15" s="325">
        <v>0.55000000000000004</v>
      </c>
      <c r="H15" s="325">
        <v>0.56999999999999995</v>
      </c>
      <c r="I15" s="325">
        <v>0.44</v>
      </c>
      <c r="J15" s="325">
        <v>0.42</v>
      </c>
      <c r="K15" s="325">
        <v>0.7</v>
      </c>
      <c r="L15" s="325">
        <v>0.48</v>
      </c>
      <c r="M15" s="326">
        <v>0.63</v>
      </c>
      <c r="N15" s="326">
        <v>0.52</v>
      </c>
      <c r="O15" s="331">
        <v>0.65</v>
      </c>
      <c r="P15" s="328">
        <f ca="1">(Z15*100)/$Z$22</f>
        <v>0.49582052298992418</v>
      </c>
      <c r="Q15" s="503">
        <v>0.51</v>
      </c>
      <c r="R15" s="502">
        <v>0.55000000000000004</v>
      </c>
      <c r="S15" s="503">
        <v>0.53</v>
      </c>
      <c r="T15" s="502">
        <v>0.45</v>
      </c>
      <c r="U15" s="503">
        <v>0.53</v>
      </c>
      <c r="V15" s="502">
        <v>0.61</v>
      </c>
      <c r="W15" s="502">
        <v>57215551</v>
      </c>
      <c r="X15" s="502">
        <f t="shared" ca="1" si="0"/>
        <v>0.62181039610264188</v>
      </c>
      <c r="Y15" s="502">
        <v>86465329</v>
      </c>
      <c r="Z15" s="502">
        <v>49229278</v>
      </c>
      <c r="AA15" s="503">
        <v>0.69547891877239476</v>
      </c>
      <c r="AB15" s="503">
        <v>0.69</v>
      </c>
      <c r="AC15" s="1338">
        <v>0.67</v>
      </c>
      <c r="AD15" s="1338">
        <v>0.63</v>
      </c>
      <c r="AE15" s="1338">
        <v>0.55000000000000004</v>
      </c>
      <c r="AF15" s="1338">
        <v>0.53</v>
      </c>
    </row>
    <row r="16" spans="2:33" ht="30" customHeight="1">
      <c r="B16" s="324" t="s">
        <v>289</v>
      </c>
      <c r="C16" s="325">
        <v>0.35</v>
      </c>
      <c r="D16" s="325">
        <v>0.48</v>
      </c>
      <c r="E16" s="325">
        <v>0.42</v>
      </c>
      <c r="F16" s="325">
        <v>0.5</v>
      </c>
      <c r="G16" s="325">
        <v>0.36</v>
      </c>
      <c r="H16" s="325">
        <v>1.32</v>
      </c>
      <c r="I16" s="325">
        <v>2.48</v>
      </c>
      <c r="J16" s="325">
        <v>3.44</v>
      </c>
      <c r="K16" s="325">
        <v>3.9</v>
      </c>
      <c r="L16" s="325">
        <v>4.97</v>
      </c>
      <c r="M16" s="326">
        <v>5.17</v>
      </c>
      <c r="N16" s="326">
        <v>5.62</v>
      </c>
      <c r="O16" s="327">
        <v>6.38</v>
      </c>
      <c r="P16" s="328">
        <v>8.07</v>
      </c>
      <c r="Q16" s="503">
        <v>8.7100000000000009</v>
      </c>
      <c r="R16" s="502">
        <v>9.4</v>
      </c>
      <c r="S16" s="503">
        <v>9.5399999999999991</v>
      </c>
      <c r="T16" s="502">
        <v>10.73</v>
      </c>
      <c r="U16" s="503">
        <v>9.5</v>
      </c>
      <c r="V16" s="502">
        <v>8.81</v>
      </c>
      <c r="W16" s="502">
        <v>976966498</v>
      </c>
      <c r="X16" s="502">
        <f t="shared" ca="1" si="0"/>
        <v>9.0497009627415501</v>
      </c>
      <c r="Y16" s="502">
        <v>1258398663</v>
      </c>
      <c r="Z16" s="502">
        <v>802368823</v>
      </c>
      <c r="AA16" s="503">
        <v>8.3800000000000008</v>
      </c>
      <c r="AB16" s="503">
        <v>8.86</v>
      </c>
      <c r="AC16" s="1338">
        <v>10.28</v>
      </c>
      <c r="AD16" s="1338">
        <v>9.94</v>
      </c>
      <c r="AE16" s="1338">
        <v>12.29</v>
      </c>
      <c r="AF16" s="1338">
        <v>11.02</v>
      </c>
    </row>
    <row r="17" spans="2:32" ht="30" customHeight="1">
      <c r="B17" s="324" t="s">
        <v>290</v>
      </c>
      <c r="C17" s="325">
        <v>2.09</v>
      </c>
      <c r="D17" s="325">
        <v>1.93</v>
      </c>
      <c r="E17" s="325">
        <v>2.5499999999999998</v>
      </c>
      <c r="F17" s="325">
        <v>2.15</v>
      </c>
      <c r="G17" s="325">
        <v>2.35</v>
      </c>
      <c r="H17" s="325">
        <v>1.37</v>
      </c>
      <c r="I17" s="325">
        <v>1.1499999999999999</v>
      </c>
      <c r="J17" s="325">
        <v>1.67</v>
      </c>
      <c r="K17" s="325">
        <v>1.23</v>
      </c>
      <c r="L17" s="325">
        <v>1.31</v>
      </c>
      <c r="M17" s="326">
        <v>0.41</v>
      </c>
      <c r="N17" s="326">
        <v>0.88</v>
      </c>
      <c r="O17" s="327">
        <v>0.44</v>
      </c>
      <c r="P17" s="328">
        <v>0.53</v>
      </c>
      <c r="Q17" s="503">
        <v>0.51</v>
      </c>
      <c r="R17" s="502">
        <v>0.49</v>
      </c>
      <c r="S17" s="503">
        <v>0.79</v>
      </c>
      <c r="T17" s="502">
        <v>0.49</v>
      </c>
      <c r="U17" s="802">
        <v>0.3</v>
      </c>
      <c r="V17" s="502">
        <v>0.25261530544557059</v>
      </c>
      <c r="W17" s="502">
        <v>50560362</v>
      </c>
      <c r="X17" s="502">
        <f t="shared" ca="1" si="0"/>
        <v>0.25362938635527194</v>
      </c>
      <c r="Y17" s="502">
        <v>35268224</v>
      </c>
      <c r="Z17" s="502">
        <v>44937649</v>
      </c>
      <c r="AA17" s="503">
        <v>0.26889167691205657</v>
      </c>
      <c r="AB17" s="503">
        <v>0.29747961445349363</v>
      </c>
      <c r="AC17" s="1338">
        <v>0.37</v>
      </c>
      <c r="AD17" s="1339">
        <v>0.5</v>
      </c>
      <c r="AE17" s="1338">
        <v>0.56000000000000005</v>
      </c>
      <c r="AF17" s="1339">
        <v>0.56999999999999995</v>
      </c>
    </row>
    <row r="18" spans="2:32" ht="30" customHeight="1">
      <c r="B18" s="324" t="s">
        <v>291</v>
      </c>
      <c r="C18" s="325">
        <v>1.01</v>
      </c>
      <c r="D18" s="325">
        <v>0.98</v>
      </c>
      <c r="E18" s="325">
        <v>0.94</v>
      </c>
      <c r="F18" s="325">
        <v>0.79</v>
      </c>
      <c r="G18" s="325">
        <v>0.79</v>
      </c>
      <c r="H18" s="325">
        <v>0.52</v>
      </c>
      <c r="I18" s="325">
        <v>0.77</v>
      </c>
      <c r="J18" s="325">
        <v>1.1599999999999999</v>
      </c>
      <c r="K18" s="325">
        <v>1.79</v>
      </c>
      <c r="L18" s="325">
        <v>2.4</v>
      </c>
      <c r="M18" s="326">
        <v>2.11</v>
      </c>
      <c r="N18" s="326">
        <v>1.98</v>
      </c>
      <c r="O18" s="327">
        <v>2.3199999999999998</v>
      </c>
      <c r="P18" s="328">
        <v>3.12</v>
      </c>
      <c r="Q18" s="503">
        <v>4.05</v>
      </c>
      <c r="R18" s="502">
        <v>3.39</v>
      </c>
      <c r="S18" s="503">
        <v>3.49</v>
      </c>
      <c r="T18" s="502">
        <v>0.53</v>
      </c>
      <c r="U18" s="503">
        <v>0.41</v>
      </c>
      <c r="V18" s="502">
        <v>0.3</v>
      </c>
      <c r="W18" s="502">
        <v>352240386</v>
      </c>
      <c r="X18" s="502">
        <f t="shared" ca="1" si="0"/>
        <v>0.4101208808646884</v>
      </c>
      <c r="Y18" s="502">
        <v>57029019</v>
      </c>
      <c r="Z18" s="502">
        <v>310461347</v>
      </c>
      <c r="AA18" s="503">
        <v>0.32</v>
      </c>
      <c r="AB18" s="503">
        <v>0.33</v>
      </c>
      <c r="AC18" s="1338">
        <v>0.38</v>
      </c>
      <c r="AD18" s="1338">
        <v>0.41</v>
      </c>
      <c r="AE18" s="1338">
        <v>0.45</v>
      </c>
      <c r="AF18" s="1338">
        <v>0.43</v>
      </c>
    </row>
    <row r="19" spans="2:32" ht="30" customHeight="1">
      <c r="B19" s="324" t="s">
        <v>292</v>
      </c>
      <c r="C19" s="325">
        <v>0.92</v>
      </c>
      <c r="D19" s="325">
        <v>0.93</v>
      </c>
      <c r="E19" s="325">
        <v>0.87</v>
      </c>
      <c r="F19" s="325">
        <v>0.68</v>
      </c>
      <c r="G19" s="325">
        <v>1.91</v>
      </c>
      <c r="H19" s="325">
        <v>1.86</v>
      </c>
      <c r="I19" s="325">
        <v>2.77</v>
      </c>
      <c r="J19" s="325">
        <v>3.37</v>
      </c>
      <c r="K19" s="325">
        <v>3.04</v>
      </c>
      <c r="L19" s="325">
        <v>1.59</v>
      </c>
      <c r="M19" s="326">
        <v>1.17</v>
      </c>
      <c r="N19" s="326">
        <v>0.79</v>
      </c>
      <c r="O19" s="327">
        <v>0.64</v>
      </c>
      <c r="P19" s="328">
        <f ca="1">(Z19*100)/$Z$22</f>
        <v>0.41894058533949086</v>
      </c>
      <c r="Q19" s="503">
        <v>0.26</v>
      </c>
      <c r="R19" s="502">
        <v>0.27</v>
      </c>
      <c r="S19" s="503">
        <v>0.39</v>
      </c>
      <c r="T19" s="502">
        <v>0.53</v>
      </c>
      <c r="U19" s="503">
        <v>0.25</v>
      </c>
      <c r="V19" s="502">
        <v>0.16</v>
      </c>
      <c r="W19" s="502">
        <v>27693796</v>
      </c>
      <c r="X19" s="502">
        <f t="shared" ca="1" si="0"/>
        <v>0.35781568239240924</v>
      </c>
      <c r="Y19" s="502">
        <v>49755763</v>
      </c>
      <c r="Z19" s="502">
        <v>41595984</v>
      </c>
      <c r="AA19" s="503">
        <v>0.14000000000000001</v>
      </c>
      <c r="AB19" s="503">
        <v>0.1</v>
      </c>
      <c r="AC19" s="1339">
        <v>0.13</v>
      </c>
      <c r="AD19" s="1339">
        <v>0.12</v>
      </c>
      <c r="AE19" s="1339">
        <v>0.18</v>
      </c>
      <c r="AF19" s="1339">
        <v>0.15</v>
      </c>
    </row>
    <row r="20" spans="2:32" ht="30" customHeight="1">
      <c r="B20" s="324" t="s">
        <v>1280</v>
      </c>
      <c r="C20" s="325">
        <v>3.47</v>
      </c>
      <c r="D20" s="325">
        <v>2.7</v>
      </c>
      <c r="E20" s="325">
        <v>3.03</v>
      </c>
      <c r="F20" s="325">
        <v>2.4500000000000002</v>
      </c>
      <c r="G20" s="325">
        <v>2.35</v>
      </c>
      <c r="H20" s="325">
        <v>2.85</v>
      </c>
      <c r="I20" s="325">
        <v>2.84</v>
      </c>
      <c r="J20" s="325">
        <v>4.54</v>
      </c>
      <c r="K20" s="325">
        <v>4.0599999999999996</v>
      </c>
      <c r="L20" s="325">
        <v>3.11</v>
      </c>
      <c r="M20" s="326">
        <v>2.88</v>
      </c>
      <c r="N20" s="326">
        <v>2.44</v>
      </c>
      <c r="O20" s="331">
        <v>2.76</v>
      </c>
      <c r="P20" s="328">
        <f ca="1">(Z20*100)/$Z$22</f>
        <v>3.3931397824694227</v>
      </c>
      <c r="Q20" s="503">
        <v>4.0999999999999996</v>
      </c>
      <c r="R20" s="502">
        <v>3.04</v>
      </c>
      <c r="S20" s="503">
        <v>2.96</v>
      </c>
      <c r="T20" s="502">
        <v>2.63</v>
      </c>
      <c r="U20" s="503">
        <v>2.64</v>
      </c>
      <c r="V20" s="502">
        <v>2.35</v>
      </c>
      <c r="W20" s="502">
        <v>315718238</v>
      </c>
      <c r="X20" s="502">
        <f t="shared" ca="1" si="0"/>
        <v>2.3807599742648669</v>
      </c>
      <c r="Y20" s="502">
        <v>331054604</v>
      </c>
      <c r="Z20" s="502">
        <v>336899773</v>
      </c>
      <c r="AA20" s="503">
        <v>2.36</v>
      </c>
      <c r="AB20" s="503">
        <v>2.59</v>
      </c>
      <c r="AC20" s="1339">
        <v>2.38</v>
      </c>
      <c r="AD20" s="1339">
        <v>2.46</v>
      </c>
      <c r="AE20" s="1339">
        <v>2.15</v>
      </c>
      <c r="AF20" s="1339">
        <v>1.92</v>
      </c>
    </row>
    <row r="21" spans="2:32" ht="30" customHeight="1" thickBot="1">
      <c r="B21" s="332" t="s">
        <v>305</v>
      </c>
      <c r="C21" s="325">
        <f t="shared" ref="C21:M21" si="1">C22- SUM(C6:C20)</f>
        <v>15.290000000000006</v>
      </c>
      <c r="D21" s="325">
        <f t="shared" si="1"/>
        <v>14.409999999999982</v>
      </c>
      <c r="E21" s="325">
        <f t="shared" si="1"/>
        <v>6.6299999999999955</v>
      </c>
      <c r="F21" s="325">
        <f t="shared" si="1"/>
        <v>6.1199999999999903</v>
      </c>
      <c r="G21" s="325">
        <f t="shared" si="1"/>
        <v>2.5700000000000216</v>
      </c>
      <c r="H21" s="325">
        <f t="shared" si="1"/>
        <v>4.3300000000000125</v>
      </c>
      <c r="I21" s="325">
        <f t="shared" si="1"/>
        <v>4.7599999999999909</v>
      </c>
      <c r="J21" s="325">
        <f t="shared" si="1"/>
        <v>2.9799999999999756</v>
      </c>
      <c r="K21" s="325">
        <f t="shared" si="1"/>
        <v>4.4399999999999551</v>
      </c>
      <c r="L21" s="325">
        <f t="shared" si="1"/>
        <v>3.0999999999999801</v>
      </c>
      <c r="M21" s="325">
        <f t="shared" si="1"/>
        <v>2.390000000000029</v>
      </c>
      <c r="N21" s="325">
        <f t="shared" ref="N21:AB21" si="2">N22- SUM(N6:N20)</f>
        <v>1.7000000000000028</v>
      </c>
      <c r="O21" s="976">
        <f t="shared" si="2"/>
        <v>2.4000000000000057</v>
      </c>
      <c r="P21" s="976">
        <f t="shared" ca="1" si="2"/>
        <v>2.6615070978644439</v>
      </c>
      <c r="Q21" s="976">
        <f t="shared" si="2"/>
        <v>2.7199999999999847</v>
      </c>
      <c r="R21" s="976">
        <f t="shared" si="2"/>
        <v>1.8799999999999955</v>
      </c>
      <c r="S21" s="976">
        <f t="shared" si="2"/>
        <v>1.8299999999999841</v>
      </c>
      <c r="T21" s="976">
        <f t="shared" si="2"/>
        <v>1.3400000000000034</v>
      </c>
      <c r="U21" s="976">
        <f t="shared" si="2"/>
        <v>1.1000000000000227</v>
      </c>
      <c r="V21" s="976">
        <f t="shared" si="2"/>
        <v>0.935790143909216</v>
      </c>
      <c r="W21" s="976">
        <f t="shared" ca="1" si="2"/>
        <v>2.390000000000029</v>
      </c>
      <c r="X21" s="976">
        <f t="shared" ca="1" si="2"/>
        <v>2.390000000000029</v>
      </c>
      <c r="Y21" s="976">
        <f t="shared" ca="1" si="2"/>
        <v>2.390000000000029</v>
      </c>
      <c r="Z21" s="976">
        <f t="shared" ca="1" si="2"/>
        <v>2.390000000000029</v>
      </c>
      <c r="AA21" s="976">
        <f t="shared" si="2"/>
        <v>0.8273251809603579</v>
      </c>
      <c r="AB21" s="976">
        <f t="shared" si="2"/>
        <v>0.84012218377246484</v>
      </c>
      <c r="AC21" s="1341">
        <v>0.77</v>
      </c>
      <c r="AD21" s="1341">
        <v>0.78</v>
      </c>
      <c r="AE21" s="1341">
        <v>0.78</v>
      </c>
      <c r="AF21" s="1341">
        <v>2.12</v>
      </c>
    </row>
    <row r="22" spans="2:32" ht="21.75" customHeight="1" thickBot="1">
      <c r="B22" s="404" t="s">
        <v>306</v>
      </c>
      <c r="C22" s="1331">
        <v>100</v>
      </c>
      <c r="D22" s="1331">
        <v>100</v>
      </c>
      <c r="E22" s="1331">
        <v>100</v>
      </c>
      <c r="F22" s="1331">
        <v>100</v>
      </c>
      <c r="G22" s="1331">
        <v>100</v>
      </c>
      <c r="H22" s="1331">
        <v>100</v>
      </c>
      <c r="I22" s="1331">
        <v>100</v>
      </c>
      <c r="J22" s="1331">
        <v>100</v>
      </c>
      <c r="K22" s="1331">
        <v>100</v>
      </c>
      <c r="L22" s="1331">
        <v>100</v>
      </c>
      <c r="M22" s="1331">
        <v>100</v>
      </c>
      <c r="N22" s="1331">
        <v>100</v>
      </c>
      <c r="O22" s="1332">
        <v>100</v>
      </c>
      <c r="P22" s="1333">
        <v>100</v>
      </c>
      <c r="Q22" s="1333">
        <v>100</v>
      </c>
      <c r="R22" s="1333">
        <v>100</v>
      </c>
      <c r="S22" s="1333">
        <v>100</v>
      </c>
      <c r="T22" s="1333">
        <v>100</v>
      </c>
      <c r="U22" s="1333">
        <v>100</v>
      </c>
      <c r="V22" s="1333">
        <v>100</v>
      </c>
      <c r="W22" s="1333">
        <f ca="1">SUM(W6:W21)</f>
        <v>100.02420985609079</v>
      </c>
      <c r="X22" s="1333">
        <f ca="1">SUM(X6:X21)</f>
        <v>100.02420985609079</v>
      </c>
      <c r="Y22" s="1333">
        <f ca="1">SUM(Y6:Y21)</f>
        <v>100.02420985609079</v>
      </c>
      <c r="Z22" s="1333">
        <f ca="1">SUM(Z6:Z21)</f>
        <v>100.02420985609079</v>
      </c>
      <c r="AA22" s="1333">
        <v>100</v>
      </c>
      <c r="AB22" s="1333">
        <v>100</v>
      </c>
      <c r="AC22" s="1342">
        <v>100</v>
      </c>
      <c r="AD22" s="1342">
        <v>100</v>
      </c>
      <c r="AE22" s="1342">
        <v>100</v>
      </c>
      <c r="AF22" s="1342">
        <v>100</v>
      </c>
    </row>
    <row r="23" spans="2:32" ht="13.5" customHeight="1">
      <c r="B23" s="70" t="s">
        <v>19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581"/>
    </row>
    <row r="24" spans="2:32" ht="13.5" customHeight="1">
      <c r="B24" s="730" t="s">
        <v>56</v>
      </c>
      <c r="Y24" s="501"/>
    </row>
    <row r="25" spans="2:32" ht="13.5" customHeight="1">
      <c r="B25" s="70"/>
    </row>
  </sheetData>
  <mergeCells count="1">
    <mergeCell ref="B3:R3"/>
  </mergeCells>
  <phoneticPr fontId="24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45" orientation="landscape" horizontalDpi="300" verticalDpi="300" r:id="rId1"/>
  <headerFooter alignWithMargins="0">
    <oddFooter>&amp;R&amp;"Arial,Negrito"&amp;9
&amp;10 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"/>
  <sheetViews>
    <sheetView showGridLines="0" topLeftCell="P2" zoomScale="80" zoomScaleNormal="80" workbookViewId="0">
      <selection activeCell="U7" sqref="U7:X21"/>
    </sheetView>
  </sheetViews>
  <sheetFormatPr defaultColWidth="11.42578125" defaultRowHeight="12.75"/>
  <cols>
    <col min="1" max="1" width="16.7109375" customWidth="1"/>
    <col min="2" max="2" width="10" customWidth="1"/>
    <col min="3" max="3" width="9.5703125" customWidth="1"/>
    <col min="4" max="4" width="10.5703125" customWidth="1"/>
    <col min="5" max="6" width="10.28515625" customWidth="1"/>
    <col min="7" max="7" width="9.7109375" customWidth="1"/>
    <col min="8" max="8" width="10.42578125" customWidth="1"/>
    <col min="9" max="9" width="9.85546875" customWidth="1"/>
    <col min="10" max="10" width="10.28515625" customWidth="1"/>
    <col min="11" max="11" width="10" customWidth="1"/>
    <col min="12" max="12" width="9.85546875" customWidth="1"/>
    <col min="13" max="13" width="10.140625" customWidth="1"/>
    <col min="14" max="14" width="10.42578125" customWidth="1"/>
    <col min="15" max="15" width="10" customWidth="1"/>
    <col min="16" max="16" width="10.85546875" customWidth="1"/>
    <col min="17" max="17" width="10.5703125" customWidth="1"/>
    <col min="18" max="18" width="10.7109375" customWidth="1"/>
    <col min="19" max="19" width="10.28515625" customWidth="1"/>
    <col min="20" max="20" width="10" customWidth="1"/>
    <col min="21" max="21" width="11.7109375" customWidth="1"/>
    <col min="22" max="22" width="12.140625" customWidth="1"/>
    <col min="23" max="23" width="13.42578125" customWidth="1"/>
    <col min="24" max="24" width="13" customWidth="1"/>
  </cols>
  <sheetData>
    <row r="2" spans="1:24" ht="26.25">
      <c r="A2" s="106" t="s">
        <v>237</v>
      </c>
      <c r="B2" s="106"/>
      <c r="C2" s="106"/>
      <c r="D2" s="26"/>
      <c r="E2" s="26"/>
      <c r="F2" s="26"/>
      <c r="G2" s="26"/>
      <c r="H2" s="26"/>
      <c r="I2" s="34"/>
      <c r="J2" s="34"/>
      <c r="K2" s="34"/>
      <c r="L2" s="30"/>
    </row>
    <row r="3" spans="1:24" ht="23.25">
      <c r="A3" s="488" t="s">
        <v>114</v>
      </c>
      <c r="B3" s="488"/>
      <c r="C3" s="488"/>
      <c r="D3" s="489"/>
      <c r="E3" s="489"/>
      <c r="F3" s="489"/>
      <c r="G3" s="489"/>
      <c r="H3" s="489"/>
      <c r="I3" s="73"/>
      <c r="J3" s="73"/>
      <c r="K3" s="73"/>
      <c r="L3" s="73"/>
      <c r="M3" s="73"/>
      <c r="N3" s="73"/>
      <c r="O3" s="73"/>
      <c r="P3" s="73"/>
      <c r="Q3" s="73"/>
    </row>
    <row r="4" spans="1:24" ht="13.5" thickBot="1">
      <c r="M4" s="71"/>
      <c r="N4" s="71"/>
      <c r="O4" s="71"/>
      <c r="P4" s="71"/>
      <c r="Q4" s="71" t="s">
        <v>307</v>
      </c>
    </row>
    <row r="5" spans="1:24" ht="30" customHeight="1" thickBot="1">
      <c r="A5" s="302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901"/>
      <c r="X5" s="902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668">
        <v>2004</v>
      </c>
      <c r="S6" s="903">
        <v>2005</v>
      </c>
      <c r="T6" s="668">
        <v>2006</v>
      </c>
      <c r="U6" s="272">
        <v>2007</v>
      </c>
      <c r="V6" s="272">
        <v>2008</v>
      </c>
      <c r="W6" s="272">
        <v>2009</v>
      </c>
      <c r="X6" s="272">
        <v>2010</v>
      </c>
    </row>
    <row r="7" spans="1:24" ht="30" customHeight="1">
      <c r="A7" s="273" t="s">
        <v>423</v>
      </c>
      <c r="B7" s="300">
        <v>2640698</v>
      </c>
      <c r="C7" s="274">
        <v>1617495</v>
      </c>
      <c r="D7" s="277">
        <v>4832470</v>
      </c>
      <c r="E7" s="277">
        <v>2148300</v>
      </c>
      <c r="F7" s="278">
        <v>1754653</v>
      </c>
      <c r="G7" s="277">
        <v>2053798</v>
      </c>
      <c r="H7" s="278">
        <v>4131198</v>
      </c>
      <c r="I7" s="277">
        <v>8432272</v>
      </c>
      <c r="J7" s="303">
        <v>5988442</v>
      </c>
      <c r="K7" s="303">
        <v>4893172</v>
      </c>
      <c r="L7" s="303">
        <v>7670446</v>
      </c>
      <c r="M7" s="303">
        <v>4856151</v>
      </c>
      <c r="N7" s="281">
        <v>2687017</v>
      </c>
      <c r="O7" s="281">
        <v>2980826</v>
      </c>
      <c r="P7" s="281">
        <v>11137503</v>
      </c>
      <c r="Q7" s="527">
        <v>22553058</v>
      </c>
      <c r="R7" s="282">
        <v>25708522</v>
      </c>
      <c r="S7" s="1130" t="s">
        <v>789</v>
      </c>
      <c r="T7" s="1130" t="s">
        <v>790</v>
      </c>
      <c r="U7" s="1415" t="s">
        <v>791</v>
      </c>
      <c r="V7" s="1415" t="s">
        <v>792</v>
      </c>
      <c r="W7" s="1416" t="s">
        <v>793</v>
      </c>
      <c r="X7" s="1417" t="s">
        <v>1390</v>
      </c>
    </row>
    <row r="8" spans="1:24" ht="30" customHeight="1">
      <c r="A8" s="273" t="s">
        <v>315</v>
      </c>
      <c r="B8" s="275">
        <v>2004753</v>
      </c>
      <c r="C8" s="274">
        <v>2058243</v>
      </c>
      <c r="D8" s="276">
        <v>5403277</v>
      </c>
      <c r="E8" s="276">
        <v>1785931</v>
      </c>
      <c r="F8" s="278">
        <v>1641084</v>
      </c>
      <c r="G8" s="276">
        <v>1590753</v>
      </c>
      <c r="H8" s="278">
        <v>7937466</v>
      </c>
      <c r="I8" s="276">
        <v>7730904</v>
      </c>
      <c r="J8" s="301">
        <v>5796499</v>
      </c>
      <c r="K8" s="301">
        <v>8536502</v>
      </c>
      <c r="L8" s="301">
        <v>5886806</v>
      </c>
      <c r="M8" s="301">
        <v>2019718</v>
      </c>
      <c r="N8" s="281">
        <v>4101915</v>
      </c>
      <c r="O8" s="281">
        <v>2378094</v>
      </c>
      <c r="P8" s="281">
        <v>7111342</v>
      </c>
      <c r="Q8" s="527">
        <v>21881241</v>
      </c>
      <c r="R8" s="281">
        <v>16277932</v>
      </c>
      <c r="S8" s="1131" t="s">
        <v>794</v>
      </c>
      <c r="T8" s="1131" t="s">
        <v>795</v>
      </c>
      <c r="U8" s="1418" t="s">
        <v>796</v>
      </c>
      <c r="V8" s="1418" t="s">
        <v>797</v>
      </c>
      <c r="W8" s="1419" t="s">
        <v>798</v>
      </c>
      <c r="X8" s="1420" t="s">
        <v>1391</v>
      </c>
    </row>
    <row r="9" spans="1:24" ht="30" customHeight="1">
      <c r="A9" s="273" t="s">
        <v>317</v>
      </c>
      <c r="B9" s="275">
        <v>2674302</v>
      </c>
      <c r="C9" s="274">
        <v>5170556</v>
      </c>
      <c r="D9" s="276">
        <v>3038321</v>
      </c>
      <c r="E9" s="276">
        <v>3390282</v>
      </c>
      <c r="F9" s="278">
        <v>2664652</v>
      </c>
      <c r="G9" s="276">
        <v>3128563</v>
      </c>
      <c r="H9" s="278">
        <v>7806642</v>
      </c>
      <c r="I9" s="276">
        <v>11481397</v>
      </c>
      <c r="J9" s="301">
        <v>5824434</v>
      </c>
      <c r="K9" s="301">
        <v>10086896</v>
      </c>
      <c r="L9" s="301">
        <v>7201970</v>
      </c>
      <c r="M9" s="301">
        <v>2223856</v>
      </c>
      <c r="N9" s="281">
        <v>3753747</v>
      </c>
      <c r="O9" s="281">
        <v>3428051</v>
      </c>
      <c r="P9" s="281">
        <v>7428343</v>
      </c>
      <c r="Q9" s="527">
        <v>18059222</v>
      </c>
      <c r="R9" s="281">
        <v>22384052</v>
      </c>
      <c r="S9" s="1131" t="s">
        <v>799</v>
      </c>
      <c r="T9" s="1131" t="s">
        <v>800</v>
      </c>
      <c r="U9" s="1418" t="s">
        <v>801</v>
      </c>
      <c r="V9" s="1418" t="s">
        <v>802</v>
      </c>
      <c r="W9" s="1419" t="s">
        <v>803</v>
      </c>
      <c r="X9" s="1420" t="s">
        <v>1392</v>
      </c>
    </row>
    <row r="10" spans="1:24" ht="30" customHeight="1">
      <c r="A10" s="273" t="s">
        <v>316</v>
      </c>
      <c r="B10" s="275">
        <v>2771090</v>
      </c>
      <c r="C10" s="274">
        <v>3848464</v>
      </c>
      <c r="D10" s="276">
        <v>3060756</v>
      </c>
      <c r="E10" s="276">
        <v>4535160</v>
      </c>
      <c r="F10" s="278">
        <v>2083664</v>
      </c>
      <c r="G10" s="276">
        <v>3224524</v>
      </c>
      <c r="H10" s="278">
        <v>5903654</v>
      </c>
      <c r="I10" s="276">
        <v>9184973</v>
      </c>
      <c r="J10" s="301">
        <v>5284132</v>
      </c>
      <c r="K10" s="301">
        <v>7937890</v>
      </c>
      <c r="L10" s="301">
        <v>5968174</v>
      </c>
      <c r="M10" s="301">
        <v>1439264</v>
      </c>
      <c r="N10" s="281">
        <v>4595503</v>
      </c>
      <c r="O10" s="281">
        <v>2241617</v>
      </c>
      <c r="P10" s="281">
        <v>8221873</v>
      </c>
      <c r="Q10" s="527">
        <v>22383534</v>
      </c>
      <c r="R10" s="281">
        <v>21552815</v>
      </c>
      <c r="S10" s="1131" t="s">
        <v>804</v>
      </c>
      <c r="T10" s="1131" t="s">
        <v>805</v>
      </c>
      <c r="U10" s="1418" t="s">
        <v>806</v>
      </c>
      <c r="V10" s="1418" t="s">
        <v>807</v>
      </c>
      <c r="W10" s="1419" t="s">
        <v>808</v>
      </c>
      <c r="X10" s="1420" t="s">
        <v>1393</v>
      </c>
    </row>
    <row r="11" spans="1:24" ht="30" customHeight="1">
      <c r="A11" s="273" t="s">
        <v>442</v>
      </c>
      <c r="B11" s="275">
        <v>1810941</v>
      </c>
      <c r="C11" s="274">
        <v>3590668</v>
      </c>
      <c r="D11" s="276">
        <v>7563165</v>
      </c>
      <c r="E11" s="276">
        <v>4643265</v>
      </c>
      <c r="F11" s="278">
        <v>2332470</v>
      </c>
      <c r="G11" s="276">
        <v>3357170</v>
      </c>
      <c r="H11" s="278">
        <v>6523580</v>
      </c>
      <c r="I11" s="276">
        <v>9292692</v>
      </c>
      <c r="J11" s="301">
        <v>7717345</v>
      </c>
      <c r="K11" s="301">
        <v>7740499</v>
      </c>
      <c r="L11" s="301">
        <v>4923521</v>
      </c>
      <c r="M11" s="301">
        <v>1759324</v>
      </c>
      <c r="N11" s="281">
        <v>3236502</v>
      </c>
      <c r="O11" s="281">
        <v>2225322</v>
      </c>
      <c r="P11" s="281">
        <v>11527300</v>
      </c>
      <c r="Q11" s="527">
        <v>23026089</v>
      </c>
      <c r="R11" s="281">
        <v>21195753</v>
      </c>
      <c r="S11" s="1131" t="s">
        <v>809</v>
      </c>
      <c r="T11" s="1131" t="s">
        <v>810</v>
      </c>
      <c r="U11" s="1418" t="s">
        <v>811</v>
      </c>
      <c r="V11" s="1418" t="s">
        <v>812</v>
      </c>
      <c r="W11" s="1419" t="s">
        <v>813</v>
      </c>
      <c r="X11" s="1420" t="s">
        <v>1394</v>
      </c>
    </row>
    <row r="12" spans="1:24" ht="30" customHeight="1">
      <c r="A12" s="273" t="s">
        <v>443</v>
      </c>
      <c r="B12" s="275">
        <v>1962872</v>
      </c>
      <c r="C12" s="274">
        <v>3968675</v>
      </c>
      <c r="D12" s="276">
        <v>5357158</v>
      </c>
      <c r="E12" s="276">
        <v>4136731</v>
      </c>
      <c r="F12" s="278">
        <v>3684814</v>
      </c>
      <c r="G12" s="276">
        <v>3308686</v>
      </c>
      <c r="H12" s="278">
        <v>6427175</v>
      </c>
      <c r="I12" s="276">
        <v>8393674</v>
      </c>
      <c r="J12" s="301">
        <v>7166254</v>
      </c>
      <c r="K12" s="301">
        <v>7989557</v>
      </c>
      <c r="L12" s="301">
        <v>5303171</v>
      </c>
      <c r="M12" s="301">
        <v>1447412</v>
      </c>
      <c r="N12" s="281">
        <v>3116994</v>
      </c>
      <c r="O12" s="281">
        <v>1629287</v>
      </c>
      <c r="P12" s="281">
        <v>6913326</v>
      </c>
      <c r="Q12" s="527">
        <v>14277150</v>
      </c>
      <c r="R12" s="281">
        <v>20431200</v>
      </c>
      <c r="S12" s="1131" t="s">
        <v>814</v>
      </c>
      <c r="T12" s="1131" t="s">
        <v>815</v>
      </c>
      <c r="U12" s="1418" t="s">
        <v>816</v>
      </c>
      <c r="V12" s="1418" t="s">
        <v>817</v>
      </c>
      <c r="W12" s="1419" t="s">
        <v>818</v>
      </c>
      <c r="X12" s="1420" t="s">
        <v>1395</v>
      </c>
    </row>
    <row r="13" spans="1:24" ht="30" customHeight="1">
      <c r="A13" s="273" t="s">
        <v>476</v>
      </c>
      <c r="B13" s="275">
        <v>2406347</v>
      </c>
      <c r="C13" s="274">
        <v>4974579</v>
      </c>
      <c r="D13" s="276">
        <v>7908677</v>
      </c>
      <c r="E13" s="276">
        <v>3591151</v>
      </c>
      <c r="F13" s="278">
        <v>3084132</v>
      </c>
      <c r="G13" s="276">
        <v>3154195</v>
      </c>
      <c r="H13" s="278">
        <v>5743338</v>
      </c>
      <c r="I13" s="276">
        <v>7404465</v>
      </c>
      <c r="J13" s="301">
        <v>8793995</v>
      </c>
      <c r="K13" s="301">
        <v>4120293</v>
      </c>
      <c r="L13" s="301">
        <v>5496696</v>
      </c>
      <c r="M13" s="301">
        <v>1770396</v>
      </c>
      <c r="N13" s="281">
        <v>2880712</v>
      </c>
      <c r="O13" s="281">
        <v>1495573</v>
      </c>
      <c r="P13" s="281">
        <v>7067068</v>
      </c>
      <c r="Q13" s="527">
        <v>15662110</v>
      </c>
      <c r="R13" s="281">
        <v>20400447</v>
      </c>
      <c r="S13" s="1131" t="s">
        <v>819</v>
      </c>
      <c r="T13" s="1131" t="s">
        <v>820</v>
      </c>
      <c r="U13" s="1418" t="s">
        <v>1385</v>
      </c>
      <c r="V13" s="1418" t="s">
        <v>821</v>
      </c>
      <c r="W13" s="1419" t="s">
        <v>822</v>
      </c>
      <c r="X13" s="1420" t="s">
        <v>1396</v>
      </c>
    </row>
    <row r="14" spans="1:24" ht="30" customHeight="1">
      <c r="A14" s="273" t="s">
        <v>478</v>
      </c>
      <c r="B14" s="275">
        <v>2207508</v>
      </c>
      <c r="C14" s="274">
        <v>5147539</v>
      </c>
      <c r="D14" s="276">
        <v>9349865</v>
      </c>
      <c r="E14" s="276">
        <v>6081982</v>
      </c>
      <c r="F14" s="278">
        <v>2043294</v>
      </c>
      <c r="G14" s="276">
        <v>5229144</v>
      </c>
      <c r="H14" s="278">
        <v>11109696</v>
      </c>
      <c r="I14" s="276">
        <v>6376562</v>
      </c>
      <c r="J14" s="301">
        <v>8653991</v>
      </c>
      <c r="K14" s="301">
        <v>6132836</v>
      </c>
      <c r="L14" s="301">
        <v>7120515</v>
      </c>
      <c r="M14" s="301">
        <v>1715414</v>
      </c>
      <c r="N14" s="281">
        <v>3960287</v>
      </c>
      <c r="O14" s="281">
        <v>1998671</v>
      </c>
      <c r="P14" s="281">
        <v>12924147</v>
      </c>
      <c r="Q14" s="527">
        <v>23386563</v>
      </c>
      <c r="R14" s="281">
        <v>30285877</v>
      </c>
      <c r="S14" s="1131" t="s">
        <v>823</v>
      </c>
      <c r="T14" s="1131" t="s">
        <v>824</v>
      </c>
      <c r="U14" s="1418" t="s">
        <v>1386</v>
      </c>
      <c r="V14" s="1418" t="s">
        <v>825</v>
      </c>
      <c r="W14" s="1419" t="s">
        <v>826</v>
      </c>
      <c r="X14" s="1420" t="s">
        <v>1397</v>
      </c>
    </row>
    <row r="15" spans="1:24" ht="30" customHeight="1">
      <c r="A15" s="273" t="s">
        <v>480</v>
      </c>
      <c r="B15" s="275">
        <v>2625034</v>
      </c>
      <c r="C15" s="274">
        <v>3582069</v>
      </c>
      <c r="D15" s="276">
        <v>7027671</v>
      </c>
      <c r="E15" s="276">
        <v>5169720</v>
      </c>
      <c r="F15" s="278">
        <v>2805080</v>
      </c>
      <c r="G15" s="276">
        <v>6050730</v>
      </c>
      <c r="H15" s="278">
        <v>8770938</v>
      </c>
      <c r="I15" s="276">
        <v>5513039</v>
      </c>
      <c r="J15" s="301">
        <v>8098184</v>
      </c>
      <c r="K15" s="301">
        <v>7953274</v>
      </c>
      <c r="L15" s="301">
        <v>8206686</v>
      </c>
      <c r="M15" s="301">
        <v>1994612</v>
      </c>
      <c r="N15" s="281">
        <v>4219232</v>
      </c>
      <c r="O15" s="281">
        <v>2524539</v>
      </c>
      <c r="P15" s="281">
        <v>14383499</v>
      </c>
      <c r="Q15" s="527">
        <v>31616256</v>
      </c>
      <c r="R15" s="281">
        <v>47432711</v>
      </c>
      <c r="S15" s="1131" t="s">
        <v>827</v>
      </c>
      <c r="T15" s="1131" t="s">
        <v>828</v>
      </c>
      <c r="U15" s="1418" t="s">
        <v>829</v>
      </c>
      <c r="V15" s="1418" t="s">
        <v>830</v>
      </c>
      <c r="W15" s="1419" t="s">
        <v>831</v>
      </c>
      <c r="X15" s="1420" t="s">
        <v>1398</v>
      </c>
    </row>
    <row r="16" spans="1:24" ht="30" customHeight="1">
      <c r="A16" s="273" t="s">
        <v>481</v>
      </c>
      <c r="B16" s="275">
        <v>2858783</v>
      </c>
      <c r="C16" s="274">
        <v>6173450</v>
      </c>
      <c r="D16" s="276">
        <v>6201707</v>
      </c>
      <c r="E16" s="276">
        <v>4064655</v>
      </c>
      <c r="F16" s="278">
        <v>2660267</v>
      </c>
      <c r="G16" s="276">
        <v>11240253</v>
      </c>
      <c r="H16" s="278">
        <v>10022063</v>
      </c>
      <c r="I16" s="276">
        <v>6307724</v>
      </c>
      <c r="J16" s="301">
        <v>12198915</v>
      </c>
      <c r="K16" s="301">
        <v>7213550</v>
      </c>
      <c r="L16" s="322">
        <v>9429259</v>
      </c>
      <c r="M16" s="322">
        <v>1973644</v>
      </c>
      <c r="N16" s="281">
        <v>4988028</v>
      </c>
      <c r="O16" s="281">
        <v>2450428</v>
      </c>
      <c r="P16" s="281">
        <v>19649455</v>
      </c>
      <c r="Q16" s="527">
        <v>35013633</v>
      </c>
      <c r="R16" s="281">
        <v>40408874</v>
      </c>
      <c r="S16" s="1131" t="s">
        <v>832</v>
      </c>
      <c r="T16" s="1131" t="s">
        <v>833</v>
      </c>
      <c r="U16" s="1418" t="s">
        <v>834</v>
      </c>
      <c r="V16" s="1418" t="s">
        <v>835</v>
      </c>
      <c r="W16" s="1419" t="s">
        <v>836</v>
      </c>
      <c r="X16" s="1420" t="s">
        <v>1399</v>
      </c>
    </row>
    <row r="17" spans="1:24" ht="30" customHeight="1">
      <c r="A17" s="273" t="s">
        <v>1</v>
      </c>
      <c r="B17" s="275">
        <v>2317823</v>
      </c>
      <c r="C17" s="274">
        <v>5111990</v>
      </c>
      <c r="D17" s="276">
        <v>3904228</v>
      </c>
      <c r="E17" s="276">
        <v>3658034</v>
      </c>
      <c r="F17" s="278">
        <v>4289163</v>
      </c>
      <c r="G17" s="276">
        <v>7723324</v>
      </c>
      <c r="H17" s="278">
        <v>9175653</v>
      </c>
      <c r="I17" s="276">
        <v>6362787</v>
      </c>
      <c r="J17" s="301">
        <v>10918119</v>
      </c>
      <c r="K17" s="301">
        <v>7674830</v>
      </c>
      <c r="L17" s="322">
        <v>8548307</v>
      </c>
      <c r="M17" s="322">
        <v>4030107</v>
      </c>
      <c r="N17" s="281">
        <v>4089333</v>
      </c>
      <c r="O17" s="281">
        <v>4150967</v>
      </c>
      <c r="P17" s="281">
        <v>21724201</v>
      </c>
      <c r="Q17" s="527">
        <v>36326168</v>
      </c>
      <c r="R17" s="281">
        <v>35066180</v>
      </c>
      <c r="S17" s="1131" t="s">
        <v>837</v>
      </c>
      <c r="T17" s="1131" t="s">
        <v>838</v>
      </c>
      <c r="U17" s="1418" t="s">
        <v>839</v>
      </c>
      <c r="V17" s="1418" t="s">
        <v>840</v>
      </c>
      <c r="W17" s="1419" t="s">
        <v>841</v>
      </c>
      <c r="X17" s="1420" t="s">
        <v>1400</v>
      </c>
    </row>
    <row r="18" spans="1:24" ht="30" customHeight="1" thickBot="1">
      <c r="A18" s="288" t="s">
        <v>9</v>
      </c>
      <c r="B18" s="265">
        <v>2769725</v>
      </c>
      <c r="C18" s="289">
        <v>3574093</v>
      </c>
      <c r="D18" s="290">
        <v>3135606</v>
      </c>
      <c r="E18" s="290">
        <v>2782365</v>
      </c>
      <c r="F18" s="291">
        <v>2704352</v>
      </c>
      <c r="G18" s="290">
        <v>7125409</v>
      </c>
      <c r="H18" s="291">
        <v>10202401</v>
      </c>
      <c r="I18" s="290">
        <v>5427717</v>
      </c>
      <c r="J18" s="304">
        <v>6552674</v>
      </c>
      <c r="K18" s="304">
        <v>7961016</v>
      </c>
      <c r="L18" s="304">
        <v>6905305</v>
      </c>
      <c r="M18" s="304">
        <v>3645688</v>
      </c>
      <c r="N18" s="281">
        <v>3155988</v>
      </c>
      <c r="O18" s="281">
        <v>2843083</v>
      </c>
      <c r="P18" s="281">
        <v>22228993</v>
      </c>
      <c r="Q18" s="527">
        <v>27584283</v>
      </c>
      <c r="R18" s="294">
        <v>32277021</v>
      </c>
      <c r="S18" s="1131" t="s">
        <v>842</v>
      </c>
      <c r="T18" s="1133" t="s">
        <v>843</v>
      </c>
      <c r="U18" s="1418" t="s">
        <v>844</v>
      </c>
      <c r="V18" s="1421" t="s">
        <v>845</v>
      </c>
      <c r="W18" s="1419" t="s">
        <v>1388</v>
      </c>
      <c r="X18" s="1447" t="s">
        <v>1401</v>
      </c>
    </row>
    <row r="19" spans="1:24" ht="30" customHeight="1">
      <c r="A19" s="295" t="s">
        <v>15</v>
      </c>
      <c r="B19" s="313">
        <v>100</v>
      </c>
      <c r="C19" s="297">
        <f>(C20/$B$20)*100</f>
        <v>168.04829390665901</v>
      </c>
      <c r="D19" s="297">
        <f t="shared" ref="D19:N19" si="0">(D20/$B$20)*100</f>
        <v>229.89048559105726</v>
      </c>
      <c r="E19" s="297">
        <f t="shared" si="0"/>
        <v>158.30558450576518</v>
      </c>
      <c r="F19" s="297">
        <f t="shared" si="0"/>
        <v>109.28661106849475</v>
      </c>
      <c r="G19" s="297">
        <f t="shared" si="0"/>
        <v>196.85643064362822</v>
      </c>
      <c r="H19" s="297">
        <f t="shared" si="0"/>
        <v>322.73392148042217</v>
      </c>
      <c r="I19" s="297">
        <f t="shared" si="0"/>
        <v>316.38071708120196</v>
      </c>
      <c r="J19" s="297">
        <f t="shared" si="0"/>
        <v>320.11490857998842</v>
      </c>
      <c r="K19" s="297">
        <f t="shared" si="0"/>
        <v>303.7545323773499</v>
      </c>
      <c r="L19" s="297">
        <f t="shared" si="0"/>
        <v>284.5480510829031</v>
      </c>
      <c r="M19" s="297">
        <f t="shared" si="0"/>
        <v>99.400031862442376</v>
      </c>
      <c r="N19" s="310">
        <f t="shared" si="0"/>
        <v>154.16677854321995</v>
      </c>
      <c r="O19" s="310">
        <f t="shared" ref="O19:X19" si="1">(O20/$B$20)*100</f>
        <v>104.46329616002492</v>
      </c>
      <c r="P19" s="310">
        <f t="shared" si="1"/>
        <v>517.44472162290811</v>
      </c>
      <c r="Q19" s="310">
        <f t="shared" si="1"/>
        <v>1004.3736744349613</v>
      </c>
      <c r="R19" s="310">
        <f t="shared" si="1"/>
        <v>1147.7549301759498</v>
      </c>
      <c r="S19" s="310">
        <f t="shared" si="1"/>
        <v>1634.9926416209144</v>
      </c>
      <c r="T19" s="310">
        <f t="shared" si="1"/>
        <v>1804.7156931065729</v>
      </c>
      <c r="U19" s="310">
        <f t="shared" si="1"/>
        <v>2251.8151368356962</v>
      </c>
      <c r="V19" s="310">
        <f t="shared" si="1"/>
        <v>2711.3000310225075</v>
      </c>
      <c r="W19" s="310">
        <f t="shared" si="1"/>
        <v>3070.37009383448</v>
      </c>
      <c r="X19" s="310">
        <f t="shared" si="1"/>
        <v>5077.6695122554056</v>
      </c>
    </row>
    <row r="20" spans="1:24" ht="30" customHeight="1">
      <c r="A20" s="273" t="s">
        <v>260</v>
      </c>
      <c r="B20" s="733">
        <f>SUM(B7:B18)</f>
        <v>29049876</v>
      </c>
      <c r="C20" s="733">
        <f>SUM(C7:C18)</f>
        <v>48817821</v>
      </c>
      <c r="D20" s="301">
        <f t="shared" ref="D20:M20" si="2">SUM(D7:D18)</f>
        <v>66782901</v>
      </c>
      <c r="E20" s="301">
        <f t="shared" si="2"/>
        <v>45987576</v>
      </c>
      <c r="F20" s="301">
        <f t="shared" si="2"/>
        <v>31747625</v>
      </c>
      <c r="G20" s="301">
        <f t="shared" si="2"/>
        <v>57186549</v>
      </c>
      <c r="H20" s="301">
        <f t="shared" si="2"/>
        <v>93753804</v>
      </c>
      <c r="I20" s="301">
        <f t="shared" si="2"/>
        <v>91908206</v>
      </c>
      <c r="J20" s="301">
        <f t="shared" si="2"/>
        <v>92992984</v>
      </c>
      <c r="K20" s="301">
        <f t="shared" si="2"/>
        <v>88240315</v>
      </c>
      <c r="L20" s="301">
        <f t="shared" si="2"/>
        <v>82660856</v>
      </c>
      <c r="M20" s="301">
        <f t="shared" si="2"/>
        <v>28875586</v>
      </c>
      <c r="N20" s="276">
        <f t="shared" ref="N20:R20" si="3">SUM(N7:N18)</f>
        <v>44785258</v>
      </c>
      <c r="O20" s="276">
        <f t="shared" si="3"/>
        <v>30346458</v>
      </c>
      <c r="P20" s="276">
        <f t="shared" si="3"/>
        <v>150317050</v>
      </c>
      <c r="Q20" s="276">
        <f t="shared" si="3"/>
        <v>291769307</v>
      </c>
      <c r="R20" s="732">
        <f t="shared" si="3"/>
        <v>333421384</v>
      </c>
      <c r="S20" s="1132" t="s">
        <v>846</v>
      </c>
      <c r="T20" s="1134" t="s">
        <v>847</v>
      </c>
      <c r="U20" s="1420" t="s">
        <v>1387</v>
      </c>
      <c r="V20" s="1446" t="s">
        <v>848</v>
      </c>
      <c r="W20" s="1444" t="s">
        <v>1389</v>
      </c>
      <c r="X20" s="1420" t="s">
        <v>1402</v>
      </c>
    </row>
    <row r="21" spans="1:24" ht="30" customHeight="1" thickBot="1">
      <c r="A21" s="298" t="s">
        <v>312</v>
      </c>
      <c r="B21" s="299"/>
      <c r="C21" s="699">
        <f t="shared" ref="C21:N21" si="4">(C20-B20)/B20</f>
        <v>0.68048293906659019</v>
      </c>
      <c r="D21" s="699">
        <f t="shared" si="4"/>
        <v>0.36800249646537891</v>
      </c>
      <c r="E21" s="699">
        <f t="shared" si="4"/>
        <v>-0.31138696715196607</v>
      </c>
      <c r="F21" s="699">
        <f t="shared" si="4"/>
        <v>-0.30964778400148768</v>
      </c>
      <c r="G21" s="699">
        <f t="shared" si="4"/>
        <v>0.80128589146432216</v>
      </c>
      <c r="H21" s="699">
        <f t="shared" si="4"/>
        <v>0.63943804337624921</v>
      </c>
      <c r="I21" s="699">
        <f t="shared" si="4"/>
        <v>-1.9685579904576457E-2</v>
      </c>
      <c r="J21" s="699">
        <f t="shared" si="4"/>
        <v>1.1802841630920312E-2</v>
      </c>
      <c r="K21" s="699">
        <f t="shared" si="4"/>
        <v>-5.1107823360093486E-2</v>
      </c>
      <c r="L21" s="699">
        <f t="shared" si="4"/>
        <v>-6.3230270653498913E-2</v>
      </c>
      <c r="M21" s="699">
        <f t="shared" si="4"/>
        <v>-0.65067400221454275</v>
      </c>
      <c r="N21" s="699">
        <f t="shared" si="4"/>
        <v>0.55097313003448656</v>
      </c>
      <c r="O21" s="699">
        <f t="shared" ref="O21:Q21" si="5">(O20-N20)/N20</f>
        <v>-0.32240073284829573</v>
      </c>
      <c r="P21" s="699">
        <f t="shared" si="5"/>
        <v>3.9533639148265673</v>
      </c>
      <c r="Q21" s="699">
        <f t="shared" si="5"/>
        <v>0.94102603131181728</v>
      </c>
      <c r="R21" s="699">
        <f t="shared" ref="R21" si="6">(R20-Q20)/Q20</f>
        <v>0.14275688360873406</v>
      </c>
      <c r="S21" s="699">
        <f t="shared" ref="S21" si="7">(S20-R20)/R20</f>
        <v>0.42451371685266592</v>
      </c>
      <c r="T21" s="699">
        <f t="shared" ref="T21" si="8">(T20-S20)/S20</f>
        <v>0.10380661488323094</v>
      </c>
      <c r="U21" s="699">
        <f t="shared" ref="U21" si="9">(U20-T20)/T20</f>
        <v>0.2477395444816585</v>
      </c>
      <c r="V21" s="699">
        <f t="shared" ref="V21" si="10">(V20-U20)/U20</f>
        <v>0.20405089506258969</v>
      </c>
      <c r="W21" s="699">
        <f t="shared" ref="W21" si="11">(W20-V20)/V20</f>
        <v>0.1324346471078513</v>
      </c>
      <c r="X21" s="699">
        <f t="shared" ref="X21" si="12">(X20-W20)/W20</f>
        <v>0.65376464630492748</v>
      </c>
    </row>
    <row r="22" spans="1:24" ht="12.75" customHeight="1">
      <c r="A22" s="7" t="s">
        <v>19</v>
      </c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</sheetData>
  <mergeCells count="1">
    <mergeCell ref="B5:T5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>&amp;R&amp;"Arial,Negrito"&amp;9
&amp;10 41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showGridLines="0" zoomScale="70" zoomScaleNormal="70" workbookViewId="0">
      <selection activeCell="S27" sqref="S27"/>
    </sheetView>
  </sheetViews>
  <sheetFormatPr defaultRowHeight="12.75"/>
  <cols>
    <col min="1" max="1" width="9.85546875" customWidth="1"/>
    <col min="2" max="2" width="9.5703125" customWidth="1"/>
    <col min="3" max="3" width="9.28515625" bestFit="1" customWidth="1"/>
    <col min="4" max="4" width="10" customWidth="1"/>
    <col min="5" max="6" width="9.28515625" bestFit="1" customWidth="1"/>
    <col min="7" max="7" width="10.28515625" bestFit="1" customWidth="1"/>
    <col min="8" max="8" width="8.5703125" customWidth="1"/>
    <col min="11" max="11" width="7.140625" customWidth="1"/>
    <col min="12" max="12" width="8.42578125" customWidth="1"/>
    <col min="13" max="13" width="8.140625" customWidth="1"/>
    <col min="14" max="14" width="7.28515625" customWidth="1"/>
  </cols>
  <sheetData>
    <row r="2" spans="1:8">
      <c r="A2" s="93"/>
    </row>
    <row r="3" spans="1:8">
      <c r="D3" s="434"/>
      <c r="E3" s="93"/>
      <c r="F3" s="93"/>
      <c r="G3" s="93"/>
      <c r="H3" s="93"/>
    </row>
    <row r="4" spans="1:8">
      <c r="D4" s="434"/>
    </row>
    <row r="5" spans="1:8">
      <c r="D5" s="434"/>
    </row>
    <row r="6" spans="1:8">
      <c r="D6" s="434"/>
      <c r="F6" s="93" t="s">
        <v>170</v>
      </c>
    </row>
    <row r="7" spans="1:8">
      <c r="D7" s="434"/>
      <c r="E7" s="93">
        <v>1988</v>
      </c>
      <c r="F7" s="710">
        <v>29</v>
      </c>
    </row>
    <row r="8" spans="1:8">
      <c r="D8" s="434"/>
      <c r="E8" s="93">
        <v>1989</v>
      </c>
      <c r="F8" s="710">
        <v>48.8</v>
      </c>
    </row>
    <row r="9" spans="1:8">
      <c r="D9" s="434"/>
      <c r="E9" s="93">
        <v>1990</v>
      </c>
      <c r="F9" s="711">
        <v>66.8</v>
      </c>
    </row>
    <row r="10" spans="1:8">
      <c r="D10" s="434"/>
      <c r="E10" s="93">
        <v>1991</v>
      </c>
      <c r="F10" s="710">
        <v>46</v>
      </c>
    </row>
    <row r="11" spans="1:8">
      <c r="D11" s="434"/>
      <c r="E11" s="93">
        <v>1992</v>
      </c>
      <c r="F11" s="710">
        <v>31.3</v>
      </c>
    </row>
    <row r="12" spans="1:8">
      <c r="D12" s="434"/>
      <c r="E12" s="93">
        <v>1993</v>
      </c>
      <c r="F12" s="710">
        <v>54.9</v>
      </c>
    </row>
    <row r="13" spans="1:8">
      <c r="D13" s="434"/>
      <c r="E13" s="93">
        <v>1994</v>
      </c>
      <c r="F13" s="710">
        <v>90.3</v>
      </c>
    </row>
    <row r="14" spans="1:8">
      <c r="D14" s="434"/>
      <c r="E14" s="93">
        <v>1995</v>
      </c>
      <c r="F14" s="710">
        <v>91.9</v>
      </c>
    </row>
    <row r="15" spans="1:8">
      <c r="D15" s="434"/>
      <c r="E15" s="93">
        <v>1996</v>
      </c>
      <c r="F15" s="710">
        <v>93</v>
      </c>
    </row>
    <row r="16" spans="1:8">
      <c r="D16" s="434"/>
      <c r="E16" s="93">
        <v>1997</v>
      </c>
      <c r="F16" s="710">
        <v>88.2</v>
      </c>
    </row>
    <row r="17" spans="4:6">
      <c r="D17" s="434"/>
      <c r="E17" s="93">
        <v>1998</v>
      </c>
      <c r="F17" s="710">
        <v>82.7</v>
      </c>
    </row>
    <row r="18" spans="4:6">
      <c r="D18" s="434"/>
      <c r="E18" s="93">
        <v>1999</v>
      </c>
      <c r="F18" s="710">
        <v>28.9</v>
      </c>
    </row>
    <row r="19" spans="4:6">
      <c r="D19" s="434"/>
      <c r="E19" s="93">
        <v>2000</v>
      </c>
      <c r="F19" s="710">
        <v>44.8</v>
      </c>
    </row>
    <row r="20" spans="4:6">
      <c r="D20" s="434"/>
      <c r="E20" s="93">
        <v>2001</v>
      </c>
      <c r="F20" s="710">
        <v>30.3</v>
      </c>
    </row>
    <row r="21" spans="4:6">
      <c r="D21" s="434"/>
      <c r="E21" s="93">
        <v>2002</v>
      </c>
      <c r="F21" s="710">
        <v>150.30000000000001</v>
      </c>
    </row>
    <row r="22" spans="4:6">
      <c r="E22" s="93">
        <v>2003</v>
      </c>
      <c r="F22" s="710">
        <v>291.8</v>
      </c>
    </row>
    <row r="23" spans="4:6">
      <c r="E23" s="93">
        <v>2004</v>
      </c>
      <c r="F23" s="710">
        <v>333.4</v>
      </c>
    </row>
    <row r="24" spans="4:6">
      <c r="E24" s="93">
        <v>2005</v>
      </c>
      <c r="F24" s="710">
        <v>475</v>
      </c>
    </row>
    <row r="25" spans="4:6">
      <c r="E25" s="93">
        <v>2006</v>
      </c>
      <c r="F25" s="710">
        <v>524.29999999999995</v>
      </c>
    </row>
    <row r="26" spans="4:6">
      <c r="E26" s="93">
        <v>2007</v>
      </c>
      <c r="F26" s="710">
        <v>654.1</v>
      </c>
    </row>
    <row r="27" spans="4:6">
      <c r="E27" s="93">
        <v>2008</v>
      </c>
      <c r="F27" s="710">
        <v>787.6</v>
      </c>
    </row>
    <row r="28" spans="4:6">
      <c r="E28" s="1142">
        <v>2009</v>
      </c>
      <c r="F28" s="710">
        <v>891.9</v>
      </c>
    </row>
    <row r="29" spans="4:6">
      <c r="E29" s="1142">
        <v>2010</v>
      </c>
      <c r="F29" s="710">
        <v>1475.1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horizontalDpi="300" verticalDpi="300" r:id="rId1"/>
  <headerFooter alignWithMargins="0">
    <oddFooter>&amp;R&amp;"Arial,Negrito"42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"/>
  <sheetViews>
    <sheetView showGridLines="0" topLeftCell="N2" zoomScale="75" workbookViewId="0">
      <selection activeCell="U6" sqref="U6:X21"/>
    </sheetView>
  </sheetViews>
  <sheetFormatPr defaultColWidth="11.42578125" defaultRowHeight="12.75"/>
  <cols>
    <col min="1" max="1" width="17.85546875" customWidth="1"/>
    <col min="2" max="2" width="11.5703125" customWidth="1"/>
    <col min="3" max="3" width="10.85546875" customWidth="1"/>
    <col min="4" max="4" width="10.7109375" customWidth="1"/>
    <col min="5" max="5" width="11" customWidth="1"/>
    <col min="6" max="6" width="10.85546875" customWidth="1"/>
    <col min="7" max="8" width="11" customWidth="1"/>
    <col min="9" max="10" width="11.140625" customWidth="1"/>
    <col min="11" max="11" width="11" customWidth="1"/>
    <col min="12" max="12" width="10.7109375" customWidth="1"/>
    <col min="13" max="13" width="11" customWidth="1"/>
    <col min="14" max="16" width="10.7109375" customWidth="1"/>
    <col min="17" max="17" width="11.42578125" customWidth="1"/>
    <col min="18" max="18" width="11.28515625" customWidth="1"/>
    <col min="19" max="20" width="11" customWidth="1"/>
    <col min="23" max="23" width="10.7109375" customWidth="1"/>
    <col min="24" max="24" width="10.85546875" customWidth="1"/>
  </cols>
  <sheetData>
    <row r="2" spans="1:24" ht="26.25">
      <c r="A2" s="106" t="s">
        <v>237</v>
      </c>
      <c r="B2" s="106"/>
      <c r="C2" s="106"/>
      <c r="D2" s="26"/>
      <c r="E2" s="26"/>
      <c r="F2" s="26"/>
      <c r="G2" s="26"/>
      <c r="H2" s="26"/>
      <c r="I2" s="34"/>
      <c r="J2" s="34"/>
      <c r="K2" s="34"/>
      <c r="L2" s="30"/>
    </row>
    <row r="3" spans="1:24" ht="23.25">
      <c r="A3" s="488" t="s">
        <v>115</v>
      </c>
      <c r="B3" s="488"/>
      <c r="C3" s="488"/>
      <c r="D3" s="489"/>
      <c r="E3" s="489"/>
      <c r="F3" s="489"/>
      <c r="G3" s="489"/>
      <c r="H3" s="489"/>
      <c r="I3" s="73"/>
      <c r="J3" s="73"/>
      <c r="K3" s="73"/>
      <c r="L3" s="73"/>
      <c r="M3" s="73"/>
      <c r="N3" s="73"/>
    </row>
    <row r="4" spans="1:24" ht="13.5" thickBot="1">
      <c r="M4" s="71"/>
      <c r="N4" s="71"/>
      <c r="Q4" s="71" t="s">
        <v>307</v>
      </c>
    </row>
    <row r="5" spans="1:24" ht="30" customHeight="1" thickBot="1">
      <c r="A5" s="302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266"/>
      <c r="X5" s="267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668">
        <v>2004</v>
      </c>
      <c r="S6" s="309">
        <v>2005</v>
      </c>
      <c r="T6" s="309">
        <v>2006</v>
      </c>
      <c r="U6" s="1232">
        <v>2007</v>
      </c>
      <c r="V6" s="272">
        <v>2008</v>
      </c>
      <c r="W6" s="1232">
        <v>2009</v>
      </c>
      <c r="X6" s="272">
        <v>2010</v>
      </c>
    </row>
    <row r="7" spans="1:24" ht="30" customHeight="1">
      <c r="A7" s="273" t="s">
        <v>423</v>
      </c>
      <c r="B7" s="300">
        <v>7387442</v>
      </c>
      <c r="C7" s="274">
        <v>1874917</v>
      </c>
      <c r="D7" s="277">
        <v>3019065</v>
      </c>
      <c r="E7" s="277">
        <v>1455425</v>
      </c>
      <c r="F7" s="278">
        <v>1806657</v>
      </c>
      <c r="G7" s="277">
        <v>2563930</v>
      </c>
      <c r="H7" s="278">
        <v>2877395</v>
      </c>
      <c r="I7" s="277">
        <v>5213004</v>
      </c>
      <c r="J7" s="303">
        <v>1914365</v>
      </c>
      <c r="K7" s="303">
        <v>4595694</v>
      </c>
      <c r="L7" s="303">
        <v>3177268</v>
      </c>
      <c r="M7" s="303">
        <v>2826090</v>
      </c>
      <c r="N7" s="281">
        <v>2181874</v>
      </c>
      <c r="O7" s="281">
        <v>1559788</v>
      </c>
      <c r="P7" s="281">
        <v>924269</v>
      </c>
      <c r="Q7" s="527">
        <v>886892</v>
      </c>
      <c r="R7" s="282">
        <v>1262118</v>
      </c>
      <c r="S7" s="1130" t="s">
        <v>849</v>
      </c>
      <c r="T7" s="1130" t="s">
        <v>850</v>
      </c>
      <c r="U7" s="1415" t="s">
        <v>851</v>
      </c>
      <c r="V7" s="1415" t="s">
        <v>852</v>
      </c>
      <c r="W7" s="1416" t="s">
        <v>853</v>
      </c>
      <c r="X7" s="1417" t="s">
        <v>854</v>
      </c>
    </row>
    <row r="8" spans="1:24" ht="30" customHeight="1">
      <c r="A8" s="273" t="s">
        <v>315</v>
      </c>
      <c r="B8" s="275">
        <v>3327618</v>
      </c>
      <c r="C8" s="274">
        <v>4513290</v>
      </c>
      <c r="D8" s="276">
        <v>3585838</v>
      </c>
      <c r="E8" s="276">
        <v>2984172</v>
      </c>
      <c r="F8" s="278">
        <v>2423242</v>
      </c>
      <c r="G8" s="276">
        <v>2047243</v>
      </c>
      <c r="H8" s="278">
        <v>1445133</v>
      </c>
      <c r="I8" s="276">
        <v>3017087</v>
      </c>
      <c r="J8" s="301">
        <v>3217894</v>
      </c>
      <c r="K8" s="301">
        <v>3669110</v>
      </c>
      <c r="L8" s="301">
        <v>3462824</v>
      </c>
      <c r="M8" s="301">
        <v>2229719</v>
      </c>
      <c r="N8" s="281">
        <v>2134384</v>
      </c>
      <c r="O8" s="281">
        <v>1670810</v>
      </c>
      <c r="P8" s="281">
        <v>579685</v>
      </c>
      <c r="Q8" s="527">
        <v>915365</v>
      </c>
      <c r="R8" s="281">
        <v>1530978</v>
      </c>
      <c r="S8" s="1131" t="s">
        <v>855</v>
      </c>
      <c r="T8" s="1131" t="s">
        <v>856</v>
      </c>
      <c r="U8" s="1418" t="s">
        <v>857</v>
      </c>
      <c r="V8" s="1418" t="s">
        <v>858</v>
      </c>
      <c r="W8" s="1419" t="s">
        <v>859</v>
      </c>
      <c r="X8" s="1420" t="s">
        <v>860</v>
      </c>
    </row>
    <row r="9" spans="1:24" ht="30" customHeight="1">
      <c r="A9" s="273" t="s">
        <v>317</v>
      </c>
      <c r="B9" s="275">
        <v>4481201</v>
      </c>
      <c r="C9" s="274">
        <v>3799527</v>
      </c>
      <c r="D9" s="276">
        <v>6095732</v>
      </c>
      <c r="E9" s="276">
        <v>2064337</v>
      </c>
      <c r="F9" s="278">
        <v>1113528</v>
      </c>
      <c r="G9" s="276">
        <v>2179221</v>
      </c>
      <c r="H9" s="278">
        <v>5706551</v>
      </c>
      <c r="I9" s="276">
        <v>6104421</v>
      </c>
      <c r="J9" s="301">
        <v>6254638</v>
      </c>
      <c r="K9" s="301">
        <v>4605345</v>
      </c>
      <c r="L9" s="301">
        <v>4380842</v>
      </c>
      <c r="M9" s="301">
        <v>2572710</v>
      </c>
      <c r="N9" s="281">
        <v>4133322</v>
      </c>
      <c r="O9" s="281">
        <v>1969955</v>
      </c>
      <c r="P9" s="281">
        <v>1147404</v>
      </c>
      <c r="Q9" s="527">
        <v>797173</v>
      </c>
      <c r="R9" s="281">
        <v>2077026</v>
      </c>
      <c r="S9" s="1131" t="s">
        <v>861</v>
      </c>
      <c r="T9" s="1131" t="s">
        <v>862</v>
      </c>
      <c r="U9" s="1418" t="s">
        <v>863</v>
      </c>
      <c r="V9" s="1418" t="s">
        <v>864</v>
      </c>
      <c r="W9" s="1419" t="s">
        <v>865</v>
      </c>
      <c r="X9" s="1420" t="s">
        <v>866</v>
      </c>
    </row>
    <row r="10" spans="1:24" ht="30" customHeight="1">
      <c r="A10" s="273" t="s">
        <v>316</v>
      </c>
      <c r="B10" s="275">
        <v>2145281</v>
      </c>
      <c r="C10" s="274">
        <v>6162565</v>
      </c>
      <c r="D10" s="276">
        <v>3188968</v>
      </c>
      <c r="E10" s="276">
        <v>2983988</v>
      </c>
      <c r="F10" s="278">
        <v>2503410</v>
      </c>
      <c r="G10" s="276">
        <v>3697602</v>
      </c>
      <c r="H10" s="278">
        <v>2480167</v>
      </c>
      <c r="I10" s="276">
        <v>5267066</v>
      </c>
      <c r="J10" s="301">
        <v>2951976</v>
      </c>
      <c r="K10" s="301">
        <v>5274676</v>
      </c>
      <c r="L10" s="301">
        <v>3936356</v>
      </c>
      <c r="M10" s="301">
        <v>2778998</v>
      </c>
      <c r="N10" s="281">
        <v>2357409</v>
      </c>
      <c r="O10" s="281">
        <v>1974246</v>
      </c>
      <c r="P10" s="281">
        <v>1213755</v>
      </c>
      <c r="Q10" s="527">
        <v>1275671</v>
      </c>
      <c r="R10" s="281">
        <v>1878382</v>
      </c>
      <c r="S10" s="1131" t="s">
        <v>867</v>
      </c>
      <c r="T10" s="1131" t="s">
        <v>868</v>
      </c>
      <c r="U10" s="1418" t="s">
        <v>869</v>
      </c>
      <c r="V10" s="1418" t="s">
        <v>870</v>
      </c>
      <c r="W10" s="1419" t="s">
        <v>871</v>
      </c>
      <c r="X10" s="1420" t="s">
        <v>872</v>
      </c>
    </row>
    <row r="11" spans="1:24" ht="30" customHeight="1">
      <c r="A11" s="273" t="s">
        <v>442</v>
      </c>
      <c r="B11" s="275">
        <v>3305500</v>
      </c>
      <c r="C11" s="274">
        <v>4206272</v>
      </c>
      <c r="D11" s="276">
        <v>4122963</v>
      </c>
      <c r="E11" s="276">
        <v>2298417</v>
      </c>
      <c r="F11" s="278">
        <v>1723512</v>
      </c>
      <c r="G11" s="276">
        <v>2899373</v>
      </c>
      <c r="H11" s="278">
        <v>3613345</v>
      </c>
      <c r="I11" s="276">
        <v>3338695</v>
      </c>
      <c r="J11" s="301">
        <v>3889450</v>
      </c>
      <c r="K11" s="301">
        <v>5162872</v>
      </c>
      <c r="L11" s="301">
        <v>3672804</v>
      </c>
      <c r="M11" s="301">
        <v>1799119</v>
      </c>
      <c r="N11" s="281">
        <v>2574192</v>
      </c>
      <c r="O11" s="281">
        <v>1524037</v>
      </c>
      <c r="P11" s="281">
        <v>1246907</v>
      </c>
      <c r="Q11" s="527">
        <v>987157</v>
      </c>
      <c r="R11" s="281">
        <v>1839237</v>
      </c>
      <c r="S11" s="1131" t="s">
        <v>873</v>
      </c>
      <c r="T11" s="1131" t="s">
        <v>874</v>
      </c>
      <c r="U11" s="1418" t="s">
        <v>875</v>
      </c>
      <c r="V11" s="1418" t="s">
        <v>876</v>
      </c>
      <c r="W11" s="1419" t="s">
        <v>877</v>
      </c>
      <c r="X11" s="1420" t="s">
        <v>878</v>
      </c>
    </row>
    <row r="12" spans="1:24" ht="30" customHeight="1">
      <c r="A12" s="273" t="s">
        <v>314</v>
      </c>
      <c r="B12" s="275">
        <v>5074233</v>
      </c>
      <c r="C12" s="274">
        <v>3861397</v>
      </c>
      <c r="D12" s="276">
        <v>3263892</v>
      </c>
      <c r="E12" s="276">
        <v>2441561</v>
      </c>
      <c r="F12" s="278">
        <v>2741105</v>
      </c>
      <c r="G12" s="276">
        <v>4173150</v>
      </c>
      <c r="H12" s="278">
        <v>3058254</v>
      </c>
      <c r="I12" s="276">
        <v>5823220</v>
      </c>
      <c r="J12" s="301">
        <v>4569059</v>
      </c>
      <c r="K12" s="301">
        <v>5465166</v>
      </c>
      <c r="L12" s="301">
        <v>4743631</v>
      </c>
      <c r="M12" s="301">
        <v>2845137</v>
      </c>
      <c r="N12" s="281">
        <v>2157781</v>
      </c>
      <c r="O12" s="281">
        <v>970120</v>
      </c>
      <c r="P12" s="281">
        <v>866122</v>
      </c>
      <c r="Q12" s="527">
        <v>1380581</v>
      </c>
      <c r="R12" s="281">
        <v>1660881</v>
      </c>
      <c r="S12" s="1131" t="s">
        <v>879</v>
      </c>
      <c r="T12" s="1131" t="s">
        <v>880</v>
      </c>
      <c r="U12" s="1418" t="s">
        <v>881</v>
      </c>
      <c r="V12" s="1418" t="s">
        <v>882</v>
      </c>
      <c r="W12" s="1419" t="s">
        <v>883</v>
      </c>
      <c r="X12" s="1420" t="s">
        <v>884</v>
      </c>
    </row>
    <row r="13" spans="1:24" ht="30" customHeight="1">
      <c r="A13" s="273" t="s">
        <v>476</v>
      </c>
      <c r="B13" s="275">
        <v>4461092</v>
      </c>
      <c r="C13" s="274">
        <v>6930738</v>
      </c>
      <c r="D13" s="276">
        <v>4728780</v>
      </c>
      <c r="E13" s="276">
        <v>4602628</v>
      </c>
      <c r="F13" s="278">
        <v>1862889</v>
      </c>
      <c r="G13" s="276">
        <v>3454686</v>
      </c>
      <c r="H13" s="278">
        <v>3694551</v>
      </c>
      <c r="I13" s="276">
        <v>4662860</v>
      </c>
      <c r="J13" s="301">
        <v>3532205</v>
      </c>
      <c r="K13" s="301">
        <v>5611647</v>
      </c>
      <c r="L13" s="301">
        <v>2760670</v>
      </c>
      <c r="M13" s="301">
        <v>2476119</v>
      </c>
      <c r="N13" s="281">
        <v>1803732</v>
      </c>
      <c r="O13" s="281">
        <v>2111476</v>
      </c>
      <c r="P13" s="281">
        <v>1954269</v>
      </c>
      <c r="Q13" s="527">
        <v>1150600</v>
      </c>
      <c r="R13" s="281">
        <v>1892138</v>
      </c>
      <c r="S13" s="1131" t="s">
        <v>885</v>
      </c>
      <c r="T13" s="1131" t="s">
        <v>886</v>
      </c>
      <c r="U13" s="1418" t="s">
        <v>887</v>
      </c>
      <c r="V13" s="1418" t="s">
        <v>888</v>
      </c>
      <c r="W13" s="1419" t="s">
        <v>889</v>
      </c>
      <c r="X13" s="1420" t="s">
        <v>1403</v>
      </c>
    </row>
    <row r="14" spans="1:24" ht="30" customHeight="1">
      <c r="A14" s="273" t="s">
        <v>478</v>
      </c>
      <c r="B14" s="275">
        <v>4320805</v>
      </c>
      <c r="C14" s="274">
        <v>6911442</v>
      </c>
      <c r="D14" s="276">
        <v>4899078</v>
      </c>
      <c r="E14" s="276">
        <v>3010262</v>
      </c>
      <c r="F14" s="278">
        <v>4751422</v>
      </c>
      <c r="G14" s="276">
        <v>3854848</v>
      </c>
      <c r="H14" s="278">
        <v>4825071</v>
      </c>
      <c r="I14" s="276">
        <v>3568763</v>
      </c>
      <c r="J14" s="301">
        <v>3827891</v>
      </c>
      <c r="K14" s="301">
        <v>5547752</v>
      </c>
      <c r="L14" s="301">
        <v>4936489</v>
      </c>
      <c r="M14" s="301">
        <v>3114938</v>
      </c>
      <c r="N14" s="281">
        <v>2228110</v>
      </c>
      <c r="O14" s="281">
        <v>1490094</v>
      </c>
      <c r="P14" s="281">
        <v>1371896</v>
      </c>
      <c r="Q14" s="527">
        <v>1695388</v>
      </c>
      <c r="R14" s="281">
        <v>1711706</v>
      </c>
      <c r="S14" s="1131" t="s">
        <v>890</v>
      </c>
      <c r="T14" s="1131" t="s">
        <v>891</v>
      </c>
      <c r="U14" s="1418" t="s">
        <v>892</v>
      </c>
      <c r="V14" s="1418" t="s">
        <v>893</v>
      </c>
      <c r="W14" s="1419" t="s">
        <v>894</v>
      </c>
      <c r="X14" s="1420" t="s">
        <v>1404</v>
      </c>
    </row>
    <row r="15" spans="1:24" ht="30" customHeight="1">
      <c r="A15" s="273" t="s">
        <v>480</v>
      </c>
      <c r="B15" s="275">
        <v>6023234</v>
      </c>
      <c r="C15" s="274">
        <v>6382870</v>
      </c>
      <c r="D15" s="276">
        <v>4404867</v>
      </c>
      <c r="E15" s="276">
        <v>3542624</v>
      </c>
      <c r="F15" s="278">
        <v>1751291</v>
      </c>
      <c r="G15" s="276">
        <v>3752694</v>
      </c>
      <c r="H15" s="278">
        <v>4623478</v>
      </c>
      <c r="I15" s="276">
        <v>5232703</v>
      </c>
      <c r="J15" s="301">
        <v>6670125</v>
      </c>
      <c r="K15" s="301">
        <v>4651815</v>
      </c>
      <c r="L15" s="301">
        <v>3502486</v>
      </c>
      <c r="M15" s="301">
        <v>3381302</v>
      </c>
      <c r="N15" s="281">
        <v>1042523</v>
      </c>
      <c r="O15" s="281">
        <v>1124563</v>
      </c>
      <c r="P15" s="281">
        <v>1733151</v>
      </c>
      <c r="Q15" s="527">
        <v>2015555</v>
      </c>
      <c r="R15" s="281">
        <v>1805839</v>
      </c>
      <c r="S15" s="1131" t="s">
        <v>895</v>
      </c>
      <c r="T15" s="1131" t="s">
        <v>896</v>
      </c>
      <c r="U15" s="1418" t="s">
        <v>897</v>
      </c>
      <c r="V15" s="1418" t="s">
        <v>898</v>
      </c>
      <c r="W15" s="1419" t="s">
        <v>899</v>
      </c>
      <c r="X15" s="1420" t="s">
        <v>1405</v>
      </c>
    </row>
    <row r="16" spans="1:24" ht="30" customHeight="1">
      <c r="A16" s="273" t="s">
        <v>481</v>
      </c>
      <c r="B16" s="275">
        <v>3158275</v>
      </c>
      <c r="C16" s="274">
        <v>6307838</v>
      </c>
      <c r="D16" s="276">
        <v>2305945</v>
      </c>
      <c r="E16" s="276">
        <v>3093337</v>
      </c>
      <c r="F16" s="278">
        <v>2351111</v>
      </c>
      <c r="G16" s="276">
        <v>3052599</v>
      </c>
      <c r="H16" s="278">
        <v>5657218</v>
      </c>
      <c r="I16" s="276">
        <v>3839943</v>
      </c>
      <c r="J16" s="301">
        <v>4248628</v>
      </c>
      <c r="K16" s="301">
        <v>4329421</v>
      </c>
      <c r="L16" s="301">
        <v>2834017</v>
      </c>
      <c r="M16" s="301">
        <v>2198662</v>
      </c>
      <c r="N16" s="281">
        <v>1419263</v>
      </c>
      <c r="O16" s="281">
        <v>1136255</v>
      </c>
      <c r="P16" s="281">
        <v>874012</v>
      </c>
      <c r="Q16" s="527">
        <v>1308227</v>
      </c>
      <c r="R16" s="281">
        <v>1443277</v>
      </c>
      <c r="S16" s="1131" t="s">
        <v>900</v>
      </c>
      <c r="T16" s="1131" t="s">
        <v>901</v>
      </c>
      <c r="U16" s="1418" t="s">
        <v>902</v>
      </c>
      <c r="V16" s="1418" t="s">
        <v>903</v>
      </c>
      <c r="W16" s="1419" t="s">
        <v>904</v>
      </c>
      <c r="X16" s="1420" t="s">
        <v>1406</v>
      </c>
    </row>
    <row r="17" spans="1:24" ht="30" customHeight="1">
      <c r="A17" s="273" t="s">
        <v>1</v>
      </c>
      <c r="B17" s="275">
        <v>4586417</v>
      </c>
      <c r="C17" s="274">
        <v>6360726</v>
      </c>
      <c r="D17" s="276">
        <v>2553614</v>
      </c>
      <c r="E17" s="276">
        <v>1342199</v>
      </c>
      <c r="F17" s="278">
        <v>3746219</v>
      </c>
      <c r="G17" s="276">
        <v>3945970</v>
      </c>
      <c r="H17" s="278">
        <v>5108028</v>
      </c>
      <c r="I17" s="276">
        <v>4695582</v>
      </c>
      <c r="J17" s="301">
        <v>5514898</v>
      </c>
      <c r="K17" s="301">
        <v>3847669</v>
      </c>
      <c r="L17" s="301">
        <v>1705209</v>
      </c>
      <c r="M17" s="301">
        <v>3380339</v>
      </c>
      <c r="N17" s="281">
        <v>1991735</v>
      </c>
      <c r="O17" s="281">
        <v>1683557</v>
      </c>
      <c r="P17" s="281">
        <v>1444504</v>
      </c>
      <c r="Q17" s="527">
        <v>2012027</v>
      </c>
      <c r="R17" s="281">
        <v>2010613</v>
      </c>
      <c r="S17" s="1131" t="s">
        <v>905</v>
      </c>
      <c r="T17" s="1131" t="s">
        <v>906</v>
      </c>
      <c r="U17" s="1418" t="s">
        <v>907</v>
      </c>
      <c r="V17" s="1418" t="s">
        <v>908</v>
      </c>
      <c r="W17" s="1419" t="s">
        <v>909</v>
      </c>
      <c r="X17" s="1420" t="s">
        <v>1407</v>
      </c>
    </row>
    <row r="18" spans="1:24" ht="30" customHeight="1" thickBot="1">
      <c r="A18" s="288" t="s">
        <v>9</v>
      </c>
      <c r="B18" s="265">
        <v>4554495</v>
      </c>
      <c r="C18" s="289">
        <v>3501709</v>
      </c>
      <c r="D18" s="290">
        <v>3366474</v>
      </c>
      <c r="E18" s="290">
        <v>2084832</v>
      </c>
      <c r="F18" s="291">
        <v>2692042</v>
      </c>
      <c r="G18" s="290">
        <v>3263352</v>
      </c>
      <c r="H18" s="291">
        <v>3724490</v>
      </c>
      <c r="I18" s="290">
        <v>4043475</v>
      </c>
      <c r="J18" s="304">
        <v>5640386</v>
      </c>
      <c r="K18" s="304">
        <v>3941260</v>
      </c>
      <c r="L18" s="304">
        <v>2198210</v>
      </c>
      <c r="M18" s="304">
        <v>3244739</v>
      </c>
      <c r="N18" s="281">
        <v>3399555</v>
      </c>
      <c r="O18" s="281">
        <v>1042664</v>
      </c>
      <c r="P18" s="281">
        <v>1935812</v>
      </c>
      <c r="Q18" s="527">
        <v>2278649</v>
      </c>
      <c r="R18" s="294">
        <v>2052282</v>
      </c>
      <c r="S18" s="1133" t="s">
        <v>910</v>
      </c>
      <c r="T18" s="1133" t="s">
        <v>911</v>
      </c>
      <c r="U18" s="1421" t="s">
        <v>912</v>
      </c>
      <c r="V18" s="1421" t="s">
        <v>913</v>
      </c>
      <c r="W18" s="1448" t="s">
        <v>914</v>
      </c>
      <c r="X18" s="1447" t="s">
        <v>915</v>
      </c>
    </row>
    <row r="19" spans="1:24" ht="30" customHeight="1">
      <c r="A19" s="295" t="s">
        <v>15</v>
      </c>
      <c r="B19" s="313">
        <v>100</v>
      </c>
      <c r="C19" s="297">
        <f>(C20/$B$20)*100</f>
        <v>115.12088657480855</v>
      </c>
      <c r="D19" s="297">
        <f t="shared" ref="D19:X19" si="0">(D20/$B$20)*100</f>
        <v>86.199157291050184</v>
      </c>
      <c r="E19" s="297">
        <f t="shared" si="0"/>
        <v>60.394555343657011</v>
      </c>
      <c r="F19" s="297">
        <f t="shared" si="0"/>
        <v>55.780591047979335</v>
      </c>
      <c r="G19" s="297">
        <f t="shared" si="0"/>
        <v>73.609524837705081</v>
      </c>
      <c r="H19" s="297">
        <f t="shared" si="0"/>
        <v>88.619319427232938</v>
      </c>
      <c r="I19" s="297">
        <f t="shared" si="0"/>
        <v>103.75050404072132</v>
      </c>
      <c r="J19" s="297">
        <f t="shared" si="0"/>
        <v>98.87539738550592</v>
      </c>
      <c r="K19" s="297">
        <f t="shared" si="0"/>
        <v>107.3389313395876</v>
      </c>
      <c r="L19" s="297">
        <f t="shared" si="0"/>
        <v>78.202257000692839</v>
      </c>
      <c r="M19" s="297">
        <f t="shared" si="0"/>
        <v>62.181738310064972</v>
      </c>
      <c r="N19" s="310">
        <f t="shared" si="0"/>
        <v>51.91400312344814</v>
      </c>
      <c r="O19" s="310">
        <f t="shared" si="0"/>
        <v>34.56196885475569</v>
      </c>
      <c r="P19" s="310">
        <f t="shared" si="0"/>
        <v>28.947684505879568</v>
      </c>
      <c r="Q19" s="310">
        <f t="shared" si="0"/>
        <v>31.619682906351855</v>
      </c>
      <c r="R19" s="1141">
        <f t="shared" si="0"/>
        <v>40.064816688380574</v>
      </c>
      <c r="S19" s="310">
        <f t="shared" si="0"/>
        <v>44.279408278483501</v>
      </c>
      <c r="T19" s="1175">
        <f t="shared" si="0"/>
        <v>40.505775297212473</v>
      </c>
      <c r="U19" s="310">
        <f t="shared" si="0"/>
        <v>47.305530484059119</v>
      </c>
      <c r="V19" s="1175">
        <f t="shared" si="0"/>
        <v>43.689550252658783</v>
      </c>
      <c r="W19" s="1141">
        <f t="shared" si="0"/>
        <v>26.69464590771371</v>
      </c>
      <c r="X19" s="310">
        <f t="shared" si="0"/>
        <v>41.40418452093855</v>
      </c>
    </row>
    <row r="20" spans="1:24" ht="30" customHeight="1">
      <c r="A20" s="273" t="s">
        <v>260</v>
      </c>
      <c r="B20" s="733">
        <f>SUM(B7:B18)</f>
        <v>52825593</v>
      </c>
      <c r="C20" s="733">
        <f>SUM(C7:C18)</f>
        <v>60813291</v>
      </c>
      <c r="D20" s="301">
        <f t="shared" ref="D20:M20" si="1">SUM(D7:D18)</f>
        <v>45535216</v>
      </c>
      <c r="E20" s="301">
        <f t="shared" si="1"/>
        <v>31903782</v>
      </c>
      <c r="F20" s="301">
        <f t="shared" si="1"/>
        <v>29466428</v>
      </c>
      <c r="G20" s="301">
        <f t="shared" si="1"/>
        <v>38884668</v>
      </c>
      <c r="H20" s="301">
        <f t="shared" si="1"/>
        <v>46813681</v>
      </c>
      <c r="I20" s="301">
        <f t="shared" si="1"/>
        <v>54806819</v>
      </c>
      <c r="J20" s="301">
        <f t="shared" si="1"/>
        <v>52231515</v>
      </c>
      <c r="K20" s="301">
        <f t="shared" si="1"/>
        <v>56702427</v>
      </c>
      <c r="L20" s="301">
        <f t="shared" si="1"/>
        <v>41310806</v>
      </c>
      <c r="M20" s="301">
        <f t="shared" si="1"/>
        <v>32847872</v>
      </c>
      <c r="N20" s="276">
        <f t="shared" ref="N20:R20" si="2">SUM(N7:N18)</f>
        <v>27423880</v>
      </c>
      <c r="O20" s="276">
        <f t="shared" si="2"/>
        <v>18257565</v>
      </c>
      <c r="P20" s="276">
        <f t="shared" si="2"/>
        <v>15291786</v>
      </c>
      <c r="Q20" s="276">
        <f t="shared" si="2"/>
        <v>16703285</v>
      </c>
      <c r="R20" s="732">
        <f t="shared" si="2"/>
        <v>21164477</v>
      </c>
      <c r="S20" s="1132" t="s">
        <v>916</v>
      </c>
      <c r="T20" s="1134" t="s">
        <v>917</v>
      </c>
      <c r="U20" s="1420" t="s">
        <v>918</v>
      </c>
      <c r="V20" s="1446" t="s">
        <v>919</v>
      </c>
      <c r="W20" s="1444" t="s">
        <v>920</v>
      </c>
      <c r="X20" s="1420" t="s">
        <v>1408</v>
      </c>
    </row>
    <row r="21" spans="1:24" ht="30" customHeight="1" thickBot="1">
      <c r="A21" s="298" t="s">
        <v>312</v>
      </c>
      <c r="B21" s="299"/>
      <c r="C21" s="699">
        <f t="shared" ref="C21:N21" si="3">(C20-B20)/B20</f>
        <v>0.1512088657480854</v>
      </c>
      <c r="D21" s="699">
        <f t="shared" si="3"/>
        <v>-0.25122920908851981</v>
      </c>
      <c r="E21" s="699">
        <f t="shared" si="3"/>
        <v>-0.29936025778377773</v>
      </c>
      <c r="F21" s="699">
        <f t="shared" si="3"/>
        <v>-7.6397024026806606E-2</v>
      </c>
      <c r="G21" s="699">
        <f t="shared" si="3"/>
        <v>0.31962611823869524</v>
      </c>
      <c r="H21" s="699">
        <f t="shared" si="3"/>
        <v>0.20391103763570773</v>
      </c>
      <c r="I21" s="699">
        <f t="shared" si="3"/>
        <v>0.17074363368264076</v>
      </c>
      <c r="J21" s="699">
        <f t="shared" si="3"/>
        <v>-4.6988751527433113E-2</v>
      </c>
      <c r="K21" s="699">
        <f t="shared" si="3"/>
        <v>8.5597976623883104E-2</v>
      </c>
      <c r="L21" s="699">
        <f t="shared" si="3"/>
        <v>-0.27144554147567618</v>
      </c>
      <c r="M21" s="699">
        <f t="shared" si="3"/>
        <v>-0.20486005526011766</v>
      </c>
      <c r="N21" s="699">
        <f t="shared" si="3"/>
        <v>-0.16512460837645737</v>
      </c>
      <c r="O21" s="699">
        <f t="shared" ref="O21:Q21" si="4">(O20-N20)/N20</f>
        <v>-0.33424573765637833</v>
      </c>
      <c r="P21" s="699">
        <f t="shared" si="4"/>
        <v>-0.16244110318106494</v>
      </c>
      <c r="Q21" s="699">
        <f t="shared" si="4"/>
        <v>9.2304391390253565E-2</v>
      </c>
      <c r="R21" s="1128">
        <f t="shared" ref="R21" si="5">(R20-Q20)/Q20</f>
        <v>0.26708470818764091</v>
      </c>
      <c r="S21" s="699">
        <f t="shared" ref="S21" si="6">(S20-R20)/R20</f>
        <v>0.10519433104819931</v>
      </c>
      <c r="T21" s="700">
        <f t="shared" ref="T21" si="7">(T20-S20)/S20</f>
        <v>-8.522320256715657E-2</v>
      </c>
      <c r="U21" s="699">
        <f t="shared" ref="U21" si="8">(U20-T20)/T20</f>
        <v>0.16787125136979156</v>
      </c>
      <c r="V21" s="700">
        <f t="shared" ref="V21" si="9">(V20-U20)/U20</f>
        <v>-7.643884751739205E-2</v>
      </c>
      <c r="W21" s="1128">
        <f t="shared" ref="W21" si="10">(W20-V20)/V20</f>
        <v>-0.38899243060783917</v>
      </c>
      <c r="X21" s="699">
        <f t="shared" ref="X21" si="11">(X20-W20)/W20</f>
        <v>0.55102954592757347</v>
      </c>
    </row>
    <row r="22" spans="1:24" ht="12.75" customHeight="1">
      <c r="A22" s="7" t="s">
        <v>19</v>
      </c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</sheetData>
  <mergeCells count="1">
    <mergeCell ref="B5:T5"/>
  </mergeCells>
  <phoneticPr fontId="24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
&amp;10 43&amp;9
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30"/>
  <sheetViews>
    <sheetView showGridLines="0" zoomScale="70" zoomScaleNormal="70" workbookViewId="0">
      <selection activeCell="U19" sqref="U19"/>
    </sheetView>
  </sheetViews>
  <sheetFormatPr defaultRowHeight="12.75"/>
  <cols>
    <col min="1" max="1" width="10.7109375" customWidth="1"/>
    <col min="2" max="2" width="9.42578125" customWidth="1"/>
    <col min="3" max="3" width="8.5703125" customWidth="1"/>
    <col min="4" max="4" width="9.7109375" customWidth="1"/>
    <col min="5" max="6" width="9.28515625" bestFit="1" customWidth="1"/>
    <col min="7" max="7" width="8.7109375" customWidth="1"/>
    <col min="8" max="8" width="10.28515625" bestFit="1" customWidth="1"/>
  </cols>
  <sheetData>
    <row r="3" spans="4:8">
      <c r="D3" s="434"/>
      <c r="E3" s="93"/>
      <c r="F3" s="93"/>
      <c r="G3" s="93"/>
      <c r="H3" s="93"/>
    </row>
    <row r="4" spans="4:8">
      <c r="D4" s="434"/>
    </row>
    <row r="5" spans="4:8">
      <c r="D5" s="434"/>
    </row>
    <row r="6" spans="4:8">
      <c r="D6" s="434"/>
    </row>
    <row r="7" spans="4:8">
      <c r="D7" s="434"/>
      <c r="E7" s="93"/>
      <c r="F7" s="93" t="s">
        <v>170</v>
      </c>
    </row>
    <row r="8" spans="4:8">
      <c r="D8" s="434"/>
      <c r="E8" s="93">
        <v>1988</v>
      </c>
      <c r="F8" s="710">
        <v>52.8</v>
      </c>
    </row>
    <row r="9" spans="4:8">
      <c r="D9" s="434"/>
      <c r="E9" s="93">
        <v>1989</v>
      </c>
      <c r="F9" s="710">
        <v>60.8</v>
      </c>
    </row>
    <row r="10" spans="4:8">
      <c r="D10" s="434"/>
      <c r="E10" s="93">
        <v>1990</v>
      </c>
      <c r="F10" s="711">
        <v>45.5</v>
      </c>
    </row>
    <row r="11" spans="4:8">
      <c r="D11" s="434"/>
      <c r="E11" s="93">
        <v>1991</v>
      </c>
      <c r="F11" s="710">
        <v>31.9</v>
      </c>
    </row>
    <row r="12" spans="4:8">
      <c r="D12" s="434"/>
      <c r="E12" s="93">
        <v>1992</v>
      </c>
      <c r="F12" s="710">
        <v>29.5</v>
      </c>
    </row>
    <row r="13" spans="4:8">
      <c r="D13" s="434"/>
      <c r="E13" s="93">
        <v>1993</v>
      </c>
      <c r="F13" s="710">
        <v>38.9</v>
      </c>
    </row>
    <row r="14" spans="4:8">
      <c r="D14" s="434"/>
      <c r="E14" s="93">
        <v>1994</v>
      </c>
      <c r="F14" s="710">
        <v>46.8</v>
      </c>
    </row>
    <row r="15" spans="4:8">
      <c r="D15" s="434"/>
      <c r="E15" s="93">
        <v>1995</v>
      </c>
      <c r="F15" s="710">
        <v>54.8</v>
      </c>
    </row>
    <row r="16" spans="4:8">
      <c r="D16" s="434"/>
      <c r="E16" s="93">
        <v>1996</v>
      </c>
      <c r="F16" s="710">
        <v>52.2</v>
      </c>
    </row>
    <row r="17" spans="4:14">
      <c r="D17" s="434"/>
      <c r="E17" s="93">
        <v>1997</v>
      </c>
      <c r="F17" s="710">
        <v>56.7</v>
      </c>
    </row>
    <row r="18" spans="4:14">
      <c r="D18" s="434"/>
      <c r="E18" s="93">
        <v>1998</v>
      </c>
      <c r="F18" s="710">
        <v>41.3</v>
      </c>
    </row>
    <row r="19" spans="4:14">
      <c r="D19" s="434"/>
      <c r="E19" s="93">
        <v>1999</v>
      </c>
      <c r="F19" s="710">
        <v>32.799999999999997</v>
      </c>
      <c r="N19" s="899"/>
    </row>
    <row r="20" spans="4:14">
      <c r="D20" s="434"/>
      <c r="E20" s="93">
        <v>2000</v>
      </c>
      <c r="F20" s="710">
        <v>27.4</v>
      </c>
    </row>
    <row r="21" spans="4:14">
      <c r="D21" s="434"/>
      <c r="E21" s="93">
        <v>2001</v>
      </c>
      <c r="F21" s="710">
        <v>18.3</v>
      </c>
    </row>
    <row r="22" spans="4:14">
      <c r="E22" s="93">
        <v>2002</v>
      </c>
      <c r="F22" s="710">
        <v>15.3</v>
      </c>
    </row>
    <row r="23" spans="4:14">
      <c r="E23" s="93">
        <v>2003</v>
      </c>
      <c r="F23" s="710">
        <v>16.7</v>
      </c>
    </row>
    <row r="24" spans="4:14">
      <c r="E24" s="93">
        <v>2004</v>
      </c>
      <c r="F24" s="710">
        <v>21.2</v>
      </c>
    </row>
    <row r="25" spans="4:14">
      <c r="E25" s="93">
        <v>2005</v>
      </c>
      <c r="F25" s="710">
        <v>23.4</v>
      </c>
    </row>
    <row r="26" spans="4:14">
      <c r="E26" s="93">
        <v>2006</v>
      </c>
      <c r="F26" s="710">
        <v>21.4</v>
      </c>
    </row>
    <row r="27" spans="4:14">
      <c r="E27" s="93">
        <v>2007</v>
      </c>
      <c r="F27" s="710">
        <v>25</v>
      </c>
    </row>
    <row r="28" spans="4:14">
      <c r="E28" s="93">
        <v>2008</v>
      </c>
      <c r="F28" s="710">
        <v>23.1</v>
      </c>
    </row>
    <row r="29" spans="4:14">
      <c r="E29" s="1142">
        <v>2009</v>
      </c>
      <c r="F29" s="710">
        <v>14.1</v>
      </c>
    </row>
    <row r="30" spans="4:14">
      <c r="E30" s="1142">
        <v>2010</v>
      </c>
      <c r="F30" s="710">
        <v>21.9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horizontalDpi="300" verticalDpi="300" r:id="rId1"/>
  <headerFooter alignWithMargins="0">
    <oddFooter>&amp;R&amp;"Arial,Negrito"44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3"/>
  <sheetViews>
    <sheetView showGridLines="0" topLeftCell="J4" zoomScale="75" workbookViewId="0">
      <selection activeCell="U7" sqref="U7:X21"/>
    </sheetView>
  </sheetViews>
  <sheetFormatPr defaultRowHeight="12.75"/>
  <cols>
    <col min="1" max="1" width="19.5703125" customWidth="1"/>
    <col min="2" max="3" width="11.7109375" customWidth="1"/>
    <col min="4" max="4" width="12.140625" customWidth="1"/>
    <col min="5" max="6" width="11.7109375" customWidth="1"/>
    <col min="7" max="7" width="12" customWidth="1"/>
    <col min="8" max="8" width="12.140625" customWidth="1"/>
    <col min="9" max="10" width="12" customWidth="1"/>
    <col min="11" max="11" width="12.42578125" customWidth="1"/>
    <col min="12" max="12" width="12" customWidth="1"/>
    <col min="13" max="13" width="11.85546875" customWidth="1"/>
    <col min="14" max="14" width="12.140625" customWidth="1"/>
    <col min="15" max="15" width="11.85546875" customWidth="1"/>
    <col min="16" max="17" width="12.28515625" customWidth="1"/>
    <col min="18" max="18" width="12" customWidth="1"/>
    <col min="19" max="19" width="12.28515625" customWidth="1"/>
    <col min="20" max="20" width="12.7109375" customWidth="1"/>
    <col min="21" max="21" width="12.140625" customWidth="1"/>
    <col min="22" max="22" width="12.42578125" customWidth="1"/>
    <col min="23" max="23" width="11.5703125" customWidth="1"/>
    <col min="24" max="24" width="11.85546875" customWidth="1"/>
  </cols>
  <sheetData>
    <row r="2" spans="1:24" ht="26.25">
      <c r="A2" s="1551" t="s">
        <v>237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07"/>
      <c r="O2" s="107"/>
      <c r="P2" s="107"/>
      <c r="Q2" s="107"/>
    </row>
    <row r="3" spans="1:24" ht="23.25">
      <c r="A3" s="488" t="s">
        <v>116</v>
      </c>
      <c r="B3" s="488"/>
      <c r="C3" s="488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73"/>
      <c r="O3" s="73"/>
      <c r="P3" s="73"/>
      <c r="Q3" s="73"/>
    </row>
    <row r="4" spans="1:24" s="12" customFormat="1" ht="30" customHeight="1" thickBot="1">
      <c r="M4" s="781"/>
      <c r="N4" s="781"/>
      <c r="O4" s="781"/>
      <c r="P4" s="781"/>
      <c r="Q4" s="781" t="s">
        <v>307</v>
      </c>
    </row>
    <row r="5" spans="1:24" s="8" customFormat="1" ht="30" customHeight="1" thickBot="1">
      <c r="A5" s="302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4"/>
      <c r="V5" s="904"/>
      <c r="W5" s="1119"/>
      <c r="X5" s="1120"/>
    </row>
    <row r="6" spans="1:24" s="8" customFormat="1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309">
        <v>2004</v>
      </c>
      <c r="S6" s="309">
        <v>2005</v>
      </c>
      <c r="T6" s="309">
        <v>2006</v>
      </c>
      <c r="U6" s="272">
        <v>2007</v>
      </c>
      <c r="V6" s="272">
        <v>2008</v>
      </c>
      <c r="W6" s="272">
        <v>2009</v>
      </c>
      <c r="X6" s="272">
        <v>2010</v>
      </c>
    </row>
    <row r="7" spans="1:24" s="8" customFormat="1" ht="30" customHeight="1">
      <c r="A7" s="273" t="s">
        <v>423</v>
      </c>
      <c r="B7" s="274">
        <v>1226912</v>
      </c>
      <c r="C7" s="300">
        <v>2108227</v>
      </c>
      <c r="D7" s="278">
        <v>6097219</v>
      </c>
      <c r="E7" s="277">
        <v>2118979</v>
      </c>
      <c r="F7" s="278">
        <v>1541815</v>
      </c>
      <c r="G7" s="277">
        <v>1977134</v>
      </c>
      <c r="H7" s="278">
        <v>2629568</v>
      </c>
      <c r="I7" s="277">
        <v>5568488</v>
      </c>
      <c r="J7" s="303">
        <v>4921006</v>
      </c>
      <c r="K7" s="303">
        <v>5562300</v>
      </c>
      <c r="L7" s="303">
        <v>2971030</v>
      </c>
      <c r="M7" s="303">
        <v>3108152</v>
      </c>
      <c r="N7" s="282">
        <v>2253536</v>
      </c>
      <c r="O7" s="782">
        <v>3592071</v>
      </c>
      <c r="P7" s="282">
        <v>3179109</v>
      </c>
      <c r="Q7" s="782">
        <v>2938198</v>
      </c>
      <c r="R7" s="282">
        <v>5031287</v>
      </c>
      <c r="S7" s="1130" t="s">
        <v>921</v>
      </c>
      <c r="T7" s="1130" t="s">
        <v>922</v>
      </c>
      <c r="U7" s="1415" t="s">
        <v>923</v>
      </c>
      <c r="V7" s="1415" t="s">
        <v>1409</v>
      </c>
      <c r="W7" s="1416" t="s">
        <v>1421</v>
      </c>
      <c r="X7" s="1417" t="s">
        <v>1434</v>
      </c>
    </row>
    <row r="8" spans="1:24" s="8" customFormat="1" ht="30" customHeight="1">
      <c r="A8" s="273" t="s">
        <v>315</v>
      </c>
      <c r="B8" s="274">
        <v>1169451</v>
      </c>
      <c r="C8" s="275">
        <v>2177409</v>
      </c>
      <c r="D8" s="278">
        <v>4424043</v>
      </c>
      <c r="E8" s="276">
        <v>1542253</v>
      </c>
      <c r="F8" s="278">
        <v>1559745</v>
      </c>
      <c r="G8" s="276">
        <v>1918892</v>
      </c>
      <c r="H8" s="278">
        <v>2377822</v>
      </c>
      <c r="I8" s="276">
        <v>5549306</v>
      </c>
      <c r="J8" s="301">
        <v>5144200</v>
      </c>
      <c r="K8" s="301">
        <v>4420440</v>
      </c>
      <c r="L8" s="301">
        <v>3273015</v>
      </c>
      <c r="M8" s="301">
        <v>2871820</v>
      </c>
      <c r="N8" s="281">
        <v>3392838</v>
      </c>
      <c r="O8" s="315">
        <v>3386276</v>
      </c>
      <c r="P8" s="281">
        <v>2845719</v>
      </c>
      <c r="Q8" s="315">
        <v>3173035</v>
      </c>
      <c r="R8" s="281">
        <v>4928832</v>
      </c>
      <c r="S8" s="1131" t="s">
        <v>924</v>
      </c>
      <c r="T8" s="1131" t="s">
        <v>925</v>
      </c>
      <c r="U8" s="1418" t="s">
        <v>926</v>
      </c>
      <c r="V8" s="1418" t="s">
        <v>1410</v>
      </c>
      <c r="W8" s="1419" t="s">
        <v>1422</v>
      </c>
      <c r="X8" s="1420" t="s">
        <v>1435</v>
      </c>
    </row>
    <row r="9" spans="1:24" s="8" customFormat="1" ht="30" customHeight="1">
      <c r="A9" s="273" t="s">
        <v>317</v>
      </c>
      <c r="B9" s="274">
        <v>1748371</v>
      </c>
      <c r="C9" s="275">
        <v>2425300</v>
      </c>
      <c r="D9" s="278">
        <v>4029667</v>
      </c>
      <c r="E9" s="276">
        <v>2109455</v>
      </c>
      <c r="F9" s="278">
        <v>1566394</v>
      </c>
      <c r="G9" s="276">
        <v>2500723</v>
      </c>
      <c r="H9" s="278">
        <v>3448897</v>
      </c>
      <c r="I9" s="276">
        <v>9440365</v>
      </c>
      <c r="J9" s="301">
        <v>5159885</v>
      </c>
      <c r="K9" s="301">
        <v>5551190</v>
      </c>
      <c r="L9" s="301">
        <v>4527021</v>
      </c>
      <c r="M9" s="301">
        <v>2215075</v>
      </c>
      <c r="N9" s="281">
        <v>3319678</v>
      </c>
      <c r="O9" s="315">
        <v>4089915</v>
      </c>
      <c r="P9" s="281">
        <v>3292600</v>
      </c>
      <c r="Q9" s="315">
        <v>3397197</v>
      </c>
      <c r="R9" s="281">
        <v>6762857</v>
      </c>
      <c r="S9" s="1131" t="s">
        <v>927</v>
      </c>
      <c r="T9" s="1131" t="s">
        <v>928</v>
      </c>
      <c r="U9" s="1418" t="s">
        <v>929</v>
      </c>
      <c r="V9" s="1418" t="s">
        <v>930</v>
      </c>
      <c r="W9" s="1419" t="s">
        <v>1423</v>
      </c>
      <c r="X9" s="1420" t="s">
        <v>1436</v>
      </c>
    </row>
    <row r="10" spans="1:24" s="8" customFormat="1" ht="30" customHeight="1">
      <c r="A10" s="273" t="s">
        <v>316</v>
      </c>
      <c r="B10" s="274">
        <v>1283734</v>
      </c>
      <c r="C10" s="275">
        <v>2250497</v>
      </c>
      <c r="D10" s="278">
        <v>2013074</v>
      </c>
      <c r="E10" s="276">
        <v>2262024</v>
      </c>
      <c r="F10" s="278">
        <v>1222851</v>
      </c>
      <c r="G10" s="276">
        <v>2535839</v>
      </c>
      <c r="H10" s="278">
        <v>2560126</v>
      </c>
      <c r="I10" s="276">
        <v>5501558</v>
      </c>
      <c r="J10" s="301">
        <v>5297804</v>
      </c>
      <c r="K10" s="301">
        <v>5304408</v>
      </c>
      <c r="L10" s="301">
        <v>4040556</v>
      </c>
      <c r="M10" s="301">
        <v>2583525</v>
      </c>
      <c r="N10" s="281">
        <v>3637020</v>
      </c>
      <c r="O10" s="315">
        <v>2877468</v>
      </c>
      <c r="P10" s="281">
        <v>4063319</v>
      </c>
      <c r="Q10" s="315">
        <v>4101114</v>
      </c>
      <c r="R10" s="281">
        <v>6835538</v>
      </c>
      <c r="S10" s="1131" t="s">
        <v>931</v>
      </c>
      <c r="T10" s="1131" t="s">
        <v>932</v>
      </c>
      <c r="U10" s="1418" t="s">
        <v>933</v>
      </c>
      <c r="V10" s="1418" t="s">
        <v>1411</v>
      </c>
      <c r="W10" s="1419" t="s">
        <v>1424</v>
      </c>
      <c r="X10" s="1420" t="s">
        <v>1576</v>
      </c>
    </row>
    <row r="11" spans="1:24" s="8" customFormat="1" ht="30" customHeight="1">
      <c r="A11" s="273" t="s">
        <v>442</v>
      </c>
      <c r="B11" s="274">
        <v>1419741</v>
      </c>
      <c r="C11" s="275">
        <v>2827915</v>
      </c>
      <c r="D11" s="278">
        <v>4208667</v>
      </c>
      <c r="E11" s="276">
        <v>2287083</v>
      </c>
      <c r="F11" s="278">
        <v>1468882</v>
      </c>
      <c r="G11" s="276">
        <v>2200388</v>
      </c>
      <c r="H11" s="278">
        <v>3121798</v>
      </c>
      <c r="I11" s="276">
        <v>7957654</v>
      </c>
      <c r="J11" s="301">
        <v>5458397</v>
      </c>
      <c r="K11" s="301">
        <v>5481529</v>
      </c>
      <c r="L11" s="301">
        <v>4531306</v>
      </c>
      <c r="M11" s="301">
        <v>2657315</v>
      </c>
      <c r="N11" s="281">
        <v>4384263</v>
      </c>
      <c r="O11" s="315">
        <v>3534867</v>
      </c>
      <c r="P11" s="281">
        <v>3962913</v>
      </c>
      <c r="Q11" s="315">
        <v>4611045</v>
      </c>
      <c r="R11" s="281">
        <v>6330502</v>
      </c>
      <c r="S11" s="1131" t="s">
        <v>934</v>
      </c>
      <c r="T11" s="1131" t="s">
        <v>935</v>
      </c>
      <c r="U11" s="1418" t="s">
        <v>936</v>
      </c>
      <c r="V11" s="1418" t="s">
        <v>1412</v>
      </c>
      <c r="W11" s="1419" t="s">
        <v>1425</v>
      </c>
      <c r="X11" s="1420" t="s">
        <v>1437</v>
      </c>
    </row>
    <row r="12" spans="1:24" s="8" customFormat="1" ht="30" customHeight="1">
      <c r="A12" s="273" t="s">
        <v>443</v>
      </c>
      <c r="B12" s="274">
        <v>1821113</v>
      </c>
      <c r="C12" s="275">
        <v>3088944</v>
      </c>
      <c r="D12" s="278">
        <v>3552303</v>
      </c>
      <c r="E12" s="276">
        <v>2504375</v>
      </c>
      <c r="F12" s="278">
        <v>1340321</v>
      </c>
      <c r="G12" s="276">
        <v>2558156</v>
      </c>
      <c r="H12" s="278">
        <v>2762855</v>
      </c>
      <c r="I12" s="276">
        <v>6972909</v>
      </c>
      <c r="J12" s="301">
        <v>5584840</v>
      </c>
      <c r="K12" s="301">
        <v>13448272</v>
      </c>
      <c r="L12" s="301">
        <v>4054155</v>
      </c>
      <c r="M12" s="301">
        <v>2254273</v>
      </c>
      <c r="N12" s="281">
        <v>3485415</v>
      </c>
      <c r="O12" s="315">
        <v>3111007</v>
      </c>
      <c r="P12" s="281">
        <v>3059071</v>
      </c>
      <c r="Q12" s="315">
        <v>4579277</v>
      </c>
      <c r="R12" s="281">
        <v>6133353</v>
      </c>
      <c r="S12" s="1131" t="s">
        <v>937</v>
      </c>
      <c r="T12" s="1131" t="s">
        <v>938</v>
      </c>
      <c r="U12" s="1418" t="s">
        <v>939</v>
      </c>
      <c r="V12" s="1418" t="s">
        <v>1413</v>
      </c>
      <c r="W12" s="1419" t="s">
        <v>1426</v>
      </c>
      <c r="X12" s="1420" t="s">
        <v>1438</v>
      </c>
    </row>
    <row r="13" spans="1:24" s="8" customFormat="1" ht="30" customHeight="1">
      <c r="A13" s="273" t="s">
        <v>476</v>
      </c>
      <c r="B13" s="274">
        <v>1662417</v>
      </c>
      <c r="C13" s="275">
        <v>3208270</v>
      </c>
      <c r="D13" s="278">
        <v>4305396</v>
      </c>
      <c r="E13" s="276">
        <v>2601301</v>
      </c>
      <c r="F13" s="278">
        <v>1610539</v>
      </c>
      <c r="G13" s="276">
        <v>2601844</v>
      </c>
      <c r="H13" s="278">
        <v>3021072</v>
      </c>
      <c r="I13" s="276">
        <v>5438214</v>
      </c>
      <c r="J13" s="301">
        <v>6029646</v>
      </c>
      <c r="K13" s="301">
        <v>5519644</v>
      </c>
      <c r="L13" s="301">
        <v>3980664</v>
      </c>
      <c r="M13" s="301">
        <v>2695359</v>
      </c>
      <c r="N13" s="281">
        <v>4332408</v>
      </c>
      <c r="O13" s="315">
        <v>3214180</v>
      </c>
      <c r="P13" s="281">
        <v>3377574</v>
      </c>
      <c r="Q13" s="315">
        <v>5066862</v>
      </c>
      <c r="R13" s="281">
        <v>7264421</v>
      </c>
      <c r="S13" s="1131" t="s">
        <v>940</v>
      </c>
      <c r="T13" s="1131" t="s">
        <v>941</v>
      </c>
      <c r="U13" s="1418" t="s">
        <v>942</v>
      </c>
      <c r="V13" s="1418" t="s">
        <v>1414</v>
      </c>
      <c r="W13" s="1419" t="s">
        <v>1427</v>
      </c>
      <c r="X13" s="1420" t="s">
        <v>1439</v>
      </c>
    </row>
    <row r="14" spans="1:24" s="8" customFormat="1" ht="30" customHeight="1">
      <c r="A14" s="273" t="s">
        <v>478</v>
      </c>
      <c r="B14" s="274">
        <v>1695881</v>
      </c>
      <c r="C14" s="275">
        <v>4314242</v>
      </c>
      <c r="D14" s="278">
        <v>5033254</v>
      </c>
      <c r="E14" s="276">
        <v>3163502</v>
      </c>
      <c r="F14" s="278">
        <v>1663610</v>
      </c>
      <c r="G14" s="276">
        <v>2428425</v>
      </c>
      <c r="H14" s="278">
        <v>3624564</v>
      </c>
      <c r="I14" s="276">
        <v>6090293</v>
      </c>
      <c r="J14" s="301">
        <v>6536682</v>
      </c>
      <c r="K14" s="301">
        <v>5645816</v>
      </c>
      <c r="L14" s="301">
        <v>4421601</v>
      </c>
      <c r="M14" s="301">
        <v>3328916</v>
      </c>
      <c r="N14" s="281">
        <v>4871884</v>
      </c>
      <c r="O14" s="315">
        <v>3023236</v>
      </c>
      <c r="P14" s="281">
        <v>3343902</v>
      </c>
      <c r="Q14" s="315">
        <v>4746972</v>
      </c>
      <c r="R14" s="281">
        <v>7071587</v>
      </c>
      <c r="S14" s="1131" t="s">
        <v>943</v>
      </c>
      <c r="T14" s="1131" t="s">
        <v>944</v>
      </c>
      <c r="U14" s="1418" t="s">
        <v>945</v>
      </c>
      <c r="V14" s="1418" t="s">
        <v>1415</v>
      </c>
      <c r="W14" s="1419" t="s">
        <v>1428</v>
      </c>
      <c r="X14" s="1420" t="s">
        <v>1440</v>
      </c>
    </row>
    <row r="15" spans="1:24" s="8" customFormat="1" ht="30" customHeight="1">
      <c r="A15" s="273" t="s">
        <v>480</v>
      </c>
      <c r="B15" s="274">
        <v>1937934</v>
      </c>
      <c r="C15" s="275">
        <v>4783016</v>
      </c>
      <c r="D15" s="278">
        <v>5181473</v>
      </c>
      <c r="E15" s="276">
        <v>2528188</v>
      </c>
      <c r="F15" s="278">
        <v>1634235</v>
      </c>
      <c r="G15" s="276">
        <v>2644068</v>
      </c>
      <c r="H15" s="278">
        <v>4687977</v>
      </c>
      <c r="I15" s="276">
        <v>5696479</v>
      </c>
      <c r="J15" s="301">
        <v>6272246</v>
      </c>
      <c r="K15" s="301">
        <v>7270923</v>
      </c>
      <c r="L15" s="301">
        <v>3988294</v>
      </c>
      <c r="M15" s="301">
        <v>2936954</v>
      </c>
      <c r="N15" s="281">
        <v>4435393</v>
      </c>
      <c r="O15" s="315">
        <v>2441351</v>
      </c>
      <c r="P15" s="281">
        <v>3122507</v>
      </c>
      <c r="Q15" s="315">
        <v>5515215</v>
      </c>
      <c r="R15" s="281">
        <v>8835307</v>
      </c>
      <c r="S15" s="1131" t="s">
        <v>946</v>
      </c>
      <c r="T15" s="1131" t="s">
        <v>947</v>
      </c>
      <c r="U15" s="1418" t="s">
        <v>948</v>
      </c>
      <c r="V15" s="1418" t="s">
        <v>1416</v>
      </c>
      <c r="W15" s="1419" t="s">
        <v>1429</v>
      </c>
      <c r="X15" s="1420" t="s">
        <v>1441</v>
      </c>
    </row>
    <row r="16" spans="1:24" s="8" customFormat="1" ht="30" customHeight="1">
      <c r="A16" s="273" t="s">
        <v>481</v>
      </c>
      <c r="B16" s="274">
        <v>1306301</v>
      </c>
      <c r="C16" s="275">
        <v>4737734</v>
      </c>
      <c r="D16" s="278">
        <v>4837670</v>
      </c>
      <c r="E16" s="276">
        <v>2273612</v>
      </c>
      <c r="F16" s="278">
        <v>1937669</v>
      </c>
      <c r="G16" s="276">
        <v>2461745</v>
      </c>
      <c r="H16" s="278">
        <v>4261404</v>
      </c>
      <c r="I16" s="276">
        <v>5995498</v>
      </c>
      <c r="J16" s="301">
        <v>7319651</v>
      </c>
      <c r="K16" s="301">
        <v>8496406</v>
      </c>
      <c r="L16" s="301">
        <v>3996946</v>
      </c>
      <c r="M16" s="301">
        <v>2914760</v>
      </c>
      <c r="N16" s="281">
        <v>5026954</v>
      </c>
      <c r="O16" s="315">
        <v>3124041</v>
      </c>
      <c r="P16" s="281">
        <v>3785960</v>
      </c>
      <c r="Q16" s="315">
        <v>6868196</v>
      </c>
      <c r="R16" s="281">
        <v>9807696</v>
      </c>
      <c r="S16" s="1131" t="s">
        <v>949</v>
      </c>
      <c r="T16" s="1131" t="s">
        <v>950</v>
      </c>
      <c r="U16" s="1418" t="s">
        <v>951</v>
      </c>
      <c r="V16" s="1418" t="s">
        <v>1417</v>
      </c>
      <c r="W16" s="1419" t="s">
        <v>1430</v>
      </c>
      <c r="X16" s="1420" t="s">
        <v>1442</v>
      </c>
    </row>
    <row r="17" spans="1:24" s="8" customFormat="1" ht="30" customHeight="1">
      <c r="A17" s="273" t="s">
        <v>1</v>
      </c>
      <c r="B17" s="274">
        <v>8634842</v>
      </c>
      <c r="C17" s="275">
        <v>2624006</v>
      </c>
      <c r="D17" s="278">
        <v>3048344</v>
      </c>
      <c r="E17" s="276">
        <v>1522215</v>
      </c>
      <c r="F17" s="278">
        <v>1997014</v>
      </c>
      <c r="G17" s="276">
        <v>2768482</v>
      </c>
      <c r="H17" s="278">
        <v>4977968</v>
      </c>
      <c r="I17" s="276">
        <v>5549755</v>
      </c>
      <c r="J17" s="301">
        <v>6738391</v>
      </c>
      <c r="K17" s="301">
        <v>5863896</v>
      </c>
      <c r="L17" s="301">
        <v>4058926</v>
      </c>
      <c r="M17" s="301">
        <v>3732419</v>
      </c>
      <c r="N17" s="281">
        <v>4972638</v>
      </c>
      <c r="O17" s="315">
        <v>3625304</v>
      </c>
      <c r="P17" s="281">
        <v>4204318</v>
      </c>
      <c r="Q17" s="315">
        <v>6525676</v>
      </c>
      <c r="R17" s="281">
        <v>10373499</v>
      </c>
      <c r="S17" s="1131" t="s">
        <v>952</v>
      </c>
      <c r="T17" s="1131" t="s">
        <v>953</v>
      </c>
      <c r="U17" s="1418" t="s">
        <v>954</v>
      </c>
      <c r="V17" s="1418" t="s">
        <v>1418</v>
      </c>
      <c r="W17" s="1419" t="s">
        <v>1431</v>
      </c>
      <c r="X17" s="1420" t="s">
        <v>1443</v>
      </c>
    </row>
    <row r="18" spans="1:24" s="8" customFormat="1" ht="30" customHeight="1" thickBot="1">
      <c r="A18" s="273" t="s">
        <v>9</v>
      </c>
      <c r="B18" s="274">
        <v>1597719</v>
      </c>
      <c r="C18" s="275">
        <v>3695283</v>
      </c>
      <c r="D18" s="278">
        <v>1326851</v>
      </c>
      <c r="E18" s="276">
        <v>1144934</v>
      </c>
      <c r="F18" s="278">
        <v>1466563</v>
      </c>
      <c r="G18" s="276">
        <v>2333417</v>
      </c>
      <c r="H18" s="278">
        <v>4875335</v>
      </c>
      <c r="I18" s="276">
        <v>4531243</v>
      </c>
      <c r="J18" s="301">
        <v>4916805</v>
      </c>
      <c r="K18" s="301">
        <v>4094346</v>
      </c>
      <c r="L18" s="301">
        <v>3906991</v>
      </c>
      <c r="M18" s="301">
        <v>4204788</v>
      </c>
      <c r="N18" s="281">
        <v>3620920</v>
      </c>
      <c r="O18" s="281">
        <v>2457230</v>
      </c>
      <c r="P18" s="281">
        <v>2914422</v>
      </c>
      <c r="Q18" s="281">
        <v>4563596</v>
      </c>
      <c r="R18" s="281">
        <v>7708168</v>
      </c>
      <c r="S18" s="1131" t="s">
        <v>955</v>
      </c>
      <c r="T18" s="1131" t="s">
        <v>956</v>
      </c>
      <c r="U18" s="1418" t="s">
        <v>957</v>
      </c>
      <c r="V18" s="1418" t="s">
        <v>1419</v>
      </c>
      <c r="W18" s="1419" t="s">
        <v>1432</v>
      </c>
      <c r="X18" s="1420" t="s">
        <v>1444</v>
      </c>
    </row>
    <row r="19" spans="1:24" s="8" customFormat="1" ht="30" customHeight="1">
      <c r="A19" s="1274" t="s">
        <v>15</v>
      </c>
      <c r="B19" s="1316">
        <v>100</v>
      </c>
      <c r="C19" s="310">
        <f>(C20/$B$20)*100</f>
        <v>149.93812444088115</v>
      </c>
      <c r="D19" s="310">
        <f t="shared" ref="D19:X19" si="0">(D20/$B$20)*100</f>
        <v>188.42996052134657</v>
      </c>
      <c r="E19" s="310">
        <f t="shared" si="0"/>
        <v>102.1702320100174</v>
      </c>
      <c r="F19" s="310">
        <f t="shared" si="0"/>
        <v>74.534692345043311</v>
      </c>
      <c r="G19" s="310">
        <f t="shared" si="0"/>
        <v>113.42785892450939</v>
      </c>
      <c r="H19" s="310">
        <f t="shared" si="0"/>
        <v>166.04726804958011</v>
      </c>
      <c r="I19" s="310">
        <f t="shared" si="0"/>
        <v>291.28979859801535</v>
      </c>
      <c r="J19" s="310">
        <f t="shared" si="0"/>
        <v>272.0295693106637</v>
      </c>
      <c r="K19" s="310">
        <f t="shared" si="0"/>
        <v>300.57214405536672</v>
      </c>
      <c r="L19" s="310">
        <f t="shared" si="0"/>
        <v>187.22445948184031</v>
      </c>
      <c r="M19" s="310">
        <f t="shared" si="0"/>
        <v>139.2047400732485</v>
      </c>
      <c r="N19" s="310">
        <f t="shared" si="0"/>
        <v>187.15561650186382</v>
      </c>
      <c r="O19" s="310">
        <f t="shared" si="0"/>
        <v>150.86385824321559</v>
      </c>
      <c r="P19" s="310">
        <f t="shared" si="0"/>
        <v>161.35015206778309</v>
      </c>
      <c r="Q19" s="310">
        <f t="shared" si="0"/>
        <v>219.90851701917032</v>
      </c>
      <c r="R19" s="310">
        <f t="shared" si="0"/>
        <v>341.44301520175958</v>
      </c>
      <c r="S19" s="1175">
        <f t="shared" si="0"/>
        <v>518.562875542808</v>
      </c>
      <c r="T19" s="310">
        <f t="shared" si="0"/>
        <v>618.94227258526519</v>
      </c>
      <c r="U19" s="1175">
        <f t="shared" si="0"/>
        <v>676.63887696938446</v>
      </c>
      <c r="V19" s="310">
        <f t="shared" si="0"/>
        <v>739.9080182820104</v>
      </c>
      <c r="W19" s="1175">
        <f t="shared" si="0"/>
        <v>559.76660277184931</v>
      </c>
      <c r="X19" s="310">
        <f t="shared" si="0"/>
        <v>728.24606530884694</v>
      </c>
    </row>
    <row r="20" spans="1:24" s="8" customFormat="1" ht="30" customHeight="1">
      <c r="A20" s="295" t="s">
        <v>260</v>
      </c>
      <c r="B20" s="301">
        <f t="shared" ref="B20:M20" si="1">SUM(B7:B18)</f>
        <v>25504416</v>
      </c>
      <c r="C20" s="301">
        <f t="shared" si="1"/>
        <v>38240843</v>
      </c>
      <c r="D20" s="301">
        <f t="shared" si="1"/>
        <v>48057961</v>
      </c>
      <c r="E20" s="301">
        <f t="shared" si="1"/>
        <v>26057921</v>
      </c>
      <c r="F20" s="301">
        <f t="shared" si="1"/>
        <v>19009638</v>
      </c>
      <c r="G20" s="301">
        <f t="shared" si="1"/>
        <v>28929113</v>
      </c>
      <c r="H20" s="301">
        <f t="shared" si="1"/>
        <v>42349386</v>
      </c>
      <c r="I20" s="301">
        <f t="shared" si="1"/>
        <v>74291762</v>
      </c>
      <c r="J20" s="301">
        <f t="shared" si="1"/>
        <v>69379553</v>
      </c>
      <c r="K20" s="301">
        <f t="shared" si="1"/>
        <v>76659170</v>
      </c>
      <c r="L20" s="301">
        <f t="shared" si="1"/>
        <v>47750505</v>
      </c>
      <c r="M20" s="301">
        <f t="shared" si="1"/>
        <v>35503356</v>
      </c>
      <c r="N20" s="888">
        <f t="shared" ref="N20:R20" si="2">SUM(N7:N18)</f>
        <v>47732947</v>
      </c>
      <c r="O20" s="888">
        <f t="shared" si="2"/>
        <v>38476946</v>
      </c>
      <c r="P20" s="276">
        <f t="shared" si="2"/>
        <v>41151414</v>
      </c>
      <c r="Q20" s="276">
        <f t="shared" si="2"/>
        <v>56086383</v>
      </c>
      <c r="R20" s="276">
        <f t="shared" si="2"/>
        <v>87083047</v>
      </c>
      <c r="S20" s="1134" t="s">
        <v>958</v>
      </c>
      <c r="T20" s="1132" t="s">
        <v>959</v>
      </c>
      <c r="U20" s="1446" t="s">
        <v>960</v>
      </c>
      <c r="V20" s="1420" t="s">
        <v>1420</v>
      </c>
      <c r="W20" s="1446" t="s">
        <v>1433</v>
      </c>
      <c r="X20" s="1420" t="s">
        <v>1577</v>
      </c>
    </row>
    <row r="21" spans="1:24" s="8" customFormat="1" ht="30" customHeight="1" thickBot="1">
      <c r="A21" s="298" t="s">
        <v>312</v>
      </c>
      <c r="B21" s="299">
        <v>0</v>
      </c>
      <c r="C21" s="699">
        <f t="shared" ref="C21:P21" si="3">(C20-B20)/B20</f>
        <v>0.49938124440881138</v>
      </c>
      <c r="D21" s="699">
        <f t="shared" si="3"/>
        <v>0.25671813772515423</v>
      </c>
      <c r="E21" s="699">
        <f t="shared" si="3"/>
        <v>-0.45778138610583169</v>
      </c>
      <c r="F21" s="699">
        <f t="shared" si="3"/>
        <v>-0.27048523940186942</v>
      </c>
      <c r="G21" s="699">
        <f t="shared" si="3"/>
        <v>0.52181293510165738</v>
      </c>
      <c r="H21" s="699">
        <f t="shared" si="3"/>
        <v>0.4639019869015687</v>
      </c>
      <c r="I21" s="699">
        <f t="shared" si="3"/>
        <v>0.75425830258790527</v>
      </c>
      <c r="J21" s="699">
        <f t="shared" si="3"/>
        <v>-6.6120507412383081E-2</v>
      </c>
      <c r="K21" s="699">
        <f t="shared" si="3"/>
        <v>0.10492453014218757</v>
      </c>
      <c r="L21" s="699">
        <f t="shared" si="3"/>
        <v>-0.37710641792756172</v>
      </c>
      <c r="M21" s="699">
        <f t="shared" si="3"/>
        <v>-0.25648208327849098</v>
      </c>
      <c r="N21" s="699">
        <f t="shared" si="3"/>
        <v>0.34446295724832321</v>
      </c>
      <c r="O21" s="699">
        <f t="shared" si="3"/>
        <v>-0.1939122049179155</v>
      </c>
      <c r="P21" s="699">
        <f t="shared" si="3"/>
        <v>6.9508323243741857E-2</v>
      </c>
      <c r="Q21" s="699">
        <f t="shared" ref="Q21" si="4">(Q20-P20)/P20</f>
        <v>0.36292723744559541</v>
      </c>
      <c r="R21" s="699">
        <f t="shared" ref="R21" si="5">(R20-Q20)/Q20</f>
        <v>0.55265935048797854</v>
      </c>
      <c r="S21" s="700">
        <f t="shared" ref="S21" si="6">(S20-R20)/R20</f>
        <v>0.51873915252414171</v>
      </c>
      <c r="T21" s="699">
        <f t="shared" ref="T21" si="7">(T20-S20)/S20</f>
        <v>0.19357227787929226</v>
      </c>
      <c r="U21" s="700">
        <f t="shared" ref="U21" si="8">(U20-T20)/T20</f>
        <v>9.3218070472268391E-2</v>
      </c>
      <c r="V21" s="699">
        <f t="shared" ref="V21" si="9">(V20-U20)/U20</f>
        <v>9.3505034171261089E-2</v>
      </c>
      <c r="W21" s="700">
        <f t="shared" ref="W21" si="10">(W20-V20)/V20</f>
        <v>-0.24346460784197299</v>
      </c>
      <c r="X21" s="699">
        <f t="shared" ref="X21" si="11">(X20-W20)/W20</f>
        <v>0.30098162645417176</v>
      </c>
    </row>
    <row r="22" spans="1:24" s="8" customFormat="1" ht="30" customHeight="1">
      <c r="A22" s="7" t="s">
        <v>19</v>
      </c>
      <c r="B22" s="7"/>
      <c r="C22" s="7"/>
    </row>
    <row r="23" spans="1:24" s="8" customFormat="1" ht="30" customHeight="1"/>
  </sheetData>
  <mergeCells count="2">
    <mergeCell ref="A2:M2"/>
    <mergeCell ref="B5:T5"/>
  </mergeCells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40" orientation="landscape" horizontalDpi="300" verticalDpi="300" r:id="rId1"/>
  <headerFooter alignWithMargins="0">
    <oddFooter>&amp;R
&amp;"Arial,Negrito"45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showGridLines="0" zoomScale="70" zoomScaleNormal="70" workbookViewId="0">
      <selection activeCell="Q32" sqref="Q31:R32"/>
    </sheetView>
  </sheetViews>
  <sheetFormatPr defaultRowHeight="12.75"/>
  <cols>
    <col min="1" max="1" width="12.5703125" customWidth="1"/>
    <col min="2" max="2" width="10.7109375" customWidth="1"/>
    <col min="3" max="17" width="14" bestFit="1" customWidth="1"/>
    <col min="18" max="19" width="15" bestFit="1" customWidth="1"/>
  </cols>
  <sheetData>
    <row r="2" spans="1:8">
      <c r="A2" s="93"/>
      <c r="B2" s="93" t="s">
        <v>170</v>
      </c>
    </row>
    <row r="3" spans="1:8">
      <c r="A3" s="783">
        <v>1988</v>
      </c>
      <c r="B3" s="784">
        <v>25.5</v>
      </c>
      <c r="D3" s="93"/>
      <c r="E3" s="93"/>
      <c r="F3" s="93"/>
      <c r="G3" s="93"/>
      <c r="H3" s="93"/>
    </row>
    <row r="4" spans="1:8">
      <c r="A4" s="783">
        <v>1989</v>
      </c>
      <c r="B4" s="784">
        <v>38.200000000000003</v>
      </c>
    </row>
    <row r="5" spans="1:8">
      <c r="A5" s="783">
        <v>1990</v>
      </c>
      <c r="B5" s="784">
        <v>48.1</v>
      </c>
    </row>
    <row r="6" spans="1:8">
      <c r="A6" s="783">
        <v>1991</v>
      </c>
      <c r="B6" s="784">
        <v>26.1</v>
      </c>
    </row>
    <row r="7" spans="1:8">
      <c r="A7" s="783">
        <v>1992</v>
      </c>
      <c r="B7" s="784">
        <v>19</v>
      </c>
    </row>
    <row r="8" spans="1:8">
      <c r="A8" s="783">
        <v>1993</v>
      </c>
      <c r="B8" s="784">
        <v>28.9</v>
      </c>
    </row>
    <row r="9" spans="1:8">
      <c r="A9" s="783">
        <v>1994</v>
      </c>
      <c r="B9" s="784">
        <v>42.3</v>
      </c>
    </row>
    <row r="10" spans="1:8">
      <c r="A10" s="783">
        <v>1995</v>
      </c>
      <c r="B10" s="784">
        <v>74.3</v>
      </c>
    </row>
    <row r="11" spans="1:8">
      <c r="A11" s="783">
        <v>1996</v>
      </c>
      <c r="B11" s="784">
        <v>69.400000000000006</v>
      </c>
    </row>
    <row r="12" spans="1:8">
      <c r="A12" s="783">
        <v>1997</v>
      </c>
      <c r="B12" s="784">
        <v>76.7</v>
      </c>
    </row>
    <row r="13" spans="1:8">
      <c r="A13" s="783">
        <v>1998</v>
      </c>
      <c r="B13" s="784">
        <v>48</v>
      </c>
    </row>
    <row r="14" spans="1:8">
      <c r="A14" s="783">
        <v>1999</v>
      </c>
      <c r="B14" s="784">
        <v>35.5</v>
      </c>
    </row>
    <row r="15" spans="1:8">
      <c r="A15" s="783">
        <v>2000</v>
      </c>
      <c r="B15" s="785">
        <v>47.7</v>
      </c>
    </row>
    <row r="16" spans="1:8">
      <c r="A16" s="783">
        <v>2001</v>
      </c>
      <c r="B16" s="785">
        <v>38.5</v>
      </c>
    </row>
    <row r="17" spans="1:2">
      <c r="A17" s="783">
        <v>2002</v>
      </c>
      <c r="B17" s="784">
        <v>41.2</v>
      </c>
    </row>
    <row r="18" spans="1:2">
      <c r="A18" s="783">
        <v>2003</v>
      </c>
      <c r="B18" s="784">
        <v>56.1</v>
      </c>
    </row>
    <row r="19" spans="1:2">
      <c r="A19" s="783">
        <v>2004</v>
      </c>
      <c r="B19" s="784">
        <v>87.1</v>
      </c>
    </row>
    <row r="20" spans="1:2">
      <c r="A20" s="783">
        <v>2005</v>
      </c>
      <c r="B20" s="784">
        <v>132.30000000000001</v>
      </c>
    </row>
    <row r="21" spans="1:2">
      <c r="A21" s="783">
        <v>2006</v>
      </c>
      <c r="B21" s="784">
        <v>157.9</v>
      </c>
    </row>
    <row r="22" spans="1:2">
      <c r="A22" s="783">
        <v>2007</v>
      </c>
      <c r="B22" s="784">
        <v>172.6</v>
      </c>
    </row>
    <row r="23" spans="1:2">
      <c r="A23" s="783">
        <v>2008</v>
      </c>
      <c r="B23" s="784">
        <v>188.7</v>
      </c>
    </row>
    <row r="24" spans="1:2">
      <c r="A24" s="783">
        <v>2009</v>
      </c>
      <c r="B24" s="784">
        <v>142.80000000000001</v>
      </c>
    </row>
    <row r="25" spans="1:2">
      <c r="A25" s="783">
        <v>2010</v>
      </c>
      <c r="B25" s="784">
        <v>185.7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>
    <oddFooter>&amp;R46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"/>
  <sheetViews>
    <sheetView showGridLines="0" topLeftCell="E1" zoomScale="80" zoomScaleNormal="80" workbookViewId="0">
      <selection activeCell="U6" sqref="U6:X21"/>
    </sheetView>
  </sheetViews>
  <sheetFormatPr defaultColWidth="11.42578125" defaultRowHeight="12.75"/>
  <cols>
    <col min="1" max="1" width="17.7109375" customWidth="1"/>
    <col min="2" max="2" width="11.5703125" customWidth="1"/>
    <col min="3" max="3" width="11.42578125" customWidth="1"/>
    <col min="4" max="4" width="11.5703125" customWidth="1"/>
    <col min="5" max="5" width="11.42578125" customWidth="1"/>
    <col min="6" max="6" width="11.5703125" customWidth="1"/>
    <col min="7" max="7" width="12" customWidth="1"/>
    <col min="8" max="8" width="12.42578125" customWidth="1"/>
    <col min="9" max="10" width="11.5703125" customWidth="1"/>
    <col min="11" max="11" width="11.28515625" customWidth="1"/>
    <col min="12" max="13" width="12" customWidth="1"/>
    <col min="14" max="14" width="11.42578125" customWidth="1"/>
    <col min="15" max="15" width="11.85546875" customWidth="1"/>
    <col min="16" max="16" width="11.7109375" customWidth="1"/>
    <col min="17" max="17" width="11.28515625" customWidth="1"/>
    <col min="18" max="18" width="12" customWidth="1"/>
    <col min="19" max="19" width="11.42578125" customWidth="1"/>
    <col min="20" max="20" width="11.28515625" customWidth="1"/>
    <col min="21" max="21" width="11.42578125" customWidth="1"/>
    <col min="22" max="22" width="12.140625" customWidth="1"/>
    <col min="23" max="23" width="10.7109375" customWidth="1"/>
    <col min="24" max="24" width="12.42578125" customWidth="1"/>
  </cols>
  <sheetData>
    <row r="2" spans="1:24" ht="26.25">
      <c r="A2" s="106" t="s">
        <v>237</v>
      </c>
      <c r="B2" s="106"/>
      <c r="C2" s="106"/>
      <c r="D2" s="26"/>
      <c r="E2" s="26"/>
      <c r="F2" s="26"/>
      <c r="G2" s="26"/>
      <c r="H2" s="26"/>
      <c r="I2" s="26"/>
      <c r="J2" s="34"/>
      <c r="K2" s="34"/>
      <c r="L2" s="30"/>
    </row>
    <row r="3" spans="1:24" ht="23.25">
      <c r="A3" s="488" t="s">
        <v>117</v>
      </c>
      <c r="B3" s="488"/>
      <c r="C3" s="488"/>
      <c r="D3" s="489"/>
      <c r="E3" s="489"/>
      <c r="F3" s="489"/>
      <c r="G3" s="489"/>
      <c r="H3" s="489"/>
      <c r="I3" s="489"/>
      <c r="J3" s="73"/>
      <c r="K3" s="73"/>
      <c r="L3" s="73"/>
      <c r="M3" s="73"/>
    </row>
    <row r="4" spans="1:24" ht="13.5" thickBot="1">
      <c r="M4" s="71"/>
      <c r="Q4" s="71" t="s">
        <v>307</v>
      </c>
    </row>
    <row r="5" spans="1:24" ht="30" customHeight="1" thickBot="1">
      <c r="A5" s="302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266"/>
      <c r="X5" s="267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309">
        <v>2004</v>
      </c>
      <c r="S6" s="309">
        <v>2005</v>
      </c>
      <c r="T6" s="309">
        <v>2006</v>
      </c>
      <c r="U6" s="1232">
        <v>2007</v>
      </c>
      <c r="V6" s="1232">
        <v>2008</v>
      </c>
      <c r="W6" s="1232">
        <v>2009</v>
      </c>
      <c r="X6" s="1232">
        <v>2010</v>
      </c>
    </row>
    <row r="7" spans="1:24" ht="30" customHeight="1">
      <c r="A7" s="273" t="s">
        <v>423</v>
      </c>
      <c r="B7" s="274">
        <v>3894987</v>
      </c>
      <c r="C7" s="300">
        <v>3150731</v>
      </c>
      <c r="D7" s="278">
        <v>2975275</v>
      </c>
      <c r="E7" s="277">
        <v>3549665</v>
      </c>
      <c r="F7" s="278">
        <v>4276803</v>
      </c>
      <c r="G7" s="277">
        <v>1995634</v>
      </c>
      <c r="H7" s="278">
        <v>3816305</v>
      </c>
      <c r="I7" s="277">
        <v>3913879</v>
      </c>
      <c r="J7" s="303">
        <v>2923376</v>
      </c>
      <c r="K7" s="303">
        <v>3795637</v>
      </c>
      <c r="L7" s="303">
        <v>4275625</v>
      </c>
      <c r="M7" s="323">
        <v>3202561</v>
      </c>
      <c r="N7" s="281">
        <v>3993310</v>
      </c>
      <c r="O7" s="281">
        <v>4857259</v>
      </c>
      <c r="P7" s="281">
        <v>5187546</v>
      </c>
      <c r="Q7" s="281">
        <v>2410049</v>
      </c>
      <c r="R7" s="282">
        <v>2715090</v>
      </c>
      <c r="S7" s="1130" t="s">
        <v>961</v>
      </c>
      <c r="T7" s="1130" t="s">
        <v>962</v>
      </c>
      <c r="U7" s="1415" t="s">
        <v>963</v>
      </c>
      <c r="V7" s="1415" t="s">
        <v>964</v>
      </c>
      <c r="W7" s="1416" t="s">
        <v>965</v>
      </c>
      <c r="X7" s="1417" t="s">
        <v>966</v>
      </c>
    </row>
    <row r="8" spans="1:24" ht="30" customHeight="1">
      <c r="A8" s="273" t="s">
        <v>315</v>
      </c>
      <c r="B8" s="274">
        <v>3573117</v>
      </c>
      <c r="C8" s="275">
        <v>2568779</v>
      </c>
      <c r="D8" s="278">
        <v>5717568</v>
      </c>
      <c r="E8" s="276">
        <v>2802521</v>
      </c>
      <c r="F8" s="278">
        <v>4423344</v>
      </c>
      <c r="G8" s="276">
        <v>3559081</v>
      </c>
      <c r="H8" s="278">
        <v>3102708</v>
      </c>
      <c r="I8" s="276">
        <v>3942166</v>
      </c>
      <c r="J8" s="301">
        <v>3933761</v>
      </c>
      <c r="K8" s="301">
        <v>3901828</v>
      </c>
      <c r="L8" s="301">
        <v>3896322</v>
      </c>
      <c r="M8" s="301">
        <v>2299129</v>
      </c>
      <c r="N8" s="281">
        <v>3854316</v>
      </c>
      <c r="O8" s="281">
        <v>5970084</v>
      </c>
      <c r="P8" s="281">
        <v>4418008</v>
      </c>
      <c r="Q8" s="281">
        <v>2269451</v>
      </c>
      <c r="R8" s="281">
        <v>2148010</v>
      </c>
      <c r="S8" s="1131" t="s">
        <v>967</v>
      </c>
      <c r="T8" s="1131" t="s">
        <v>968</v>
      </c>
      <c r="U8" s="1418" t="s">
        <v>969</v>
      </c>
      <c r="V8" s="1418" t="s">
        <v>970</v>
      </c>
      <c r="W8" s="1419" t="s">
        <v>971</v>
      </c>
      <c r="X8" s="1420" t="s">
        <v>972</v>
      </c>
    </row>
    <row r="9" spans="1:24" ht="30" customHeight="1">
      <c r="A9" s="273" t="s">
        <v>317</v>
      </c>
      <c r="B9" s="274">
        <v>3453091</v>
      </c>
      <c r="C9" s="275">
        <v>3432313</v>
      </c>
      <c r="D9" s="278">
        <v>4370449</v>
      </c>
      <c r="E9" s="276">
        <v>3155272</v>
      </c>
      <c r="F9" s="278">
        <v>3732569</v>
      </c>
      <c r="G9" s="276">
        <v>6705851</v>
      </c>
      <c r="H9" s="278">
        <v>3441545</v>
      </c>
      <c r="I9" s="276">
        <v>5129923</v>
      </c>
      <c r="J9" s="301">
        <v>4486719</v>
      </c>
      <c r="K9" s="301">
        <v>4049149</v>
      </c>
      <c r="L9" s="301">
        <v>4293633</v>
      </c>
      <c r="M9" s="301">
        <v>2521867</v>
      </c>
      <c r="N9" s="281">
        <v>3835358</v>
      </c>
      <c r="O9" s="281">
        <v>5899535</v>
      </c>
      <c r="P9" s="281">
        <v>4898854</v>
      </c>
      <c r="Q9" s="281">
        <v>2530864</v>
      </c>
      <c r="R9" s="281">
        <v>2158662</v>
      </c>
      <c r="S9" s="1131" t="s">
        <v>973</v>
      </c>
      <c r="T9" s="1131" t="s">
        <v>974</v>
      </c>
      <c r="U9" s="1418" t="s">
        <v>975</v>
      </c>
      <c r="V9" s="1418" t="s">
        <v>976</v>
      </c>
      <c r="W9" s="1419" t="s">
        <v>977</v>
      </c>
      <c r="X9" s="1420" t="s">
        <v>1455</v>
      </c>
    </row>
    <row r="10" spans="1:24" ht="30" customHeight="1">
      <c r="A10" s="273" t="s">
        <v>316</v>
      </c>
      <c r="B10" s="274">
        <v>3364735</v>
      </c>
      <c r="C10" s="275">
        <v>4239904</v>
      </c>
      <c r="D10" s="278">
        <v>3498744</v>
      </c>
      <c r="E10" s="276">
        <v>3947849</v>
      </c>
      <c r="F10" s="278">
        <v>3777437</v>
      </c>
      <c r="G10" s="276">
        <v>4376295</v>
      </c>
      <c r="H10" s="278">
        <v>3672999</v>
      </c>
      <c r="I10" s="276">
        <v>3898510</v>
      </c>
      <c r="J10" s="301">
        <v>4429630</v>
      </c>
      <c r="K10" s="301">
        <v>3886732</v>
      </c>
      <c r="L10" s="301">
        <v>4142620</v>
      </c>
      <c r="M10" s="301">
        <v>2808276</v>
      </c>
      <c r="N10" s="281">
        <v>3929879</v>
      </c>
      <c r="O10" s="281">
        <v>5452387</v>
      </c>
      <c r="P10" s="281">
        <v>5116748</v>
      </c>
      <c r="Q10" s="281">
        <v>2638678</v>
      </c>
      <c r="R10" s="281">
        <v>2676788</v>
      </c>
      <c r="S10" s="1131" t="s">
        <v>978</v>
      </c>
      <c r="T10" s="1131" t="s">
        <v>979</v>
      </c>
      <c r="U10" s="1418" t="s">
        <v>980</v>
      </c>
      <c r="V10" s="1418" t="s">
        <v>981</v>
      </c>
      <c r="W10" s="1419" t="s">
        <v>1445</v>
      </c>
      <c r="X10" s="1420" t="s">
        <v>1456</v>
      </c>
    </row>
    <row r="11" spans="1:24" ht="30" customHeight="1">
      <c r="A11" s="273" t="s">
        <v>442</v>
      </c>
      <c r="B11" s="274">
        <v>3174194</v>
      </c>
      <c r="C11" s="275">
        <v>5373921</v>
      </c>
      <c r="D11" s="278">
        <v>5703444</v>
      </c>
      <c r="E11" s="276">
        <v>3928079</v>
      </c>
      <c r="F11" s="278">
        <v>4386827</v>
      </c>
      <c r="G11" s="276">
        <v>4802233</v>
      </c>
      <c r="H11" s="278">
        <v>3658033</v>
      </c>
      <c r="I11" s="276">
        <v>3465910</v>
      </c>
      <c r="J11" s="301">
        <v>5098783</v>
      </c>
      <c r="K11" s="301">
        <v>3751181</v>
      </c>
      <c r="L11" s="301">
        <v>4289076</v>
      </c>
      <c r="M11" s="301">
        <v>2864697</v>
      </c>
      <c r="N11" s="281">
        <v>3877099</v>
      </c>
      <c r="O11" s="281">
        <v>6264231</v>
      </c>
      <c r="P11" s="281">
        <v>4793594</v>
      </c>
      <c r="Q11" s="281">
        <v>2785398</v>
      </c>
      <c r="R11" s="281">
        <v>2576788</v>
      </c>
      <c r="S11" s="1131" t="s">
        <v>982</v>
      </c>
      <c r="T11" s="1131" t="s">
        <v>983</v>
      </c>
      <c r="U11" s="1418" t="s">
        <v>984</v>
      </c>
      <c r="V11" s="1418" t="s">
        <v>985</v>
      </c>
      <c r="W11" s="1419" t="s">
        <v>1446</v>
      </c>
      <c r="X11" s="1420" t="s">
        <v>1457</v>
      </c>
    </row>
    <row r="12" spans="1:24" ht="30" customHeight="1">
      <c r="A12" s="273" t="s">
        <v>443</v>
      </c>
      <c r="B12" s="274">
        <v>3785683</v>
      </c>
      <c r="C12" s="275">
        <v>5449025</v>
      </c>
      <c r="D12" s="278">
        <v>6238274</v>
      </c>
      <c r="E12" s="276">
        <v>3968941</v>
      </c>
      <c r="F12" s="278">
        <v>4588549</v>
      </c>
      <c r="G12" s="276">
        <v>4166039</v>
      </c>
      <c r="H12" s="278">
        <v>4562273</v>
      </c>
      <c r="I12" s="276">
        <v>4392393</v>
      </c>
      <c r="J12" s="301">
        <v>3875556</v>
      </c>
      <c r="K12" s="301">
        <v>5093051</v>
      </c>
      <c r="L12" s="301">
        <v>4563386</v>
      </c>
      <c r="M12" s="301">
        <v>2967849</v>
      </c>
      <c r="N12" s="281">
        <v>4516630</v>
      </c>
      <c r="O12" s="281">
        <v>5720477</v>
      </c>
      <c r="P12" s="281">
        <v>3568539</v>
      </c>
      <c r="Q12" s="281">
        <v>2388896</v>
      </c>
      <c r="R12" s="281">
        <v>2814844</v>
      </c>
      <c r="S12" s="1131" t="s">
        <v>986</v>
      </c>
      <c r="T12" s="1131" t="s">
        <v>987</v>
      </c>
      <c r="U12" s="1418" t="s">
        <v>988</v>
      </c>
      <c r="V12" s="1418" t="s">
        <v>989</v>
      </c>
      <c r="W12" s="1419" t="s">
        <v>1447</v>
      </c>
      <c r="X12" s="1420" t="s">
        <v>1286</v>
      </c>
    </row>
    <row r="13" spans="1:24" ht="30" customHeight="1">
      <c r="A13" s="273" t="s">
        <v>476</v>
      </c>
      <c r="B13" s="274">
        <v>3698458</v>
      </c>
      <c r="C13" s="275">
        <v>5339995</v>
      </c>
      <c r="D13" s="278">
        <v>5267591</v>
      </c>
      <c r="E13" s="276">
        <v>3851937</v>
      </c>
      <c r="F13" s="278">
        <v>5149578</v>
      </c>
      <c r="G13" s="276">
        <v>3272694</v>
      </c>
      <c r="H13" s="278">
        <v>3275090</v>
      </c>
      <c r="I13" s="276">
        <v>4251667</v>
      </c>
      <c r="J13" s="301">
        <v>4595443</v>
      </c>
      <c r="K13" s="301">
        <v>4327792</v>
      </c>
      <c r="L13" s="301">
        <v>5174868</v>
      </c>
      <c r="M13" s="301">
        <v>2585680</v>
      </c>
      <c r="N13" s="281">
        <v>4584639</v>
      </c>
      <c r="O13" s="281">
        <v>5610993</v>
      </c>
      <c r="P13" s="281">
        <v>3170026</v>
      </c>
      <c r="Q13" s="281">
        <v>2411346</v>
      </c>
      <c r="R13" s="281">
        <v>3135192</v>
      </c>
      <c r="S13" s="1131" t="s">
        <v>990</v>
      </c>
      <c r="T13" s="1131" t="s">
        <v>991</v>
      </c>
      <c r="U13" s="1418" t="s">
        <v>992</v>
      </c>
      <c r="V13" s="1418" t="s">
        <v>993</v>
      </c>
      <c r="W13" s="1419" t="s">
        <v>1448</v>
      </c>
      <c r="X13" s="1420" t="s">
        <v>1458</v>
      </c>
    </row>
    <row r="14" spans="1:24" ht="30" customHeight="1">
      <c r="A14" s="273" t="s">
        <v>478</v>
      </c>
      <c r="B14" s="274">
        <v>4491885</v>
      </c>
      <c r="C14" s="275">
        <v>5917600</v>
      </c>
      <c r="D14" s="278">
        <v>4970675</v>
      </c>
      <c r="E14" s="276">
        <v>4529485</v>
      </c>
      <c r="F14" s="278">
        <v>4756542</v>
      </c>
      <c r="G14" s="276">
        <v>3731989</v>
      </c>
      <c r="H14" s="278">
        <v>4674203</v>
      </c>
      <c r="I14" s="276">
        <v>4132613</v>
      </c>
      <c r="J14" s="301">
        <v>4959964</v>
      </c>
      <c r="K14" s="301">
        <v>4621775</v>
      </c>
      <c r="L14" s="301">
        <v>4558777</v>
      </c>
      <c r="M14" s="301">
        <v>3115307</v>
      </c>
      <c r="N14" s="281">
        <v>4736103</v>
      </c>
      <c r="O14" s="281">
        <v>6485768</v>
      </c>
      <c r="P14" s="281">
        <v>3734950</v>
      </c>
      <c r="Q14" s="281">
        <v>2810555</v>
      </c>
      <c r="R14" s="281">
        <v>3012548</v>
      </c>
      <c r="S14" s="1131" t="s">
        <v>994</v>
      </c>
      <c r="T14" s="1131" t="s">
        <v>995</v>
      </c>
      <c r="U14" s="1418" t="s">
        <v>996</v>
      </c>
      <c r="V14" s="1418" t="s">
        <v>997</v>
      </c>
      <c r="W14" s="1419" t="s">
        <v>1449</v>
      </c>
      <c r="X14" s="1420" t="s">
        <v>1285</v>
      </c>
    </row>
    <row r="15" spans="1:24" ht="30" customHeight="1">
      <c r="A15" s="273" t="s">
        <v>480</v>
      </c>
      <c r="B15" s="274">
        <v>4581039</v>
      </c>
      <c r="C15" s="275">
        <v>6743760</v>
      </c>
      <c r="D15" s="278">
        <v>5008830</v>
      </c>
      <c r="E15" s="276">
        <v>4032171</v>
      </c>
      <c r="F15" s="278">
        <v>4543150</v>
      </c>
      <c r="G15" s="276">
        <v>3770878</v>
      </c>
      <c r="H15" s="278">
        <v>4536279</v>
      </c>
      <c r="I15" s="276">
        <v>3573025</v>
      </c>
      <c r="J15" s="301">
        <v>4253274</v>
      </c>
      <c r="K15" s="301">
        <v>4782231</v>
      </c>
      <c r="L15" s="301">
        <v>4196535</v>
      </c>
      <c r="M15" s="301">
        <v>3128612</v>
      </c>
      <c r="N15" s="281">
        <v>4154474</v>
      </c>
      <c r="O15" s="281">
        <v>5458376</v>
      </c>
      <c r="P15" s="281">
        <v>2055989</v>
      </c>
      <c r="Q15" s="281">
        <v>2832171</v>
      </c>
      <c r="R15" s="281">
        <v>2495124</v>
      </c>
      <c r="S15" s="1131" t="s">
        <v>998</v>
      </c>
      <c r="T15" s="1131" t="s">
        <v>999</v>
      </c>
      <c r="U15" s="1418" t="s">
        <v>1000</v>
      </c>
      <c r="V15" s="1418" t="s">
        <v>1001</v>
      </c>
      <c r="W15" s="1419" t="s">
        <v>1450</v>
      </c>
      <c r="X15" s="1420" t="s">
        <v>1459</v>
      </c>
    </row>
    <row r="16" spans="1:24" ht="30" customHeight="1">
      <c r="A16" s="273" t="s">
        <v>481</v>
      </c>
      <c r="B16" s="274">
        <v>4890722</v>
      </c>
      <c r="C16" s="275">
        <v>7043888</v>
      </c>
      <c r="D16" s="278">
        <v>5333166</v>
      </c>
      <c r="E16" s="276">
        <v>5021932</v>
      </c>
      <c r="F16" s="278">
        <v>4180652</v>
      </c>
      <c r="G16" s="276">
        <v>4614087</v>
      </c>
      <c r="H16" s="278">
        <v>4966760</v>
      </c>
      <c r="I16" s="276">
        <v>3386454</v>
      </c>
      <c r="J16" s="301">
        <v>4639912</v>
      </c>
      <c r="K16" s="301">
        <v>4961431</v>
      </c>
      <c r="L16" s="301">
        <v>3961275</v>
      </c>
      <c r="M16" s="301">
        <v>3103324</v>
      </c>
      <c r="N16" s="281">
        <v>4808497</v>
      </c>
      <c r="O16" s="281">
        <v>6436253</v>
      </c>
      <c r="P16" s="281">
        <v>2670317</v>
      </c>
      <c r="Q16" s="281">
        <v>2972487</v>
      </c>
      <c r="R16" s="281">
        <v>3187716</v>
      </c>
      <c r="S16" s="1131" t="s">
        <v>1002</v>
      </c>
      <c r="T16" s="1131" t="s">
        <v>1003</v>
      </c>
      <c r="U16" s="1418" t="s">
        <v>1004</v>
      </c>
      <c r="V16" s="1418" t="s">
        <v>1005</v>
      </c>
      <c r="W16" s="1419" t="s">
        <v>1451</v>
      </c>
      <c r="X16" s="1420" t="s">
        <v>1460</v>
      </c>
    </row>
    <row r="17" spans="1:24" ht="30" customHeight="1">
      <c r="A17" s="273" t="s">
        <v>1</v>
      </c>
      <c r="B17" s="274">
        <v>4636387</v>
      </c>
      <c r="C17" s="275">
        <v>1677664</v>
      </c>
      <c r="D17" s="278">
        <v>4408284</v>
      </c>
      <c r="E17" s="276">
        <v>3786838</v>
      </c>
      <c r="F17" s="278">
        <v>4282816</v>
      </c>
      <c r="G17" s="276">
        <v>4222222</v>
      </c>
      <c r="H17" s="278">
        <v>6340495</v>
      </c>
      <c r="I17" s="276">
        <v>3789420</v>
      </c>
      <c r="J17" s="301">
        <v>4155828</v>
      </c>
      <c r="K17" s="301">
        <v>4492477</v>
      </c>
      <c r="L17" s="301">
        <v>4466381</v>
      </c>
      <c r="M17" s="301">
        <v>3963945</v>
      </c>
      <c r="N17" s="281">
        <v>4581503</v>
      </c>
      <c r="O17" s="281">
        <v>7229801</v>
      </c>
      <c r="P17" s="281">
        <v>2674135</v>
      </c>
      <c r="Q17" s="281">
        <v>2958284</v>
      </c>
      <c r="R17" s="281">
        <v>3443350</v>
      </c>
      <c r="S17" s="1131" t="s">
        <v>1006</v>
      </c>
      <c r="T17" s="1131" t="s">
        <v>1007</v>
      </c>
      <c r="U17" s="1418" t="s">
        <v>1008</v>
      </c>
      <c r="V17" s="1418" t="s">
        <v>1009</v>
      </c>
      <c r="W17" s="1419" t="s">
        <v>1452</v>
      </c>
      <c r="X17" s="1420" t="s">
        <v>1461</v>
      </c>
    </row>
    <row r="18" spans="1:24" ht="30" customHeight="1" thickBot="1">
      <c r="A18" s="273" t="s">
        <v>9</v>
      </c>
      <c r="B18" s="274">
        <v>4011805</v>
      </c>
      <c r="C18" s="275">
        <v>6400549</v>
      </c>
      <c r="D18" s="278">
        <v>3716659</v>
      </c>
      <c r="E18" s="276">
        <v>3718218</v>
      </c>
      <c r="F18" s="278">
        <v>4038811</v>
      </c>
      <c r="G18" s="276">
        <v>4405399</v>
      </c>
      <c r="H18" s="278">
        <v>5202630</v>
      </c>
      <c r="I18" s="276">
        <v>3841204</v>
      </c>
      <c r="J18" s="301">
        <v>4013757</v>
      </c>
      <c r="K18" s="301">
        <v>4611412</v>
      </c>
      <c r="L18" s="301">
        <v>4470198</v>
      </c>
      <c r="M18" s="301">
        <v>4405219</v>
      </c>
      <c r="N18" s="281">
        <v>3688554</v>
      </c>
      <c r="O18" s="281">
        <v>6575743</v>
      </c>
      <c r="P18" s="281">
        <v>2548267</v>
      </c>
      <c r="Q18" s="281">
        <v>2832994</v>
      </c>
      <c r="R18" s="281">
        <v>4904112</v>
      </c>
      <c r="S18" s="1131" t="s">
        <v>1010</v>
      </c>
      <c r="T18" s="1131" t="s">
        <v>1011</v>
      </c>
      <c r="U18" s="1418" t="s">
        <v>1012</v>
      </c>
      <c r="V18" s="1418" t="s">
        <v>1013</v>
      </c>
      <c r="W18" s="1419" t="s">
        <v>1453</v>
      </c>
      <c r="X18" s="1420" t="s">
        <v>1462</v>
      </c>
    </row>
    <row r="19" spans="1:24" ht="30" customHeight="1">
      <c r="A19" s="1274" t="s">
        <v>15</v>
      </c>
      <c r="B19" s="1140">
        <v>100</v>
      </c>
      <c r="C19" s="310">
        <f>(C20/$B$20)*100</f>
        <v>120.56944405221766</v>
      </c>
      <c r="D19" s="310">
        <f t="shared" ref="D19:X19" si="0">(D20/$B$20)*100</f>
        <v>120.2978280200966</v>
      </c>
      <c r="E19" s="310">
        <f t="shared" si="0"/>
        <v>97.343779409343114</v>
      </c>
      <c r="F19" s="310">
        <f t="shared" si="0"/>
        <v>109.63278046563234</v>
      </c>
      <c r="G19" s="310">
        <f t="shared" si="0"/>
        <v>104.34497124375393</v>
      </c>
      <c r="H19" s="310">
        <f t="shared" si="0"/>
        <v>107.76602111405134</v>
      </c>
      <c r="I19" s="310">
        <f t="shared" si="0"/>
        <v>100.3386757741693</v>
      </c>
      <c r="J19" s="310">
        <f t="shared" si="0"/>
        <v>108.01137973815895</v>
      </c>
      <c r="K19" s="310">
        <f t="shared" si="0"/>
        <v>109.92216077923796</v>
      </c>
      <c r="L19" s="310">
        <f t="shared" si="0"/>
        <v>109.95159969268298</v>
      </c>
      <c r="M19" s="1141">
        <f t="shared" si="0"/>
        <v>77.732328067335544</v>
      </c>
      <c r="N19" s="310">
        <f t="shared" si="0"/>
        <v>106.31729433338977</v>
      </c>
      <c r="O19" s="1175">
        <f t="shared" si="0"/>
        <v>151.31792232849693</v>
      </c>
      <c r="P19" s="310">
        <f t="shared" si="0"/>
        <v>94.282269091729404</v>
      </c>
      <c r="Q19" s="310">
        <f t="shared" si="0"/>
        <v>66.954966852519433</v>
      </c>
      <c r="R19" s="1175">
        <f t="shared" si="0"/>
        <v>74.161299549712894</v>
      </c>
      <c r="S19" s="310">
        <f t="shared" si="0"/>
        <v>107.78429216540304</v>
      </c>
      <c r="T19" s="1175">
        <f t="shared" si="0"/>
        <v>143.09948188984282</v>
      </c>
      <c r="U19" s="310">
        <f t="shared" si="0"/>
        <v>197.6743510711969</v>
      </c>
      <c r="V19" s="1175">
        <f t="shared" si="0"/>
        <v>318.55898705577283</v>
      </c>
      <c r="W19" s="1141">
        <f t="shared" si="0"/>
        <v>307.17217514647911</v>
      </c>
      <c r="X19" s="310">
        <f t="shared" si="0"/>
        <v>424.17456283160971</v>
      </c>
    </row>
    <row r="20" spans="1:24" ht="30" customHeight="1">
      <c r="A20" s="273" t="s">
        <v>260</v>
      </c>
      <c r="B20" s="733">
        <f>SUM(B7:B18)</f>
        <v>47556103</v>
      </c>
      <c r="C20" s="733">
        <f>SUM(C7:C18)</f>
        <v>57338129</v>
      </c>
      <c r="D20" s="301">
        <f t="shared" ref="D20:M20" si="1">SUM(D7:D18)</f>
        <v>57208959</v>
      </c>
      <c r="E20" s="301">
        <f t="shared" si="1"/>
        <v>46292908</v>
      </c>
      <c r="F20" s="301">
        <f t="shared" si="1"/>
        <v>52137078</v>
      </c>
      <c r="G20" s="301">
        <f t="shared" si="1"/>
        <v>49622402</v>
      </c>
      <c r="H20" s="301">
        <f t="shared" si="1"/>
        <v>51249320</v>
      </c>
      <c r="I20" s="301">
        <f t="shared" si="1"/>
        <v>47717164</v>
      </c>
      <c r="J20" s="301">
        <f t="shared" si="1"/>
        <v>51366003</v>
      </c>
      <c r="K20" s="301">
        <f t="shared" si="1"/>
        <v>52274696</v>
      </c>
      <c r="L20" s="301">
        <f t="shared" si="1"/>
        <v>52288696</v>
      </c>
      <c r="M20" s="278">
        <f t="shared" si="1"/>
        <v>36966466</v>
      </c>
      <c r="N20" s="276">
        <f t="shared" ref="N20:R20" si="2">SUM(N7:N18)</f>
        <v>50560362</v>
      </c>
      <c r="O20" s="278">
        <f t="shared" si="2"/>
        <v>71960907</v>
      </c>
      <c r="P20" s="276">
        <f t="shared" si="2"/>
        <v>44836973</v>
      </c>
      <c r="Q20" s="276">
        <f t="shared" si="2"/>
        <v>31841173</v>
      </c>
      <c r="R20" s="278">
        <f t="shared" si="2"/>
        <v>35268224</v>
      </c>
      <c r="S20" s="1132" t="s">
        <v>1014</v>
      </c>
      <c r="T20" s="1134" t="s">
        <v>1015</v>
      </c>
      <c r="U20" s="1420" t="s">
        <v>1016</v>
      </c>
      <c r="V20" s="1446" t="s">
        <v>1017</v>
      </c>
      <c r="W20" s="1444" t="s">
        <v>1454</v>
      </c>
      <c r="X20" s="1420" t="s">
        <v>1463</v>
      </c>
    </row>
    <row r="21" spans="1:24" ht="30" customHeight="1" thickBot="1">
      <c r="A21" s="298" t="s">
        <v>312</v>
      </c>
      <c r="B21" s="299"/>
      <c r="C21" s="699">
        <f t="shared" ref="C21:P21" si="3">(C20-B20)/B20</f>
        <v>0.2056944405221765</v>
      </c>
      <c r="D21" s="699">
        <f t="shared" si="3"/>
        <v>-2.2527766819876527E-3</v>
      </c>
      <c r="E21" s="699">
        <f t="shared" si="3"/>
        <v>-0.19081016663841061</v>
      </c>
      <c r="F21" s="699">
        <f t="shared" si="3"/>
        <v>0.1262433113944797</v>
      </c>
      <c r="G21" s="699">
        <f t="shared" si="3"/>
        <v>-4.8232008705973127E-2</v>
      </c>
      <c r="H21" s="699">
        <f t="shared" si="3"/>
        <v>3.2785958245229646E-2</v>
      </c>
      <c r="I21" s="699">
        <f t="shared" si="3"/>
        <v>-6.8921031537589175E-2</v>
      </c>
      <c r="J21" s="699">
        <f t="shared" si="3"/>
        <v>7.6468060842844729E-2</v>
      </c>
      <c r="K21" s="699">
        <f t="shared" si="3"/>
        <v>1.7690553029792878E-2</v>
      </c>
      <c r="L21" s="699">
        <f t="shared" si="3"/>
        <v>2.6781600030729974E-4</v>
      </c>
      <c r="M21" s="1128">
        <f t="shared" si="3"/>
        <v>-0.29303140395775024</v>
      </c>
      <c r="N21" s="699">
        <f t="shared" si="3"/>
        <v>0.36773588256989459</v>
      </c>
      <c r="O21" s="700">
        <f t="shared" si="3"/>
        <v>0.4232672424299494</v>
      </c>
      <c r="P21" s="699">
        <f t="shared" si="3"/>
        <v>-0.37692596064693851</v>
      </c>
      <c r="Q21" s="699">
        <f t="shared" ref="Q21" si="4">(Q20-P20)/P20</f>
        <v>-0.28984561468946624</v>
      </c>
      <c r="R21" s="700">
        <f t="shared" ref="R21" si="5">(R20-Q20)/Q20</f>
        <v>0.10762954618537451</v>
      </c>
      <c r="S21" s="699">
        <f t="shared" ref="S21" si="6">(S20-R20)/R20</f>
        <v>0.45337652953548213</v>
      </c>
      <c r="T21" s="700">
        <f t="shared" ref="T21" si="7">(T20-S20)/S20</f>
        <v>0.32764690489636461</v>
      </c>
      <c r="U21" s="699">
        <f t="shared" ref="U21" si="8">(U20-T20)/T20</f>
        <v>0.38137712632227067</v>
      </c>
      <c r="V21" s="700">
        <f t="shared" ref="V21" si="9">(V20-U20)/U20</f>
        <v>0.61153424978760451</v>
      </c>
      <c r="W21" s="1128">
        <f t="shared" ref="W21" si="10">(W20-V20)/V20</f>
        <v>-3.5744751747657205E-2</v>
      </c>
      <c r="X21" s="699">
        <f t="shared" ref="X21" si="11">(X20-W20)/W20</f>
        <v>0.38090164784403541</v>
      </c>
    </row>
    <row r="22" spans="1:24" ht="12.75" customHeight="1">
      <c r="A22" s="7" t="s">
        <v>19</v>
      </c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</sheetData>
  <mergeCells count="1">
    <mergeCell ref="B5:T5"/>
  </mergeCells>
  <phoneticPr fontId="24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
&amp;10 47&amp;9
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J30"/>
  <sheetViews>
    <sheetView showGridLines="0" zoomScale="70" zoomScaleNormal="70" workbookViewId="0">
      <selection activeCell="V23" sqref="V23"/>
    </sheetView>
  </sheetViews>
  <sheetFormatPr defaultRowHeight="12.75"/>
  <cols>
    <col min="1" max="1" width="10.7109375" customWidth="1"/>
    <col min="2" max="2" width="8.140625" customWidth="1"/>
    <col min="3" max="3" width="8.28515625" customWidth="1"/>
    <col min="4" max="4" width="9.7109375" customWidth="1"/>
    <col min="5" max="5" width="10.140625" customWidth="1"/>
    <col min="6" max="6" width="10.5703125" customWidth="1"/>
    <col min="7" max="8" width="9.7109375" customWidth="1"/>
    <col min="9" max="9" width="10" customWidth="1"/>
    <col min="10" max="10" width="9" customWidth="1"/>
    <col min="11" max="12" width="8.5703125" customWidth="1"/>
    <col min="13" max="13" width="9.28515625" customWidth="1"/>
    <col min="14" max="14" width="8" customWidth="1"/>
    <col min="15" max="15" width="6.7109375" customWidth="1"/>
    <col min="16" max="22" width="14" bestFit="1" customWidth="1"/>
  </cols>
  <sheetData>
    <row r="3" spans="4:10">
      <c r="D3" s="500"/>
      <c r="E3" s="500"/>
      <c r="F3" s="500"/>
      <c r="G3" s="500"/>
      <c r="H3" s="500"/>
      <c r="I3" s="500"/>
      <c r="J3" s="500"/>
    </row>
    <row r="4" spans="4:10">
      <c r="D4" s="434"/>
    </row>
    <row r="5" spans="4:10">
      <c r="D5" s="434"/>
    </row>
    <row r="6" spans="4:10">
      <c r="D6" s="434"/>
    </row>
    <row r="7" spans="4:10">
      <c r="D7" s="434"/>
      <c r="G7" s="93"/>
      <c r="H7" s="93" t="s">
        <v>170</v>
      </c>
    </row>
    <row r="8" spans="4:10">
      <c r="D8" s="434"/>
      <c r="G8" s="93">
        <v>1988</v>
      </c>
      <c r="H8" s="710">
        <v>47.6</v>
      </c>
    </row>
    <row r="9" spans="4:10">
      <c r="D9" s="434"/>
      <c r="G9" s="93">
        <v>1989</v>
      </c>
      <c r="H9" s="710">
        <v>57.3</v>
      </c>
    </row>
    <row r="10" spans="4:10">
      <c r="D10" s="434"/>
      <c r="G10" s="93">
        <v>1990</v>
      </c>
      <c r="H10" s="711">
        <v>57.2</v>
      </c>
    </row>
    <row r="11" spans="4:10">
      <c r="D11" s="434"/>
      <c r="G11" s="93">
        <v>1991</v>
      </c>
      <c r="H11" s="710">
        <v>46.3</v>
      </c>
    </row>
    <row r="12" spans="4:10">
      <c r="D12" s="434"/>
      <c r="G12" s="93">
        <v>1992</v>
      </c>
      <c r="H12" s="710">
        <v>52.1</v>
      </c>
    </row>
    <row r="13" spans="4:10">
      <c r="D13" s="434"/>
      <c r="G13" s="93">
        <v>1993</v>
      </c>
      <c r="H13" s="710">
        <v>49.6</v>
      </c>
    </row>
    <row r="14" spans="4:10">
      <c r="D14" s="434"/>
      <c r="G14" s="93">
        <v>1994</v>
      </c>
      <c r="H14" s="710">
        <v>51.2</v>
      </c>
    </row>
    <row r="15" spans="4:10">
      <c r="D15" s="434"/>
      <c r="G15" s="93">
        <v>1995</v>
      </c>
      <c r="H15" s="710">
        <v>47.7</v>
      </c>
    </row>
    <row r="16" spans="4:10">
      <c r="D16" s="434"/>
      <c r="G16" s="93">
        <v>1996</v>
      </c>
      <c r="H16" s="710">
        <v>51.4</v>
      </c>
    </row>
    <row r="17" spans="4:8">
      <c r="D17" s="434"/>
      <c r="G17" s="93">
        <v>1997</v>
      </c>
      <c r="H17" s="710">
        <v>52.3</v>
      </c>
    </row>
    <row r="18" spans="4:8">
      <c r="D18" s="434"/>
      <c r="G18" s="93">
        <v>1998</v>
      </c>
      <c r="H18" s="710">
        <v>52.3</v>
      </c>
    </row>
    <row r="19" spans="4:8">
      <c r="D19" s="434"/>
      <c r="G19" s="93">
        <v>1999</v>
      </c>
      <c r="H19" s="710">
        <v>37</v>
      </c>
    </row>
    <row r="20" spans="4:8">
      <c r="D20" s="434"/>
      <c r="G20" s="93">
        <v>2000</v>
      </c>
      <c r="H20" s="710">
        <v>50.6</v>
      </c>
    </row>
    <row r="21" spans="4:8">
      <c r="D21" s="434"/>
      <c r="G21" s="93">
        <v>2001</v>
      </c>
      <c r="H21" s="710">
        <v>72</v>
      </c>
    </row>
    <row r="22" spans="4:8">
      <c r="G22" s="93">
        <v>2002</v>
      </c>
      <c r="H22" s="710">
        <v>44.8</v>
      </c>
    </row>
    <row r="23" spans="4:8">
      <c r="G23" s="93">
        <v>2003</v>
      </c>
      <c r="H23" s="710">
        <v>31.8</v>
      </c>
    </row>
    <row r="24" spans="4:8">
      <c r="G24" s="93">
        <v>2004</v>
      </c>
      <c r="H24" s="710">
        <v>35.299999999999997</v>
      </c>
    </row>
    <row r="25" spans="4:8">
      <c r="G25" s="93">
        <v>2005</v>
      </c>
      <c r="H25" s="710">
        <v>51.3</v>
      </c>
    </row>
    <row r="26" spans="4:8">
      <c r="G26" s="93">
        <v>2006</v>
      </c>
      <c r="H26" s="710">
        <v>68.099999999999994</v>
      </c>
    </row>
    <row r="27" spans="4:8">
      <c r="G27" s="93">
        <v>2007</v>
      </c>
      <c r="H27" s="710">
        <v>94</v>
      </c>
    </row>
    <row r="28" spans="4:8">
      <c r="G28" s="93">
        <v>2008</v>
      </c>
      <c r="H28" s="710">
        <v>151.5</v>
      </c>
    </row>
    <row r="29" spans="4:8">
      <c r="G29" s="1142">
        <v>2009</v>
      </c>
      <c r="H29" s="710">
        <v>146.1</v>
      </c>
    </row>
    <row r="30" spans="4:8">
      <c r="G30" s="1142">
        <v>2010</v>
      </c>
      <c r="H30" s="710">
        <v>201.7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horizontalDpi="300" verticalDpi="300" r:id="rId1"/>
  <headerFooter alignWithMargins="0">
    <oddFooter>&amp;R&amp;"Arial,Negrito"48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3"/>
  <sheetViews>
    <sheetView showGridLines="0" topLeftCell="G1" zoomScale="80" zoomScaleNormal="80" workbookViewId="0">
      <selection activeCell="U7" sqref="U7:X21"/>
    </sheetView>
  </sheetViews>
  <sheetFormatPr defaultColWidth="11.42578125" defaultRowHeight="12.75"/>
  <cols>
    <col min="1" max="1" width="20.140625" customWidth="1"/>
    <col min="2" max="2" width="10.85546875" customWidth="1"/>
    <col min="3" max="3" width="11" customWidth="1"/>
    <col min="4" max="4" width="11.85546875" customWidth="1"/>
    <col min="5" max="5" width="12" customWidth="1"/>
    <col min="6" max="7" width="11.7109375" customWidth="1"/>
    <col min="8" max="8" width="11.85546875" customWidth="1"/>
    <col min="9" max="9" width="11.7109375" customWidth="1"/>
    <col min="10" max="11" width="11.85546875" customWidth="1"/>
    <col min="12" max="13" width="14.7109375" customWidth="1"/>
    <col min="14" max="14" width="14.5703125" customWidth="1"/>
    <col min="15" max="15" width="13.42578125" customWidth="1"/>
    <col min="16" max="16" width="13.5703125" customWidth="1"/>
    <col min="17" max="17" width="14.5703125" customWidth="1"/>
    <col min="18" max="18" width="15.5703125" customWidth="1"/>
    <col min="19" max="19" width="11.140625" customWidth="1"/>
    <col min="20" max="20" width="11.85546875" customWidth="1"/>
    <col min="21" max="21" width="13.42578125" customWidth="1"/>
    <col min="22" max="22" width="13.28515625" customWidth="1"/>
    <col min="23" max="23" width="13.7109375" customWidth="1"/>
    <col min="24" max="24" width="13" customWidth="1"/>
  </cols>
  <sheetData>
    <row r="2" spans="1:24" ht="26.25">
      <c r="A2" s="106" t="s">
        <v>237</v>
      </c>
      <c r="B2" s="106"/>
      <c r="C2" s="106"/>
      <c r="D2" s="26"/>
      <c r="E2" s="26"/>
      <c r="F2" s="26"/>
      <c r="G2" s="26"/>
      <c r="H2" s="26"/>
      <c r="I2" s="34"/>
      <c r="J2" s="34"/>
      <c r="K2" s="34"/>
      <c r="L2" s="30"/>
    </row>
    <row r="3" spans="1:24" ht="23.25">
      <c r="A3" s="488" t="s">
        <v>118</v>
      </c>
      <c r="B3" s="488"/>
      <c r="C3" s="488"/>
      <c r="D3" s="489"/>
      <c r="E3" s="489"/>
      <c r="F3" s="489"/>
      <c r="G3" s="489"/>
      <c r="H3" s="489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24" ht="13.5" thickBot="1">
      <c r="M4" s="71"/>
      <c r="N4" s="71"/>
      <c r="O4" s="71"/>
      <c r="P4" s="71"/>
      <c r="Q4" s="71" t="s">
        <v>307</v>
      </c>
      <c r="R4" s="71"/>
    </row>
    <row r="5" spans="1:24" ht="30" customHeight="1" thickBot="1">
      <c r="A5" s="302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901"/>
      <c r="V5" s="901"/>
      <c r="W5" s="901"/>
      <c r="X5" s="902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309">
        <v>2004</v>
      </c>
      <c r="S6" s="309">
        <v>2005</v>
      </c>
      <c r="T6" s="309">
        <v>2006</v>
      </c>
      <c r="U6" s="1232">
        <v>2007</v>
      </c>
      <c r="V6" s="272">
        <v>2008</v>
      </c>
      <c r="W6" s="1232">
        <v>2009</v>
      </c>
      <c r="X6" s="272">
        <v>2010</v>
      </c>
    </row>
    <row r="7" spans="1:24" ht="30" customHeight="1">
      <c r="A7" s="273" t="s">
        <v>423</v>
      </c>
      <c r="B7" s="274">
        <v>1851550</v>
      </c>
      <c r="C7" s="300">
        <v>2337377</v>
      </c>
      <c r="D7" s="278">
        <v>3013733</v>
      </c>
      <c r="E7" s="277">
        <v>13921480</v>
      </c>
      <c r="F7" s="278">
        <v>15023034</v>
      </c>
      <c r="G7" s="277">
        <v>16817619</v>
      </c>
      <c r="H7" s="278">
        <v>21324524</v>
      </c>
      <c r="I7" s="277">
        <v>59969050</v>
      </c>
      <c r="J7" s="303">
        <v>72180285</v>
      </c>
      <c r="K7" s="303">
        <v>54606215</v>
      </c>
      <c r="L7" s="303">
        <v>88867833</v>
      </c>
      <c r="M7" s="303">
        <v>46099291</v>
      </c>
      <c r="N7" s="281">
        <v>55767630</v>
      </c>
      <c r="O7" s="281">
        <v>74896221</v>
      </c>
      <c r="P7" s="281">
        <v>77693686</v>
      </c>
      <c r="Q7" s="281">
        <v>75331615</v>
      </c>
      <c r="R7" s="282">
        <v>98942525</v>
      </c>
      <c r="S7" s="1275" t="s">
        <v>1018</v>
      </c>
      <c r="T7" s="1317" t="s">
        <v>1019</v>
      </c>
      <c r="U7" s="1449" t="s">
        <v>1464</v>
      </c>
      <c r="V7" s="1417" t="s">
        <v>1477</v>
      </c>
      <c r="W7" s="1449" t="s">
        <v>1490</v>
      </c>
      <c r="X7" s="1417" t="s">
        <v>1491</v>
      </c>
    </row>
    <row r="8" spans="1:24" ht="30" customHeight="1">
      <c r="A8" s="273" t="s">
        <v>315</v>
      </c>
      <c r="B8" s="274">
        <v>1195950</v>
      </c>
      <c r="C8" s="275">
        <v>1748468</v>
      </c>
      <c r="D8" s="278">
        <v>1652643</v>
      </c>
      <c r="E8" s="276">
        <v>7142386</v>
      </c>
      <c r="F8" s="278">
        <v>11656435</v>
      </c>
      <c r="G8" s="276">
        <v>12392701</v>
      </c>
      <c r="H8" s="278">
        <v>45760431</v>
      </c>
      <c r="I8" s="276">
        <v>61329016</v>
      </c>
      <c r="J8" s="301">
        <v>62819716</v>
      </c>
      <c r="K8" s="301">
        <v>49967747</v>
      </c>
      <c r="L8" s="301">
        <v>67728304</v>
      </c>
      <c r="M8" s="301">
        <v>32116610</v>
      </c>
      <c r="N8" s="281">
        <v>78694410</v>
      </c>
      <c r="O8" s="281">
        <v>70066679</v>
      </c>
      <c r="P8" s="281">
        <v>78918734</v>
      </c>
      <c r="Q8" s="281">
        <v>62353960</v>
      </c>
      <c r="R8" s="281">
        <v>84855979</v>
      </c>
      <c r="S8" s="1276" t="s">
        <v>1020</v>
      </c>
      <c r="T8" s="1132" t="s">
        <v>1021</v>
      </c>
      <c r="U8" s="1446" t="s">
        <v>1465</v>
      </c>
      <c r="V8" s="1420" t="s">
        <v>1478</v>
      </c>
      <c r="W8" s="1446" t="s">
        <v>1493</v>
      </c>
      <c r="X8" s="1420" t="s">
        <v>1492</v>
      </c>
    </row>
    <row r="9" spans="1:24" ht="30" customHeight="1">
      <c r="A9" s="273" t="s">
        <v>317</v>
      </c>
      <c r="B9" s="274">
        <v>1919405</v>
      </c>
      <c r="C9" s="275">
        <v>1770738</v>
      </c>
      <c r="D9" s="278">
        <v>2040636</v>
      </c>
      <c r="E9" s="276">
        <v>11944654</v>
      </c>
      <c r="F9" s="278">
        <v>10996117</v>
      </c>
      <c r="G9" s="276">
        <v>16214114</v>
      </c>
      <c r="H9" s="278">
        <v>38699093</v>
      </c>
      <c r="I9" s="276">
        <v>65857850</v>
      </c>
      <c r="J9" s="301">
        <v>76672886</v>
      </c>
      <c r="K9" s="301">
        <v>80687017</v>
      </c>
      <c r="L9" s="301">
        <v>67276993</v>
      </c>
      <c r="M9" s="301">
        <v>43983715</v>
      </c>
      <c r="N9" s="281">
        <v>60795437</v>
      </c>
      <c r="O9" s="281">
        <v>112744364</v>
      </c>
      <c r="P9" s="281">
        <v>98566054</v>
      </c>
      <c r="Q9" s="281">
        <v>64660812</v>
      </c>
      <c r="R9" s="281">
        <v>106637215</v>
      </c>
      <c r="S9" s="1276" t="s">
        <v>1022</v>
      </c>
      <c r="T9" s="1132" t="s">
        <v>1023</v>
      </c>
      <c r="U9" s="1446" t="s">
        <v>1466</v>
      </c>
      <c r="V9" s="1420" t="s">
        <v>1479</v>
      </c>
      <c r="W9" s="1446" t="s">
        <v>1494</v>
      </c>
      <c r="X9" s="1420" t="s">
        <v>1495</v>
      </c>
    </row>
    <row r="10" spans="1:24" ht="30" customHeight="1">
      <c r="A10" s="273" t="s">
        <v>316</v>
      </c>
      <c r="B10" s="274">
        <v>2253366</v>
      </c>
      <c r="C10" s="275">
        <v>1609653</v>
      </c>
      <c r="D10" s="278">
        <v>1069558</v>
      </c>
      <c r="E10" s="276">
        <v>13495308</v>
      </c>
      <c r="F10" s="278">
        <v>11274246</v>
      </c>
      <c r="G10" s="276">
        <v>11867429</v>
      </c>
      <c r="H10" s="278">
        <v>14977839</v>
      </c>
      <c r="I10" s="276">
        <v>45411242</v>
      </c>
      <c r="J10" s="301">
        <v>43083113</v>
      </c>
      <c r="K10" s="301">
        <v>43339616</v>
      </c>
      <c r="L10" s="301">
        <v>47883670</v>
      </c>
      <c r="M10" s="301">
        <v>42897507</v>
      </c>
      <c r="N10" s="281">
        <v>113726474</v>
      </c>
      <c r="O10" s="281">
        <v>54527555</v>
      </c>
      <c r="P10" s="281">
        <v>77723075</v>
      </c>
      <c r="Q10" s="281">
        <v>57552125</v>
      </c>
      <c r="R10" s="281">
        <v>87934083</v>
      </c>
      <c r="S10" s="1276" t="s">
        <v>1024</v>
      </c>
      <c r="T10" s="1132" t="s">
        <v>1025</v>
      </c>
      <c r="U10" s="1446" t="s">
        <v>1467</v>
      </c>
      <c r="V10" s="1420" t="s">
        <v>1480</v>
      </c>
      <c r="W10" s="1446" t="s">
        <v>1496</v>
      </c>
      <c r="X10" s="1420" t="s">
        <v>1497</v>
      </c>
    </row>
    <row r="11" spans="1:24" ht="30" customHeight="1">
      <c r="A11" s="273" t="s">
        <v>313</v>
      </c>
      <c r="B11" s="274">
        <v>1841591</v>
      </c>
      <c r="C11" s="275">
        <v>1521702</v>
      </c>
      <c r="D11" s="278">
        <v>1896321</v>
      </c>
      <c r="E11" s="276">
        <v>10612135</v>
      </c>
      <c r="F11" s="278">
        <v>10088682</v>
      </c>
      <c r="G11" s="276">
        <v>22221096</v>
      </c>
      <c r="H11" s="278">
        <v>19186688</v>
      </c>
      <c r="I11" s="276">
        <v>51405771</v>
      </c>
      <c r="J11" s="301">
        <v>51989002</v>
      </c>
      <c r="K11" s="301">
        <v>50111702</v>
      </c>
      <c r="L11" s="301">
        <v>48442599</v>
      </c>
      <c r="M11" s="301">
        <v>37635402</v>
      </c>
      <c r="N11" s="281">
        <v>25990722</v>
      </c>
      <c r="O11" s="281">
        <v>104118846</v>
      </c>
      <c r="P11" s="281">
        <v>92386433</v>
      </c>
      <c r="Q11" s="281">
        <v>71302883</v>
      </c>
      <c r="R11" s="281">
        <v>85790182</v>
      </c>
      <c r="S11" s="1276" t="s">
        <v>1026</v>
      </c>
      <c r="T11" s="1132" t="s">
        <v>1027</v>
      </c>
      <c r="U11" s="1446" t="s">
        <v>1468</v>
      </c>
      <c r="V11" s="1420" t="s">
        <v>1481</v>
      </c>
      <c r="W11" s="1446" t="s">
        <v>1498</v>
      </c>
      <c r="X11" s="1420" t="s">
        <v>1499</v>
      </c>
    </row>
    <row r="12" spans="1:24" ht="30" customHeight="1">
      <c r="A12" s="273" t="s">
        <v>314</v>
      </c>
      <c r="B12" s="274">
        <v>2737048</v>
      </c>
      <c r="C12" s="275">
        <v>1842451</v>
      </c>
      <c r="D12" s="278">
        <v>8803144</v>
      </c>
      <c r="E12" s="276">
        <v>11603856</v>
      </c>
      <c r="F12" s="278">
        <v>11115815</v>
      </c>
      <c r="G12" s="276">
        <v>13282219</v>
      </c>
      <c r="H12" s="278">
        <v>23197023</v>
      </c>
      <c r="I12" s="276">
        <v>30858748</v>
      </c>
      <c r="J12" s="301">
        <v>59370867</v>
      </c>
      <c r="K12" s="301">
        <v>78676179</v>
      </c>
      <c r="L12" s="301">
        <v>88769013</v>
      </c>
      <c r="M12" s="301">
        <v>48878584</v>
      </c>
      <c r="N12" s="281">
        <v>81967217</v>
      </c>
      <c r="O12" s="281">
        <v>34923273</v>
      </c>
      <c r="P12" s="281">
        <v>67243879</v>
      </c>
      <c r="Q12" s="281">
        <v>83620509</v>
      </c>
      <c r="R12" s="281">
        <v>79383806</v>
      </c>
      <c r="S12" s="1276" t="s">
        <v>1028</v>
      </c>
      <c r="T12" s="1132" t="s">
        <v>1029</v>
      </c>
      <c r="U12" s="1446" t="s">
        <v>1469</v>
      </c>
      <c r="V12" s="1420" t="s">
        <v>1482</v>
      </c>
      <c r="W12" s="1446" t="s">
        <v>1500</v>
      </c>
      <c r="X12" s="1420" t="s">
        <v>1501</v>
      </c>
    </row>
    <row r="13" spans="1:24" ht="30" customHeight="1">
      <c r="A13" s="273" t="s">
        <v>476</v>
      </c>
      <c r="B13" s="274">
        <v>1951389</v>
      </c>
      <c r="C13" s="275">
        <v>1699671</v>
      </c>
      <c r="D13" s="278">
        <v>10289058</v>
      </c>
      <c r="E13" s="276">
        <v>10999396</v>
      </c>
      <c r="F13" s="278">
        <v>10663714</v>
      </c>
      <c r="G13" s="276">
        <v>14012659</v>
      </c>
      <c r="H13" s="278">
        <v>23438863</v>
      </c>
      <c r="I13" s="276">
        <v>44325975</v>
      </c>
      <c r="J13" s="301">
        <v>37851676</v>
      </c>
      <c r="K13" s="301">
        <v>29406119</v>
      </c>
      <c r="L13" s="301">
        <v>35172349</v>
      </c>
      <c r="M13" s="301">
        <v>40320976</v>
      </c>
      <c r="N13" s="281">
        <v>84461557</v>
      </c>
      <c r="O13" s="281">
        <v>56546307</v>
      </c>
      <c r="P13" s="281">
        <v>68139365</v>
      </c>
      <c r="Q13" s="281">
        <v>88675964</v>
      </c>
      <c r="R13" s="281">
        <v>97040076</v>
      </c>
      <c r="S13" s="1276" t="s">
        <v>1030</v>
      </c>
      <c r="T13" s="1132" t="s">
        <v>1031</v>
      </c>
      <c r="U13" s="1446" t="s">
        <v>1470</v>
      </c>
      <c r="V13" s="1420" t="s">
        <v>1483</v>
      </c>
      <c r="W13" s="1446" t="s">
        <v>1502</v>
      </c>
      <c r="X13" s="1420" t="s">
        <v>1503</v>
      </c>
    </row>
    <row r="14" spans="1:24" ht="30" customHeight="1">
      <c r="A14" s="273" t="s">
        <v>478</v>
      </c>
      <c r="B14" s="274">
        <v>2586388</v>
      </c>
      <c r="C14" s="275">
        <v>2363676</v>
      </c>
      <c r="D14" s="278">
        <v>12040560</v>
      </c>
      <c r="E14" s="276">
        <v>12855774</v>
      </c>
      <c r="F14" s="278">
        <v>11733708</v>
      </c>
      <c r="G14" s="276">
        <v>20472360</v>
      </c>
      <c r="H14" s="278">
        <v>40930253</v>
      </c>
      <c r="I14" s="276">
        <v>49970629</v>
      </c>
      <c r="J14" s="301">
        <v>64579149</v>
      </c>
      <c r="K14" s="301">
        <v>66616639</v>
      </c>
      <c r="L14" s="301">
        <v>63061824</v>
      </c>
      <c r="M14" s="301">
        <v>44798708</v>
      </c>
      <c r="N14" s="281">
        <v>87234306</v>
      </c>
      <c r="O14" s="281">
        <v>82321393</v>
      </c>
      <c r="P14" s="281">
        <v>70920343</v>
      </c>
      <c r="Q14" s="281">
        <v>74675335</v>
      </c>
      <c r="R14" s="281">
        <v>95086968</v>
      </c>
      <c r="S14" s="1276" t="s">
        <v>1032</v>
      </c>
      <c r="T14" s="1132" t="s">
        <v>1033</v>
      </c>
      <c r="U14" s="1446" t="s">
        <v>1471</v>
      </c>
      <c r="V14" s="1420" t="s">
        <v>1484</v>
      </c>
      <c r="W14" s="1446" t="s">
        <v>1504</v>
      </c>
      <c r="X14" s="1420" t="s">
        <v>1505</v>
      </c>
    </row>
    <row r="15" spans="1:24" ht="30" customHeight="1">
      <c r="A15" s="273" t="s">
        <v>480</v>
      </c>
      <c r="B15" s="274">
        <v>1748596</v>
      </c>
      <c r="C15" s="275">
        <v>2342879</v>
      </c>
      <c r="D15" s="278">
        <v>19517062</v>
      </c>
      <c r="E15" s="276">
        <v>13562474</v>
      </c>
      <c r="F15" s="278">
        <v>14919303</v>
      </c>
      <c r="G15" s="276">
        <v>25338274</v>
      </c>
      <c r="H15" s="278">
        <v>50615319</v>
      </c>
      <c r="I15" s="276">
        <v>55862499</v>
      </c>
      <c r="J15" s="301">
        <v>65858294</v>
      </c>
      <c r="K15" s="301">
        <v>69640197</v>
      </c>
      <c r="L15" s="301">
        <v>74599713</v>
      </c>
      <c r="M15" s="301">
        <v>62590196</v>
      </c>
      <c r="N15" s="281">
        <v>99300533</v>
      </c>
      <c r="O15" s="281">
        <v>53732029</v>
      </c>
      <c r="P15" s="281">
        <v>83595550</v>
      </c>
      <c r="Q15" s="281">
        <v>99580772</v>
      </c>
      <c r="R15" s="281">
        <v>124011407</v>
      </c>
      <c r="S15" s="1276" t="s">
        <v>1034</v>
      </c>
      <c r="T15" s="1132" t="s">
        <v>1035</v>
      </c>
      <c r="U15" s="1446" t="s">
        <v>1472</v>
      </c>
      <c r="V15" s="1420" t="s">
        <v>1485</v>
      </c>
      <c r="W15" s="1446" t="s">
        <v>1506</v>
      </c>
      <c r="X15" s="1420" t="s">
        <v>1507</v>
      </c>
    </row>
    <row r="16" spans="1:24" ht="30" customHeight="1">
      <c r="A16" s="273" t="s">
        <v>481</v>
      </c>
      <c r="B16" s="274">
        <v>2122657</v>
      </c>
      <c r="C16" s="275">
        <v>2482116</v>
      </c>
      <c r="D16" s="278">
        <v>16199106</v>
      </c>
      <c r="E16" s="276">
        <v>14115030</v>
      </c>
      <c r="F16" s="278">
        <v>14013672</v>
      </c>
      <c r="G16" s="276">
        <v>17439692</v>
      </c>
      <c r="H16" s="278">
        <v>61254399</v>
      </c>
      <c r="I16" s="276">
        <v>67754953</v>
      </c>
      <c r="J16" s="301">
        <v>52580429</v>
      </c>
      <c r="K16" s="301">
        <v>72362534</v>
      </c>
      <c r="L16" s="301">
        <v>155627631</v>
      </c>
      <c r="M16" s="301">
        <v>80992468</v>
      </c>
      <c r="N16" s="281">
        <v>116701924</v>
      </c>
      <c r="O16" s="281">
        <v>85241052</v>
      </c>
      <c r="P16" s="281">
        <v>92467031</v>
      </c>
      <c r="Q16" s="281">
        <v>114431768</v>
      </c>
      <c r="R16" s="281">
        <v>132234550</v>
      </c>
      <c r="S16" s="1276" t="s">
        <v>1036</v>
      </c>
      <c r="T16" s="1132" t="s">
        <v>1037</v>
      </c>
      <c r="U16" s="1446" t="s">
        <v>1473</v>
      </c>
      <c r="V16" s="1420" t="s">
        <v>1486</v>
      </c>
      <c r="W16" s="1446" t="s">
        <v>1508</v>
      </c>
      <c r="X16" s="1420" t="s">
        <v>1509</v>
      </c>
    </row>
    <row r="17" spans="1:24" ht="30" customHeight="1">
      <c r="A17" s="273" t="s">
        <v>1</v>
      </c>
      <c r="B17" s="274">
        <v>3043546</v>
      </c>
      <c r="C17" s="275">
        <v>2666247</v>
      </c>
      <c r="D17" s="278">
        <v>16085664</v>
      </c>
      <c r="E17" s="276">
        <v>13613499</v>
      </c>
      <c r="F17" s="278">
        <v>15904378</v>
      </c>
      <c r="G17" s="276">
        <v>39357100</v>
      </c>
      <c r="H17" s="278">
        <v>69413515</v>
      </c>
      <c r="I17" s="276">
        <v>34904928</v>
      </c>
      <c r="J17" s="301">
        <v>70193121</v>
      </c>
      <c r="K17" s="301">
        <v>69300595</v>
      </c>
      <c r="L17" s="301">
        <v>22010355</v>
      </c>
      <c r="M17" s="301">
        <v>80178031</v>
      </c>
      <c r="N17" s="281">
        <v>87861059</v>
      </c>
      <c r="O17" s="281">
        <v>69889917</v>
      </c>
      <c r="P17" s="281">
        <v>89285393</v>
      </c>
      <c r="Q17" s="281">
        <v>104210423</v>
      </c>
      <c r="R17" s="281">
        <v>142653609</v>
      </c>
      <c r="S17" s="1276" t="s">
        <v>1038</v>
      </c>
      <c r="T17" s="1132" t="s">
        <v>1039</v>
      </c>
      <c r="U17" s="1446" t="s">
        <v>1474</v>
      </c>
      <c r="V17" s="1420" t="s">
        <v>1487</v>
      </c>
      <c r="W17" s="1446" t="s">
        <v>1510</v>
      </c>
      <c r="X17" s="1420" t="s">
        <v>1511</v>
      </c>
    </row>
    <row r="18" spans="1:24" ht="30" customHeight="1" thickBot="1">
      <c r="A18" s="288" t="s">
        <v>9</v>
      </c>
      <c r="B18" s="289">
        <v>2280787</v>
      </c>
      <c r="C18" s="265">
        <v>2270078</v>
      </c>
      <c r="D18" s="291">
        <v>17332405</v>
      </c>
      <c r="E18" s="290">
        <v>14280387</v>
      </c>
      <c r="F18" s="291">
        <v>18138960</v>
      </c>
      <c r="G18" s="290">
        <v>50094877</v>
      </c>
      <c r="H18" s="291">
        <v>25934823</v>
      </c>
      <c r="I18" s="290">
        <v>43179709</v>
      </c>
      <c r="J18" s="304">
        <v>87613822</v>
      </c>
      <c r="K18" s="304">
        <v>83099741</v>
      </c>
      <c r="L18" s="304">
        <v>42928539</v>
      </c>
      <c r="M18" s="304">
        <v>68177369</v>
      </c>
      <c r="N18" s="294">
        <v>84465229</v>
      </c>
      <c r="O18" s="294">
        <v>72058372</v>
      </c>
      <c r="P18" s="294">
        <v>80159859</v>
      </c>
      <c r="Q18" s="294">
        <v>113221659</v>
      </c>
      <c r="R18" s="294">
        <v>118683993</v>
      </c>
      <c r="S18" s="1276" t="s">
        <v>1040</v>
      </c>
      <c r="T18" s="1318" t="s">
        <v>1041</v>
      </c>
      <c r="U18" s="1446" t="s">
        <v>1475</v>
      </c>
      <c r="V18" s="1447" t="s">
        <v>1488</v>
      </c>
      <c r="W18" s="1446" t="s">
        <v>1512</v>
      </c>
      <c r="X18" s="1447" t="s">
        <v>1513</v>
      </c>
    </row>
    <row r="19" spans="1:24" ht="30" customHeight="1">
      <c r="A19" s="295" t="s">
        <v>15</v>
      </c>
      <c r="B19" s="313">
        <v>100</v>
      </c>
      <c r="C19" s="297">
        <f>(C20/$B$20)*100</f>
        <v>96.564281605480247</v>
      </c>
      <c r="D19" s="297">
        <f t="shared" ref="D19:N19" si="0">(D20/$B$20)*100</f>
        <v>430.5918630902936</v>
      </c>
      <c r="E19" s="297">
        <f t="shared" si="0"/>
        <v>580.23184618149742</v>
      </c>
      <c r="F19" s="297">
        <f t="shared" si="0"/>
        <v>609.14304026124114</v>
      </c>
      <c r="G19" s="297">
        <f t="shared" si="0"/>
        <v>1016.4004591365602</v>
      </c>
      <c r="H19" s="297">
        <f t="shared" si="0"/>
        <v>1702.6794676682332</v>
      </c>
      <c r="I19" s="297">
        <f t="shared" si="0"/>
        <v>2392.385393967862</v>
      </c>
      <c r="J19" s="297">
        <f t="shared" si="0"/>
        <v>2917.0624957676114</v>
      </c>
      <c r="K19" s="297">
        <f t="shared" si="0"/>
        <v>2928.8982653444132</v>
      </c>
      <c r="L19" s="297">
        <f t="shared" si="0"/>
        <v>3142.5671462936339</v>
      </c>
      <c r="M19" s="297">
        <f t="shared" si="0"/>
        <v>2462.2518214496608</v>
      </c>
      <c r="N19" s="297">
        <f t="shared" si="0"/>
        <v>3826.3984487397579</v>
      </c>
      <c r="O19" s="297">
        <f t="shared" ref="O19:X19" si="1">(O20/$B$20)*100</f>
        <v>3411.6273470834344</v>
      </c>
      <c r="P19" s="297">
        <f t="shared" si="1"/>
        <v>3826.9189821055102</v>
      </c>
      <c r="Q19" s="297">
        <f t="shared" si="1"/>
        <v>3954.2810191634721</v>
      </c>
      <c r="R19" s="297">
        <f t="shared" si="1"/>
        <v>4908.5108599614305</v>
      </c>
      <c r="S19" s="1141">
        <f t="shared" si="1"/>
        <v>6204.1114396669655</v>
      </c>
      <c r="T19" s="297">
        <f t="shared" si="1"/>
        <v>7896.5582656898587</v>
      </c>
      <c r="U19" s="1175">
        <f t="shared" si="1"/>
        <v>10337.605374969946</v>
      </c>
      <c r="V19" s="297">
        <f t="shared" si="1"/>
        <v>11724.119615202297</v>
      </c>
      <c r="W19" s="1175">
        <f t="shared" si="1"/>
        <v>12496.599961938367</v>
      </c>
      <c r="X19" s="297">
        <f t="shared" si="1"/>
        <v>16441.58816960793</v>
      </c>
    </row>
    <row r="20" spans="1:24" ht="30" customHeight="1">
      <c r="A20" s="273" t="s">
        <v>260</v>
      </c>
      <c r="B20" s="733">
        <f>SUM(B7:B18)</f>
        <v>25532273</v>
      </c>
      <c r="C20" s="733">
        <f>SUM(C7:C18)</f>
        <v>24655056</v>
      </c>
      <c r="D20" s="301">
        <f t="shared" ref="D20:M20" si="2">SUM(D7:D18)</f>
        <v>109939890</v>
      </c>
      <c r="E20" s="301">
        <f t="shared" si="2"/>
        <v>148146379</v>
      </c>
      <c r="F20" s="301">
        <f t="shared" si="2"/>
        <v>155528064</v>
      </c>
      <c r="G20" s="301">
        <f t="shared" si="2"/>
        <v>259510140</v>
      </c>
      <c r="H20" s="301">
        <f t="shared" si="2"/>
        <v>434732770</v>
      </c>
      <c r="I20" s="301">
        <f t="shared" si="2"/>
        <v>610830370</v>
      </c>
      <c r="J20" s="301">
        <f t="shared" si="2"/>
        <v>744792360</v>
      </c>
      <c r="K20" s="301">
        <f t="shared" si="2"/>
        <v>747814301</v>
      </c>
      <c r="L20" s="301">
        <f t="shared" si="2"/>
        <v>802368823</v>
      </c>
      <c r="M20" s="301">
        <f t="shared" si="2"/>
        <v>628668857</v>
      </c>
      <c r="N20" s="276">
        <f t="shared" ref="N20:R20" si="3">SUM(N7:N18)</f>
        <v>976966498</v>
      </c>
      <c r="O20" s="276">
        <f t="shared" si="3"/>
        <v>871066008</v>
      </c>
      <c r="P20" s="276">
        <f t="shared" si="3"/>
        <v>977099402</v>
      </c>
      <c r="Q20" s="276">
        <f t="shared" si="3"/>
        <v>1009617825</v>
      </c>
      <c r="R20" s="276">
        <f t="shared" si="3"/>
        <v>1253254393</v>
      </c>
      <c r="S20" s="1277" t="s">
        <v>1042</v>
      </c>
      <c r="T20" s="1132" t="s">
        <v>1043</v>
      </c>
      <c r="U20" s="1446" t="s">
        <v>1476</v>
      </c>
      <c r="V20" s="1420" t="s">
        <v>1489</v>
      </c>
      <c r="W20" s="1446" t="s">
        <v>1514</v>
      </c>
      <c r="X20" s="1420" t="s">
        <v>1515</v>
      </c>
    </row>
    <row r="21" spans="1:24" ht="30" customHeight="1" thickBot="1">
      <c r="A21" s="298" t="s">
        <v>312</v>
      </c>
      <c r="B21" s="1176"/>
      <c r="C21" s="699">
        <f t="shared" ref="C21:P21" si="4">(C20-B20)/B20</f>
        <v>-3.4357183945197517E-2</v>
      </c>
      <c r="D21" s="699">
        <f t="shared" si="4"/>
        <v>3.4591214881036976</v>
      </c>
      <c r="E21" s="699">
        <f t="shared" si="4"/>
        <v>0.34752162295232419</v>
      </c>
      <c r="F21" s="699">
        <f t="shared" si="4"/>
        <v>4.9826968771204322E-2</v>
      </c>
      <c r="G21" s="699">
        <f t="shared" si="4"/>
        <v>0.66857436095906142</v>
      </c>
      <c r="H21" s="699">
        <f t="shared" si="4"/>
        <v>0.67520533109033809</v>
      </c>
      <c r="I21" s="699">
        <f t="shared" si="4"/>
        <v>0.40507091287367181</v>
      </c>
      <c r="J21" s="699">
        <f t="shared" si="4"/>
        <v>0.21931127949646642</v>
      </c>
      <c r="K21" s="699">
        <f t="shared" si="4"/>
        <v>4.0574274956311314E-3</v>
      </c>
      <c r="L21" s="699">
        <f t="shared" si="4"/>
        <v>7.295196404648592E-2</v>
      </c>
      <c r="M21" s="699">
        <f t="shared" si="4"/>
        <v>-0.21648394232286863</v>
      </c>
      <c r="N21" s="699">
        <f t="shared" si="4"/>
        <v>0.55402400981348432</v>
      </c>
      <c r="O21" s="699">
        <f t="shared" si="4"/>
        <v>-0.10839725846975767</v>
      </c>
      <c r="P21" s="699">
        <f t="shared" si="4"/>
        <v>0.12172831108799277</v>
      </c>
      <c r="Q21" s="699">
        <f t="shared" ref="Q21" si="5">(Q20-P20)/P20</f>
        <v>3.3280567906846394E-2</v>
      </c>
      <c r="R21" s="699">
        <f t="shared" ref="R21" si="6">(R20-Q20)/Q20</f>
        <v>0.24131563643896639</v>
      </c>
      <c r="S21" s="1128">
        <f t="shared" ref="S21" si="7">(S20-R20)/R20</f>
        <v>0.26394982443121584</v>
      </c>
      <c r="T21" s="699">
        <f t="shared" ref="T21" si="8">(T20-S20)/S20</f>
        <v>0.27279439489142099</v>
      </c>
      <c r="U21" s="700">
        <f t="shared" ref="U21" si="9">(U20-T20)/T20</f>
        <v>0.30912798046286966</v>
      </c>
      <c r="V21" s="699">
        <f t="shared" ref="V21" si="10">(V20-U20)/U20</f>
        <v>0.13412334771353016</v>
      </c>
      <c r="W21" s="700">
        <f t="shared" ref="W21" si="11">(W20-V20)/V20</f>
        <v>6.5888132507145272E-2</v>
      </c>
      <c r="X21" s="699">
        <f t="shared" ref="X21" si="12">(X20-W20)/W20</f>
        <v>0.31568492387409758</v>
      </c>
    </row>
    <row r="22" spans="1:24" ht="12.75" customHeight="1">
      <c r="A22" s="72" t="s">
        <v>19</v>
      </c>
      <c r="B22" s="72"/>
      <c r="C22" s="72"/>
    </row>
    <row r="23" spans="1:24">
      <c r="A23" s="305" t="s">
        <v>400</v>
      </c>
    </row>
  </sheetData>
  <mergeCells count="1">
    <mergeCell ref="B5:T5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
&amp;10 49&amp;9
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30"/>
  <sheetViews>
    <sheetView showGridLines="0" zoomScale="70" zoomScaleNormal="70" workbookViewId="0">
      <selection activeCell="T36" sqref="T36"/>
    </sheetView>
  </sheetViews>
  <sheetFormatPr defaultRowHeight="12.75"/>
  <cols>
    <col min="1" max="1" width="10.7109375" customWidth="1"/>
    <col min="2" max="2" width="8.28515625" customWidth="1"/>
    <col min="3" max="3" width="9" customWidth="1"/>
    <col min="4" max="4" width="8.85546875" customWidth="1"/>
    <col min="5" max="6" width="9.28515625" bestFit="1" customWidth="1"/>
    <col min="7" max="7" width="10.28515625" bestFit="1" customWidth="1"/>
    <col min="8" max="8" width="9.5703125" bestFit="1" customWidth="1"/>
    <col min="13" max="13" width="7.28515625" customWidth="1"/>
    <col min="14" max="14" width="7.5703125" customWidth="1"/>
  </cols>
  <sheetData>
    <row r="3" spans="4:8">
      <c r="D3" s="434"/>
      <c r="E3" s="93"/>
      <c r="F3" s="93"/>
      <c r="G3" s="93"/>
      <c r="H3" s="93"/>
    </row>
    <row r="4" spans="4:8">
      <c r="D4" s="434"/>
    </row>
    <row r="5" spans="4:8">
      <c r="D5" s="434"/>
    </row>
    <row r="6" spans="4:8">
      <c r="D6" s="434"/>
    </row>
    <row r="7" spans="4:8">
      <c r="D7" s="434"/>
      <c r="G7" s="93"/>
      <c r="H7" s="93" t="s">
        <v>170</v>
      </c>
    </row>
    <row r="8" spans="4:8">
      <c r="D8" s="434"/>
      <c r="G8" s="93">
        <v>1988</v>
      </c>
      <c r="H8" s="710">
        <v>25.5</v>
      </c>
    </row>
    <row r="9" spans="4:8">
      <c r="D9" s="434"/>
      <c r="G9" s="93">
        <v>1989</v>
      </c>
      <c r="H9" s="710">
        <v>24.7</v>
      </c>
    </row>
    <row r="10" spans="4:8">
      <c r="D10" s="434"/>
      <c r="G10" s="93">
        <v>1990</v>
      </c>
      <c r="H10" s="711">
        <v>111.7</v>
      </c>
    </row>
    <row r="11" spans="4:8">
      <c r="D11" s="434"/>
      <c r="G11" s="93">
        <v>1991</v>
      </c>
      <c r="H11" s="710">
        <v>148.1</v>
      </c>
    </row>
    <row r="12" spans="4:8">
      <c r="D12" s="434"/>
      <c r="G12" s="93">
        <v>1992</v>
      </c>
      <c r="H12" s="710">
        <v>157.1</v>
      </c>
    </row>
    <row r="13" spans="4:8">
      <c r="D13" s="434"/>
      <c r="G13" s="93">
        <v>1993</v>
      </c>
      <c r="H13" s="710">
        <v>261.5</v>
      </c>
    </row>
    <row r="14" spans="4:8">
      <c r="D14" s="434"/>
      <c r="G14" s="93">
        <v>1994</v>
      </c>
      <c r="H14" s="710">
        <v>436.9</v>
      </c>
    </row>
    <row r="15" spans="4:8">
      <c r="D15" s="434"/>
      <c r="G15" s="93">
        <v>1995</v>
      </c>
      <c r="H15" s="710">
        <v>610.79999999999995</v>
      </c>
    </row>
    <row r="16" spans="4:8">
      <c r="D16" s="434"/>
      <c r="G16" s="93">
        <v>1996</v>
      </c>
      <c r="H16" s="710">
        <v>744.8</v>
      </c>
    </row>
    <row r="17" spans="4:8">
      <c r="D17" s="434"/>
      <c r="G17" s="93">
        <v>1997</v>
      </c>
      <c r="H17" s="710">
        <v>747.8</v>
      </c>
    </row>
    <row r="18" spans="4:8">
      <c r="D18" s="434"/>
      <c r="G18" s="93">
        <v>1998</v>
      </c>
      <c r="H18" s="710">
        <v>802.4</v>
      </c>
    </row>
    <row r="19" spans="4:8">
      <c r="D19" s="434"/>
      <c r="G19" s="93">
        <v>1999</v>
      </c>
      <c r="H19" s="710">
        <v>628.70000000000005</v>
      </c>
    </row>
    <row r="20" spans="4:8">
      <c r="D20" s="434"/>
      <c r="G20" s="93">
        <v>2000</v>
      </c>
      <c r="H20" s="710">
        <v>977</v>
      </c>
    </row>
    <row r="21" spans="4:8">
      <c r="D21" s="434"/>
      <c r="G21" s="93">
        <v>2001</v>
      </c>
      <c r="H21" s="710">
        <v>871.1</v>
      </c>
    </row>
    <row r="22" spans="4:8">
      <c r="G22" s="93">
        <v>2002</v>
      </c>
      <c r="H22" s="710">
        <v>977.1</v>
      </c>
    </row>
    <row r="23" spans="4:8">
      <c r="G23" s="93">
        <v>2003</v>
      </c>
      <c r="H23" s="710">
        <v>1009.6</v>
      </c>
    </row>
    <row r="24" spans="4:8">
      <c r="G24" s="93">
        <v>2004</v>
      </c>
      <c r="H24" s="710">
        <v>1253.3</v>
      </c>
    </row>
    <row r="25" spans="4:8">
      <c r="G25" s="93">
        <v>2005</v>
      </c>
      <c r="H25" s="710">
        <v>1584.1</v>
      </c>
    </row>
    <row r="26" spans="4:8">
      <c r="G26" s="93">
        <v>2006</v>
      </c>
      <c r="H26" s="710">
        <v>2016.2</v>
      </c>
    </row>
    <row r="27" spans="4:8">
      <c r="G27" s="93">
        <v>2007</v>
      </c>
      <c r="H27" s="710">
        <v>2639.4</v>
      </c>
    </row>
    <row r="28" spans="4:8">
      <c r="G28" s="93">
        <v>2008</v>
      </c>
      <c r="H28" s="710">
        <v>2993.4</v>
      </c>
    </row>
    <row r="29" spans="4:8">
      <c r="G29" s="1142">
        <v>2009</v>
      </c>
      <c r="H29" s="710">
        <v>3190.7</v>
      </c>
    </row>
    <row r="30" spans="4:8">
      <c r="G30" s="1142">
        <v>2010</v>
      </c>
      <c r="H30" s="710">
        <v>4197.8999999999996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5" orientation="landscape" horizontalDpi="300" verticalDpi="300" r:id="rId1"/>
  <headerFooter alignWithMargins="0">
    <oddFooter>&amp;R50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E57"/>
  <sheetViews>
    <sheetView showGridLines="0" zoomScale="50" zoomScaleNormal="50" workbookViewId="0">
      <selection activeCell="AK27" sqref="AJ27:AK27"/>
    </sheetView>
  </sheetViews>
  <sheetFormatPr defaultRowHeight="12.75"/>
  <cols>
    <col min="1" max="1" width="17.5703125" customWidth="1"/>
    <col min="2" max="2" width="7.85546875" customWidth="1"/>
    <col min="3" max="3" width="6.85546875" customWidth="1"/>
    <col min="4" max="4" width="6.28515625" customWidth="1"/>
    <col min="5" max="5" width="6.5703125" customWidth="1"/>
    <col min="6" max="6" width="7.140625" customWidth="1"/>
    <col min="7" max="7" width="6.28515625" customWidth="1"/>
    <col min="8" max="8" width="7.7109375" customWidth="1"/>
    <col min="9" max="9" width="7.42578125" customWidth="1"/>
    <col min="10" max="10" width="6.85546875" customWidth="1"/>
    <col min="11" max="11" width="7.42578125" customWidth="1"/>
    <col min="12" max="12" width="6.140625" customWidth="1"/>
    <col min="13" max="13" width="6.28515625" customWidth="1"/>
    <col min="14" max="14" width="8" customWidth="1"/>
    <col min="15" max="15" width="7.28515625" customWidth="1"/>
    <col min="16" max="16" width="9" customWidth="1"/>
    <col min="17" max="17" width="6.140625" customWidth="1"/>
    <col min="18" max="18" width="6" customWidth="1"/>
    <col min="19" max="19" width="7.5703125" customWidth="1"/>
    <col min="20" max="20" width="5.7109375" customWidth="1"/>
    <col min="21" max="21" width="8" customWidth="1"/>
    <col min="22" max="22" width="7.42578125" customWidth="1"/>
    <col min="23" max="24" width="9.7109375" bestFit="1" customWidth="1"/>
  </cols>
  <sheetData>
    <row r="5" spans="1:31">
      <c r="B5" s="93">
        <v>1988</v>
      </c>
      <c r="C5" s="93">
        <v>1989</v>
      </c>
      <c r="D5" s="93">
        <v>1990</v>
      </c>
      <c r="E5" s="93">
        <v>1991</v>
      </c>
      <c r="F5" s="93">
        <v>1992</v>
      </c>
      <c r="G5" s="93">
        <v>1993</v>
      </c>
      <c r="H5" s="93">
        <v>1994</v>
      </c>
      <c r="I5" s="93">
        <v>1995</v>
      </c>
      <c r="J5" s="93">
        <v>1996</v>
      </c>
      <c r="K5" s="93">
        <v>1997</v>
      </c>
      <c r="L5" s="93">
        <v>1998</v>
      </c>
      <c r="M5" s="93">
        <v>1999</v>
      </c>
      <c r="N5" s="93">
        <v>2000</v>
      </c>
      <c r="O5" s="93">
        <v>2001</v>
      </c>
      <c r="P5" s="93">
        <v>2002</v>
      </c>
      <c r="Q5" s="93">
        <v>2003</v>
      </c>
      <c r="R5" s="93">
        <v>2004</v>
      </c>
      <c r="S5" s="93">
        <v>2005</v>
      </c>
      <c r="T5" s="93">
        <v>2006</v>
      </c>
      <c r="U5" s="93">
        <v>2007</v>
      </c>
      <c r="V5" s="93">
        <v>2008</v>
      </c>
      <c r="W5" s="1060">
        <v>2009</v>
      </c>
      <c r="X5" s="1060">
        <v>2010</v>
      </c>
    </row>
    <row r="6" spans="1:31" ht="15">
      <c r="A6" s="324" t="s">
        <v>296</v>
      </c>
      <c r="B6">
        <v>67.33</v>
      </c>
      <c r="C6">
        <v>68.83</v>
      </c>
      <c r="D6">
        <v>66.86</v>
      </c>
      <c r="E6">
        <v>66.09</v>
      </c>
      <c r="F6">
        <v>61.96</v>
      </c>
      <c r="G6">
        <v>60.76</v>
      </c>
      <c r="H6">
        <v>61.05</v>
      </c>
      <c r="I6">
        <v>63.74</v>
      </c>
      <c r="J6">
        <v>63.99</v>
      </c>
      <c r="K6">
        <v>57.15</v>
      </c>
      <c r="L6">
        <v>47.72</v>
      </c>
      <c r="M6">
        <v>39.299999999999997</v>
      </c>
      <c r="N6">
        <v>39.4</v>
      </c>
      <c r="O6">
        <v>36.549999999999997</v>
      </c>
      <c r="P6">
        <v>31.61</v>
      </c>
      <c r="Q6">
        <v>31.17</v>
      </c>
      <c r="R6" s="669">
        <v>35.01</v>
      </c>
      <c r="S6" s="102">
        <v>35.68</v>
      </c>
      <c r="T6" s="669">
        <v>34.450000000000003</v>
      </c>
      <c r="U6" s="669">
        <v>31.19</v>
      </c>
      <c r="V6" s="669">
        <v>29.68</v>
      </c>
      <c r="W6" s="669">
        <v>33.01</v>
      </c>
      <c r="X6" s="669">
        <v>34.729999999999997</v>
      </c>
    </row>
    <row r="7" spans="1:31" ht="15">
      <c r="A7" s="324" t="s">
        <v>303</v>
      </c>
      <c r="B7" t="s">
        <v>304</v>
      </c>
      <c r="C7" t="s">
        <v>304</v>
      </c>
      <c r="D7">
        <v>0.61</v>
      </c>
      <c r="E7">
        <v>1.1100000000000001</v>
      </c>
      <c r="F7">
        <v>2.65</v>
      </c>
      <c r="G7">
        <v>3.98</v>
      </c>
      <c r="H7">
        <v>3.53</v>
      </c>
      <c r="I7">
        <v>3.81</v>
      </c>
      <c r="J7">
        <v>4.51</v>
      </c>
      <c r="K7">
        <v>4.1399999999999997</v>
      </c>
      <c r="L7">
        <v>7.05</v>
      </c>
      <c r="M7">
        <v>15.4</v>
      </c>
      <c r="N7">
        <v>17.8</v>
      </c>
      <c r="O7">
        <v>17.41</v>
      </c>
      <c r="P7">
        <v>21.83</v>
      </c>
      <c r="Q7">
        <v>23.73</v>
      </c>
      <c r="R7" s="669">
        <v>22.52</v>
      </c>
      <c r="S7" s="102">
        <v>20.8</v>
      </c>
      <c r="T7" s="669">
        <v>19.010000000000002</v>
      </c>
      <c r="U7" s="669">
        <v>15.24</v>
      </c>
      <c r="V7" s="669">
        <v>13.49</v>
      </c>
      <c r="W7" s="669">
        <v>11</v>
      </c>
      <c r="X7" s="669">
        <v>10.210000000000001</v>
      </c>
    </row>
    <row r="8" spans="1:31" ht="15">
      <c r="A8" s="324" t="s">
        <v>285</v>
      </c>
      <c r="B8">
        <v>8.4499999999999993</v>
      </c>
      <c r="C8">
        <v>8.14</v>
      </c>
      <c r="D8">
        <v>8.7899999999999991</v>
      </c>
      <c r="E8">
        <v>7.57</v>
      </c>
      <c r="F8">
        <v>7.26</v>
      </c>
      <c r="G8">
        <v>6.04</v>
      </c>
      <c r="H8">
        <v>8.66</v>
      </c>
      <c r="I8">
        <v>8.44</v>
      </c>
      <c r="J8">
        <v>9.3800000000000008</v>
      </c>
      <c r="K8">
        <v>14.29</v>
      </c>
      <c r="L8">
        <v>16.72</v>
      </c>
      <c r="M8">
        <v>14.84</v>
      </c>
      <c r="N8">
        <v>15.2</v>
      </c>
      <c r="O8">
        <v>17.03</v>
      </c>
      <c r="P8">
        <v>14.56</v>
      </c>
      <c r="Q8">
        <v>17.510000000000002</v>
      </c>
      <c r="R8" s="669">
        <v>16.61</v>
      </c>
      <c r="S8" s="102">
        <v>16.68</v>
      </c>
      <c r="T8" s="669">
        <v>18.399999999999999</v>
      </c>
      <c r="U8" s="669">
        <v>23.17</v>
      </c>
      <c r="V8" s="669">
        <v>25.37</v>
      </c>
      <c r="W8" s="669">
        <v>20.32</v>
      </c>
      <c r="X8" s="669">
        <v>19.78</v>
      </c>
    </row>
    <row r="9" spans="1:31" ht="15">
      <c r="A9" s="324" t="s">
        <v>286</v>
      </c>
      <c r="B9">
        <v>2.61</v>
      </c>
      <c r="C9">
        <v>2.6</v>
      </c>
      <c r="D9">
        <v>2.2799999999999998</v>
      </c>
      <c r="E9">
        <v>2.13</v>
      </c>
      <c r="F9">
        <v>2.5299999999999998</v>
      </c>
      <c r="G9">
        <v>2.31</v>
      </c>
      <c r="H9">
        <v>2.15</v>
      </c>
      <c r="I9">
        <v>2.15</v>
      </c>
      <c r="J9">
        <v>2.4500000000000002</v>
      </c>
      <c r="K9">
        <v>2.2400000000000002</v>
      </c>
      <c r="L9">
        <v>2.3199999999999998</v>
      </c>
      <c r="M9">
        <v>2.2000000000000002</v>
      </c>
      <c r="N9">
        <v>2.3199999999999998</v>
      </c>
      <c r="O9">
        <v>2.98</v>
      </c>
      <c r="P9">
        <v>8.06</v>
      </c>
      <c r="Q9">
        <v>4.97</v>
      </c>
      <c r="R9" s="669">
        <v>5.13</v>
      </c>
      <c r="S9" s="102">
        <v>5.83</v>
      </c>
      <c r="T9" s="669">
        <v>5.62</v>
      </c>
      <c r="U9" s="669">
        <v>5.54</v>
      </c>
      <c r="V9" s="669">
        <v>5.56</v>
      </c>
      <c r="W9" s="669">
        <v>5.95</v>
      </c>
      <c r="X9" s="669">
        <v>5.14</v>
      </c>
    </row>
    <row r="10" spans="1:31" ht="15">
      <c r="A10" s="324" t="s">
        <v>289</v>
      </c>
      <c r="B10">
        <v>0.5</v>
      </c>
      <c r="C10">
        <v>0.36</v>
      </c>
      <c r="D10">
        <v>1.32</v>
      </c>
      <c r="E10">
        <v>2.48</v>
      </c>
      <c r="F10">
        <v>3.44</v>
      </c>
      <c r="G10">
        <v>3.9</v>
      </c>
      <c r="H10">
        <v>4.97</v>
      </c>
      <c r="I10">
        <v>5.17</v>
      </c>
      <c r="J10">
        <v>5.62</v>
      </c>
      <c r="K10">
        <v>6.38</v>
      </c>
      <c r="L10">
        <v>8.07</v>
      </c>
      <c r="M10">
        <v>8.7100000000000009</v>
      </c>
      <c r="N10">
        <v>9.4</v>
      </c>
      <c r="O10">
        <v>9.5399999999999991</v>
      </c>
      <c r="P10">
        <v>10.73</v>
      </c>
      <c r="Q10">
        <v>9.52</v>
      </c>
      <c r="R10" s="669">
        <v>8.81</v>
      </c>
      <c r="S10" s="102">
        <v>8.3800000000000008</v>
      </c>
      <c r="T10" s="669">
        <v>8.86</v>
      </c>
      <c r="U10" s="669">
        <v>10.28</v>
      </c>
      <c r="V10" s="669">
        <v>9.94</v>
      </c>
      <c r="W10" s="669">
        <v>12.29</v>
      </c>
      <c r="X10" s="669">
        <v>11.92</v>
      </c>
    </row>
    <row r="11" spans="1:31" ht="15">
      <c r="A11" s="324" t="s">
        <v>287</v>
      </c>
      <c r="B11" s="1146">
        <v>2.15</v>
      </c>
      <c r="C11" s="1146">
        <v>2.35</v>
      </c>
      <c r="D11" s="1146">
        <v>1.37</v>
      </c>
      <c r="E11" s="1146">
        <v>1.1499999999999999</v>
      </c>
      <c r="F11" s="1146">
        <v>1.67</v>
      </c>
      <c r="G11" s="1146">
        <v>1.23</v>
      </c>
      <c r="H11" s="1146">
        <v>1.31</v>
      </c>
      <c r="I11" s="1147">
        <v>1.1000000000000001</v>
      </c>
      <c r="J11" s="1148">
        <v>0.88</v>
      </c>
      <c r="K11" s="1147">
        <v>1.4</v>
      </c>
      <c r="L11" s="1149">
        <v>1.84</v>
      </c>
      <c r="M11" s="1145">
        <v>2.68</v>
      </c>
      <c r="N11" s="1145">
        <v>2.88</v>
      </c>
      <c r="O11" s="1145">
        <v>3.31</v>
      </c>
      <c r="P11" s="1145">
        <v>2.56</v>
      </c>
      <c r="Q11" s="1145">
        <v>2.61</v>
      </c>
      <c r="R11" s="1145">
        <v>2.77</v>
      </c>
      <c r="S11" s="1145">
        <v>3.59</v>
      </c>
      <c r="T11" s="1145">
        <v>4.6900000000000004</v>
      </c>
      <c r="U11" s="1145">
        <v>5.86</v>
      </c>
      <c r="V11" s="669">
        <v>7.02</v>
      </c>
      <c r="W11" s="669">
        <v>7.32</v>
      </c>
      <c r="X11" s="669">
        <v>7.03</v>
      </c>
      <c r="Y11" s="1145"/>
      <c r="Z11" s="1145"/>
      <c r="AA11" s="1145"/>
      <c r="AB11" s="1150"/>
      <c r="AC11" s="1150"/>
      <c r="AD11" s="1150"/>
      <c r="AE11" s="1150"/>
    </row>
    <row r="12" spans="1:31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45" ht="8.25" customHeight="1"/>
    <row r="46" hidden="1"/>
    <row r="47" hidden="1"/>
    <row r="48" hidden="1"/>
    <row r="49" hidden="1"/>
    <row r="50" hidden="1"/>
    <row r="51" hidden="1"/>
    <row r="57" ht="15.75" customHeight="1"/>
  </sheetData>
  <phoneticPr fontId="2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5" orientation="landscape" horizontalDpi="300" verticalDpi="300" r:id="rId1"/>
  <headerFooter alignWithMargins="0">
    <oddFooter>&amp;R&amp;"Arial,Negrito"6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topLeftCell="I6" zoomScale="90" zoomScaleNormal="90" workbookViewId="0">
      <selection activeCell="U8" sqref="U8:X23"/>
    </sheetView>
  </sheetViews>
  <sheetFormatPr defaultColWidth="11.42578125" defaultRowHeight="12.75"/>
  <cols>
    <col min="1" max="1" width="20.140625" customWidth="1"/>
    <col min="2" max="5" width="11.5703125" customWidth="1"/>
    <col min="6" max="6" width="12.42578125" customWidth="1"/>
    <col min="7" max="7" width="12.140625" customWidth="1"/>
    <col min="8" max="8" width="12" customWidth="1"/>
    <col min="9" max="9" width="12.5703125" customWidth="1"/>
    <col min="10" max="10" width="12.7109375" customWidth="1"/>
    <col min="11" max="13" width="12.42578125" customWidth="1"/>
    <col min="14" max="15" width="12" customWidth="1"/>
    <col min="16" max="16" width="11.85546875" customWidth="1"/>
    <col min="17" max="17" width="11.140625" customWidth="1"/>
    <col min="18" max="18" width="11" customWidth="1"/>
    <col min="19" max="21" width="11.42578125" customWidth="1"/>
    <col min="22" max="22" width="12" customWidth="1"/>
  </cols>
  <sheetData>
    <row r="1" spans="1:24" hidden="1"/>
    <row r="2" spans="1:24" hidden="1"/>
    <row r="4" spans="1:24" ht="26.25">
      <c r="A4" s="106" t="s">
        <v>237</v>
      </c>
      <c r="B4" s="106"/>
      <c r="C4" s="106"/>
      <c r="D4" s="26"/>
      <c r="E4" s="26"/>
      <c r="F4" s="26"/>
      <c r="G4" s="26"/>
      <c r="H4" s="34"/>
      <c r="I4" s="34"/>
      <c r="J4" s="34"/>
      <c r="K4" s="34"/>
      <c r="L4" s="30"/>
    </row>
    <row r="5" spans="1:24" ht="23.25">
      <c r="A5" s="488" t="s">
        <v>119</v>
      </c>
      <c r="B5" s="488"/>
      <c r="C5" s="488"/>
      <c r="D5" s="489"/>
      <c r="E5" s="489"/>
      <c r="F5" s="489"/>
      <c r="G5" s="489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24" ht="13.5" thickBot="1">
      <c r="M6" s="71"/>
      <c r="N6" s="71"/>
      <c r="O6" s="71"/>
      <c r="P6" s="71"/>
      <c r="Q6" s="71" t="s">
        <v>307</v>
      </c>
      <c r="R6" s="71"/>
    </row>
    <row r="7" spans="1:24" ht="30" customHeight="1" thickBot="1">
      <c r="A7" s="302" t="s">
        <v>308</v>
      </c>
      <c r="B7" s="1554" t="s">
        <v>309</v>
      </c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901"/>
      <c r="V7" s="901"/>
      <c r="W7" s="901"/>
      <c r="X7" s="902"/>
    </row>
    <row r="8" spans="1:24" ht="30" customHeight="1" thickBot="1">
      <c r="A8" s="269"/>
      <c r="B8" s="269">
        <v>1988</v>
      </c>
      <c r="C8" s="269">
        <v>1989</v>
      </c>
      <c r="D8" s="269">
        <v>1990</v>
      </c>
      <c r="E8" s="271">
        <v>1991</v>
      </c>
      <c r="F8" s="269">
        <v>1992</v>
      </c>
      <c r="G8" s="271">
        <v>1993</v>
      </c>
      <c r="H8" s="269">
        <v>1994</v>
      </c>
      <c r="I8" s="271">
        <v>1995</v>
      </c>
      <c r="J8" s="269">
        <v>1996</v>
      </c>
      <c r="K8" s="269">
        <v>1997</v>
      </c>
      <c r="L8" s="269">
        <v>1998</v>
      </c>
      <c r="M8" s="269">
        <v>1999</v>
      </c>
      <c r="N8" s="309">
        <v>2000</v>
      </c>
      <c r="O8" s="309">
        <v>2001</v>
      </c>
      <c r="P8" s="309">
        <v>2002</v>
      </c>
      <c r="Q8" s="307">
        <v>2003</v>
      </c>
      <c r="R8" s="309">
        <v>2004</v>
      </c>
      <c r="S8" s="308">
        <v>2005</v>
      </c>
      <c r="T8" s="1319">
        <v>2006</v>
      </c>
      <c r="U8" s="1450">
        <v>2007</v>
      </c>
      <c r="V8" s="1451">
        <v>2008</v>
      </c>
      <c r="W8" s="1452">
        <v>2009</v>
      </c>
      <c r="X8" s="272">
        <v>2010</v>
      </c>
    </row>
    <row r="9" spans="1:24" ht="30" customHeight="1">
      <c r="A9" s="273" t="s">
        <v>423</v>
      </c>
      <c r="B9" s="274">
        <v>1592326</v>
      </c>
      <c r="C9" s="300">
        <v>2025800</v>
      </c>
      <c r="D9" s="278">
        <v>4351182</v>
      </c>
      <c r="E9" s="277">
        <v>3090314</v>
      </c>
      <c r="F9" s="278">
        <v>3430845</v>
      </c>
      <c r="G9" s="277">
        <v>6215919</v>
      </c>
      <c r="H9" s="278">
        <v>13042043</v>
      </c>
      <c r="I9" s="277">
        <v>22898814</v>
      </c>
      <c r="J9" s="303">
        <v>23742606</v>
      </c>
      <c r="K9" s="303">
        <v>21346463</v>
      </c>
      <c r="L9" s="303">
        <v>20315741</v>
      </c>
      <c r="M9" s="303">
        <v>23817945</v>
      </c>
      <c r="N9" s="281">
        <v>22861384</v>
      </c>
      <c r="O9" s="281">
        <v>23430767</v>
      </c>
      <c r="P9" s="281">
        <v>3027551</v>
      </c>
      <c r="Q9" s="315">
        <v>1843118</v>
      </c>
      <c r="R9" s="282">
        <v>1964729</v>
      </c>
      <c r="S9" s="1275" t="s">
        <v>1044</v>
      </c>
      <c r="T9" s="1320" t="s">
        <v>1045</v>
      </c>
      <c r="U9" s="1449" t="s">
        <v>1046</v>
      </c>
      <c r="V9" s="1453" t="s">
        <v>1047</v>
      </c>
      <c r="W9" s="1449" t="s">
        <v>1048</v>
      </c>
      <c r="X9" s="1417" t="s">
        <v>1049</v>
      </c>
    </row>
    <row r="10" spans="1:24" ht="30" customHeight="1">
      <c r="A10" s="273" t="s">
        <v>315</v>
      </c>
      <c r="B10" s="274">
        <v>2930044</v>
      </c>
      <c r="C10" s="275">
        <v>2534442</v>
      </c>
      <c r="D10" s="278">
        <v>6697932</v>
      </c>
      <c r="E10" s="276">
        <v>2617713</v>
      </c>
      <c r="F10" s="278">
        <v>4247149</v>
      </c>
      <c r="G10" s="276">
        <v>4867840</v>
      </c>
      <c r="H10" s="278">
        <v>13636623</v>
      </c>
      <c r="I10" s="276">
        <v>19794864</v>
      </c>
      <c r="J10" s="301">
        <v>19632940</v>
      </c>
      <c r="K10" s="301">
        <v>19371947</v>
      </c>
      <c r="L10" s="301">
        <v>21700869</v>
      </c>
      <c r="M10" s="301">
        <v>13579571</v>
      </c>
      <c r="N10" s="281">
        <v>22226805</v>
      </c>
      <c r="O10" s="281">
        <v>23020036</v>
      </c>
      <c r="P10" s="281">
        <v>3275192</v>
      </c>
      <c r="Q10" s="315">
        <v>3399014</v>
      </c>
      <c r="R10" s="281">
        <v>3280346</v>
      </c>
      <c r="S10" s="1276" t="s">
        <v>1050</v>
      </c>
      <c r="T10" s="1132" t="s">
        <v>1051</v>
      </c>
      <c r="U10" s="1446" t="s">
        <v>1052</v>
      </c>
      <c r="V10" s="1420" t="s">
        <v>1053</v>
      </c>
      <c r="W10" s="1446" t="s">
        <v>1054</v>
      </c>
      <c r="X10" s="1420" t="s">
        <v>1055</v>
      </c>
    </row>
    <row r="11" spans="1:24" ht="30" customHeight="1">
      <c r="A11" s="273" t="s">
        <v>317</v>
      </c>
      <c r="B11" s="274">
        <v>3307095</v>
      </c>
      <c r="C11" s="275">
        <v>4146610</v>
      </c>
      <c r="D11" s="278">
        <v>4841689</v>
      </c>
      <c r="E11" s="276">
        <v>4545843</v>
      </c>
      <c r="F11" s="278">
        <v>3148341</v>
      </c>
      <c r="G11" s="276">
        <v>8904048</v>
      </c>
      <c r="H11" s="278">
        <v>14230581</v>
      </c>
      <c r="I11" s="276">
        <v>25908822</v>
      </c>
      <c r="J11" s="301">
        <v>22374542</v>
      </c>
      <c r="K11" s="301">
        <v>20244942</v>
      </c>
      <c r="L11" s="301">
        <v>19575435</v>
      </c>
      <c r="M11" s="301">
        <v>12483606</v>
      </c>
      <c r="N11" s="281">
        <v>26964667</v>
      </c>
      <c r="O11" s="281">
        <v>27773010</v>
      </c>
      <c r="P11" s="281">
        <v>4021623</v>
      </c>
      <c r="Q11" s="315">
        <v>2667835</v>
      </c>
      <c r="R11" s="281">
        <v>3993813</v>
      </c>
      <c r="S11" s="1276" t="s">
        <v>1056</v>
      </c>
      <c r="T11" s="1132" t="s">
        <v>1057</v>
      </c>
      <c r="U11" s="1446" t="s">
        <v>1058</v>
      </c>
      <c r="V11" s="1420" t="s">
        <v>1059</v>
      </c>
      <c r="W11" s="1446" t="s">
        <v>1060</v>
      </c>
      <c r="X11" s="1420" t="s">
        <v>1061</v>
      </c>
    </row>
    <row r="12" spans="1:24" ht="30" customHeight="1">
      <c r="A12" s="273" t="s">
        <v>316</v>
      </c>
      <c r="B12" s="274">
        <v>2275416</v>
      </c>
      <c r="C12" s="275">
        <v>3830956</v>
      </c>
      <c r="D12" s="278">
        <v>5676266</v>
      </c>
      <c r="E12" s="276">
        <v>3660093</v>
      </c>
      <c r="F12" s="278">
        <v>3690715</v>
      </c>
      <c r="G12" s="276">
        <v>5470077</v>
      </c>
      <c r="H12" s="278">
        <v>10304366</v>
      </c>
      <c r="I12" s="276">
        <v>20250565</v>
      </c>
      <c r="J12" s="301">
        <v>20770689</v>
      </c>
      <c r="K12" s="301">
        <v>22411355</v>
      </c>
      <c r="L12" s="301">
        <v>22204174</v>
      </c>
      <c r="M12" s="301">
        <v>16929830</v>
      </c>
      <c r="N12" s="281">
        <v>18073727</v>
      </c>
      <c r="O12" s="281">
        <v>20703452</v>
      </c>
      <c r="P12" s="281">
        <v>4860639</v>
      </c>
      <c r="Q12" s="315">
        <v>3185521</v>
      </c>
      <c r="R12" s="281">
        <v>3944204</v>
      </c>
      <c r="S12" s="1276" t="s">
        <v>1062</v>
      </c>
      <c r="T12" s="1132" t="s">
        <v>1063</v>
      </c>
      <c r="U12" s="1446" t="s">
        <v>1064</v>
      </c>
      <c r="V12" s="1420" t="s">
        <v>1065</v>
      </c>
      <c r="W12" s="1446" t="s">
        <v>1066</v>
      </c>
      <c r="X12" s="1420" t="s">
        <v>1067</v>
      </c>
    </row>
    <row r="13" spans="1:24" ht="30" customHeight="1">
      <c r="A13" s="273" t="s">
        <v>442</v>
      </c>
      <c r="B13" s="274">
        <v>2244381</v>
      </c>
      <c r="C13" s="275">
        <v>3896329</v>
      </c>
      <c r="D13" s="278">
        <v>3988824</v>
      </c>
      <c r="E13" s="276">
        <v>2925535</v>
      </c>
      <c r="F13" s="278">
        <v>3355703</v>
      </c>
      <c r="G13" s="276">
        <v>10981205</v>
      </c>
      <c r="H13" s="278">
        <v>10153561</v>
      </c>
      <c r="I13" s="276">
        <v>21700029</v>
      </c>
      <c r="J13" s="301">
        <v>22271690</v>
      </c>
      <c r="K13" s="301">
        <v>17766034</v>
      </c>
      <c r="L13" s="301">
        <v>21358380</v>
      </c>
      <c r="M13" s="301">
        <v>17977868</v>
      </c>
      <c r="N13" s="281">
        <v>26069490</v>
      </c>
      <c r="O13" s="281">
        <v>19991815</v>
      </c>
      <c r="P13" s="281">
        <v>4000746</v>
      </c>
      <c r="Q13" s="315">
        <v>5494229</v>
      </c>
      <c r="R13" s="281">
        <v>3754143</v>
      </c>
      <c r="S13" s="1276" t="s">
        <v>1068</v>
      </c>
      <c r="T13" s="1132" t="s">
        <v>1069</v>
      </c>
      <c r="U13" s="1446" t="s">
        <v>1070</v>
      </c>
      <c r="V13" s="1420" t="s">
        <v>1071</v>
      </c>
      <c r="W13" s="1446" t="s">
        <v>1072</v>
      </c>
      <c r="X13" s="1420" t="s">
        <v>1073</v>
      </c>
    </row>
    <row r="14" spans="1:24" ht="30" customHeight="1">
      <c r="A14" s="273" t="s">
        <v>314</v>
      </c>
      <c r="B14" s="274">
        <v>2978297</v>
      </c>
      <c r="C14" s="275">
        <v>5458037</v>
      </c>
      <c r="D14" s="278">
        <v>4187877</v>
      </c>
      <c r="E14" s="276">
        <v>3467131</v>
      </c>
      <c r="F14" s="278">
        <v>3378121</v>
      </c>
      <c r="G14" s="276">
        <v>8083396</v>
      </c>
      <c r="H14" s="278">
        <v>11673501</v>
      </c>
      <c r="I14" s="276">
        <v>20373192</v>
      </c>
      <c r="J14" s="301">
        <v>18856573</v>
      </c>
      <c r="K14" s="301">
        <v>20047859</v>
      </c>
      <c r="L14" s="301">
        <v>24887505</v>
      </c>
      <c r="M14" s="301">
        <v>24350669</v>
      </c>
      <c r="N14" s="281">
        <v>32660586</v>
      </c>
      <c r="O14" s="281">
        <v>25645484</v>
      </c>
      <c r="P14" s="281">
        <v>3874667</v>
      </c>
      <c r="Q14" s="315">
        <v>4314294</v>
      </c>
      <c r="R14" s="281">
        <v>3648151</v>
      </c>
      <c r="S14" s="1276" t="s">
        <v>1074</v>
      </c>
      <c r="T14" s="1132" t="s">
        <v>1075</v>
      </c>
      <c r="U14" s="1446" t="s">
        <v>1076</v>
      </c>
      <c r="V14" s="1420" t="s">
        <v>1077</v>
      </c>
      <c r="W14" s="1446" t="s">
        <v>1078</v>
      </c>
      <c r="X14" s="1420" t="s">
        <v>1079</v>
      </c>
    </row>
    <row r="15" spans="1:24" ht="30" customHeight="1">
      <c r="A15" s="273" t="s">
        <v>476</v>
      </c>
      <c r="B15" s="274">
        <v>2978047</v>
      </c>
      <c r="C15" s="275">
        <v>5616295</v>
      </c>
      <c r="D15" s="278">
        <v>4052908</v>
      </c>
      <c r="E15" s="276">
        <v>4368573</v>
      </c>
      <c r="F15" s="278">
        <v>4295593</v>
      </c>
      <c r="G15" s="276">
        <v>9937442</v>
      </c>
      <c r="H15" s="278">
        <v>10497176</v>
      </c>
      <c r="I15" s="276">
        <v>20168526</v>
      </c>
      <c r="J15" s="301">
        <v>20782427</v>
      </c>
      <c r="K15" s="301">
        <v>22859188</v>
      </c>
      <c r="L15" s="301">
        <v>30315874</v>
      </c>
      <c r="M15" s="301">
        <v>21021041</v>
      </c>
      <c r="N15" s="281">
        <v>22831958</v>
      </c>
      <c r="O15" s="281">
        <v>25008612</v>
      </c>
      <c r="P15" s="281">
        <v>4955588</v>
      </c>
      <c r="Q15" s="315">
        <v>4790678</v>
      </c>
      <c r="R15" s="281">
        <v>3639566</v>
      </c>
      <c r="S15" s="1276" t="s">
        <v>1080</v>
      </c>
      <c r="T15" s="1132" t="s">
        <v>1081</v>
      </c>
      <c r="U15" s="1446" t="s">
        <v>1082</v>
      </c>
      <c r="V15" s="1420" t="s">
        <v>1083</v>
      </c>
      <c r="W15" s="1446" t="s">
        <v>1084</v>
      </c>
      <c r="X15" s="1420" t="s">
        <v>1085</v>
      </c>
    </row>
    <row r="16" spans="1:24" ht="30" customHeight="1">
      <c r="A16" s="273" t="s">
        <v>478</v>
      </c>
      <c r="B16" s="274">
        <v>4118992</v>
      </c>
      <c r="C16" s="275">
        <v>6565846</v>
      </c>
      <c r="D16" s="278">
        <v>6883990</v>
      </c>
      <c r="E16" s="276">
        <v>5052112</v>
      </c>
      <c r="F16" s="278">
        <v>5263709</v>
      </c>
      <c r="G16" s="276">
        <v>11487971</v>
      </c>
      <c r="H16" s="278">
        <v>30333233</v>
      </c>
      <c r="I16" s="276">
        <v>23997789</v>
      </c>
      <c r="J16" s="301">
        <v>25355741</v>
      </c>
      <c r="K16" s="301">
        <v>28038563</v>
      </c>
      <c r="L16" s="301">
        <v>26577855</v>
      </c>
      <c r="M16" s="301">
        <v>26344571</v>
      </c>
      <c r="N16" s="281">
        <v>32989623</v>
      </c>
      <c r="O16" s="281">
        <v>24089549</v>
      </c>
      <c r="P16" s="281">
        <v>4408888</v>
      </c>
      <c r="Q16" s="315">
        <v>4369396</v>
      </c>
      <c r="R16" s="281">
        <v>3657302</v>
      </c>
      <c r="S16" s="1276" t="s">
        <v>1086</v>
      </c>
      <c r="T16" s="1132" t="s">
        <v>1087</v>
      </c>
      <c r="U16" s="1446" t="s">
        <v>1088</v>
      </c>
      <c r="V16" s="1420" t="s">
        <v>1089</v>
      </c>
      <c r="W16" s="1446" t="s">
        <v>1090</v>
      </c>
      <c r="X16" s="1420" t="s">
        <v>1091</v>
      </c>
    </row>
    <row r="17" spans="1:24" ht="30" customHeight="1">
      <c r="A17" s="273" t="s">
        <v>480</v>
      </c>
      <c r="B17" s="274">
        <v>6905201</v>
      </c>
      <c r="C17" s="275">
        <v>5207645</v>
      </c>
      <c r="D17" s="278">
        <v>5008189</v>
      </c>
      <c r="E17" s="276">
        <v>5004080</v>
      </c>
      <c r="F17" s="278">
        <v>4565517</v>
      </c>
      <c r="G17" s="276">
        <v>9499290</v>
      </c>
      <c r="H17" s="278">
        <v>32081784</v>
      </c>
      <c r="I17" s="276">
        <v>18236524</v>
      </c>
      <c r="J17" s="301">
        <v>21075480</v>
      </c>
      <c r="K17" s="301">
        <v>23884343</v>
      </c>
      <c r="L17" s="301">
        <v>32408130</v>
      </c>
      <c r="M17" s="301">
        <v>24120951</v>
      </c>
      <c r="N17" s="281">
        <v>33713184</v>
      </c>
      <c r="O17" s="281">
        <v>30974913</v>
      </c>
      <c r="P17" s="281">
        <v>3841070</v>
      </c>
      <c r="Q17" s="315">
        <v>3788756</v>
      </c>
      <c r="R17" s="281">
        <v>3360893</v>
      </c>
      <c r="S17" s="1276" t="s">
        <v>1092</v>
      </c>
      <c r="T17" s="1132" t="s">
        <v>1093</v>
      </c>
      <c r="U17" s="1446" t="s">
        <v>1094</v>
      </c>
      <c r="V17" s="1420" t="s">
        <v>1095</v>
      </c>
      <c r="W17" s="1446" t="s">
        <v>1096</v>
      </c>
      <c r="X17" s="1420" t="s">
        <v>1097</v>
      </c>
    </row>
    <row r="18" spans="1:24" ht="30" customHeight="1">
      <c r="A18" s="273" t="s">
        <v>481</v>
      </c>
      <c r="B18" s="274">
        <v>3171499</v>
      </c>
      <c r="C18" s="275">
        <v>6011151</v>
      </c>
      <c r="D18" s="278">
        <v>4242433</v>
      </c>
      <c r="E18" s="276">
        <v>4440106</v>
      </c>
      <c r="F18" s="278">
        <v>4763012</v>
      </c>
      <c r="G18" s="276">
        <v>12893272</v>
      </c>
      <c r="H18" s="278">
        <v>19390095</v>
      </c>
      <c r="I18" s="276">
        <v>19204567</v>
      </c>
      <c r="J18" s="301">
        <v>23184700</v>
      </c>
      <c r="K18" s="301">
        <v>24472096</v>
      </c>
      <c r="L18" s="301">
        <v>30608817</v>
      </c>
      <c r="M18" s="301">
        <v>29621621</v>
      </c>
      <c r="N18" s="281">
        <v>25716264</v>
      </c>
      <c r="O18" s="281">
        <v>22711831</v>
      </c>
      <c r="P18" s="281">
        <v>4754891</v>
      </c>
      <c r="Q18" s="315">
        <v>3304110</v>
      </c>
      <c r="R18" s="281">
        <v>4725583</v>
      </c>
      <c r="S18" s="1276" t="s">
        <v>1098</v>
      </c>
      <c r="T18" s="1132" t="s">
        <v>1099</v>
      </c>
      <c r="U18" s="1446" t="s">
        <v>1100</v>
      </c>
      <c r="V18" s="1420" t="s">
        <v>1101</v>
      </c>
      <c r="W18" s="1446" t="s">
        <v>1102</v>
      </c>
      <c r="X18" s="1420" t="s">
        <v>1103</v>
      </c>
    </row>
    <row r="19" spans="1:24" ht="30" customHeight="1">
      <c r="A19" s="273" t="s">
        <v>1</v>
      </c>
      <c r="B19" s="274">
        <v>4500247</v>
      </c>
      <c r="C19" s="275">
        <v>4964268</v>
      </c>
      <c r="D19" s="278">
        <v>5052730</v>
      </c>
      <c r="E19" s="276">
        <v>3441040</v>
      </c>
      <c r="F19" s="278">
        <v>6578341</v>
      </c>
      <c r="G19" s="276">
        <v>12398705</v>
      </c>
      <c r="H19" s="278">
        <v>21041768</v>
      </c>
      <c r="I19" s="276">
        <v>18885468</v>
      </c>
      <c r="J19" s="301">
        <v>21705288</v>
      </c>
      <c r="K19" s="301">
        <v>28050740</v>
      </c>
      <c r="L19" s="301">
        <v>29000996</v>
      </c>
      <c r="M19" s="301">
        <v>35797478</v>
      </c>
      <c r="N19" s="281">
        <v>38692809</v>
      </c>
      <c r="O19" s="281">
        <v>31754230</v>
      </c>
      <c r="P19" s="281">
        <v>3598473</v>
      </c>
      <c r="Q19" s="315">
        <v>3038478</v>
      </c>
      <c r="R19" s="281">
        <v>3521845</v>
      </c>
      <c r="S19" s="1276" t="s">
        <v>1104</v>
      </c>
      <c r="T19" s="1132" t="s">
        <v>1105</v>
      </c>
      <c r="U19" s="1446" t="s">
        <v>1106</v>
      </c>
      <c r="V19" s="1420" t="s">
        <v>1107</v>
      </c>
      <c r="W19" s="1446" t="s">
        <v>1108</v>
      </c>
      <c r="X19" s="1420" t="s">
        <v>1109</v>
      </c>
    </row>
    <row r="20" spans="1:24" ht="30" customHeight="1" thickBot="1">
      <c r="A20" s="273" t="s">
        <v>9</v>
      </c>
      <c r="B20" s="274">
        <v>3088914</v>
      </c>
      <c r="C20" s="275">
        <v>4615923</v>
      </c>
      <c r="D20" s="278">
        <v>2651256</v>
      </c>
      <c r="E20" s="276">
        <v>3380780</v>
      </c>
      <c r="F20" s="278">
        <v>5880721</v>
      </c>
      <c r="G20" s="276">
        <v>14492068</v>
      </c>
      <c r="H20" s="278">
        <v>23203530</v>
      </c>
      <c r="I20" s="276">
        <v>16352178</v>
      </c>
      <c r="J20" s="301">
        <v>22299854</v>
      </c>
      <c r="K20" s="301">
        <v>22989164</v>
      </c>
      <c r="L20" s="301">
        <v>31507571</v>
      </c>
      <c r="M20" s="301">
        <v>45981612</v>
      </c>
      <c r="N20" s="281">
        <v>49439889</v>
      </c>
      <c r="O20" s="281">
        <v>43691783</v>
      </c>
      <c r="P20" s="281">
        <v>3595211</v>
      </c>
      <c r="Q20" s="315">
        <v>3244006</v>
      </c>
      <c r="R20" s="281">
        <v>3226493</v>
      </c>
      <c r="S20" s="1276" t="s">
        <v>1110</v>
      </c>
      <c r="T20" s="1132" t="s">
        <v>1111</v>
      </c>
      <c r="U20" s="1446" t="s">
        <v>1112</v>
      </c>
      <c r="V20" s="1420" t="s">
        <v>1113</v>
      </c>
      <c r="W20" s="1446" t="s">
        <v>1114</v>
      </c>
      <c r="X20" s="1420" t="s">
        <v>1115</v>
      </c>
    </row>
    <row r="21" spans="1:24" ht="30" customHeight="1">
      <c r="A21" s="1274" t="s">
        <v>15</v>
      </c>
      <c r="B21" s="1140">
        <v>100</v>
      </c>
      <c r="C21" s="310">
        <f>(C22/$B$22)*100</f>
        <v>136.87371850743838</v>
      </c>
      <c r="D21" s="310">
        <f t="shared" ref="D21:X21" si="0">(D22/$B$22)*100</f>
        <v>143.76307340357465</v>
      </c>
      <c r="E21" s="310">
        <f t="shared" si="0"/>
        <v>114.72385487030716</v>
      </c>
      <c r="F21" s="310">
        <f t="shared" si="0"/>
        <v>131.1977171426249</v>
      </c>
      <c r="G21" s="310">
        <f t="shared" si="0"/>
        <v>287.42807110290255</v>
      </c>
      <c r="H21" s="310">
        <f t="shared" si="0"/>
        <v>522.78837964913305</v>
      </c>
      <c r="I21" s="310">
        <f t="shared" si="0"/>
        <v>618.0306840587682</v>
      </c>
      <c r="J21" s="310">
        <f t="shared" si="0"/>
        <v>653.65310484472127</v>
      </c>
      <c r="K21" s="310">
        <f t="shared" si="0"/>
        <v>677.17531994333115</v>
      </c>
      <c r="L21" s="310">
        <f t="shared" si="0"/>
        <v>774.40207656390271</v>
      </c>
      <c r="M21" s="310">
        <f t="shared" si="0"/>
        <v>728.41960477429302</v>
      </c>
      <c r="N21" s="310">
        <f t="shared" si="0"/>
        <v>878.61400140118121</v>
      </c>
      <c r="O21" s="310">
        <f t="shared" si="0"/>
        <v>795.19040178612079</v>
      </c>
      <c r="P21" s="310">
        <f t="shared" si="0"/>
        <v>120.2643726279113</v>
      </c>
      <c r="Q21" s="310">
        <f t="shared" si="0"/>
        <v>108.35354865854741</v>
      </c>
      <c r="R21" s="1141">
        <f t="shared" si="0"/>
        <v>106.55170598071726</v>
      </c>
      <c r="S21" s="1141">
        <f t="shared" si="0"/>
        <v>149.18383448790146</v>
      </c>
      <c r="T21" s="310">
        <f t="shared" si="0"/>
        <v>184.56377364000747</v>
      </c>
      <c r="U21" s="1175">
        <f t="shared" si="0"/>
        <v>245.49407129511786</v>
      </c>
      <c r="V21" s="310">
        <f t="shared" si="0"/>
        <v>305.34897093595259</v>
      </c>
      <c r="W21" s="1175">
        <f t="shared" si="0"/>
        <v>288.5494925363663</v>
      </c>
      <c r="X21" s="310">
        <f t="shared" si="0"/>
        <v>380.1717560779237</v>
      </c>
    </row>
    <row r="22" spans="1:24" ht="30" customHeight="1">
      <c r="A22" s="273" t="s">
        <v>260</v>
      </c>
      <c r="B22" s="733">
        <f>SUM(B9:B20)</f>
        <v>40090459</v>
      </c>
      <c r="C22" s="733">
        <f>SUM(C9:C20)</f>
        <v>54873302</v>
      </c>
      <c r="D22" s="301">
        <f t="shared" ref="D22:M22" si="1">SUM(D9:D20)</f>
        <v>57635276</v>
      </c>
      <c r="E22" s="301">
        <f t="shared" si="1"/>
        <v>45993320</v>
      </c>
      <c r="F22" s="301">
        <f t="shared" si="1"/>
        <v>52597767</v>
      </c>
      <c r="G22" s="301">
        <f t="shared" si="1"/>
        <v>115231233</v>
      </c>
      <c r="H22" s="301">
        <f t="shared" si="1"/>
        <v>209588261</v>
      </c>
      <c r="I22" s="301">
        <f t="shared" si="1"/>
        <v>247771338</v>
      </c>
      <c r="J22" s="301">
        <f t="shared" si="1"/>
        <v>262052530</v>
      </c>
      <c r="K22" s="301">
        <f t="shared" si="1"/>
        <v>271482694</v>
      </c>
      <c r="L22" s="301">
        <f t="shared" si="1"/>
        <v>310461347</v>
      </c>
      <c r="M22" s="301">
        <f t="shared" si="1"/>
        <v>292026763</v>
      </c>
      <c r="N22" s="276">
        <f t="shared" ref="N22:R22" si="2">SUM(N9:N20)</f>
        <v>352240386</v>
      </c>
      <c r="O22" s="276">
        <f t="shared" si="2"/>
        <v>318795482</v>
      </c>
      <c r="P22" s="276">
        <f t="shared" si="2"/>
        <v>48214539</v>
      </c>
      <c r="Q22" s="276">
        <f t="shared" si="2"/>
        <v>43439435</v>
      </c>
      <c r="R22" s="732">
        <f t="shared" si="2"/>
        <v>42717068</v>
      </c>
      <c r="S22" s="1277" t="s">
        <v>1116</v>
      </c>
      <c r="T22" s="1132" t="s">
        <v>1117</v>
      </c>
      <c r="U22" s="1446" t="s">
        <v>1118</v>
      </c>
      <c r="V22" s="1420" t="s">
        <v>1119</v>
      </c>
      <c r="W22" s="1446" t="s">
        <v>1120</v>
      </c>
      <c r="X22" s="1420" t="s">
        <v>1121</v>
      </c>
    </row>
    <row r="23" spans="1:24" ht="30" customHeight="1" thickBot="1">
      <c r="A23" s="298" t="s">
        <v>312</v>
      </c>
      <c r="B23" s="299"/>
      <c r="C23" s="699">
        <f t="shared" ref="C23:P23" si="3">(C22-B22)/B22</f>
        <v>0.36873718507438391</v>
      </c>
      <c r="D23" s="699">
        <f t="shared" si="3"/>
        <v>5.0333657704797863E-2</v>
      </c>
      <c r="E23" s="699">
        <f t="shared" si="3"/>
        <v>-0.2019935846234171</v>
      </c>
      <c r="F23" s="699">
        <f t="shared" si="3"/>
        <v>0.14359578738825551</v>
      </c>
      <c r="G23" s="699">
        <f t="shared" si="3"/>
        <v>1.190800856621917</v>
      </c>
      <c r="H23" s="699">
        <f t="shared" si="3"/>
        <v>0.81884941732767891</v>
      </c>
      <c r="I23" s="699">
        <f t="shared" si="3"/>
        <v>0.18218137226683703</v>
      </c>
      <c r="J23" s="699">
        <f t="shared" si="3"/>
        <v>5.7638595792706256E-2</v>
      </c>
      <c r="K23" s="699">
        <f t="shared" si="3"/>
        <v>3.5985777355402752E-2</v>
      </c>
      <c r="L23" s="699">
        <f t="shared" si="3"/>
        <v>0.14357693459458598</v>
      </c>
      <c r="M23" s="699">
        <f t="shared" si="3"/>
        <v>-5.9378032654093971E-2</v>
      </c>
      <c r="N23" s="699">
        <f t="shared" si="3"/>
        <v>0.20619213931429978</v>
      </c>
      <c r="O23" s="699">
        <f t="shared" si="3"/>
        <v>-9.4949089682180854E-2</v>
      </c>
      <c r="P23" s="699">
        <f t="shared" si="3"/>
        <v>-0.84876028136433879</v>
      </c>
      <c r="Q23" s="699">
        <f t="shared" ref="Q23" si="4">(Q22-P22)/P22</f>
        <v>-9.9038673790907764E-2</v>
      </c>
      <c r="R23" s="1128">
        <f t="shared" ref="R23" si="5">(R22-Q22)/Q22</f>
        <v>-1.6629290873603673E-2</v>
      </c>
      <c r="S23" s="1128">
        <f t="shared" ref="S23" si="6">(S22-R22)/R22</f>
        <v>0.40010742310310249</v>
      </c>
      <c r="T23" s="699">
        <f t="shared" ref="T23" si="7">(T22-S22)/S22</f>
        <v>0.23715665489865953</v>
      </c>
      <c r="U23" s="700">
        <f t="shared" ref="U23" si="8">(U22-T22)/T22</f>
        <v>0.33013140365213411</v>
      </c>
      <c r="V23" s="699">
        <f t="shared" ref="V23" si="9">(V22-U22)/U22</f>
        <v>0.24381403316612427</v>
      </c>
      <c r="W23" s="700">
        <f t="shared" ref="W23" si="10">(W22-V22)/V22</f>
        <v>-5.5017308059341748E-2</v>
      </c>
      <c r="X23" s="699">
        <f t="shared" ref="X23" si="11">(X22-W22)/W22</f>
        <v>0.31752703058387832</v>
      </c>
    </row>
    <row r="24" spans="1:24" ht="12.75" customHeight="1">
      <c r="A24" s="7" t="s">
        <v>19</v>
      </c>
      <c r="B24" s="7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>
      <c r="A25" s="305" t="s">
        <v>401</v>
      </c>
    </row>
  </sheetData>
  <mergeCells count="1">
    <mergeCell ref="B7:T7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>&amp;R&amp;"Arial,Negrito"51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27"/>
  <sheetViews>
    <sheetView showGridLines="0" topLeftCell="A3" zoomScale="80" zoomScaleNormal="80" workbookViewId="0">
      <selection activeCell="V28" sqref="V27:V28"/>
    </sheetView>
  </sheetViews>
  <sheetFormatPr defaultRowHeight="12.75"/>
  <cols>
    <col min="1" max="1" width="10.7109375" customWidth="1"/>
    <col min="2" max="2" width="10.85546875" customWidth="1"/>
    <col min="3" max="3" width="9.28515625" bestFit="1" customWidth="1"/>
    <col min="4" max="4" width="10.7109375" customWidth="1"/>
    <col min="5" max="6" width="9.28515625" bestFit="1" customWidth="1"/>
    <col min="7" max="8" width="10.28515625" bestFit="1" customWidth="1"/>
    <col min="12" max="12" width="10" customWidth="1"/>
    <col min="13" max="13" width="7.42578125" customWidth="1"/>
    <col min="14" max="14" width="7" customWidth="1"/>
    <col min="15" max="15" width="5.140625" customWidth="1"/>
  </cols>
  <sheetData>
    <row r="3" spans="4:8">
      <c r="D3" s="434"/>
      <c r="E3" s="93"/>
      <c r="F3" s="93"/>
      <c r="G3" s="93"/>
      <c r="H3" s="93"/>
    </row>
    <row r="4" spans="4:8">
      <c r="D4" s="434"/>
      <c r="F4" s="93"/>
      <c r="G4" s="93" t="s">
        <v>170</v>
      </c>
    </row>
    <row r="5" spans="4:8">
      <c r="D5" s="434"/>
      <c r="F5" s="93">
        <v>1988</v>
      </c>
      <c r="G5" s="710">
        <v>40.1</v>
      </c>
    </row>
    <row r="6" spans="4:8">
      <c r="D6" s="434"/>
      <c r="F6" s="93">
        <v>1989</v>
      </c>
      <c r="G6" s="710">
        <v>54.9</v>
      </c>
    </row>
    <row r="7" spans="4:8">
      <c r="D7" s="434"/>
      <c r="F7" s="93">
        <v>1990</v>
      </c>
      <c r="G7" s="711">
        <v>57.3</v>
      </c>
    </row>
    <row r="8" spans="4:8">
      <c r="D8" s="434"/>
      <c r="F8" s="93">
        <v>1991</v>
      </c>
      <c r="G8" s="710">
        <v>46</v>
      </c>
    </row>
    <row r="9" spans="4:8">
      <c r="D9" s="434"/>
      <c r="F9" s="93">
        <v>1992</v>
      </c>
      <c r="G9" s="710">
        <v>52.6</v>
      </c>
    </row>
    <row r="10" spans="4:8">
      <c r="D10" s="434"/>
      <c r="F10" s="93">
        <v>1993</v>
      </c>
      <c r="G10" s="710">
        <v>115.2</v>
      </c>
    </row>
    <row r="11" spans="4:8">
      <c r="D11" s="434"/>
      <c r="F11" s="93">
        <v>1994</v>
      </c>
      <c r="G11" s="710">
        <v>209.6</v>
      </c>
    </row>
    <row r="12" spans="4:8">
      <c r="D12" s="434"/>
      <c r="F12" s="93">
        <v>1995</v>
      </c>
      <c r="G12" s="710">
        <v>247.8</v>
      </c>
    </row>
    <row r="13" spans="4:8">
      <c r="D13" s="434"/>
      <c r="F13" s="93">
        <v>1996</v>
      </c>
      <c r="G13" s="710">
        <v>262.10000000000002</v>
      </c>
    </row>
    <row r="14" spans="4:8">
      <c r="D14" s="434"/>
      <c r="F14" s="93">
        <v>1997</v>
      </c>
      <c r="G14" s="710">
        <v>271.5</v>
      </c>
    </row>
    <row r="15" spans="4:8">
      <c r="D15" s="434"/>
      <c r="F15" s="93">
        <v>1998</v>
      </c>
      <c r="G15" s="710">
        <v>310.5</v>
      </c>
    </row>
    <row r="16" spans="4:8">
      <c r="D16" s="434"/>
      <c r="F16" s="93">
        <v>1999</v>
      </c>
      <c r="G16" s="710">
        <v>292</v>
      </c>
    </row>
    <row r="17" spans="4:7">
      <c r="D17" s="434"/>
      <c r="F17" s="93">
        <v>2000</v>
      </c>
      <c r="G17" s="710">
        <v>352.2</v>
      </c>
    </row>
    <row r="18" spans="4:7">
      <c r="D18" s="434"/>
      <c r="F18" s="93" t="s">
        <v>171</v>
      </c>
      <c r="G18" s="710">
        <v>318.8</v>
      </c>
    </row>
    <row r="19" spans="4:7">
      <c r="D19" s="434"/>
      <c r="F19" s="93">
        <v>2002</v>
      </c>
      <c r="G19" s="710">
        <v>48.2</v>
      </c>
    </row>
    <row r="20" spans="4:7">
      <c r="D20" s="434"/>
      <c r="F20" s="93">
        <v>2003</v>
      </c>
      <c r="G20" s="710">
        <v>43.4</v>
      </c>
    </row>
    <row r="21" spans="4:7">
      <c r="D21" s="434"/>
      <c r="F21" s="93">
        <v>2004</v>
      </c>
      <c r="G21" s="710">
        <v>42.7</v>
      </c>
    </row>
    <row r="22" spans="4:7">
      <c r="F22" s="93">
        <v>2005</v>
      </c>
      <c r="G22" s="710">
        <v>59.8</v>
      </c>
    </row>
    <row r="23" spans="4:7">
      <c r="F23" s="93">
        <v>2006</v>
      </c>
      <c r="G23" s="710">
        <v>74</v>
      </c>
    </row>
    <row r="24" spans="4:7">
      <c r="F24" s="93">
        <v>2007</v>
      </c>
      <c r="G24" s="710">
        <v>98.4</v>
      </c>
    </row>
    <row r="25" spans="4:7">
      <c r="F25" s="93">
        <v>2008</v>
      </c>
      <c r="G25" s="710">
        <v>122.4</v>
      </c>
    </row>
    <row r="26" spans="4:7">
      <c r="F26" s="1142">
        <v>2009</v>
      </c>
      <c r="G26" s="710">
        <v>115.7</v>
      </c>
    </row>
    <row r="27" spans="4:7">
      <c r="F27" s="1142">
        <v>2010</v>
      </c>
      <c r="G27" s="710">
        <v>152.4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horizontalDpi="300" verticalDpi="300" r:id="rId1"/>
  <headerFooter alignWithMargins="0">
    <oddFooter>&amp;R52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"/>
  <sheetViews>
    <sheetView showGridLines="0" topLeftCell="P2" zoomScale="90" zoomScaleNormal="90" workbookViewId="0">
      <selection activeCell="AH13" sqref="AH13"/>
    </sheetView>
  </sheetViews>
  <sheetFormatPr defaultColWidth="11.42578125" defaultRowHeight="12.75"/>
  <cols>
    <col min="1" max="1" width="17.28515625" customWidth="1"/>
    <col min="2" max="2" width="10.85546875" customWidth="1"/>
    <col min="3" max="3" width="12.42578125" customWidth="1"/>
    <col min="4" max="4" width="12.28515625" customWidth="1"/>
    <col min="5" max="5" width="12.140625" customWidth="1"/>
    <col min="6" max="6" width="12.42578125" customWidth="1"/>
    <col min="7" max="7" width="12.140625" customWidth="1"/>
    <col min="8" max="8" width="11.85546875" customWidth="1"/>
    <col min="9" max="9" width="12.28515625" customWidth="1"/>
    <col min="10" max="10" width="11.85546875" customWidth="1"/>
    <col min="11" max="11" width="11.140625" customWidth="1"/>
    <col min="12" max="12" width="10.85546875" customWidth="1"/>
    <col min="13" max="13" width="11.140625" customWidth="1"/>
    <col min="14" max="14" width="11.28515625" customWidth="1"/>
    <col min="15" max="15" width="10.7109375" customWidth="1"/>
    <col min="16" max="16" width="11.140625" customWidth="1"/>
    <col min="17" max="17" width="11.5703125" customWidth="1"/>
    <col min="18" max="18" width="11" customWidth="1"/>
    <col min="19" max="19" width="11.5703125" customWidth="1"/>
    <col min="20" max="20" width="11" customWidth="1"/>
    <col min="21" max="21" width="10.85546875" customWidth="1"/>
  </cols>
  <sheetData>
    <row r="2" spans="1:24" ht="26.25">
      <c r="A2" s="106" t="s">
        <v>237</v>
      </c>
      <c r="B2" s="106"/>
      <c r="C2" s="106"/>
      <c r="D2" s="26"/>
      <c r="E2" s="26"/>
      <c r="F2" s="26"/>
      <c r="G2" s="26"/>
      <c r="H2" s="26"/>
      <c r="I2" s="34"/>
      <c r="J2" s="34"/>
      <c r="K2" s="34"/>
      <c r="L2" s="30"/>
    </row>
    <row r="3" spans="1:24" ht="23.25">
      <c r="A3" s="488" t="s">
        <v>120</v>
      </c>
      <c r="B3" s="488"/>
      <c r="C3" s="488"/>
      <c r="D3" s="489"/>
      <c r="E3" s="489"/>
      <c r="F3" s="489"/>
      <c r="G3" s="489"/>
      <c r="H3" s="489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24" ht="13.5" thickBot="1">
      <c r="M4" s="71"/>
      <c r="N4" s="71"/>
      <c r="O4" s="71"/>
      <c r="P4" s="71"/>
      <c r="Q4" s="71" t="s">
        <v>307</v>
      </c>
      <c r="R4" s="71"/>
    </row>
    <row r="5" spans="1:24" ht="30" customHeight="1" thickBot="1">
      <c r="A5" s="302" t="s">
        <v>308</v>
      </c>
      <c r="B5" s="1554" t="s">
        <v>309</v>
      </c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266"/>
      <c r="V5" s="266"/>
      <c r="W5" s="266"/>
      <c r="X5" s="267"/>
    </row>
    <row r="6" spans="1:24" ht="30" customHeight="1" thickBot="1">
      <c r="A6" s="269"/>
      <c r="B6" s="269">
        <v>1988</v>
      </c>
      <c r="C6" s="269">
        <v>1989</v>
      </c>
      <c r="D6" s="269">
        <v>1990</v>
      </c>
      <c r="E6" s="271">
        <v>1991</v>
      </c>
      <c r="F6" s="269">
        <v>1992</v>
      </c>
      <c r="G6" s="271">
        <v>1993</v>
      </c>
      <c r="H6" s="269">
        <v>1994</v>
      </c>
      <c r="I6" s="271">
        <v>1995</v>
      </c>
      <c r="J6" s="269">
        <v>1996</v>
      </c>
      <c r="K6" s="269">
        <v>1997</v>
      </c>
      <c r="L6" s="269">
        <v>1998</v>
      </c>
      <c r="M6" s="269">
        <v>1999</v>
      </c>
      <c r="N6" s="309">
        <v>2000</v>
      </c>
      <c r="O6" s="309">
        <v>2001</v>
      </c>
      <c r="P6" s="309">
        <v>2002</v>
      </c>
      <c r="Q6" s="309">
        <v>2003</v>
      </c>
      <c r="R6" s="309">
        <v>2004</v>
      </c>
      <c r="S6" s="309">
        <v>2005</v>
      </c>
      <c r="T6" s="309">
        <v>2006</v>
      </c>
      <c r="U6" s="1232">
        <v>2007</v>
      </c>
      <c r="V6" s="272">
        <v>2008</v>
      </c>
      <c r="W6" s="1454">
        <v>2009</v>
      </c>
      <c r="X6" s="1451">
        <v>2010</v>
      </c>
    </row>
    <row r="7" spans="1:24" ht="30" customHeight="1">
      <c r="A7" s="273" t="s">
        <v>423</v>
      </c>
      <c r="B7" s="274">
        <v>1655956</v>
      </c>
      <c r="C7" s="300">
        <v>1057199</v>
      </c>
      <c r="D7" s="278">
        <v>14707067</v>
      </c>
      <c r="E7" s="277">
        <v>10554798</v>
      </c>
      <c r="F7" s="278">
        <v>1378826</v>
      </c>
      <c r="G7" s="277">
        <v>4435473</v>
      </c>
      <c r="H7" s="278">
        <v>3701093</v>
      </c>
      <c r="I7" s="277">
        <v>2730994</v>
      </c>
      <c r="J7" s="303">
        <v>4408804</v>
      </c>
      <c r="K7" s="303">
        <v>3700974</v>
      </c>
      <c r="L7" s="303">
        <v>2590719</v>
      </c>
      <c r="M7" s="303">
        <v>1292008</v>
      </c>
      <c r="N7" s="281">
        <v>809237</v>
      </c>
      <c r="O7" s="281">
        <v>905739</v>
      </c>
      <c r="P7" s="281">
        <v>2155660</v>
      </c>
      <c r="Q7" s="281">
        <v>1945431</v>
      </c>
      <c r="R7" s="282">
        <v>1622425</v>
      </c>
      <c r="S7" s="1130" t="s">
        <v>1122</v>
      </c>
      <c r="T7" s="1275" t="s">
        <v>1123</v>
      </c>
      <c r="U7" s="1417" t="s">
        <v>1124</v>
      </c>
      <c r="V7" s="1449" t="s">
        <v>1125</v>
      </c>
      <c r="W7" s="1417" t="s">
        <v>1126</v>
      </c>
      <c r="X7" s="1453" t="s">
        <v>1578</v>
      </c>
    </row>
    <row r="8" spans="1:24" ht="30" customHeight="1">
      <c r="A8" s="273" t="s">
        <v>315</v>
      </c>
      <c r="B8" s="274">
        <v>1050263</v>
      </c>
      <c r="C8" s="275">
        <v>1320021</v>
      </c>
      <c r="D8" s="278">
        <v>10128844</v>
      </c>
      <c r="E8" s="276">
        <v>12687999</v>
      </c>
      <c r="F8" s="278">
        <v>5570217</v>
      </c>
      <c r="G8" s="276">
        <v>8790142</v>
      </c>
      <c r="H8" s="278">
        <v>5037725</v>
      </c>
      <c r="I8" s="276">
        <v>12536491</v>
      </c>
      <c r="J8" s="301">
        <v>3593662</v>
      </c>
      <c r="K8" s="301">
        <v>3961265</v>
      </c>
      <c r="L8" s="301">
        <v>1465206</v>
      </c>
      <c r="M8" s="301">
        <v>212962</v>
      </c>
      <c r="N8" s="281">
        <v>790478</v>
      </c>
      <c r="O8" s="281">
        <v>619132</v>
      </c>
      <c r="P8" s="281">
        <v>2583777</v>
      </c>
      <c r="Q8" s="281">
        <v>1447716</v>
      </c>
      <c r="R8" s="281">
        <v>1757167</v>
      </c>
      <c r="S8" s="1131" t="s">
        <v>1127</v>
      </c>
      <c r="T8" s="1276" t="s">
        <v>1128</v>
      </c>
      <c r="U8" s="1420" t="s">
        <v>1129</v>
      </c>
      <c r="V8" s="1446" t="s">
        <v>1130</v>
      </c>
      <c r="W8" s="1420" t="s">
        <v>1131</v>
      </c>
      <c r="X8" s="1420" t="s">
        <v>1132</v>
      </c>
    </row>
    <row r="9" spans="1:24" ht="30" customHeight="1">
      <c r="A9" s="273" t="s">
        <v>317</v>
      </c>
      <c r="B9" s="274">
        <v>1335223</v>
      </c>
      <c r="C9" s="275">
        <v>3485480</v>
      </c>
      <c r="D9" s="278">
        <v>6756071</v>
      </c>
      <c r="E9" s="276">
        <v>4277865</v>
      </c>
      <c r="F9" s="278">
        <v>5452697</v>
      </c>
      <c r="G9" s="276">
        <v>8308190</v>
      </c>
      <c r="H9" s="278">
        <v>11150598</v>
      </c>
      <c r="I9" s="276">
        <v>18389333</v>
      </c>
      <c r="J9" s="301">
        <v>3788071</v>
      </c>
      <c r="K9" s="301">
        <v>4204059</v>
      </c>
      <c r="L9" s="301">
        <v>2423898</v>
      </c>
      <c r="M9" s="301">
        <v>521504</v>
      </c>
      <c r="N9" s="281">
        <v>1261803</v>
      </c>
      <c r="O9" s="281">
        <v>1680073</v>
      </c>
      <c r="P9" s="281">
        <v>3422537</v>
      </c>
      <c r="Q9" s="281">
        <v>1783215</v>
      </c>
      <c r="R9" s="281">
        <v>1764547</v>
      </c>
      <c r="S9" s="1131" t="s">
        <v>1133</v>
      </c>
      <c r="T9" s="1276" t="s">
        <v>1134</v>
      </c>
      <c r="U9" s="1420" t="s">
        <v>1135</v>
      </c>
      <c r="V9" s="1446" t="s">
        <v>1136</v>
      </c>
      <c r="W9" s="1420" t="s">
        <v>1137</v>
      </c>
      <c r="X9" s="1420" t="s">
        <v>1138</v>
      </c>
    </row>
    <row r="10" spans="1:24" ht="30" customHeight="1">
      <c r="A10" s="273" t="s">
        <v>316</v>
      </c>
      <c r="B10" s="274">
        <v>2009238</v>
      </c>
      <c r="C10" s="275">
        <v>3089085</v>
      </c>
      <c r="D10" s="278">
        <v>9077319</v>
      </c>
      <c r="E10" s="276">
        <v>5046420</v>
      </c>
      <c r="F10" s="278">
        <v>8101087</v>
      </c>
      <c r="G10" s="276">
        <v>5747052</v>
      </c>
      <c r="H10" s="278">
        <v>7310449</v>
      </c>
      <c r="I10" s="276">
        <v>8434588</v>
      </c>
      <c r="J10" s="301">
        <v>4482502</v>
      </c>
      <c r="K10" s="301">
        <v>2670712</v>
      </c>
      <c r="L10" s="301">
        <v>2280711</v>
      </c>
      <c r="M10" s="301">
        <v>711801</v>
      </c>
      <c r="N10" s="281">
        <v>1342334</v>
      </c>
      <c r="O10" s="281">
        <v>1548068</v>
      </c>
      <c r="P10" s="281">
        <v>4488263</v>
      </c>
      <c r="Q10" s="281">
        <v>1926416</v>
      </c>
      <c r="R10" s="281">
        <v>1429087</v>
      </c>
      <c r="S10" s="1131" t="s">
        <v>1139</v>
      </c>
      <c r="T10" s="1276" t="s">
        <v>1140</v>
      </c>
      <c r="U10" s="1420" t="s">
        <v>1141</v>
      </c>
      <c r="V10" s="1446" t="s">
        <v>1142</v>
      </c>
      <c r="W10" s="1420" t="s">
        <v>1143</v>
      </c>
      <c r="X10" s="1420" t="s">
        <v>1579</v>
      </c>
    </row>
    <row r="11" spans="1:24" ht="30" customHeight="1">
      <c r="A11" s="273" t="s">
        <v>442</v>
      </c>
      <c r="B11" s="274">
        <v>2013280</v>
      </c>
      <c r="C11" s="275">
        <v>3828104</v>
      </c>
      <c r="D11" s="278">
        <v>8364687</v>
      </c>
      <c r="E11" s="276">
        <v>9455238</v>
      </c>
      <c r="F11" s="278">
        <v>10895355</v>
      </c>
      <c r="G11" s="276">
        <v>16979637</v>
      </c>
      <c r="H11" s="278">
        <v>8050034</v>
      </c>
      <c r="I11" s="276">
        <v>9716027</v>
      </c>
      <c r="J11" s="301">
        <v>5432798</v>
      </c>
      <c r="K11" s="301">
        <v>3395074</v>
      </c>
      <c r="L11" s="301">
        <v>3196505</v>
      </c>
      <c r="M11" s="301">
        <v>950634</v>
      </c>
      <c r="N11" s="281">
        <v>1584131</v>
      </c>
      <c r="O11" s="281">
        <v>1590841</v>
      </c>
      <c r="P11" s="281">
        <v>4349395</v>
      </c>
      <c r="Q11" s="281">
        <v>1782602</v>
      </c>
      <c r="R11" s="281">
        <v>1965732</v>
      </c>
      <c r="S11" s="1131" t="s">
        <v>1144</v>
      </c>
      <c r="T11" s="1276" t="s">
        <v>1145</v>
      </c>
      <c r="U11" s="1420" t="s">
        <v>1146</v>
      </c>
      <c r="V11" s="1446" t="s">
        <v>1147</v>
      </c>
      <c r="W11" s="1420" t="s">
        <v>1148</v>
      </c>
      <c r="X11" s="1420" t="s">
        <v>1149</v>
      </c>
    </row>
    <row r="12" spans="1:24" ht="30" customHeight="1">
      <c r="A12" s="273" t="s">
        <v>443</v>
      </c>
      <c r="B12" s="274">
        <v>2389275</v>
      </c>
      <c r="C12" s="275">
        <v>5670958</v>
      </c>
      <c r="D12" s="278">
        <v>7964490</v>
      </c>
      <c r="E12" s="276">
        <v>9615442</v>
      </c>
      <c r="F12" s="278">
        <v>9303396</v>
      </c>
      <c r="G12" s="276">
        <v>18881774</v>
      </c>
      <c r="H12" s="278">
        <v>6187480</v>
      </c>
      <c r="I12" s="276">
        <v>7633108</v>
      </c>
      <c r="J12" s="301">
        <v>5150068</v>
      </c>
      <c r="K12" s="301">
        <v>2764304</v>
      </c>
      <c r="L12" s="301">
        <v>2549516</v>
      </c>
      <c r="M12" s="301">
        <v>843325</v>
      </c>
      <c r="N12" s="281">
        <v>1201477</v>
      </c>
      <c r="O12" s="281">
        <v>1562065</v>
      </c>
      <c r="P12" s="281">
        <v>3190053</v>
      </c>
      <c r="Q12" s="281">
        <v>2231919</v>
      </c>
      <c r="R12" s="281">
        <v>1430446</v>
      </c>
      <c r="S12" s="1131" t="s">
        <v>1150</v>
      </c>
      <c r="T12" s="1276" t="s">
        <v>1151</v>
      </c>
      <c r="U12" s="1420" t="s">
        <v>1152</v>
      </c>
      <c r="V12" s="1446" t="s">
        <v>1153</v>
      </c>
      <c r="W12" s="1420" t="s">
        <v>1154</v>
      </c>
      <c r="X12" s="1420" t="s">
        <v>1155</v>
      </c>
    </row>
    <row r="13" spans="1:24" ht="30" customHeight="1">
      <c r="A13" s="273" t="s">
        <v>476</v>
      </c>
      <c r="B13" s="274">
        <v>1971296</v>
      </c>
      <c r="C13" s="275">
        <v>5345265</v>
      </c>
      <c r="D13" s="278">
        <v>11390856</v>
      </c>
      <c r="E13" s="276">
        <v>11631399</v>
      </c>
      <c r="F13" s="278">
        <v>8592394</v>
      </c>
      <c r="G13" s="276">
        <v>7866954</v>
      </c>
      <c r="H13" s="278">
        <v>7687825</v>
      </c>
      <c r="I13" s="276">
        <v>9561257</v>
      </c>
      <c r="J13" s="301">
        <v>4528436</v>
      </c>
      <c r="K13" s="301">
        <v>6463488</v>
      </c>
      <c r="L13" s="301">
        <v>2749762</v>
      </c>
      <c r="M13" s="301">
        <v>1093971</v>
      </c>
      <c r="N13" s="281">
        <v>2705527</v>
      </c>
      <c r="O13" s="281">
        <v>3047492</v>
      </c>
      <c r="P13" s="281">
        <v>3814123</v>
      </c>
      <c r="Q13" s="281">
        <v>2559275</v>
      </c>
      <c r="R13" s="281">
        <v>2202683</v>
      </c>
      <c r="S13" s="1131" t="s">
        <v>1156</v>
      </c>
      <c r="T13" s="1276" t="s">
        <v>1157</v>
      </c>
      <c r="U13" s="1420" t="s">
        <v>1158</v>
      </c>
      <c r="V13" s="1446" t="s">
        <v>1159</v>
      </c>
      <c r="W13" s="1420" t="s">
        <v>1160</v>
      </c>
      <c r="X13" s="1420" t="s">
        <v>1161</v>
      </c>
    </row>
    <row r="14" spans="1:24" ht="30" customHeight="1">
      <c r="A14" s="273" t="s">
        <v>478</v>
      </c>
      <c r="B14" s="274">
        <v>2957963</v>
      </c>
      <c r="C14" s="275">
        <v>9396842</v>
      </c>
      <c r="D14" s="278">
        <v>18689268</v>
      </c>
      <c r="E14" s="276">
        <v>14816761</v>
      </c>
      <c r="F14" s="278">
        <v>11359725</v>
      </c>
      <c r="G14" s="276">
        <v>14764150</v>
      </c>
      <c r="H14" s="278">
        <v>17069354</v>
      </c>
      <c r="I14" s="276">
        <v>14411010</v>
      </c>
      <c r="J14" s="301">
        <v>7040440</v>
      </c>
      <c r="K14" s="301">
        <v>7291989</v>
      </c>
      <c r="L14" s="301">
        <v>5574969</v>
      </c>
      <c r="M14" s="301">
        <v>1878481</v>
      </c>
      <c r="N14" s="281">
        <v>2486138</v>
      </c>
      <c r="O14" s="281">
        <v>3127565</v>
      </c>
      <c r="P14" s="281">
        <v>5688433</v>
      </c>
      <c r="Q14" s="281">
        <v>3611788</v>
      </c>
      <c r="R14" s="281">
        <v>2352278</v>
      </c>
      <c r="S14" s="1131" t="s">
        <v>1162</v>
      </c>
      <c r="T14" s="1276" t="s">
        <v>1163</v>
      </c>
      <c r="U14" s="1420" t="s">
        <v>1164</v>
      </c>
      <c r="V14" s="1446" t="s">
        <v>1165</v>
      </c>
      <c r="W14" s="1420" t="s">
        <v>1166</v>
      </c>
      <c r="X14" s="1420" t="s">
        <v>1580</v>
      </c>
    </row>
    <row r="15" spans="1:24" ht="30" customHeight="1">
      <c r="A15" s="273" t="s">
        <v>480</v>
      </c>
      <c r="B15" s="274">
        <v>5596184</v>
      </c>
      <c r="C15" s="275">
        <v>28033910</v>
      </c>
      <c r="D15" s="278">
        <v>21751377</v>
      </c>
      <c r="E15" s="276">
        <v>17920471</v>
      </c>
      <c r="F15" s="278">
        <v>36752205</v>
      </c>
      <c r="G15" s="276">
        <v>36984992</v>
      </c>
      <c r="H15" s="278">
        <v>20595256</v>
      </c>
      <c r="I15" s="276">
        <v>20570591</v>
      </c>
      <c r="J15" s="301">
        <v>19711182</v>
      </c>
      <c r="K15" s="301">
        <v>18215867</v>
      </c>
      <c r="L15" s="301">
        <v>6834050</v>
      </c>
      <c r="M15" s="301">
        <v>3228457</v>
      </c>
      <c r="N15" s="281">
        <v>5369230</v>
      </c>
      <c r="O15" s="281">
        <v>6358581</v>
      </c>
      <c r="P15" s="281">
        <v>5753747</v>
      </c>
      <c r="Q15" s="281">
        <v>7037503</v>
      </c>
      <c r="R15" s="281">
        <v>4853723</v>
      </c>
      <c r="S15" s="1131" t="s">
        <v>1167</v>
      </c>
      <c r="T15" s="1276" t="s">
        <v>1168</v>
      </c>
      <c r="U15" s="1420" t="s">
        <v>1169</v>
      </c>
      <c r="V15" s="1446" t="s">
        <v>1170</v>
      </c>
      <c r="W15" s="1420" t="s">
        <v>1171</v>
      </c>
      <c r="X15" s="1420" t="s">
        <v>1172</v>
      </c>
    </row>
    <row r="16" spans="1:24" ht="30" customHeight="1">
      <c r="A16" s="273" t="s">
        <v>481</v>
      </c>
      <c r="B16" s="274">
        <v>4628572</v>
      </c>
      <c r="C16" s="275">
        <v>23150707</v>
      </c>
      <c r="D16" s="278">
        <v>14313465</v>
      </c>
      <c r="E16" s="276">
        <v>13942698</v>
      </c>
      <c r="F16" s="278">
        <v>9586873</v>
      </c>
      <c r="G16" s="276">
        <v>12066254</v>
      </c>
      <c r="H16" s="278">
        <v>10377624</v>
      </c>
      <c r="I16" s="276">
        <v>9552348</v>
      </c>
      <c r="J16" s="301">
        <v>9509413</v>
      </c>
      <c r="K16" s="301">
        <v>4750274</v>
      </c>
      <c r="L16" s="301">
        <v>2156833</v>
      </c>
      <c r="M16" s="301">
        <v>1946799</v>
      </c>
      <c r="N16" s="281">
        <v>2487634</v>
      </c>
      <c r="O16" s="281">
        <v>3005231</v>
      </c>
      <c r="P16" s="281">
        <v>3618042</v>
      </c>
      <c r="Q16" s="281">
        <v>2206410</v>
      </c>
      <c r="R16" s="281">
        <v>1885222</v>
      </c>
      <c r="S16" s="1131" t="s">
        <v>1173</v>
      </c>
      <c r="T16" s="1276" t="s">
        <v>1174</v>
      </c>
      <c r="U16" s="1420" t="s">
        <v>1175</v>
      </c>
      <c r="V16" s="1446" t="s">
        <v>1176</v>
      </c>
      <c r="W16" s="1420" t="s">
        <v>1177</v>
      </c>
      <c r="X16" s="1420" t="s">
        <v>1178</v>
      </c>
    </row>
    <row r="17" spans="1:24" ht="30" customHeight="1">
      <c r="A17" s="273" t="s">
        <v>1</v>
      </c>
      <c r="B17" s="274">
        <v>5326470</v>
      </c>
      <c r="C17" s="275">
        <v>28619668</v>
      </c>
      <c r="D17" s="278">
        <v>17314311</v>
      </c>
      <c r="E17" s="276">
        <v>20324648</v>
      </c>
      <c r="F17" s="278">
        <v>21647600</v>
      </c>
      <c r="G17" s="276">
        <v>36999791</v>
      </c>
      <c r="H17" s="278">
        <v>22053000</v>
      </c>
      <c r="I17" s="276">
        <v>19998910</v>
      </c>
      <c r="J17" s="301">
        <v>21350936</v>
      </c>
      <c r="K17" s="301">
        <v>10393015</v>
      </c>
      <c r="L17" s="301">
        <v>7200968</v>
      </c>
      <c r="M17" s="301">
        <v>4300470</v>
      </c>
      <c r="N17" s="281">
        <v>4827999</v>
      </c>
      <c r="O17" s="281">
        <v>7928388</v>
      </c>
      <c r="P17" s="281">
        <v>6030959</v>
      </c>
      <c r="Q17" s="281">
        <v>4970646</v>
      </c>
      <c r="R17" s="281">
        <v>4488489</v>
      </c>
      <c r="S17" s="1131" t="s">
        <v>1179</v>
      </c>
      <c r="T17" s="1276" t="s">
        <v>1180</v>
      </c>
      <c r="U17" s="1420" t="s">
        <v>1181</v>
      </c>
      <c r="V17" s="1446" t="s">
        <v>1182</v>
      </c>
      <c r="W17" s="1420" t="s">
        <v>1183</v>
      </c>
      <c r="X17" s="1420" t="s">
        <v>1184</v>
      </c>
    </row>
    <row r="18" spans="1:24" ht="30" customHeight="1" thickBot="1">
      <c r="A18" s="288" t="s">
        <v>9</v>
      </c>
      <c r="B18" s="289">
        <v>3437695</v>
      </c>
      <c r="C18" s="265">
        <v>18910323</v>
      </c>
      <c r="D18" s="291">
        <v>15964250</v>
      </c>
      <c r="E18" s="290">
        <v>35220739</v>
      </c>
      <c r="F18" s="291">
        <v>23998275</v>
      </c>
      <c r="G18" s="290">
        <v>30331880</v>
      </c>
      <c r="H18" s="291">
        <v>19786463</v>
      </c>
      <c r="I18" s="290">
        <v>21553284</v>
      </c>
      <c r="J18" s="304">
        <v>15751065</v>
      </c>
      <c r="K18" s="304">
        <v>6808661</v>
      </c>
      <c r="L18" s="304">
        <v>2572847</v>
      </c>
      <c r="M18" s="304">
        <v>1811078</v>
      </c>
      <c r="N18" s="294">
        <v>2827808</v>
      </c>
      <c r="O18" s="294">
        <v>3884697</v>
      </c>
      <c r="P18" s="294">
        <v>3521309</v>
      </c>
      <c r="Q18" s="294">
        <v>3934645</v>
      </c>
      <c r="R18" s="281">
        <v>3436764</v>
      </c>
      <c r="S18" s="1133" t="s">
        <v>1185</v>
      </c>
      <c r="T18" s="1276" t="s">
        <v>1186</v>
      </c>
      <c r="U18" s="1447" t="s">
        <v>1187</v>
      </c>
      <c r="V18" s="1446" t="s">
        <v>1188</v>
      </c>
      <c r="W18" s="1447" t="s">
        <v>1189</v>
      </c>
      <c r="X18" s="1447" t="s">
        <v>1190</v>
      </c>
    </row>
    <row r="19" spans="1:24" ht="30" customHeight="1">
      <c r="A19" s="295" t="s">
        <v>15</v>
      </c>
      <c r="B19" s="313">
        <v>100</v>
      </c>
      <c r="C19" s="297">
        <f>(C20/$B$20)*100</f>
        <v>383.7711132928336</v>
      </c>
      <c r="D19" s="297">
        <f t="shared" ref="D19:X19" si="0">(D20/$B$20)*100</f>
        <v>455.09329482071081</v>
      </c>
      <c r="E19" s="297">
        <f t="shared" si="0"/>
        <v>481.48869634840457</v>
      </c>
      <c r="F19" s="297">
        <f t="shared" si="0"/>
        <v>444.08602322598591</v>
      </c>
      <c r="G19" s="297">
        <f t="shared" si="0"/>
        <v>588.15236148991823</v>
      </c>
      <c r="H19" s="297">
        <f t="shared" si="0"/>
        <v>404.42588994372215</v>
      </c>
      <c r="I19" s="297">
        <f t="shared" si="0"/>
        <v>451.21197657995754</v>
      </c>
      <c r="J19" s="297">
        <f t="shared" si="0"/>
        <v>304.75142498497661</v>
      </c>
      <c r="K19" s="297">
        <f t="shared" si="0"/>
        <v>217.09807990156938</v>
      </c>
      <c r="L19" s="297">
        <f t="shared" si="0"/>
        <v>121.01912010314383</v>
      </c>
      <c r="M19" s="297">
        <f t="shared" si="0"/>
        <v>54.671854504680709</v>
      </c>
      <c r="N19" s="297">
        <f t="shared" si="0"/>
        <v>80.572173127001022</v>
      </c>
      <c r="O19" s="297">
        <f t="shared" si="0"/>
        <v>102.57905297177902</v>
      </c>
      <c r="P19" s="297">
        <f t="shared" si="0"/>
        <v>141.44398186690887</v>
      </c>
      <c r="Q19" s="297">
        <f t="shared" si="0"/>
        <v>103.10185367695802</v>
      </c>
      <c r="R19" s="310">
        <f t="shared" si="0"/>
        <v>84.921039765165332</v>
      </c>
      <c r="S19" s="314">
        <f t="shared" si="0"/>
        <v>77.971439348656432</v>
      </c>
      <c r="T19" s="1141">
        <f t="shared" si="0"/>
        <v>68.171537307963604</v>
      </c>
      <c r="U19" s="297">
        <f t="shared" si="0"/>
        <v>100.31317302473582</v>
      </c>
      <c r="V19" s="1175">
        <f t="shared" si="0"/>
        <v>102.12151289087168</v>
      </c>
      <c r="W19" s="297">
        <f t="shared" si="0"/>
        <v>133.12606711129001</v>
      </c>
      <c r="X19" s="297">
        <f t="shared" si="0"/>
        <v>156.00727523146779</v>
      </c>
    </row>
    <row r="20" spans="1:24" ht="30" customHeight="1">
      <c r="A20" s="273" t="s">
        <v>260</v>
      </c>
      <c r="B20" s="733">
        <f>SUM(B7:B18)</f>
        <v>34371415</v>
      </c>
      <c r="C20" s="733">
        <f>SUM(C7:C18)</f>
        <v>131907562</v>
      </c>
      <c r="D20" s="301">
        <f t="shared" ref="D20:M20" si="1">SUM(D7:D18)</f>
        <v>156422005</v>
      </c>
      <c r="E20" s="301">
        <f t="shared" si="1"/>
        <v>165494478</v>
      </c>
      <c r="F20" s="301">
        <f t="shared" si="1"/>
        <v>152638650</v>
      </c>
      <c r="G20" s="301">
        <f t="shared" si="1"/>
        <v>202156289</v>
      </c>
      <c r="H20" s="301">
        <f t="shared" si="1"/>
        <v>139006901</v>
      </c>
      <c r="I20" s="301">
        <f t="shared" si="1"/>
        <v>155087941</v>
      </c>
      <c r="J20" s="301">
        <f t="shared" si="1"/>
        <v>104747377</v>
      </c>
      <c r="K20" s="301">
        <f t="shared" si="1"/>
        <v>74619682</v>
      </c>
      <c r="L20" s="301">
        <f t="shared" si="1"/>
        <v>41595984</v>
      </c>
      <c r="M20" s="301">
        <f t="shared" si="1"/>
        <v>18791490</v>
      </c>
      <c r="N20" s="276">
        <f t="shared" ref="N20:R20" si="2">SUM(N7:N18)</f>
        <v>27693796</v>
      </c>
      <c r="O20" s="276">
        <f t="shared" si="2"/>
        <v>35257872</v>
      </c>
      <c r="P20" s="276">
        <f t="shared" si="2"/>
        <v>48616298</v>
      </c>
      <c r="Q20" s="276">
        <f t="shared" si="2"/>
        <v>35437566</v>
      </c>
      <c r="R20" s="276">
        <f t="shared" si="2"/>
        <v>29188563</v>
      </c>
      <c r="S20" s="1134" t="s">
        <v>1191</v>
      </c>
      <c r="T20" s="1277" t="s">
        <v>1192</v>
      </c>
      <c r="U20" s="1420" t="s">
        <v>1193</v>
      </c>
      <c r="V20" s="1446" t="s">
        <v>1194</v>
      </c>
      <c r="W20" s="1420" t="s">
        <v>1195</v>
      </c>
      <c r="X20" s="1420" t="s">
        <v>1581</v>
      </c>
    </row>
    <row r="21" spans="1:24" ht="30" customHeight="1" thickBot="1">
      <c r="A21" s="298" t="s">
        <v>312</v>
      </c>
      <c r="B21" s="299"/>
      <c r="C21" s="699">
        <f t="shared" ref="C21:P21" si="3">(C20-B20)/B20</f>
        <v>2.837711132928336</v>
      </c>
      <c r="D21" s="699">
        <f t="shared" si="3"/>
        <v>0.18584562270963662</v>
      </c>
      <c r="E21" s="699">
        <f t="shared" si="3"/>
        <v>5.7999978967153629E-2</v>
      </c>
      <c r="F21" s="699">
        <f t="shared" si="3"/>
        <v>-7.7681310913588306E-2</v>
      </c>
      <c r="G21" s="699">
        <f t="shared" si="3"/>
        <v>0.32441088151657527</v>
      </c>
      <c r="H21" s="699">
        <f t="shared" si="3"/>
        <v>-0.31237904253376952</v>
      </c>
      <c r="I21" s="699">
        <f t="shared" si="3"/>
        <v>0.11568519177332066</v>
      </c>
      <c r="J21" s="699">
        <f t="shared" si="3"/>
        <v>-0.32459367037441034</v>
      </c>
      <c r="K21" s="699">
        <f t="shared" si="3"/>
        <v>-0.28762242896067935</v>
      </c>
      <c r="L21" s="699">
        <f t="shared" si="3"/>
        <v>-0.44256015457155123</v>
      </c>
      <c r="M21" s="699">
        <f t="shared" si="3"/>
        <v>-0.54823787796437273</v>
      </c>
      <c r="N21" s="699">
        <f t="shared" si="3"/>
        <v>0.47374135845534338</v>
      </c>
      <c r="O21" s="699">
        <f t="shared" si="3"/>
        <v>0.27313250953390428</v>
      </c>
      <c r="P21" s="699">
        <f t="shared" si="3"/>
        <v>0.37887782904197964</v>
      </c>
      <c r="Q21" s="699">
        <f t="shared" ref="Q21" si="4">(Q20-P20)/P20</f>
        <v>-0.27107641968131757</v>
      </c>
      <c r="R21" s="699">
        <f t="shared" ref="R21" si="5">(R20-Q20)/Q20</f>
        <v>-0.17633838057613777</v>
      </c>
      <c r="S21" s="700">
        <f t="shared" ref="S21" si="6">(S20-R20)/R20</f>
        <v>-8.183602598044995E-2</v>
      </c>
      <c r="T21" s="1128">
        <f t="shared" ref="T21" si="7">(T20-S20)/S20</f>
        <v>-0.12568579113785069</v>
      </c>
      <c r="U21" s="699">
        <f t="shared" ref="U21" si="8">(U20-T20)/T20</f>
        <v>0.47148175009715543</v>
      </c>
      <c r="V21" s="700">
        <f t="shared" ref="V21" si="9">(V20-U20)/U20</f>
        <v>1.8026943138265063E-2</v>
      </c>
      <c r="W21" s="699">
        <f t="shared" ref="W21" si="10">(W20-V20)/V20</f>
        <v>0.30360453290140921</v>
      </c>
      <c r="X21" s="699">
        <f t="shared" ref="X21" si="11">(X20-W20)/W20</f>
        <v>0.17187624194628737</v>
      </c>
    </row>
    <row r="22" spans="1:24" ht="12.75" customHeight="1">
      <c r="A22" s="7" t="s">
        <v>19</v>
      </c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</sheetData>
  <mergeCells count="1">
    <mergeCell ref="B5:T5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 53
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29"/>
  <sheetViews>
    <sheetView showGridLines="0" zoomScale="80" zoomScaleNormal="80" workbookViewId="0">
      <selection activeCell="R29" sqref="R29"/>
    </sheetView>
  </sheetViews>
  <sheetFormatPr defaultRowHeight="12.75"/>
  <cols>
    <col min="1" max="1" width="10.7109375" customWidth="1"/>
    <col min="2" max="2" width="8.85546875" customWidth="1"/>
    <col min="3" max="3" width="9.28515625" bestFit="1" customWidth="1"/>
    <col min="4" max="4" width="9.5703125" customWidth="1"/>
    <col min="5" max="5" width="11" customWidth="1"/>
    <col min="6" max="6" width="12.42578125" customWidth="1"/>
    <col min="7" max="7" width="10.85546875" customWidth="1"/>
    <col min="8" max="8" width="8.85546875" customWidth="1"/>
    <col min="9" max="9" width="9.42578125" customWidth="1"/>
    <col min="10" max="10" width="5.5703125" customWidth="1"/>
    <col min="11" max="11" width="9.7109375" customWidth="1"/>
    <col min="12" max="12" width="8.42578125" customWidth="1"/>
    <col min="13" max="13" width="7.28515625" customWidth="1"/>
    <col min="14" max="14" width="8.140625" customWidth="1"/>
  </cols>
  <sheetData>
    <row r="3" spans="4:7">
      <c r="D3" s="434"/>
    </row>
    <row r="4" spans="4:7">
      <c r="D4" s="93"/>
    </row>
    <row r="5" spans="4:7">
      <c r="D5" s="93"/>
    </row>
    <row r="6" spans="4:7">
      <c r="D6" s="93"/>
      <c r="F6" s="93"/>
      <c r="G6" s="93" t="s">
        <v>170</v>
      </c>
    </row>
    <row r="7" spans="4:7">
      <c r="D7" s="93"/>
      <c r="F7" s="93">
        <v>1988</v>
      </c>
      <c r="G7" s="710">
        <v>34.4</v>
      </c>
    </row>
    <row r="8" spans="4:7">
      <c r="F8" s="93">
        <v>1989</v>
      </c>
      <c r="G8" s="710">
        <v>131.9</v>
      </c>
    </row>
    <row r="9" spans="4:7">
      <c r="F9" s="93">
        <v>1990</v>
      </c>
      <c r="G9" s="711">
        <v>156.4</v>
      </c>
    </row>
    <row r="10" spans="4:7">
      <c r="F10" s="93">
        <v>1991</v>
      </c>
      <c r="G10" s="710">
        <v>165.5</v>
      </c>
    </row>
    <row r="11" spans="4:7">
      <c r="F11" s="93">
        <v>1992</v>
      </c>
      <c r="G11" s="710">
        <v>152.6</v>
      </c>
    </row>
    <row r="12" spans="4:7">
      <c r="F12" s="93">
        <v>1993</v>
      </c>
      <c r="G12" s="710">
        <v>202.2</v>
      </c>
    </row>
    <row r="13" spans="4:7">
      <c r="F13" s="93">
        <v>1994</v>
      </c>
      <c r="G13" s="710">
        <v>139</v>
      </c>
    </row>
    <row r="14" spans="4:7">
      <c r="F14" s="93">
        <v>1995</v>
      </c>
      <c r="G14" s="710">
        <v>155.1</v>
      </c>
    </row>
    <row r="15" spans="4:7">
      <c r="F15" s="93">
        <v>1996</v>
      </c>
      <c r="G15" s="710">
        <v>104.7</v>
      </c>
    </row>
    <row r="16" spans="4:7">
      <c r="F16" s="93">
        <v>1997</v>
      </c>
      <c r="G16" s="710">
        <v>74.599999999999994</v>
      </c>
    </row>
    <row r="17" spans="4:7">
      <c r="F17" s="93">
        <v>1998</v>
      </c>
      <c r="G17" s="710">
        <v>41.6</v>
      </c>
    </row>
    <row r="18" spans="4:7">
      <c r="F18" s="93">
        <v>1999</v>
      </c>
      <c r="G18" s="710">
        <v>18.8</v>
      </c>
    </row>
    <row r="19" spans="4:7">
      <c r="F19" s="93">
        <v>2000</v>
      </c>
      <c r="G19" s="710">
        <v>27.7</v>
      </c>
    </row>
    <row r="20" spans="4:7">
      <c r="F20" s="93">
        <v>2001</v>
      </c>
      <c r="G20" s="710">
        <v>35.299999999999997</v>
      </c>
    </row>
    <row r="21" spans="4:7">
      <c r="D21" s="434"/>
      <c r="F21" s="93">
        <v>2002</v>
      </c>
      <c r="G21" s="710">
        <v>48.6</v>
      </c>
    </row>
    <row r="22" spans="4:7">
      <c r="F22" s="93">
        <v>2003</v>
      </c>
      <c r="G22" s="710">
        <v>35.4</v>
      </c>
    </row>
    <row r="23" spans="4:7">
      <c r="F23" s="93">
        <v>2004</v>
      </c>
      <c r="G23" s="710">
        <v>29.2</v>
      </c>
    </row>
    <row r="24" spans="4:7">
      <c r="F24" s="93">
        <v>2005</v>
      </c>
      <c r="G24" s="710">
        <v>26.8</v>
      </c>
    </row>
    <row r="25" spans="4:7">
      <c r="F25" s="93">
        <v>2006</v>
      </c>
      <c r="G25" s="710">
        <v>23.4</v>
      </c>
    </row>
    <row r="26" spans="4:7">
      <c r="F26" s="93">
        <v>2007</v>
      </c>
      <c r="G26" s="710">
        <v>34.5</v>
      </c>
    </row>
    <row r="27" spans="4:7">
      <c r="F27" s="93">
        <v>2008</v>
      </c>
      <c r="G27" s="710">
        <v>35.1</v>
      </c>
    </row>
    <row r="28" spans="4:7">
      <c r="F28" s="1142">
        <v>2009</v>
      </c>
      <c r="G28" s="710">
        <v>45.8</v>
      </c>
    </row>
    <row r="29" spans="4:7">
      <c r="F29" s="1142">
        <v>2010</v>
      </c>
      <c r="G29" s="710">
        <v>53.6</v>
      </c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0" orientation="landscape" horizontalDpi="300" verticalDpi="300" r:id="rId1"/>
  <headerFooter alignWithMargins="0">
    <oddFooter>&amp;R54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topLeftCell="K1" zoomScale="80" zoomScaleNormal="80" workbookViewId="0">
      <selection activeCell="U5" sqref="U5:X20"/>
    </sheetView>
  </sheetViews>
  <sheetFormatPr defaultColWidth="11.42578125" defaultRowHeight="12.75"/>
  <cols>
    <col min="1" max="1" width="17.85546875" customWidth="1"/>
    <col min="2" max="2" width="12" customWidth="1"/>
    <col min="3" max="3" width="11.85546875" customWidth="1"/>
    <col min="4" max="5" width="11.7109375" customWidth="1"/>
    <col min="6" max="6" width="11.85546875" customWidth="1"/>
    <col min="7" max="8" width="12.28515625" customWidth="1"/>
    <col min="9" max="9" width="12.85546875" customWidth="1"/>
    <col min="10" max="10" width="13" customWidth="1"/>
    <col min="11" max="11" width="13.28515625" customWidth="1"/>
    <col min="12" max="12" width="11.85546875" customWidth="1"/>
    <col min="13" max="13" width="11.7109375" customWidth="1"/>
    <col min="14" max="14" width="11.85546875" customWidth="1"/>
    <col min="15" max="15" width="12.5703125" customWidth="1"/>
    <col min="16" max="16" width="12.140625" customWidth="1"/>
    <col min="17" max="17" width="11.85546875" customWidth="1"/>
    <col min="18" max="19" width="12" customWidth="1"/>
    <col min="20" max="20" width="12.140625" customWidth="1"/>
    <col min="21" max="21" width="11.7109375" customWidth="1"/>
    <col min="22" max="22" width="12.140625" customWidth="1"/>
  </cols>
  <sheetData>
    <row r="1" spans="1:24" ht="23.25">
      <c r="A1" s="106" t="s">
        <v>237</v>
      </c>
      <c r="B1" s="106"/>
      <c r="C1" s="106"/>
      <c r="D1" s="26"/>
      <c r="E1" s="26"/>
      <c r="F1" s="26"/>
      <c r="G1" s="26"/>
      <c r="H1" s="26"/>
      <c r="I1" s="26"/>
      <c r="J1" s="26"/>
      <c r="K1" s="26"/>
      <c r="L1" s="27"/>
      <c r="M1" s="493"/>
      <c r="N1" s="493"/>
      <c r="O1" s="493"/>
      <c r="P1" s="493"/>
      <c r="Q1" s="493"/>
      <c r="R1" s="493"/>
    </row>
    <row r="2" spans="1:24" ht="23.25">
      <c r="A2" s="488" t="s">
        <v>121</v>
      </c>
      <c r="B2" s="488"/>
      <c r="C2" s="488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3"/>
      <c r="P2" s="493"/>
      <c r="Q2" s="493"/>
      <c r="R2" s="493"/>
    </row>
    <row r="3" spans="1:24" ht="24.75" customHeight="1" thickBot="1">
      <c r="M3" s="71"/>
      <c r="N3" s="71"/>
      <c r="Q3" s="71" t="s">
        <v>307</v>
      </c>
    </row>
    <row r="4" spans="1:24" ht="30" customHeight="1" thickBot="1">
      <c r="A4" s="302" t="s">
        <v>308</v>
      </c>
      <c r="B4" s="1554" t="s">
        <v>309</v>
      </c>
      <c r="C4" s="1555"/>
      <c r="D4" s="1555"/>
      <c r="E4" s="1555"/>
      <c r="F4" s="1555"/>
      <c r="G4" s="1555"/>
      <c r="H4" s="1555"/>
      <c r="I4" s="1555"/>
      <c r="J4" s="1555"/>
      <c r="K4" s="1555"/>
      <c r="L4" s="1555"/>
      <c r="M4" s="1555"/>
      <c r="N4" s="1555"/>
      <c r="O4" s="1555"/>
      <c r="P4" s="1555"/>
      <c r="Q4" s="1555"/>
      <c r="R4" s="1555"/>
      <c r="S4" s="1555"/>
      <c r="T4" s="1555"/>
      <c r="U4" s="901"/>
      <c r="V4" s="901"/>
      <c r="W4" s="901"/>
      <c r="X4" s="902"/>
    </row>
    <row r="5" spans="1:24" ht="30" customHeight="1" thickBot="1">
      <c r="A5" s="269"/>
      <c r="B5" s="269">
        <v>1988</v>
      </c>
      <c r="C5" s="269">
        <v>1989</v>
      </c>
      <c r="D5" s="269">
        <v>1990</v>
      </c>
      <c r="E5" s="271">
        <v>1991</v>
      </c>
      <c r="F5" s="269">
        <v>1992</v>
      </c>
      <c r="G5" s="271">
        <v>1993</v>
      </c>
      <c r="H5" s="269">
        <v>1994</v>
      </c>
      <c r="I5" s="271">
        <v>1995</v>
      </c>
      <c r="J5" s="269">
        <v>1996</v>
      </c>
      <c r="K5" s="269">
        <v>1997</v>
      </c>
      <c r="L5" s="269">
        <v>1998</v>
      </c>
      <c r="M5" s="269">
        <v>1999</v>
      </c>
      <c r="N5" s="309">
        <v>2000</v>
      </c>
      <c r="O5" s="309">
        <v>2001</v>
      </c>
      <c r="P5" s="309">
        <v>2002</v>
      </c>
      <c r="Q5" s="309">
        <v>2003</v>
      </c>
      <c r="R5" s="309">
        <v>2004</v>
      </c>
      <c r="S5" s="309">
        <v>2005</v>
      </c>
      <c r="T5" s="309">
        <v>2006</v>
      </c>
      <c r="U5" s="272">
        <v>2007</v>
      </c>
      <c r="V5" s="272">
        <v>2008</v>
      </c>
      <c r="W5" s="272">
        <v>2009</v>
      </c>
      <c r="X5" s="272">
        <v>2010</v>
      </c>
    </row>
    <row r="6" spans="1:24" ht="30" customHeight="1">
      <c r="A6" s="1278" t="s">
        <v>423</v>
      </c>
      <c r="B6" s="300">
        <v>14243218</v>
      </c>
      <c r="C6" s="300">
        <v>7842523</v>
      </c>
      <c r="D6" s="277">
        <v>21014255</v>
      </c>
      <c r="E6" s="277">
        <v>19822889</v>
      </c>
      <c r="F6" s="1279">
        <v>14393160</v>
      </c>
      <c r="G6" s="277">
        <v>24771843</v>
      </c>
      <c r="H6" s="1279">
        <v>23095906</v>
      </c>
      <c r="I6" s="277">
        <v>29886960</v>
      </c>
      <c r="J6" s="303">
        <v>25787255</v>
      </c>
      <c r="K6" s="303">
        <v>27722610</v>
      </c>
      <c r="L6" s="303">
        <v>21573551</v>
      </c>
      <c r="M6" s="303">
        <v>19138355</v>
      </c>
      <c r="N6" s="282">
        <v>23855152</v>
      </c>
      <c r="O6" s="282">
        <v>17826807</v>
      </c>
      <c r="P6" s="282">
        <v>23223263</v>
      </c>
      <c r="Q6" s="282">
        <v>20353317</v>
      </c>
      <c r="R6" s="282">
        <v>31090813</v>
      </c>
      <c r="S6" s="1321" t="s">
        <v>1196</v>
      </c>
      <c r="T6" s="1317" t="s">
        <v>1197</v>
      </c>
      <c r="U6" s="1455" t="s">
        <v>1198</v>
      </c>
      <c r="V6" s="1417" t="s">
        <v>1199</v>
      </c>
      <c r="W6" s="1455" t="s">
        <v>1200</v>
      </c>
      <c r="X6" s="1417" t="s">
        <v>1201</v>
      </c>
    </row>
    <row r="7" spans="1:24" ht="30" customHeight="1">
      <c r="A7" s="273" t="s">
        <v>315</v>
      </c>
      <c r="B7" s="275">
        <v>11269462</v>
      </c>
      <c r="C7" s="275">
        <v>6882288</v>
      </c>
      <c r="D7" s="276">
        <v>23510157</v>
      </c>
      <c r="E7" s="276">
        <v>12402350</v>
      </c>
      <c r="F7" s="278">
        <v>20194813</v>
      </c>
      <c r="G7" s="276">
        <v>22742816</v>
      </c>
      <c r="H7" s="278">
        <v>23055588</v>
      </c>
      <c r="I7" s="276">
        <v>24438835</v>
      </c>
      <c r="J7" s="301">
        <v>19338299</v>
      </c>
      <c r="K7" s="301">
        <v>37092175</v>
      </c>
      <c r="L7" s="301">
        <v>24812361</v>
      </c>
      <c r="M7" s="301">
        <v>14480561</v>
      </c>
      <c r="N7" s="281">
        <v>21836794</v>
      </c>
      <c r="O7" s="281">
        <v>19865382</v>
      </c>
      <c r="P7" s="281">
        <v>20248186</v>
      </c>
      <c r="Q7" s="281">
        <v>18848947</v>
      </c>
      <c r="R7" s="281">
        <v>17194778</v>
      </c>
      <c r="S7" s="1276" t="s">
        <v>1202</v>
      </c>
      <c r="T7" s="1132" t="s">
        <v>1203</v>
      </c>
      <c r="U7" s="1446" t="s">
        <v>1204</v>
      </c>
      <c r="V7" s="1420" t="s">
        <v>1205</v>
      </c>
      <c r="W7" s="1446" t="s">
        <v>1206</v>
      </c>
      <c r="X7" s="1420" t="s">
        <v>1207</v>
      </c>
    </row>
    <row r="8" spans="1:24" ht="30" customHeight="1">
      <c r="A8" s="273" t="s">
        <v>317</v>
      </c>
      <c r="B8" s="275">
        <v>13388715</v>
      </c>
      <c r="C8" s="275">
        <v>11044365</v>
      </c>
      <c r="D8" s="276">
        <v>24937875</v>
      </c>
      <c r="E8" s="276">
        <v>19128475</v>
      </c>
      <c r="F8" s="278">
        <v>17278819</v>
      </c>
      <c r="G8" s="276">
        <v>25399648</v>
      </c>
      <c r="H8" s="278">
        <v>21374841</v>
      </c>
      <c r="I8" s="276">
        <v>32856980</v>
      </c>
      <c r="J8" s="301">
        <v>21883428</v>
      </c>
      <c r="K8" s="301">
        <v>19362786</v>
      </c>
      <c r="L8" s="301">
        <v>29915891</v>
      </c>
      <c r="M8" s="301">
        <v>21879199</v>
      </c>
      <c r="N8" s="281">
        <v>24902372</v>
      </c>
      <c r="O8" s="281">
        <v>26756369</v>
      </c>
      <c r="P8" s="281">
        <v>23423047</v>
      </c>
      <c r="Q8" s="281">
        <v>19783910</v>
      </c>
      <c r="R8" s="281">
        <v>29886657</v>
      </c>
      <c r="S8" s="1276" t="s">
        <v>1208</v>
      </c>
      <c r="T8" s="1132" t="s">
        <v>1209</v>
      </c>
      <c r="U8" s="1446" t="s">
        <v>1210</v>
      </c>
      <c r="V8" s="1420" t="s">
        <v>1211</v>
      </c>
      <c r="W8" s="1446" t="s">
        <v>1212</v>
      </c>
      <c r="X8" s="1420" t="s">
        <v>1213</v>
      </c>
    </row>
    <row r="9" spans="1:24" ht="30" customHeight="1">
      <c r="A9" s="273" t="s">
        <v>316</v>
      </c>
      <c r="B9" s="275">
        <v>9082709</v>
      </c>
      <c r="C9" s="275">
        <v>8761886</v>
      </c>
      <c r="D9" s="276">
        <v>12164386</v>
      </c>
      <c r="E9" s="276">
        <v>13975744</v>
      </c>
      <c r="F9" s="278">
        <v>17579189</v>
      </c>
      <c r="G9" s="276">
        <v>22160543</v>
      </c>
      <c r="H9" s="278">
        <v>18103832</v>
      </c>
      <c r="I9" s="276">
        <v>25340679</v>
      </c>
      <c r="J9" s="301">
        <v>25997450</v>
      </c>
      <c r="K9" s="301">
        <v>24553030</v>
      </c>
      <c r="L9" s="301">
        <v>20130307</v>
      </c>
      <c r="M9" s="301">
        <v>24617375</v>
      </c>
      <c r="N9" s="281">
        <v>21315890</v>
      </c>
      <c r="O9" s="281">
        <v>22528696</v>
      </c>
      <c r="P9" s="281">
        <v>20476778</v>
      </c>
      <c r="Q9" s="281">
        <v>22741919</v>
      </c>
      <c r="R9" s="281">
        <v>22878248</v>
      </c>
      <c r="S9" s="1276" t="s">
        <v>1214</v>
      </c>
      <c r="T9" s="1132" t="s">
        <v>1215</v>
      </c>
      <c r="U9" s="1446" t="s">
        <v>1216</v>
      </c>
      <c r="V9" s="1420" t="s">
        <v>1217</v>
      </c>
      <c r="W9" s="1446" t="s">
        <v>1218</v>
      </c>
      <c r="X9" s="1420" t="s">
        <v>1219</v>
      </c>
    </row>
    <row r="10" spans="1:24" ht="30" customHeight="1">
      <c r="A10" s="273" t="s">
        <v>442</v>
      </c>
      <c r="B10" s="275">
        <v>7181372</v>
      </c>
      <c r="C10" s="275">
        <v>8609138</v>
      </c>
      <c r="D10" s="276">
        <v>18812926</v>
      </c>
      <c r="E10" s="276">
        <v>15467302</v>
      </c>
      <c r="F10" s="278">
        <v>18116231</v>
      </c>
      <c r="G10" s="276">
        <v>21282238</v>
      </c>
      <c r="H10" s="278">
        <v>17901046</v>
      </c>
      <c r="I10" s="276">
        <v>49762783</v>
      </c>
      <c r="J10" s="301">
        <v>28547237</v>
      </c>
      <c r="K10" s="301">
        <v>35778230</v>
      </c>
      <c r="L10" s="301">
        <v>22055171</v>
      </c>
      <c r="M10" s="301">
        <v>26875632</v>
      </c>
      <c r="N10" s="281">
        <v>26520956</v>
      </c>
      <c r="O10" s="281">
        <v>23649315</v>
      </c>
      <c r="P10" s="281">
        <v>19111363</v>
      </c>
      <c r="Q10" s="281">
        <v>21463599</v>
      </c>
      <c r="R10" s="281">
        <v>24458118</v>
      </c>
      <c r="S10" s="1276" t="s">
        <v>1220</v>
      </c>
      <c r="T10" s="1132" t="s">
        <v>1221</v>
      </c>
      <c r="U10" s="1446" t="s">
        <v>1222</v>
      </c>
      <c r="V10" s="1420" t="s">
        <v>1223</v>
      </c>
      <c r="W10" s="1446" t="s">
        <v>1224</v>
      </c>
      <c r="X10" s="1420" t="s">
        <v>1225</v>
      </c>
    </row>
    <row r="11" spans="1:24" ht="30" customHeight="1">
      <c r="A11" s="273" t="s">
        <v>443</v>
      </c>
      <c r="B11" s="275">
        <v>8624221</v>
      </c>
      <c r="C11" s="275">
        <v>14198719</v>
      </c>
      <c r="D11" s="276">
        <v>17405833</v>
      </c>
      <c r="E11" s="276">
        <v>14942811</v>
      </c>
      <c r="F11" s="278">
        <v>16912104</v>
      </c>
      <c r="G11" s="276">
        <v>27035969</v>
      </c>
      <c r="H11" s="278">
        <v>20137629</v>
      </c>
      <c r="I11" s="276">
        <v>26136199</v>
      </c>
      <c r="J11" s="301">
        <v>23288560</v>
      </c>
      <c r="K11" s="301">
        <v>24157606</v>
      </c>
      <c r="L11" s="301">
        <v>32067466</v>
      </c>
      <c r="M11" s="301">
        <v>31859016</v>
      </c>
      <c r="N11" s="281">
        <v>29641075</v>
      </c>
      <c r="O11" s="281">
        <v>21659523</v>
      </c>
      <c r="P11" s="281">
        <v>22998704</v>
      </c>
      <c r="Q11" s="281">
        <v>21386849</v>
      </c>
      <c r="R11" s="281">
        <v>24108684</v>
      </c>
      <c r="S11" s="1276" t="s">
        <v>1226</v>
      </c>
      <c r="T11" s="1132" t="s">
        <v>1227</v>
      </c>
      <c r="U11" s="1446" t="s">
        <v>1228</v>
      </c>
      <c r="V11" s="1420" t="s">
        <v>1229</v>
      </c>
      <c r="W11" s="1446" t="s">
        <v>1230</v>
      </c>
      <c r="X11" s="1420" t="s">
        <v>1231</v>
      </c>
    </row>
    <row r="12" spans="1:24" ht="30" customHeight="1">
      <c r="A12" s="273" t="s">
        <v>476</v>
      </c>
      <c r="B12" s="275">
        <v>10395403</v>
      </c>
      <c r="C12" s="275">
        <v>13818918</v>
      </c>
      <c r="D12" s="276">
        <v>24960588</v>
      </c>
      <c r="E12" s="301">
        <v>16072691</v>
      </c>
      <c r="F12" s="301">
        <v>16912880</v>
      </c>
      <c r="G12" s="301">
        <v>26299395</v>
      </c>
      <c r="H12" s="301">
        <v>22769418</v>
      </c>
      <c r="I12" s="301">
        <v>26679032</v>
      </c>
      <c r="J12" s="301">
        <v>27484216</v>
      </c>
      <c r="K12" s="301">
        <v>26530915</v>
      </c>
      <c r="L12" s="301">
        <v>20073299</v>
      </c>
      <c r="M12" s="301">
        <v>27523185</v>
      </c>
      <c r="N12" s="281">
        <v>17991127</v>
      </c>
      <c r="O12" s="281">
        <v>26019474</v>
      </c>
      <c r="P12" s="281">
        <v>17133268</v>
      </c>
      <c r="Q12" s="281">
        <v>23129600</v>
      </c>
      <c r="R12" s="281">
        <v>27069170</v>
      </c>
      <c r="S12" s="1276" t="s">
        <v>1232</v>
      </c>
      <c r="T12" s="1132" t="s">
        <v>1233</v>
      </c>
      <c r="U12" s="1446" t="s">
        <v>1234</v>
      </c>
      <c r="V12" s="1420" t="s">
        <v>1235</v>
      </c>
      <c r="W12" s="1446" t="s">
        <v>1236</v>
      </c>
      <c r="X12" s="1420" t="s">
        <v>1237</v>
      </c>
    </row>
    <row r="13" spans="1:24" ht="30" customHeight="1">
      <c r="A13" s="273" t="s">
        <v>478</v>
      </c>
      <c r="B13" s="275">
        <v>10147571</v>
      </c>
      <c r="C13" s="275">
        <v>18599070</v>
      </c>
      <c r="D13" s="276">
        <v>24771150</v>
      </c>
      <c r="E13" s="301">
        <v>14347224</v>
      </c>
      <c r="F13" s="301">
        <v>13054707</v>
      </c>
      <c r="G13" s="301">
        <v>24159395</v>
      </c>
      <c r="H13" s="301">
        <v>24768291</v>
      </c>
      <c r="I13" s="301">
        <v>27578857</v>
      </c>
      <c r="J13" s="301">
        <v>29625627</v>
      </c>
      <c r="K13" s="301">
        <v>32269128</v>
      </c>
      <c r="L13" s="301">
        <v>30315482</v>
      </c>
      <c r="M13" s="301">
        <v>26994443</v>
      </c>
      <c r="N13" s="281">
        <v>25883618</v>
      </c>
      <c r="O13" s="281">
        <v>23429783</v>
      </c>
      <c r="P13" s="281">
        <v>21243887</v>
      </c>
      <c r="Q13" s="281">
        <v>23098278</v>
      </c>
      <c r="R13" s="281">
        <v>30705870</v>
      </c>
      <c r="S13" s="1276" t="s">
        <v>1238</v>
      </c>
      <c r="T13" s="1132" t="s">
        <v>1239</v>
      </c>
      <c r="U13" s="1446" t="s">
        <v>1240</v>
      </c>
      <c r="V13" s="1420" t="s">
        <v>1241</v>
      </c>
      <c r="W13" s="1446" t="s">
        <v>1242</v>
      </c>
      <c r="X13" s="1420" t="s">
        <v>1243</v>
      </c>
    </row>
    <row r="14" spans="1:24" ht="30" customHeight="1">
      <c r="A14" s="273" t="s">
        <v>480</v>
      </c>
      <c r="B14" s="275">
        <v>10242003</v>
      </c>
      <c r="C14" s="275">
        <v>20409106</v>
      </c>
      <c r="D14" s="276">
        <v>29684251</v>
      </c>
      <c r="E14" s="301">
        <v>14099040</v>
      </c>
      <c r="F14" s="301">
        <v>13254861</v>
      </c>
      <c r="G14" s="301">
        <v>16624956</v>
      </c>
      <c r="H14" s="301">
        <v>27109132</v>
      </c>
      <c r="I14" s="301">
        <v>25428031</v>
      </c>
      <c r="J14" s="301">
        <v>28501467</v>
      </c>
      <c r="K14" s="301">
        <v>19117496</v>
      </c>
      <c r="L14" s="301">
        <v>32590129</v>
      </c>
      <c r="M14" s="301">
        <v>30906614</v>
      </c>
      <c r="N14" s="281">
        <v>35125857</v>
      </c>
      <c r="O14" s="281">
        <v>19546862</v>
      </c>
      <c r="P14" s="281">
        <v>19591487</v>
      </c>
      <c r="Q14" s="281">
        <v>26008174</v>
      </c>
      <c r="R14" s="281">
        <v>29351957</v>
      </c>
      <c r="S14" s="1276" t="s">
        <v>1244</v>
      </c>
      <c r="T14" s="1132" t="s">
        <v>1245</v>
      </c>
      <c r="U14" s="1446" t="s">
        <v>1246</v>
      </c>
      <c r="V14" s="1420" t="s">
        <v>1247</v>
      </c>
      <c r="W14" s="1446" t="s">
        <v>1248</v>
      </c>
      <c r="X14" s="1420" t="s">
        <v>1249</v>
      </c>
    </row>
    <row r="15" spans="1:24" ht="30" customHeight="1">
      <c r="A15" s="273" t="s">
        <v>481</v>
      </c>
      <c r="B15" s="275">
        <v>9720155</v>
      </c>
      <c r="C15" s="275">
        <v>19809017</v>
      </c>
      <c r="D15" s="276">
        <v>19334309</v>
      </c>
      <c r="E15" s="301">
        <v>11146647</v>
      </c>
      <c r="F15" s="301">
        <v>16778401</v>
      </c>
      <c r="G15" s="301">
        <v>22018515</v>
      </c>
      <c r="H15" s="301">
        <v>24107449</v>
      </c>
      <c r="I15" s="301">
        <v>24923163</v>
      </c>
      <c r="J15" s="301">
        <v>26746379</v>
      </c>
      <c r="K15" s="301">
        <v>32156696</v>
      </c>
      <c r="L15" s="301">
        <v>37260357</v>
      </c>
      <c r="M15" s="301">
        <v>25351894</v>
      </c>
      <c r="N15" s="281">
        <v>25644013</v>
      </c>
      <c r="O15" s="281">
        <v>22144455</v>
      </c>
      <c r="P15" s="281">
        <v>16169070</v>
      </c>
      <c r="Q15" s="281">
        <v>28106011</v>
      </c>
      <c r="R15" s="281">
        <v>33163036</v>
      </c>
      <c r="S15" s="1276" t="s">
        <v>1250</v>
      </c>
      <c r="T15" s="1132" t="s">
        <v>1251</v>
      </c>
      <c r="U15" s="1446" t="s">
        <v>1252</v>
      </c>
      <c r="V15" s="1420" t="s">
        <v>1253</v>
      </c>
      <c r="W15" s="1446" t="s">
        <v>1254</v>
      </c>
      <c r="X15" s="1420" t="s">
        <v>1255</v>
      </c>
    </row>
    <row r="16" spans="1:24" ht="30" customHeight="1">
      <c r="A16" s="273" t="s">
        <v>1</v>
      </c>
      <c r="B16" s="275">
        <v>9968275</v>
      </c>
      <c r="C16" s="275">
        <v>18749079</v>
      </c>
      <c r="D16" s="276">
        <v>14634467</v>
      </c>
      <c r="E16" s="301">
        <v>11116522</v>
      </c>
      <c r="F16" s="301">
        <v>20387897</v>
      </c>
      <c r="G16" s="301">
        <v>19047082</v>
      </c>
      <c r="H16" s="301">
        <v>25119801</v>
      </c>
      <c r="I16" s="301">
        <v>26775836</v>
      </c>
      <c r="J16" s="301">
        <v>42865890</v>
      </c>
      <c r="K16" s="301">
        <v>34496705</v>
      </c>
      <c r="L16" s="301">
        <v>34777193</v>
      </c>
      <c r="M16" s="301">
        <v>27749919</v>
      </c>
      <c r="N16" s="281">
        <v>31374121</v>
      </c>
      <c r="O16" s="281">
        <v>24655336</v>
      </c>
      <c r="P16" s="281">
        <v>19328061</v>
      </c>
      <c r="Q16" s="281">
        <v>31341839</v>
      </c>
      <c r="R16" s="281">
        <v>36123615</v>
      </c>
      <c r="S16" s="1276" t="s">
        <v>1256</v>
      </c>
      <c r="T16" s="1132" t="s">
        <v>1257</v>
      </c>
      <c r="U16" s="1446" t="s">
        <v>1258</v>
      </c>
      <c r="V16" s="1420" t="s">
        <v>1259</v>
      </c>
      <c r="W16" s="1446" t="s">
        <v>1260</v>
      </c>
      <c r="X16" s="1420" t="s">
        <v>1261</v>
      </c>
    </row>
    <row r="17" spans="1:24" ht="30" customHeight="1" thickBot="1">
      <c r="A17" s="288" t="s">
        <v>9</v>
      </c>
      <c r="B17" s="265">
        <v>10112939</v>
      </c>
      <c r="C17" s="265">
        <v>13586013</v>
      </c>
      <c r="D17" s="290">
        <v>8954678</v>
      </c>
      <c r="E17" s="304">
        <v>7421379</v>
      </c>
      <c r="F17" s="304">
        <v>20712777</v>
      </c>
      <c r="G17" s="304">
        <v>18600850</v>
      </c>
      <c r="H17" s="304">
        <v>24523761</v>
      </c>
      <c r="I17" s="304">
        <v>19151233</v>
      </c>
      <c r="J17" s="304">
        <v>22672777</v>
      </c>
      <c r="K17" s="304">
        <v>10379940</v>
      </c>
      <c r="L17" s="304">
        <v>31328566</v>
      </c>
      <c r="M17" s="304">
        <v>18451675</v>
      </c>
      <c r="N17" s="294">
        <v>31627263</v>
      </c>
      <c r="O17" s="294">
        <v>22022087</v>
      </c>
      <c r="P17" s="294">
        <v>16700720</v>
      </c>
      <c r="Q17" s="294">
        <v>24597565</v>
      </c>
      <c r="R17" s="294">
        <v>29302877</v>
      </c>
      <c r="S17" s="1322" t="s">
        <v>1262</v>
      </c>
      <c r="T17" s="1323" t="s">
        <v>1263</v>
      </c>
      <c r="U17" s="1456" t="s">
        <v>1264</v>
      </c>
      <c r="V17" s="1457" t="s">
        <v>1265</v>
      </c>
      <c r="W17" s="1456" t="s">
        <v>1266</v>
      </c>
      <c r="X17" s="1457" t="s">
        <v>1267</v>
      </c>
    </row>
    <row r="18" spans="1:24" ht="30" customHeight="1">
      <c r="A18" s="1274" t="s">
        <v>15</v>
      </c>
      <c r="B18" s="1140">
        <v>100</v>
      </c>
      <c r="C18" s="310">
        <f>(C19/$B$19)*100</f>
        <v>130.49950624333658</v>
      </c>
      <c r="D18" s="310">
        <f t="shared" ref="D18:X18" si="0">(D19/$B$19)*100</f>
        <v>193.11184791431256</v>
      </c>
      <c r="E18" s="310">
        <f t="shared" si="0"/>
        <v>136.63650161309602</v>
      </c>
      <c r="F18" s="310">
        <f t="shared" si="0"/>
        <v>165.28572065924303</v>
      </c>
      <c r="G18" s="310">
        <f t="shared" si="0"/>
        <v>217.19878160137318</v>
      </c>
      <c r="H18" s="310">
        <f t="shared" si="0"/>
        <v>218.74525627093635</v>
      </c>
      <c r="I18" s="310">
        <f t="shared" si="0"/>
        <v>272.52723259574998</v>
      </c>
      <c r="J18" s="310">
        <f t="shared" si="0"/>
        <v>259.48613351527837</v>
      </c>
      <c r="K18" s="310">
        <f t="shared" si="0"/>
        <v>260.19264578147096</v>
      </c>
      <c r="L18" s="310">
        <f t="shared" si="0"/>
        <v>270.87191783388704</v>
      </c>
      <c r="M18" s="310">
        <f t="shared" si="0"/>
        <v>237.84955757114736</v>
      </c>
      <c r="N18" s="310">
        <f t="shared" si="0"/>
        <v>253.84168074875961</v>
      </c>
      <c r="O18" s="310">
        <f t="shared" si="0"/>
        <v>217.1672956342565</v>
      </c>
      <c r="P18" s="310">
        <f t="shared" si="0"/>
        <v>192.68005977646354</v>
      </c>
      <c r="Q18" s="310">
        <f t="shared" si="0"/>
        <v>225.81519818893096</v>
      </c>
      <c r="R18" s="310">
        <f t="shared" si="0"/>
        <v>269.61287311576558</v>
      </c>
      <c r="S18" s="1175">
        <f t="shared" si="0"/>
        <v>358.04497414345298</v>
      </c>
      <c r="T18" s="310">
        <f t="shared" si="0"/>
        <v>473.04912168656142</v>
      </c>
      <c r="U18" s="1175">
        <f t="shared" si="0"/>
        <v>492.22274260646799</v>
      </c>
      <c r="V18" s="310">
        <f t="shared" si="0"/>
        <v>595.20510392825406</v>
      </c>
      <c r="W18" s="1175">
        <f t="shared" si="0"/>
        <v>448.84269633823288</v>
      </c>
      <c r="X18" s="310">
        <f t="shared" si="0"/>
        <v>542.87471342049366</v>
      </c>
    </row>
    <row r="19" spans="1:24" ht="30" customHeight="1">
      <c r="A19" s="273" t="s">
        <v>260</v>
      </c>
      <c r="B19" s="733">
        <f>SUM(B6:B17)</f>
        <v>124376043</v>
      </c>
      <c r="C19" s="733">
        <f>SUM(C6:C17)</f>
        <v>162310122</v>
      </c>
      <c r="D19" s="301">
        <f t="shared" ref="D19:M19" si="1">SUM(D6:D17)</f>
        <v>240184875</v>
      </c>
      <c r="E19" s="301">
        <f t="shared" si="1"/>
        <v>169943074</v>
      </c>
      <c r="F19" s="301">
        <f t="shared" si="1"/>
        <v>205575839</v>
      </c>
      <c r="G19" s="301">
        <f t="shared" si="1"/>
        <v>270143250</v>
      </c>
      <c r="H19" s="301">
        <f t="shared" si="1"/>
        <v>272066694</v>
      </c>
      <c r="I19" s="301">
        <f t="shared" si="1"/>
        <v>338958588</v>
      </c>
      <c r="J19" s="301">
        <f t="shared" si="1"/>
        <v>322738585</v>
      </c>
      <c r="K19" s="301">
        <f t="shared" si="1"/>
        <v>323617317</v>
      </c>
      <c r="L19" s="301">
        <f t="shared" si="1"/>
        <v>336899773</v>
      </c>
      <c r="M19" s="301">
        <f t="shared" si="1"/>
        <v>295827868</v>
      </c>
      <c r="N19" s="276">
        <f t="shared" ref="N19:R19" si="2">SUM(N6:N17)</f>
        <v>315718238</v>
      </c>
      <c r="O19" s="276">
        <f t="shared" si="2"/>
        <v>270104089</v>
      </c>
      <c r="P19" s="276">
        <f t="shared" si="2"/>
        <v>239647834</v>
      </c>
      <c r="Q19" s="276">
        <f t="shared" si="2"/>
        <v>280860008</v>
      </c>
      <c r="R19" s="276">
        <f t="shared" si="2"/>
        <v>335333823</v>
      </c>
      <c r="S19" s="1134" t="s">
        <v>1268</v>
      </c>
      <c r="T19" s="1132" t="s">
        <v>1269</v>
      </c>
      <c r="U19" s="1446" t="s">
        <v>1270</v>
      </c>
      <c r="V19" s="1420" t="s">
        <v>1271</v>
      </c>
      <c r="W19" s="1446" t="s">
        <v>1272</v>
      </c>
      <c r="X19" s="1420" t="s">
        <v>1273</v>
      </c>
    </row>
    <row r="20" spans="1:24" ht="30" customHeight="1" thickBot="1">
      <c r="A20" s="298" t="s">
        <v>312</v>
      </c>
      <c r="B20" s="299"/>
      <c r="C20" s="699">
        <f t="shared" ref="C20:P20" si="3">(C19-B19)/B19</f>
        <v>0.30499506243336588</v>
      </c>
      <c r="D20" s="699">
        <f t="shared" si="3"/>
        <v>0.47978987410286095</v>
      </c>
      <c r="E20" s="699">
        <f t="shared" si="3"/>
        <v>-0.29244889379483202</v>
      </c>
      <c r="F20" s="699">
        <f t="shared" si="3"/>
        <v>0.20967471142719238</v>
      </c>
      <c r="G20" s="699">
        <f t="shared" si="3"/>
        <v>0.31408073689048643</v>
      </c>
      <c r="H20" s="699">
        <f t="shared" si="3"/>
        <v>7.1200890638577867E-3</v>
      </c>
      <c r="I20" s="699">
        <f t="shared" si="3"/>
        <v>0.24586579495099831</v>
      </c>
      <c r="J20" s="699">
        <f t="shared" si="3"/>
        <v>-4.7852462142071464E-2</v>
      </c>
      <c r="K20" s="699">
        <f t="shared" si="3"/>
        <v>2.7227361116428021E-3</v>
      </c>
      <c r="L20" s="699">
        <f t="shared" si="3"/>
        <v>4.1043712132376405E-2</v>
      </c>
      <c r="M20" s="699">
        <f t="shared" si="3"/>
        <v>-0.12191134661286934</v>
      </c>
      <c r="N20" s="699">
        <f t="shared" si="3"/>
        <v>6.72362956690747E-2</v>
      </c>
      <c r="O20" s="699">
        <f t="shared" si="3"/>
        <v>-0.14447739632957157</v>
      </c>
      <c r="P20" s="699">
        <f t="shared" si="3"/>
        <v>-0.11275747476744048</v>
      </c>
      <c r="Q20" s="699">
        <f t="shared" ref="Q20" si="4">(Q19-P19)/P19</f>
        <v>0.17196973288729994</v>
      </c>
      <c r="R20" s="699">
        <f t="shared" ref="R20" si="5">(R19-Q19)/Q19</f>
        <v>0.19395361905707842</v>
      </c>
      <c r="S20" s="700">
        <f t="shared" ref="S20" si="6">(S19-R19)/R19</f>
        <v>0.3279965826769583</v>
      </c>
      <c r="T20" s="699">
        <f t="shared" ref="T20" si="7">(T19-S19)/S19</f>
        <v>0.32120028445653115</v>
      </c>
      <c r="U20" s="700">
        <f t="shared" ref="U20" si="8">(U19-T19)/T19</f>
        <v>4.0531987146592494E-2</v>
      </c>
      <c r="V20" s="699">
        <f t="shared" ref="V20" si="9">(V19-U19)/U19</f>
        <v>0.20921902303104356</v>
      </c>
      <c r="W20" s="700">
        <f t="shared" ref="W20" si="10">(W19-V19)/V19</f>
        <v>-0.24590247399434881</v>
      </c>
      <c r="X20" s="699">
        <f t="shared" ref="X20" si="11">(X19-W19)/W19</f>
        <v>0.20949882408557979</v>
      </c>
    </row>
    <row r="21" spans="1:24" ht="12.75" customHeight="1">
      <c r="A21" s="72" t="s">
        <v>19</v>
      </c>
      <c r="B21" s="72"/>
      <c r="C21" s="72"/>
    </row>
  </sheetData>
  <mergeCells count="1">
    <mergeCell ref="B4:T4"/>
  </mergeCells>
  <phoneticPr fontId="24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40" orientation="landscape" horizontalDpi="300" verticalDpi="300" r:id="rId1"/>
  <headerFooter alignWithMargins="0">
    <oddFooter xml:space="preserve">&amp;R&amp;"Arial,Negrito"&amp;9
55
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90" zoomScaleNormal="90" workbookViewId="0">
      <selection activeCell="B22" sqref="B22"/>
    </sheetView>
  </sheetViews>
  <sheetFormatPr defaultRowHeight="12.75"/>
  <cols>
    <col min="1" max="1" width="10.140625" customWidth="1"/>
    <col min="2" max="2" width="9.7109375" customWidth="1"/>
    <col min="3" max="3" width="9.28515625" bestFit="1" customWidth="1"/>
    <col min="4" max="4" width="10.5703125" customWidth="1"/>
    <col min="5" max="6" width="9.28515625" bestFit="1" customWidth="1"/>
    <col min="7" max="8" width="10.28515625" bestFit="1" customWidth="1"/>
    <col min="12" max="12" width="9.85546875" customWidth="1"/>
    <col min="13" max="13" width="9" customWidth="1"/>
    <col min="14" max="14" width="6.140625" customWidth="1"/>
  </cols>
  <sheetData>
    <row r="1" spans="1:8" ht="15" customHeight="1"/>
    <row r="2" spans="1:8" ht="15" customHeight="1">
      <c r="A2" s="93"/>
      <c r="B2" s="93" t="s">
        <v>170</v>
      </c>
    </row>
    <row r="3" spans="1:8" ht="15" customHeight="1">
      <c r="A3" s="93">
        <v>1988</v>
      </c>
      <c r="B3" s="710">
        <v>124.4</v>
      </c>
      <c r="D3" s="434"/>
      <c r="E3" s="93"/>
      <c r="F3" s="93"/>
      <c r="G3" s="93"/>
      <c r="H3" s="93"/>
    </row>
    <row r="4" spans="1:8" ht="15" customHeight="1">
      <c r="A4" s="93">
        <v>1989</v>
      </c>
      <c r="B4" s="710">
        <v>162.30000000000001</v>
      </c>
      <c r="D4" s="434"/>
    </row>
    <row r="5" spans="1:8" ht="15" customHeight="1">
      <c r="A5" s="93">
        <v>1990</v>
      </c>
      <c r="B5" s="711">
        <v>240.4</v>
      </c>
      <c r="D5" s="434"/>
    </row>
    <row r="6" spans="1:8" ht="15" customHeight="1">
      <c r="A6" s="93">
        <v>1991</v>
      </c>
      <c r="B6" s="710">
        <v>169.9</v>
      </c>
      <c r="D6" s="434"/>
    </row>
    <row r="7" spans="1:8" ht="15" customHeight="1">
      <c r="A7" s="93">
        <v>1992</v>
      </c>
      <c r="B7" s="710">
        <v>205.6</v>
      </c>
      <c r="D7" s="434"/>
    </row>
    <row r="8" spans="1:8" ht="15" customHeight="1">
      <c r="A8" s="93">
        <v>1993</v>
      </c>
      <c r="B8" s="710">
        <v>270.10000000000002</v>
      </c>
      <c r="D8" s="434"/>
    </row>
    <row r="9" spans="1:8" ht="15" customHeight="1">
      <c r="A9" s="93">
        <v>1994</v>
      </c>
      <c r="B9" s="710">
        <v>272.10000000000002</v>
      </c>
      <c r="D9" s="434"/>
    </row>
    <row r="10" spans="1:8" ht="15" customHeight="1">
      <c r="A10" s="93">
        <v>1995</v>
      </c>
      <c r="B10" s="710">
        <v>339</v>
      </c>
      <c r="D10" s="434"/>
    </row>
    <row r="11" spans="1:8" ht="15" customHeight="1">
      <c r="A11" s="93">
        <v>1996</v>
      </c>
      <c r="B11" s="710">
        <v>322.7</v>
      </c>
      <c r="D11" s="434"/>
    </row>
    <row r="12" spans="1:8" ht="15" customHeight="1">
      <c r="A12" s="93">
        <v>1997</v>
      </c>
      <c r="B12" s="710">
        <v>323.60000000000002</v>
      </c>
      <c r="D12" s="434"/>
    </row>
    <row r="13" spans="1:8" ht="15" customHeight="1">
      <c r="A13" s="93">
        <v>1998</v>
      </c>
      <c r="B13" s="710">
        <v>336.9</v>
      </c>
      <c r="D13" s="434"/>
    </row>
    <row r="14" spans="1:8" ht="15" customHeight="1">
      <c r="A14" s="93">
        <v>1999</v>
      </c>
      <c r="B14" s="710">
        <v>295.8</v>
      </c>
      <c r="D14" s="434"/>
    </row>
    <row r="15" spans="1:8" ht="15" customHeight="1">
      <c r="A15" s="93">
        <v>2000</v>
      </c>
      <c r="B15" s="710">
        <v>315.7</v>
      </c>
      <c r="D15" s="434"/>
    </row>
    <row r="16" spans="1:8" ht="15" customHeight="1">
      <c r="A16" s="93">
        <v>2001</v>
      </c>
      <c r="B16" s="710">
        <v>270.10000000000002</v>
      </c>
      <c r="D16" s="434"/>
    </row>
    <row r="17" spans="1:4" ht="15" customHeight="1">
      <c r="A17" s="93">
        <v>2002</v>
      </c>
      <c r="B17" s="710">
        <v>239.6</v>
      </c>
      <c r="D17" s="434"/>
    </row>
    <row r="18" spans="1:4" ht="15" customHeight="1">
      <c r="A18" s="93">
        <v>2003</v>
      </c>
      <c r="B18" s="710">
        <v>280.89999999999998</v>
      </c>
      <c r="D18" s="434"/>
    </row>
    <row r="19" spans="1:4" ht="15" customHeight="1">
      <c r="A19" s="93">
        <v>2004</v>
      </c>
      <c r="B19" s="710">
        <v>335.3</v>
      </c>
      <c r="D19" s="434"/>
    </row>
    <row r="20" spans="1:4" ht="15" customHeight="1">
      <c r="A20" s="93">
        <v>2005</v>
      </c>
      <c r="B20" s="710">
        <v>445.3</v>
      </c>
      <c r="D20" s="434"/>
    </row>
    <row r="21" spans="1:4" ht="15" customHeight="1">
      <c r="A21" s="93">
        <v>2006</v>
      </c>
      <c r="B21" s="710">
        <v>588.4</v>
      </c>
      <c r="D21" s="434"/>
    </row>
    <row r="22" spans="1:4" ht="15" customHeight="1">
      <c r="A22" s="93">
        <v>2007</v>
      </c>
      <c r="B22" s="710">
        <v>612.20000000000005</v>
      </c>
    </row>
    <row r="23" spans="1:4" ht="15" customHeight="1">
      <c r="A23" s="93">
        <v>2008</v>
      </c>
      <c r="B23" s="710">
        <v>740.3</v>
      </c>
    </row>
    <row r="24" spans="1:4" ht="15" customHeight="1">
      <c r="A24" s="1142">
        <v>2009</v>
      </c>
      <c r="B24" s="710">
        <v>558.29999999999995</v>
      </c>
    </row>
    <row r="25" spans="1:4" ht="15" customHeight="1">
      <c r="A25" s="1142">
        <v>2010</v>
      </c>
      <c r="B25" s="710">
        <v>675.2</v>
      </c>
    </row>
    <row r="26" spans="1:4" ht="15" customHeight="1"/>
    <row r="27" spans="1:4" ht="15" customHeight="1"/>
    <row r="28" spans="1:4" ht="15" customHeight="1"/>
    <row r="29" spans="1:4" ht="15" customHeight="1"/>
    <row r="31" spans="1:4" ht="15.75" customHeight="1"/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horizontalDpi="300" verticalDpi="300" r:id="rId1"/>
  <headerFooter alignWithMargins="0">
    <oddFooter>&amp;R56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5"/>
  <sheetViews>
    <sheetView showGridLines="0" topLeftCell="A32" zoomScale="75" zoomScaleNormal="75" workbookViewId="0">
      <selection activeCell="E19" sqref="E19"/>
    </sheetView>
  </sheetViews>
  <sheetFormatPr defaultColWidth="11.42578125" defaultRowHeight="12.75"/>
  <cols>
    <col min="1" max="1" width="50.5703125" customWidth="1"/>
    <col min="2" max="2" width="16" customWidth="1"/>
    <col min="3" max="4" width="14.7109375" customWidth="1"/>
    <col min="5" max="5" width="15.85546875" customWidth="1"/>
    <col min="6" max="6" width="15.140625" customWidth="1"/>
    <col min="7" max="7" width="14.28515625" customWidth="1"/>
    <col min="8" max="8" width="15.140625" customWidth="1"/>
    <col min="9" max="9" width="14.7109375" customWidth="1"/>
    <col min="10" max="10" width="15.5703125" customWidth="1"/>
    <col min="11" max="11" width="15.140625" customWidth="1"/>
    <col min="12" max="12" width="15.85546875" customWidth="1"/>
    <col min="13" max="13" width="14.42578125" customWidth="1"/>
    <col min="14" max="14" width="15.140625" customWidth="1"/>
    <col min="15" max="15" width="15.85546875" customWidth="1"/>
    <col min="16" max="16" width="14.7109375" customWidth="1"/>
  </cols>
  <sheetData>
    <row r="2" spans="1:18" ht="27.95" customHeight="1">
      <c r="A2" s="1545" t="s">
        <v>237</v>
      </c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1545"/>
      <c r="M2" s="1545"/>
      <c r="N2" s="105"/>
      <c r="O2" s="105"/>
      <c r="P2" s="105"/>
    </row>
    <row r="3" spans="1:18" ht="30" customHeight="1">
      <c r="A3" s="1545" t="s">
        <v>122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05"/>
      <c r="O3" s="105"/>
      <c r="P3" s="105"/>
    </row>
    <row r="4" spans="1:18" ht="21" customHeight="1" thickBot="1"/>
    <row r="5" spans="1:18" ht="24.95" customHeight="1" thickBot="1">
      <c r="A5" s="163" t="s">
        <v>385</v>
      </c>
      <c r="B5" s="1556" t="s">
        <v>309</v>
      </c>
      <c r="C5" s="1557"/>
      <c r="D5" s="1557"/>
      <c r="E5" s="1557"/>
      <c r="F5" s="1557"/>
      <c r="G5" s="1557"/>
      <c r="H5" s="1557"/>
      <c r="I5" s="1557"/>
      <c r="J5" s="1557"/>
      <c r="K5" s="1557"/>
      <c r="L5" s="1557"/>
      <c r="M5" s="1557"/>
      <c r="N5" s="1557"/>
      <c r="O5" s="1557"/>
      <c r="P5" s="1558"/>
    </row>
    <row r="6" spans="1:18" ht="24.95" customHeight="1" thickBot="1">
      <c r="A6" s="235"/>
      <c r="B6" s="160">
        <v>1988</v>
      </c>
      <c r="C6" s="160">
        <v>1989</v>
      </c>
      <c r="D6" s="160">
        <v>1990</v>
      </c>
      <c r="E6" s="160">
        <v>1991</v>
      </c>
      <c r="F6" s="160">
        <v>1992</v>
      </c>
      <c r="G6" s="160">
        <v>1993</v>
      </c>
      <c r="H6" s="160">
        <v>1994</v>
      </c>
      <c r="I6" s="160">
        <v>1995</v>
      </c>
      <c r="J6" s="160">
        <v>1996</v>
      </c>
      <c r="K6" s="160">
        <v>1997</v>
      </c>
      <c r="L6" s="169">
        <v>1998</v>
      </c>
      <c r="M6" s="169">
        <v>1999</v>
      </c>
      <c r="N6" s="160">
        <v>2000</v>
      </c>
      <c r="O6" s="160">
        <v>2001</v>
      </c>
      <c r="P6" s="160">
        <v>2002</v>
      </c>
      <c r="Q6" s="815"/>
      <c r="R6" s="37"/>
    </row>
    <row r="7" spans="1:18" ht="24.95" customHeight="1">
      <c r="A7" s="727" t="s">
        <v>386</v>
      </c>
      <c r="B7" s="726">
        <v>2439000</v>
      </c>
      <c r="C7" s="486">
        <v>2652309</v>
      </c>
      <c r="D7" s="653">
        <v>2571425</v>
      </c>
      <c r="E7" s="486">
        <v>2641419</v>
      </c>
      <c r="F7" s="653">
        <v>1983986</v>
      </c>
      <c r="G7" s="486">
        <v>3325265</v>
      </c>
      <c r="H7" s="653">
        <v>5034638</v>
      </c>
      <c r="I7" s="486">
        <v>6300772</v>
      </c>
      <c r="J7" s="653">
        <v>9205441</v>
      </c>
      <c r="K7" s="486">
        <v>8255111</v>
      </c>
      <c r="L7" s="653">
        <v>6241435</v>
      </c>
      <c r="M7" s="486">
        <v>4824712</v>
      </c>
      <c r="N7" s="653">
        <v>6045419</v>
      </c>
      <c r="O7" s="486">
        <v>5561027</v>
      </c>
      <c r="P7" s="653">
        <v>5929655</v>
      </c>
    </row>
    <row r="8" spans="1:18" ht="24.95" customHeight="1">
      <c r="A8" s="728" t="s">
        <v>387</v>
      </c>
      <c r="B8" s="656">
        <v>200000</v>
      </c>
      <c r="C8" s="654">
        <v>339238</v>
      </c>
      <c r="D8" s="656">
        <v>557354</v>
      </c>
      <c r="E8" s="654">
        <v>564353</v>
      </c>
      <c r="F8" s="656">
        <v>264802</v>
      </c>
      <c r="G8" s="654">
        <v>445233</v>
      </c>
      <c r="H8" s="656">
        <v>453266</v>
      </c>
      <c r="I8" s="654">
        <v>159434</v>
      </c>
      <c r="J8" s="656">
        <v>119618</v>
      </c>
      <c r="K8" s="654">
        <v>73484</v>
      </c>
      <c r="L8" s="656">
        <v>56857</v>
      </c>
      <c r="M8" s="720">
        <v>17796</v>
      </c>
      <c r="N8" s="655">
        <v>128717</v>
      </c>
      <c r="O8" s="720">
        <v>143267</v>
      </c>
      <c r="P8" s="655">
        <v>6232</v>
      </c>
    </row>
    <row r="9" spans="1:18" ht="24.95" customHeight="1">
      <c r="A9" s="728" t="s">
        <v>388</v>
      </c>
      <c r="B9" s="656">
        <v>322962</v>
      </c>
      <c r="C9" s="654">
        <v>541479</v>
      </c>
      <c r="D9" s="656">
        <v>635483</v>
      </c>
      <c r="E9" s="654">
        <v>679447</v>
      </c>
      <c r="F9" s="656">
        <v>510231</v>
      </c>
      <c r="G9" s="654">
        <v>828137</v>
      </c>
      <c r="H9" s="656">
        <v>1217284</v>
      </c>
      <c r="I9" s="654">
        <v>2017604</v>
      </c>
      <c r="J9" s="656">
        <v>2830014</v>
      </c>
      <c r="K9" s="654">
        <v>2786570</v>
      </c>
      <c r="L9" s="656">
        <v>1770177</v>
      </c>
      <c r="M9" s="654">
        <v>1192531</v>
      </c>
      <c r="N9" s="656">
        <v>1281505</v>
      </c>
      <c r="O9" s="654">
        <v>1027085</v>
      </c>
      <c r="P9" s="656">
        <v>736896</v>
      </c>
    </row>
    <row r="10" spans="1:18" ht="24.95" customHeight="1">
      <c r="A10" s="728" t="s">
        <v>162</v>
      </c>
      <c r="B10" s="656">
        <v>273000</v>
      </c>
      <c r="C10" s="654">
        <v>434000</v>
      </c>
      <c r="D10" s="656">
        <v>557670</v>
      </c>
      <c r="E10" s="654">
        <v>791449</v>
      </c>
      <c r="F10" s="656">
        <v>528133</v>
      </c>
      <c r="G10" s="654">
        <v>847849</v>
      </c>
      <c r="H10" s="656">
        <v>514629</v>
      </c>
      <c r="I10" s="654">
        <v>664896</v>
      </c>
      <c r="J10" s="656">
        <v>844090</v>
      </c>
      <c r="K10" s="654">
        <v>1042739</v>
      </c>
      <c r="L10" s="656">
        <v>379033</v>
      </c>
      <c r="M10" s="654">
        <v>369024</v>
      </c>
      <c r="N10" s="656">
        <v>481251</v>
      </c>
      <c r="O10" s="654">
        <v>360743</v>
      </c>
      <c r="P10" s="656">
        <v>427174</v>
      </c>
    </row>
    <row r="11" spans="1:18" ht="24.95" customHeight="1">
      <c r="A11" s="728" t="s">
        <v>389</v>
      </c>
      <c r="B11" s="656">
        <v>291838</v>
      </c>
      <c r="C11" s="654">
        <v>503847</v>
      </c>
      <c r="D11" s="656">
        <v>157562</v>
      </c>
      <c r="E11" s="654">
        <v>194714</v>
      </c>
      <c r="F11" s="656">
        <v>236245</v>
      </c>
      <c r="G11" s="654">
        <v>408908</v>
      </c>
      <c r="H11" s="656">
        <v>1060314</v>
      </c>
      <c r="I11" s="654">
        <v>964006</v>
      </c>
      <c r="J11" s="656">
        <v>820570</v>
      </c>
      <c r="K11" s="654">
        <v>910203</v>
      </c>
      <c r="L11" s="656">
        <v>402929</v>
      </c>
      <c r="M11" s="654">
        <v>501204</v>
      </c>
      <c r="N11" s="656">
        <v>315208</v>
      </c>
      <c r="O11" s="654">
        <v>279829</v>
      </c>
      <c r="P11" s="656">
        <v>102038</v>
      </c>
    </row>
    <row r="12" spans="1:18" ht="24.95" customHeight="1">
      <c r="A12" s="728" t="s">
        <v>390</v>
      </c>
      <c r="B12" s="656">
        <v>1409000</v>
      </c>
      <c r="C12" s="654">
        <v>922000</v>
      </c>
      <c r="D12" s="656">
        <v>95046</v>
      </c>
      <c r="E12" s="654">
        <v>77137</v>
      </c>
      <c r="F12" s="656">
        <v>165982</v>
      </c>
      <c r="G12" s="654">
        <v>179609</v>
      </c>
      <c r="H12" s="656">
        <v>399626</v>
      </c>
      <c r="I12" s="654">
        <v>547271</v>
      </c>
      <c r="J12" s="656">
        <v>202420</v>
      </c>
      <c r="K12" s="654">
        <v>394043</v>
      </c>
      <c r="L12" s="656">
        <v>548126</v>
      </c>
      <c r="M12" s="654">
        <v>583284</v>
      </c>
      <c r="N12" s="656">
        <v>179945</v>
      </c>
      <c r="O12" s="721" t="s">
        <v>163</v>
      </c>
      <c r="P12" s="661" t="s">
        <v>163</v>
      </c>
    </row>
    <row r="13" spans="1:18" ht="24.95" customHeight="1">
      <c r="A13" s="728" t="s">
        <v>391</v>
      </c>
      <c r="B13" s="656">
        <v>665000</v>
      </c>
      <c r="C13" s="654">
        <v>552000</v>
      </c>
      <c r="D13" s="656">
        <v>437497</v>
      </c>
      <c r="E13" s="654">
        <v>174636</v>
      </c>
      <c r="F13" s="656">
        <v>77841</v>
      </c>
      <c r="G13" s="654">
        <v>362624</v>
      </c>
      <c r="H13" s="656">
        <v>566335</v>
      </c>
      <c r="I13" s="654">
        <v>820706</v>
      </c>
      <c r="J13" s="656">
        <v>494551</v>
      </c>
      <c r="K13" s="654">
        <v>780733</v>
      </c>
      <c r="L13" s="656">
        <v>763659</v>
      </c>
      <c r="M13" s="654">
        <v>794402</v>
      </c>
      <c r="N13" s="656">
        <v>252315</v>
      </c>
      <c r="O13" s="654">
        <v>320504</v>
      </c>
      <c r="P13" s="656">
        <v>5944</v>
      </c>
    </row>
    <row r="14" spans="1:18" ht="24.95" customHeight="1">
      <c r="A14" s="728" t="s">
        <v>81</v>
      </c>
      <c r="B14" s="656">
        <v>2953000</v>
      </c>
      <c r="C14" s="654">
        <v>2301000</v>
      </c>
      <c r="D14" s="656">
        <v>2705026</v>
      </c>
      <c r="E14" s="654">
        <v>2294847</v>
      </c>
      <c r="F14" s="656">
        <v>1190354</v>
      </c>
      <c r="G14" s="654">
        <v>2789145</v>
      </c>
      <c r="H14" s="656">
        <v>3816225</v>
      </c>
      <c r="I14" s="654">
        <v>5824750</v>
      </c>
      <c r="J14" s="656">
        <v>5166442</v>
      </c>
      <c r="K14" s="654">
        <v>5011708</v>
      </c>
      <c r="L14" s="656">
        <v>2712358</v>
      </c>
      <c r="M14" s="654">
        <v>2724415</v>
      </c>
      <c r="N14" s="656">
        <v>3970460</v>
      </c>
      <c r="O14" s="654">
        <v>4249358</v>
      </c>
      <c r="P14" s="656">
        <v>3475813</v>
      </c>
    </row>
    <row r="15" spans="1:18" ht="24.95" customHeight="1">
      <c r="A15" s="728" t="s">
        <v>392</v>
      </c>
      <c r="B15" s="656">
        <v>979000</v>
      </c>
      <c r="C15" s="654">
        <v>1073000</v>
      </c>
      <c r="D15" s="656">
        <v>671006</v>
      </c>
      <c r="E15" s="654">
        <v>611627</v>
      </c>
      <c r="F15" s="656">
        <v>472084</v>
      </c>
      <c r="G15" s="654">
        <v>610775</v>
      </c>
      <c r="H15" s="656">
        <v>613741</v>
      </c>
      <c r="I15" s="654">
        <v>767083</v>
      </c>
      <c r="J15" s="656">
        <v>362687</v>
      </c>
      <c r="K15" s="654">
        <v>684064</v>
      </c>
      <c r="L15" s="656">
        <v>1237434</v>
      </c>
      <c r="M15" s="654">
        <v>1008749</v>
      </c>
      <c r="N15" s="656">
        <v>1347309</v>
      </c>
      <c r="O15" s="654">
        <v>1220614</v>
      </c>
      <c r="P15" s="656">
        <v>945787</v>
      </c>
    </row>
    <row r="16" spans="1:18" ht="24.95" customHeight="1">
      <c r="A16" s="728" t="s">
        <v>393</v>
      </c>
      <c r="B16" s="656">
        <v>808477</v>
      </c>
      <c r="C16" s="654">
        <v>1018000</v>
      </c>
      <c r="D16" s="656">
        <v>1563882</v>
      </c>
      <c r="E16" s="654">
        <v>1241227</v>
      </c>
      <c r="F16" s="656">
        <v>332491</v>
      </c>
      <c r="G16" s="654">
        <v>1062005</v>
      </c>
      <c r="H16" s="656">
        <v>613786</v>
      </c>
      <c r="I16" s="654">
        <v>1541774</v>
      </c>
      <c r="J16" s="656">
        <v>754941</v>
      </c>
      <c r="K16" s="654">
        <v>585081</v>
      </c>
      <c r="L16" s="656">
        <v>15300</v>
      </c>
      <c r="M16" s="654">
        <v>2526</v>
      </c>
      <c r="N16" s="661" t="s">
        <v>163</v>
      </c>
      <c r="O16" s="721" t="s">
        <v>163</v>
      </c>
      <c r="P16" s="661" t="s">
        <v>163</v>
      </c>
    </row>
    <row r="17" spans="1:16" ht="24.95" customHeight="1">
      <c r="A17" s="728" t="s">
        <v>394</v>
      </c>
      <c r="B17" s="656">
        <v>350000</v>
      </c>
      <c r="C17" s="654">
        <v>333000</v>
      </c>
      <c r="D17" s="656">
        <v>315749</v>
      </c>
      <c r="E17" s="654">
        <v>296881</v>
      </c>
      <c r="F17" s="656">
        <v>229269</v>
      </c>
      <c r="G17" s="654">
        <v>750270</v>
      </c>
      <c r="H17" s="656">
        <v>586022</v>
      </c>
      <c r="I17" s="654">
        <v>442704</v>
      </c>
      <c r="J17" s="656">
        <v>242464</v>
      </c>
      <c r="K17" s="654">
        <v>140719</v>
      </c>
      <c r="L17" s="656">
        <v>136039</v>
      </c>
      <c r="M17" s="654">
        <v>95509</v>
      </c>
      <c r="N17" s="656">
        <v>243466</v>
      </c>
      <c r="O17" s="654">
        <v>279925</v>
      </c>
      <c r="P17" s="656">
        <v>102186</v>
      </c>
    </row>
    <row r="18" spans="1:16" ht="24.95" customHeight="1">
      <c r="A18" s="728" t="s">
        <v>395</v>
      </c>
      <c r="B18" s="656">
        <v>21000</v>
      </c>
      <c r="C18" s="654">
        <v>22138</v>
      </c>
      <c r="D18" s="656">
        <v>17440</v>
      </c>
      <c r="E18" s="654">
        <v>18094</v>
      </c>
      <c r="F18" s="656">
        <v>12136</v>
      </c>
      <c r="G18" s="654">
        <v>19553</v>
      </c>
      <c r="H18" s="656">
        <v>19822</v>
      </c>
      <c r="I18" s="654">
        <v>25346</v>
      </c>
      <c r="J18" s="656">
        <v>17322</v>
      </c>
      <c r="K18" s="654">
        <v>17629</v>
      </c>
      <c r="L18" s="656">
        <v>25276</v>
      </c>
      <c r="M18" s="654">
        <v>23533</v>
      </c>
      <c r="N18" s="656">
        <v>41530</v>
      </c>
      <c r="O18" s="654">
        <v>22165</v>
      </c>
      <c r="P18" s="656">
        <v>4486</v>
      </c>
    </row>
    <row r="19" spans="1:16" ht="24.95" customHeight="1">
      <c r="A19" s="728" t="s">
        <v>437</v>
      </c>
      <c r="B19" s="724" t="s">
        <v>163</v>
      </c>
      <c r="C19" s="724" t="s">
        <v>163</v>
      </c>
      <c r="D19" s="724" t="s">
        <v>163</v>
      </c>
      <c r="E19" s="724" t="s">
        <v>163</v>
      </c>
      <c r="F19" s="656">
        <v>565</v>
      </c>
      <c r="G19" s="654">
        <v>1155</v>
      </c>
      <c r="H19" s="656">
        <v>121716</v>
      </c>
      <c r="I19" s="654">
        <v>282865</v>
      </c>
      <c r="J19" s="656">
        <v>433848</v>
      </c>
      <c r="K19" s="654">
        <v>245565</v>
      </c>
      <c r="L19" s="656">
        <v>904632</v>
      </c>
      <c r="M19" s="654">
        <v>3669368</v>
      </c>
      <c r="N19" s="656">
        <v>6692251</v>
      </c>
      <c r="O19" s="654">
        <v>7024296</v>
      </c>
      <c r="P19" s="656">
        <v>13298419</v>
      </c>
    </row>
    <row r="20" spans="1:16" ht="24.95" customHeight="1">
      <c r="A20" s="728" t="s">
        <v>396</v>
      </c>
      <c r="B20" s="656">
        <v>134000</v>
      </c>
      <c r="C20" s="654">
        <v>153969</v>
      </c>
      <c r="D20" s="656">
        <v>215532</v>
      </c>
      <c r="E20" s="654">
        <v>154896</v>
      </c>
      <c r="F20" s="656">
        <v>175809</v>
      </c>
      <c r="G20" s="654">
        <v>420887</v>
      </c>
      <c r="H20" s="656">
        <v>523116</v>
      </c>
      <c r="I20" s="654">
        <v>842739</v>
      </c>
      <c r="J20" s="656">
        <v>1406138</v>
      </c>
      <c r="K20" s="654">
        <v>1713190</v>
      </c>
      <c r="L20" s="656">
        <v>1214008</v>
      </c>
      <c r="M20" s="654">
        <v>1049879</v>
      </c>
      <c r="N20" s="656">
        <v>1124704</v>
      </c>
      <c r="O20" s="654">
        <v>873665</v>
      </c>
      <c r="P20" s="656">
        <v>725517</v>
      </c>
    </row>
    <row r="21" spans="1:16" ht="24.95" customHeight="1">
      <c r="A21" s="728" t="s">
        <v>397</v>
      </c>
      <c r="B21" s="656">
        <v>15107</v>
      </c>
      <c r="C21" s="654">
        <v>34665</v>
      </c>
      <c r="D21" s="656">
        <v>19519</v>
      </c>
      <c r="E21" s="654">
        <v>25122</v>
      </c>
      <c r="F21" s="656">
        <v>39216</v>
      </c>
      <c r="G21" s="654">
        <v>22592</v>
      </c>
      <c r="H21" s="656">
        <v>35618</v>
      </c>
      <c r="I21" s="654">
        <v>39080</v>
      </c>
      <c r="J21" s="656">
        <v>25284</v>
      </c>
      <c r="K21" s="654">
        <v>19080</v>
      </c>
      <c r="L21" s="656">
        <v>30493</v>
      </c>
      <c r="M21" s="654">
        <v>26222</v>
      </c>
      <c r="N21" s="656">
        <v>29175</v>
      </c>
      <c r="O21" s="654">
        <v>43782</v>
      </c>
      <c r="P21" s="656">
        <v>31579</v>
      </c>
    </row>
    <row r="22" spans="1:16" ht="24.95" customHeight="1">
      <c r="A22" s="728" t="s">
        <v>160</v>
      </c>
      <c r="B22" s="724" t="s">
        <v>163</v>
      </c>
      <c r="C22" s="724" t="s">
        <v>163</v>
      </c>
      <c r="D22" s="656">
        <v>25119</v>
      </c>
      <c r="E22" s="654">
        <v>15798</v>
      </c>
      <c r="F22" s="656">
        <v>20390</v>
      </c>
      <c r="G22" s="654">
        <v>21020</v>
      </c>
      <c r="H22" s="656">
        <v>24195</v>
      </c>
      <c r="I22" s="654">
        <v>58335</v>
      </c>
      <c r="J22" s="656">
        <v>55236</v>
      </c>
      <c r="K22" s="654">
        <v>68441</v>
      </c>
      <c r="L22" s="656">
        <v>75228</v>
      </c>
      <c r="M22" s="654">
        <v>31823</v>
      </c>
      <c r="N22" s="656">
        <v>78206</v>
      </c>
      <c r="O22" s="654">
        <v>70969</v>
      </c>
      <c r="P22" s="656">
        <v>57246</v>
      </c>
    </row>
    <row r="23" spans="1:16" ht="24.95" customHeight="1">
      <c r="A23" s="728" t="s">
        <v>438</v>
      </c>
      <c r="B23" s="725">
        <v>453000</v>
      </c>
      <c r="C23" s="723">
        <v>273810</v>
      </c>
      <c r="D23" s="656">
        <v>549720</v>
      </c>
      <c r="E23" s="654">
        <v>395401</v>
      </c>
      <c r="F23" s="656">
        <v>213198</v>
      </c>
      <c r="G23" s="654">
        <v>349334</v>
      </c>
      <c r="H23" s="656">
        <v>600304</v>
      </c>
      <c r="I23" s="654">
        <v>1023608</v>
      </c>
      <c r="J23" s="656">
        <v>1665263</v>
      </c>
      <c r="K23" s="654">
        <v>1760196</v>
      </c>
      <c r="L23" s="656">
        <v>2212486</v>
      </c>
      <c r="M23" s="654">
        <v>2324801</v>
      </c>
      <c r="N23" s="656">
        <v>3292798</v>
      </c>
      <c r="O23" s="654">
        <v>4037565</v>
      </c>
      <c r="P23" s="656">
        <v>2453215</v>
      </c>
    </row>
    <row r="24" spans="1:16" ht="24.95" customHeight="1">
      <c r="A24" s="728" t="s">
        <v>161</v>
      </c>
      <c r="B24" s="656">
        <v>1396892</v>
      </c>
      <c r="C24" s="654">
        <v>1698376</v>
      </c>
      <c r="D24" s="656">
        <v>991849</v>
      </c>
      <c r="E24" s="654">
        <v>1411965</v>
      </c>
      <c r="F24" s="656">
        <v>340119</v>
      </c>
      <c r="G24" s="654">
        <v>1184234</v>
      </c>
      <c r="H24" s="656">
        <v>689135</v>
      </c>
      <c r="I24" s="654">
        <v>890855</v>
      </c>
      <c r="J24" s="656">
        <v>511371</v>
      </c>
      <c r="K24" s="654">
        <v>406054</v>
      </c>
      <c r="L24" s="656">
        <v>208108</v>
      </c>
      <c r="M24" s="654">
        <v>96237</v>
      </c>
      <c r="N24" s="656">
        <v>240383</v>
      </c>
      <c r="O24" s="654">
        <v>244246</v>
      </c>
      <c r="P24" s="656">
        <v>118428</v>
      </c>
    </row>
    <row r="25" spans="1:16" ht="24.95" customHeight="1">
      <c r="A25" s="728" t="s">
        <v>398</v>
      </c>
      <c r="B25" s="724" t="s">
        <v>163</v>
      </c>
      <c r="C25" s="722" t="str">
        <f>B25</f>
        <v>N/P</v>
      </c>
      <c r="D25" s="656">
        <v>8300</v>
      </c>
      <c r="E25" s="654">
        <v>6484</v>
      </c>
      <c r="F25" s="656">
        <v>4295</v>
      </c>
      <c r="G25" s="654">
        <v>4291</v>
      </c>
      <c r="H25" s="656">
        <v>10038</v>
      </c>
      <c r="I25" s="654">
        <v>14390</v>
      </c>
      <c r="J25" s="656">
        <v>5847</v>
      </c>
      <c r="K25" s="654">
        <v>7706</v>
      </c>
      <c r="L25" s="656">
        <v>5723</v>
      </c>
      <c r="M25" s="720">
        <v>420</v>
      </c>
      <c r="N25" s="661" t="s">
        <v>163</v>
      </c>
      <c r="O25" s="721" t="s">
        <v>163</v>
      </c>
      <c r="P25" s="661" t="s">
        <v>163</v>
      </c>
    </row>
    <row r="26" spans="1:16" ht="24.95" customHeight="1">
      <c r="A26" s="728" t="s">
        <v>402</v>
      </c>
      <c r="B26" s="656">
        <v>5864</v>
      </c>
      <c r="C26" s="654">
        <v>5728</v>
      </c>
      <c r="D26" s="656">
        <v>37448</v>
      </c>
      <c r="E26" s="654">
        <v>40010</v>
      </c>
      <c r="F26" s="656">
        <v>40203</v>
      </c>
      <c r="G26" s="654">
        <v>137377</v>
      </c>
      <c r="H26" s="656">
        <v>253733</v>
      </c>
      <c r="I26" s="654">
        <v>416887</v>
      </c>
      <c r="J26" s="656">
        <v>644029</v>
      </c>
      <c r="K26" s="654">
        <v>566790</v>
      </c>
      <c r="L26" s="656">
        <v>742420</v>
      </c>
      <c r="M26" s="654">
        <v>594614</v>
      </c>
      <c r="N26" s="656">
        <v>833667</v>
      </c>
      <c r="O26" s="654">
        <v>687089</v>
      </c>
      <c r="P26" s="656">
        <v>742047</v>
      </c>
    </row>
    <row r="27" spans="1:16" ht="24.95" customHeight="1">
      <c r="A27" s="728" t="s">
        <v>403</v>
      </c>
      <c r="B27" s="724" t="s">
        <v>163</v>
      </c>
      <c r="C27" s="724" t="s">
        <v>163</v>
      </c>
      <c r="D27" s="656">
        <v>53</v>
      </c>
      <c r="E27" s="724" t="s">
        <v>163</v>
      </c>
      <c r="F27" s="656">
        <v>6730</v>
      </c>
      <c r="G27" s="654">
        <v>12660</v>
      </c>
      <c r="H27" s="656">
        <v>10775</v>
      </c>
      <c r="I27" s="654">
        <v>19581</v>
      </c>
      <c r="J27" s="656">
        <v>7339</v>
      </c>
      <c r="K27" s="654">
        <v>4694</v>
      </c>
      <c r="L27" s="656">
        <v>10660</v>
      </c>
      <c r="M27" s="654">
        <v>17231</v>
      </c>
      <c r="N27" s="656">
        <v>16567</v>
      </c>
      <c r="O27" s="654">
        <v>819</v>
      </c>
      <c r="P27" s="656">
        <v>11059</v>
      </c>
    </row>
    <row r="28" spans="1:16" ht="24.95" customHeight="1">
      <c r="A28" s="728" t="s">
        <v>439</v>
      </c>
      <c r="B28" s="656">
        <v>635</v>
      </c>
      <c r="C28" s="654">
        <v>704</v>
      </c>
      <c r="D28" s="656">
        <v>2910</v>
      </c>
      <c r="E28" s="654">
        <v>39125</v>
      </c>
      <c r="F28" s="656">
        <v>57217</v>
      </c>
      <c r="G28" s="654">
        <v>136080</v>
      </c>
      <c r="H28" s="656">
        <v>145531</v>
      </c>
      <c r="I28" s="654">
        <v>173806</v>
      </c>
      <c r="J28" s="656">
        <v>357852</v>
      </c>
      <c r="K28" s="654">
        <v>262674</v>
      </c>
      <c r="L28" s="656">
        <v>244369</v>
      </c>
      <c r="M28" s="654">
        <v>732638</v>
      </c>
      <c r="N28" s="656">
        <v>2187086</v>
      </c>
      <c r="O28" s="654">
        <v>2087493</v>
      </c>
      <c r="P28" s="656">
        <v>2107496</v>
      </c>
    </row>
    <row r="29" spans="1:16" ht="24.95" customHeight="1">
      <c r="A29" s="728" t="s">
        <v>404</v>
      </c>
      <c r="B29" s="656">
        <v>6864793</v>
      </c>
      <c r="C29" s="654">
        <v>12378510</v>
      </c>
      <c r="D29" s="656">
        <v>12512124</v>
      </c>
      <c r="E29" s="654">
        <v>3968129</v>
      </c>
      <c r="F29" s="656">
        <v>8857055</v>
      </c>
      <c r="G29" s="654">
        <v>13602690</v>
      </c>
      <c r="H29" s="656">
        <v>12978446</v>
      </c>
      <c r="I29" s="654">
        <v>30616340</v>
      </c>
      <c r="J29" s="656">
        <v>22419966</v>
      </c>
      <c r="K29" s="654">
        <v>19596850</v>
      </c>
      <c r="L29" s="656">
        <v>32804719</v>
      </c>
      <c r="M29" s="654">
        <v>42643684</v>
      </c>
      <c r="N29" s="656">
        <v>42694732</v>
      </c>
      <c r="O29" s="654">
        <v>51160101</v>
      </c>
      <c r="P29" s="656">
        <v>47890664</v>
      </c>
    </row>
    <row r="30" spans="1:16" ht="24.95" customHeight="1">
      <c r="A30" s="728" t="s">
        <v>405</v>
      </c>
      <c r="B30" s="724" t="s">
        <v>163</v>
      </c>
      <c r="C30" s="724" t="s">
        <v>163</v>
      </c>
      <c r="D30" s="656">
        <v>116390</v>
      </c>
      <c r="E30" s="654">
        <v>2475680</v>
      </c>
      <c r="F30" s="656">
        <v>2882381</v>
      </c>
      <c r="G30" s="654">
        <v>12373099</v>
      </c>
      <c r="H30" s="656">
        <v>27199547</v>
      </c>
      <c r="I30" s="654">
        <v>63174198</v>
      </c>
      <c r="J30" s="656">
        <v>109542110</v>
      </c>
      <c r="K30" s="654">
        <v>129681230</v>
      </c>
      <c r="L30" s="656">
        <v>164882017</v>
      </c>
      <c r="M30" s="654">
        <v>161913575</v>
      </c>
      <c r="N30" s="656">
        <v>175658722</v>
      </c>
      <c r="O30" s="654">
        <v>156445403</v>
      </c>
      <c r="P30" s="656">
        <v>203881853</v>
      </c>
    </row>
    <row r="31" spans="1:16" ht="24.95" customHeight="1">
      <c r="A31" s="728" t="s">
        <v>406</v>
      </c>
      <c r="B31" s="656">
        <v>10903411</v>
      </c>
      <c r="C31" s="654">
        <v>34273786</v>
      </c>
      <c r="D31" s="656">
        <v>43837446</v>
      </c>
      <c r="E31" s="654">
        <v>40990374</v>
      </c>
      <c r="F31" s="656">
        <v>42254260</v>
      </c>
      <c r="G31" s="654">
        <v>91613433</v>
      </c>
      <c r="H31" s="656">
        <v>145204422</v>
      </c>
      <c r="I31" s="654">
        <v>190307055</v>
      </c>
      <c r="J31" s="656">
        <v>170744128</v>
      </c>
      <c r="K31" s="654">
        <v>121453549</v>
      </c>
      <c r="L31" s="657">
        <v>98433311</v>
      </c>
      <c r="M31" s="658">
        <v>93636940</v>
      </c>
      <c r="N31" s="657">
        <v>78355655</v>
      </c>
      <c r="O31" s="658">
        <v>61059274</v>
      </c>
      <c r="P31" s="657">
        <v>34068606</v>
      </c>
    </row>
    <row r="32" spans="1:16" ht="24.95" customHeight="1">
      <c r="A32" s="728" t="s">
        <v>407</v>
      </c>
      <c r="B32" s="724" t="s">
        <v>163</v>
      </c>
      <c r="C32" s="724" t="s">
        <v>163</v>
      </c>
      <c r="D32" s="656">
        <v>7636854</v>
      </c>
      <c r="E32" s="654">
        <v>6105606</v>
      </c>
      <c r="F32" s="656">
        <v>5535214</v>
      </c>
      <c r="G32" s="654">
        <v>12031157</v>
      </c>
      <c r="H32" s="656">
        <v>10525059</v>
      </c>
      <c r="I32" s="654">
        <v>30332752</v>
      </c>
      <c r="J32" s="656">
        <v>21238969</v>
      </c>
      <c r="K32" s="654">
        <v>27878321</v>
      </c>
      <c r="L32" s="657">
        <v>17698410</v>
      </c>
      <c r="M32" s="658">
        <v>14198260</v>
      </c>
      <c r="N32" s="657">
        <v>12764345</v>
      </c>
      <c r="O32" s="658">
        <v>13003131</v>
      </c>
      <c r="P32" s="657">
        <v>11851527</v>
      </c>
    </row>
    <row r="33" spans="1:16" ht="24.95" customHeight="1">
      <c r="A33" s="728" t="s">
        <v>408</v>
      </c>
      <c r="B33" s="724" t="s">
        <v>163</v>
      </c>
      <c r="C33" s="654">
        <v>5041821</v>
      </c>
      <c r="D33" s="656">
        <v>2957734</v>
      </c>
      <c r="E33" s="654">
        <v>4167559</v>
      </c>
      <c r="F33" s="656">
        <v>5573974</v>
      </c>
      <c r="G33" s="654">
        <v>12641616</v>
      </c>
      <c r="H33" s="656">
        <v>30849054</v>
      </c>
      <c r="I33" s="654">
        <v>24999963</v>
      </c>
      <c r="J33" s="656">
        <v>88104524</v>
      </c>
      <c r="K33" s="654">
        <v>75862992</v>
      </c>
      <c r="L33" s="656">
        <v>5892749</v>
      </c>
      <c r="M33" s="654">
        <v>3936625</v>
      </c>
      <c r="N33" s="656">
        <v>5523376</v>
      </c>
      <c r="O33" s="654">
        <v>4329408</v>
      </c>
      <c r="P33" s="656">
        <v>7311321</v>
      </c>
    </row>
    <row r="34" spans="1:16" ht="24.95" customHeight="1">
      <c r="A34" s="728" t="s">
        <v>332</v>
      </c>
      <c r="B34" s="656">
        <v>2076630</v>
      </c>
      <c r="C34" s="654">
        <v>3378312</v>
      </c>
      <c r="D34" s="656">
        <v>3857312</v>
      </c>
      <c r="E34" s="654">
        <v>4338346</v>
      </c>
      <c r="F34" s="656">
        <v>4139847</v>
      </c>
      <c r="G34" s="654">
        <v>3873988</v>
      </c>
      <c r="H34" s="656">
        <v>4063842</v>
      </c>
      <c r="I34" s="654">
        <v>1096618</v>
      </c>
      <c r="J34" s="656">
        <v>450514</v>
      </c>
      <c r="K34" s="654">
        <v>624355</v>
      </c>
      <c r="L34" s="656">
        <v>1430501</v>
      </c>
      <c r="M34" s="654">
        <v>1064614</v>
      </c>
      <c r="N34" s="656">
        <v>1018521</v>
      </c>
      <c r="O34" s="654">
        <v>3287672</v>
      </c>
      <c r="P34" s="656">
        <v>2758955</v>
      </c>
    </row>
    <row r="35" spans="1:16" ht="24.95" customHeight="1">
      <c r="A35" s="728" t="s">
        <v>409</v>
      </c>
      <c r="B35" s="656">
        <v>221237</v>
      </c>
      <c r="C35" s="654">
        <v>202790</v>
      </c>
      <c r="D35" s="656">
        <v>143533</v>
      </c>
      <c r="E35" s="654">
        <v>123159</v>
      </c>
      <c r="F35" s="656">
        <v>82518</v>
      </c>
      <c r="G35" s="654">
        <v>83361</v>
      </c>
      <c r="H35" s="656">
        <v>145590</v>
      </c>
      <c r="I35" s="654">
        <v>243133</v>
      </c>
      <c r="J35" s="656">
        <v>295929</v>
      </c>
      <c r="K35" s="654">
        <v>430585</v>
      </c>
      <c r="L35" s="656">
        <v>482113</v>
      </c>
      <c r="M35" s="654">
        <v>505352</v>
      </c>
      <c r="N35" s="656">
        <v>641607</v>
      </c>
      <c r="O35" s="654">
        <v>778334</v>
      </c>
      <c r="P35" s="656">
        <v>865602</v>
      </c>
    </row>
    <row r="36" spans="1:16" ht="24.95" customHeight="1">
      <c r="A36" s="728" t="s">
        <v>410</v>
      </c>
      <c r="B36" s="656">
        <v>60347</v>
      </c>
      <c r="C36" s="654">
        <v>92338</v>
      </c>
      <c r="D36" s="656">
        <v>91645</v>
      </c>
      <c r="E36" s="654">
        <v>101793</v>
      </c>
      <c r="F36" s="656">
        <v>135335</v>
      </c>
      <c r="G36" s="654">
        <v>436339</v>
      </c>
      <c r="H36" s="656">
        <v>814746</v>
      </c>
      <c r="I36" s="654">
        <v>979507</v>
      </c>
      <c r="J36" s="656">
        <v>899043</v>
      </c>
      <c r="K36" s="654">
        <v>1208971</v>
      </c>
      <c r="L36" s="656">
        <v>910411</v>
      </c>
      <c r="M36" s="654">
        <v>886605</v>
      </c>
      <c r="N36" s="656">
        <v>1140286</v>
      </c>
      <c r="O36" s="654">
        <v>1125028</v>
      </c>
      <c r="P36" s="656">
        <v>1176849</v>
      </c>
    </row>
    <row r="37" spans="1:16" ht="24.95" customHeight="1">
      <c r="A37" s="728" t="s">
        <v>411</v>
      </c>
      <c r="B37" s="656">
        <v>73119000</v>
      </c>
      <c r="C37" s="654">
        <v>77762038</v>
      </c>
      <c r="D37" s="656">
        <v>107160520</v>
      </c>
      <c r="E37" s="654">
        <v>110956096</v>
      </c>
      <c r="F37" s="656">
        <v>79472504</v>
      </c>
      <c r="G37" s="654">
        <v>97563877</v>
      </c>
      <c r="H37" s="656">
        <v>149471621</v>
      </c>
      <c r="I37" s="654">
        <v>114997328</v>
      </c>
      <c r="J37" s="656">
        <v>148476371</v>
      </c>
      <c r="K37" s="654">
        <v>131117420</v>
      </c>
      <c r="L37" s="656">
        <v>136683520</v>
      </c>
      <c r="M37" s="654">
        <v>143231170</v>
      </c>
      <c r="N37" s="656">
        <v>113662000</v>
      </c>
      <c r="O37" s="654">
        <v>117671000</v>
      </c>
      <c r="P37" s="656">
        <v>96358000</v>
      </c>
    </row>
    <row r="38" spans="1:16" ht="24.95" customHeight="1">
      <c r="A38" s="728" t="s">
        <v>412</v>
      </c>
      <c r="B38" s="656">
        <v>182010238</v>
      </c>
      <c r="C38" s="654">
        <v>274382331</v>
      </c>
      <c r="D38" s="656">
        <v>480278022</v>
      </c>
      <c r="E38" s="654">
        <v>394277719</v>
      </c>
      <c r="F38" s="656">
        <v>384849645</v>
      </c>
      <c r="G38" s="654">
        <v>283193714</v>
      </c>
      <c r="H38" s="656">
        <v>303695557</v>
      </c>
      <c r="I38" s="654">
        <v>291438282</v>
      </c>
      <c r="J38" s="656">
        <v>208065191</v>
      </c>
      <c r="K38" s="654">
        <v>229815418</v>
      </c>
      <c r="L38" s="656">
        <v>200205989</v>
      </c>
      <c r="M38" s="654">
        <v>236546122</v>
      </c>
      <c r="N38" s="656">
        <v>283634612</v>
      </c>
      <c r="O38" s="654">
        <v>293364691</v>
      </c>
      <c r="P38" s="656">
        <v>332952214</v>
      </c>
    </row>
    <row r="39" spans="1:16" ht="24.95" customHeight="1">
      <c r="A39" s="728" t="s">
        <v>413</v>
      </c>
      <c r="B39" s="656">
        <v>302702380</v>
      </c>
      <c r="C39" s="654">
        <v>349937957</v>
      </c>
      <c r="D39" s="656">
        <v>396103902</v>
      </c>
      <c r="E39" s="654">
        <v>428460989</v>
      </c>
      <c r="F39" s="656">
        <v>460511886</v>
      </c>
      <c r="G39" s="654">
        <v>529367743</v>
      </c>
      <c r="H39" s="656">
        <v>571342796</v>
      </c>
      <c r="I39" s="654">
        <v>556920624</v>
      </c>
      <c r="J39" s="656">
        <v>518172648</v>
      </c>
      <c r="K39" s="654">
        <v>682830178</v>
      </c>
      <c r="L39" s="656">
        <v>635886388</v>
      </c>
      <c r="M39" s="654">
        <v>835202816</v>
      </c>
      <c r="N39" s="656">
        <v>601582000</v>
      </c>
      <c r="O39" s="654">
        <v>709700000</v>
      </c>
      <c r="P39" s="656">
        <v>812133000</v>
      </c>
    </row>
    <row r="40" spans="1:16" ht="24.95" customHeight="1">
      <c r="A40" s="728" t="s">
        <v>414</v>
      </c>
      <c r="B40" s="656">
        <v>194871298</v>
      </c>
      <c r="C40" s="654">
        <v>284968827</v>
      </c>
      <c r="D40" s="656">
        <v>439173358</v>
      </c>
      <c r="E40" s="654">
        <v>472036799</v>
      </c>
      <c r="F40" s="656">
        <v>457217940</v>
      </c>
      <c r="G40" s="654">
        <v>625033628</v>
      </c>
      <c r="H40" s="656">
        <v>577761419</v>
      </c>
      <c r="I40" s="654">
        <v>522473144</v>
      </c>
      <c r="J40" s="656">
        <v>423504180</v>
      </c>
      <c r="K40" s="654">
        <v>372528885</v>
      </c>
      <c r="L40" s="656">
        <v>184949423</v>
      </c>
      <c r="M40" s="654">
        <v>151034328</v>
      </c>
      <c r="N40" s="656">
        <v>323773930</v>
      </c>
      <c r="O40" s="654">
        <v>554536289</v>
      </c>
      <c r="P40" s="656">
        <v>672814512</v>
      </c>
    </row>
    <row r="41" spans="1:16" ht="24.95" customHeight="1">
      <c r="A41" s="728" t="s">
        <v>415</v>
      </c>
      <c r="B41" s="656">
        <v>16000</v>
      </c>
      <c r="C41" s="654">
        <v>6500</v>
      </c>
      <c r="D41" s="656">
        <v>1367</v>
      </c>
      <c r="E41" s="654">
        <v>2418</v>
      </c>
      <c r="F41" s="656">
        <v>13651</v>
      </c>
      <c r="G41" s="654">
        <v>58763</v>
      </c>
      <c r="H41" s="656">
        <v>115802</v>
      </c>
      <c r="I41" s="654">
        <v>182910</v>
      </c>
      <c r="J41" s="656">
        <v>220650</v>
      </c>
      <c r="K41" s="654">
        <v>153626</v>
      </c>
      <c r="L41" s="656">
        <v>132857</v>
      </c>
      <c r="M41" s="654">
        <v>115350</v>
      </c>
      <c r="N41" s="656">
        <v>127294</v>
      </c>
      <c r="O41" s="654">
        <v>81101</v>
      </c>
      <c r="P41" s="656">
        <v>51470</v>
      </c>
    </row>
    <row r="42" spans="1:16" ht="24.95" customHeight="1">
      <c r="A42" s="728" t="s">
        <v>416</v>
      </c>
      <c r="B42" s="656">
        <v>37000</v>
      </c>
      <c r="C42" s="654">
        <v>46157</v>
      </c>
      <c r="D42" s="656">
        <v>40646</v>
      </c>
      <c r="E42" s="654">
        <v>56954</v>
      </c>
      <c r="F42" s="656">
        <v>42726</v>
      </c>
      <c r="G42" s="654">
        <v>43389</v>
      </c>
      <c r="H42" s="656">
        <v>52445</v>
      </c>
      <c r="I42" s="654">
        <v>122712</v>
      </c>
      <c r="J42" s="656">
        <v>207758</v>
      </c>
      <c r="K42" s="654">
        <v>131550</v>
      </c>
      <c r="L42" s="656">
        <v>36833</v>
      </c>
      <c r="M42" s="654">
        <v>24150</v>
      </c>
      <c r="N42" s="656">
        <v>3765</v>
      </c>
      <c r="O42" s="654">
        <v>7483</v>
      </c>
      <c r="P42" s="656">
        <v>1307</v>
      </c>
    </row>
    <row r="43" spans="1:16" ht="24.95" customHeight="1">
      <c r="A43" s="728" t="s">
        <v>417</v>
      </c>
      <c r="B43" s="656">
        <v>11013000</v>
      </c>
      <c r="C43" s="654">
        <v>34273786</v>
      </c>
      <c r="D43" s="656">
        <v>44174595</v>
      </c>
      <c r="E43" s="654">
        <v>41015810</v>
      </c>
      <c r="F43" s="656">
        <v>42254260</v>
      </c>
      <c r="G43" s="654">
        <v>91613433</v>
      </c>
      <c r="H43" s="656">
        <v>145204422</v>
      </c>
      <c r="I43" s="654">
        <v>190307055</v>
      </c>
      <c r="J43" s="656">
        <v>170744128</v>
      </c>
      <c r="K43" s="654">
        <v>126833590</v>
      </c>
      <c r="L43" s="656">
        <v>106599974</v>
      </c>
      <c r="M43" s="654">
        <v>98613772</v>
      </c>
      <c r="N43" s="656">
        <v>80729528</v>
      </c>
      <c r="O43" s="654">
        <v>62453985</v>
      </c>
      <c r="P43" s="656">
        <v>34881985</v>
      </c>
    </row>
    <row r="44" spans="1:16" ht="24.95" customHeight="1">
      <c r="A44" s="728" t="s">
        <v>418</v>
      </c>
      <c r="B44" s="656">
        <v>3407000</v>
      </c>
      <c r="C44" s="654">
        <v>4658957</v>
      </c>
      <c r="D44" s="656">
        <v>10594588</v>
      </c>
      <c r="E44" s="654">
        <v>10273165</v>
      </c>
      <c r="F44" s="656">
        <v>11109188</v>
      </c>
      <c r="G44" s="654">
        <v>21929713</v>
      </c>
      <c r="H44" s="656">
        <v>41374113</v>
      </c>
      <c r="I44" s="654">
        <v>55332715</v>
      </c>
      <c r="J44" s="656">
        <v>109343493</v>
      </c>
      <c r="K44" s="654">
        <v>103741313</v>
      </c>
      <c r="L44" s="657">
        <v>23591159</v>
      </c>
      <c r="M44" s="658">
        <v>18134885</v>
      </c>
      <c r="N44" s="657">
        <v>18287721</v>
      </c>
      <c r="O44" s="658">
        <v>17332539</v>
      </c>
      <c r="P44" s="657">
        <v>19162848</v>
      </c>
    </row>
    <row r="45" spans="1:16" ht="24.95" customHeight="1">
      <c r="A45" s="728" t="s">
        <v>419</v>
      </c>
      <c r="B45" s="656">
        <v>4068684</v>
      </c>
      <c r="C45" s="654">
        <v>7193664</v>
      </c>
      <c r="D45" s="656">
        <v>9064185</v>
      </c>
      <c r="E45" s="654">
        <v>7422226</v>
      </c>
      <c r="F45" s="656">
        <v>5073966</v>
      </c>
      <c r="G45" s="654">
        <v>8862382</v>
      </c>
      <c r="H45" s="656">
        <v>9635978</v>
      </c>
      <c r="I45" s="654">
        <v>14322847</v>
      </c>
      <c r="J45" s="656">
        <v>8988715</v>
      </c>
      <c r="K45" s="654">
        <v>9105439</v>
      </c>
      <c r="L45" s="656">
        <v>7669480</v>
      </c>
      <c r="M45" s="654">
        <v>6972747</v>
      </c>
      <c r="N45" s="656">
        <v>6716307</v>
      </c>
      <c r="O45" s="654">
        <v>5911177</v>
      </c>
      <c r="P45" s="656">
        <v>5193750</v>
      </c>
    </row>
    <row r="46" spans="1:16" ht="24.95" customHeight="1">
      <c r="A46" s="728" t="s">
        <v>420</v>
      </c>
      <c r="B46" s="656">
        <v>674000</v>
      </c>
      <c r="C46" s="654">
        <v>1060694</v>
      </c>
      <c r="D46" s="656">
        <v>356260</v>
      </c>
      <c r="E46" s="654">
        <v>354017</v>
      </c>
      <c r="F46" s="656">
        <v>397574</v>
      </c>
      <c r="G46" s="654">
        <v>644462</v>
      </c>
      <c r="H46" s="656">
        <v>331870</v>
      </c>
      <c r="I46" s="654">
        <v>360618</v>
      </c>
      <c r="J46" s="656">
        <v>170830</v>
      </c>
      <c r="K46" s="654">
        <v>111239</v>
      </c>
      <c r="L46" s="656">
        <v>98950</v>
      </c>
      <c r="M46" s="654">
        <v>73955</v>
      </c>
      <c r="N46" s="661" t="s">
        <v>163</v>
      </c>
      <c r="O46" s="721" t="s">
        <v>163</v>
      </c>
      <c r="P46" s="661" t="s">
        <v>163</v>
      </c>
    </row>
    <row r="47" spans="1:16" ht="24.95" customHeight="1" thickBot="1">
      <c r="A47" s="729" t="s">
        <v>421</v>
      </c>
      <c r="B47" s="660">
        <v>3002000</v>
      </c>
      <c r="C47" s="659">
        <v>5488000</v>
      </c>
      <c r="D47" s="660">
        <v>6821704</v>
      </c>
      <c r="E47" s="659">
        <v>5953972</v>
      </c>
      <c r="F47" s="660">
        <v>5217985</v>
      </c>
      <c r="G47" s="659">
        <v>8487004</v>
      </c>
      <c r="H47" s="660">
        <v>7935422</v>
      </c>
      <c r="I47" s="659">
        <v>8962189</v>
      </c>
      <c r="J47" s="660">
        <v>9148663</v>
      </c>
      <c r="K47" s="659">
        <v>6926990</v>
      </c>
      <c r="L47" s="660">
        <v>12128900</v>
      </c>
      <c r="M47" s="659">
        <v>12256420</v>
      </c>
      <c r="N47" s="660">
        <v>12709426</v>
      </c>
      <c r="O47" s="659">
        <v>14523535</v>
      </c>
      <c r="P47" s="660">
        <v>15849967</v>
      </c>
    </row>
    <row r="48" spans="1:16" ht="15" customHeight="1">
      <c r="A48" s="7" t="s">
        <v>19</v>
      </c>
      <c r="J48" s="37"/>
      <c r="K48" s="37"/>
      <c r="L48" s="37"/>
    </row>
    <row r="154" spans="1:1">
      <c r="A154" s="12"/>
    </row>
    <row r="155" spans="1:1">
      <c r="A155" s="12"/>
    </row>
  </sheetData>
  <mergeCells count="3">
    <mergeCell ref="A2:M2"/>
    <mergeCell ref="A3:M3"/>
    <mergeCell ref="B5:P5"/>
  </mergeCells>
  <phoneticPr fontId="24" type="noConversion"/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40" firstPageNumber="40" orientation="landscape" horizontalDpi="300" verticalDpi="300" r:id="rId1"/>
  <headerFooter alignWithMargins="0">
    <oddFooter>&amp;R&amp;"Arial,Negrito"57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3"/>
  <sheetViews>
    <sheetView showGridLines="0" zoomScale="75" workbookViewId="0">
      <selection activeCell="I7" sqref="I7:I33"/>
    </sheetView>
  </sheetViews>
  <sheetFormatPr defaultRowHeight="12.75"/>
  <cols>
    <col min="1" max="1" width="58" customWidth="1"/>
    <col min="2" max="2" width="22" customWidth="1"/>
    <col min="3" max="3" width="20.85546875" customWidth="1"/>
    <col min="4" max="4" width="18" customWidth="1"/>
    <col min="5" max="5" width="18.42578125" customWidth="1"/>
    <col min="6" max="6" width="21.7109375" customWidth="1"/>
    <col min="7" max="7" width="19.5703125" customWidth="1"/>
    <col min="8" max="8" width="19.42578125" customWidth="1"/>
    <col min="9" max="9" width="20.140625" customWidth="1"/>
  </cols>
  <sheetData>
    <row r="2" spans="1:9" ht="27.95" customHeight="1">
      <c r="A2" s="1545" t="s">
        <v>237</v>
      </c>
      <c r="B2" s="1545"/>
      <c r="C2" s="1545"/>
      <c r="D2" s="1545"/>
      <c r="E2" s="1545"/>
      <c r="F2" s="1545"/>
    </row>
    <row r="3" spans="1:9" ht="30" customHeight="1">
      <c r="A3" s="1545" t="s">
        <v>122</v>
      </c>
      <c r="B3" s="1545"/>
      <c r="C3" s="1545"/>
      <c r="D3" s="1545"/>
      <c r="E3" s="1545"/>
      <c r="F3" s="1545"/>
    </row>
    <row r="4" spans="1:9" ht="21" customHeight="1" thickBot="1"/>
    <row r="5" spans="1:9" ht="24.95" customHeight="1" thickBot="1">
      <c r="A5" s="163" t="s">
        <v>385</v>
      </c>
      <c r="B5" s="1556" t="s">
        <v>69</v>
      </c>
      <c r="C5" s="1557"/>
      <c r="D5" s="1557"/>
      <c r="E5" s="1557"/>
      <c r="F5" s="1557"/>
      <c r="G5" s="1557"/>
      <c r="H5" s="1557"/>
      <c r="I5" s="1558"/>
    </row>
    <row r="6" spans="1:9" ht="24.95" customHeight="1" thickBot="1">
      <c r="A6" s="164"/>
      <c r="B6" s="159">
        <v>2003</v>
      </c>
      <c r="C6" s="159">
        <v>2004</v>
      </c>
      <c r="D6" s="806">
        <v>2005</v>
      </c>
      <c r="E6" s="159">
        <v>2006</v>
      </c>
      <c r="F6" s="806">
        <v>2007</v>
      </c>
      <c r="G6" s="160">
        <v>2008</v>
      </c>
      <c r="H6" s="160">
        <v>2009</v>
      </c>
      <c r="I6" s="160">
        <v>2010</v>
      </c>
    </row>
    <row r="7" spans="1:9" ht="24.95" customHeight="1">
      <c r="A7" s="1280" t="s">
        <v>1287</v>
      </c>
      <c r="B7" s="907">
        <v>5873847</v>
      </c>
      <c r="C7" s="1281">
        <v>8727082</v>
      </c>
      <c r="D7" s="820">
        <v>10691780</v>
      </c>
      <c r="E7" s="1281">
        <v>12543447</v>
      </c>
      <c r="F7" s="820">
        <v>10352614</v>
      </c>
      <c r="G7" s="820">
        <v>7978809</v>
      </c>
      <c r="H7" s="820">
        <v>4905961</v>
      </c>
      <c r="I7" s="820">
        <v>3601296</v>
      </c>
    </row>
    <row r="8" spans="1:9" ht="24.95" customHeight="1">
      <c r="A8" s="821" t="s">
        <v>444</v>
      </c>
      <c r="B8" s="809" t="s">
        <v>163</v>
      </c>
      <c r="C8" s="819">
        <v>989</v>
      </c>
      <c r="D8" s="910">
        <v>28925</v>
      </c>
      <c r="E8" s="819">
        <v>187767</v>
      </c>
      <c r="F8" s="809">
        <v>191374</v>
      </c>
      <c r="G8" s="809">
        <v>342465</v>
      </c>
      <c r="H8" s="809">
        <v>313196</v>
      </c>
      <c r="I8" s="809">
        <v>427387</v>
      </c>
    </row>
    <row r="9" spans="1:9" ht="24.95" customHeight="1">
      <c r="A9" s="821" t="s">
        <v>445</v>
      </c>
      <c r="B9" s="816">
        <v>1706</v>
      </c>
      <c r="C9" s="819">
        <v>1326</v>
      </c>
      <c r="D9" s="809">
        <v>9593</v>
      </c>
      <c r="E9" s="819">
        <v>188083</v>
      </c>
      <c r="F9" s="809">
        <v>803582</v>
      </c>
      <c r="G9" s="809">
        <v>2670598</v>
      </c>
      <c r="H9" s="809">
        <v>3816996</v>
      </c>
      <c r="I9" s="809">
        <v>8036822</v>
      </c>
    </row>
    <row r="10" spans="1:9" ht="24.95" customHeight="1">
      <c r="A10" s="821" t="s">
        <v>446</v>
      </c>
      <c r="B10" s="816">
        <v>4116045</v>
      </c>
      <c r="C10" s="819">
        <v>6101482</v>
      </c>
      <c r="D10" s="809">
        <v>9969350</v>
      </c>
      <c r="E10" s="819">
        <v>9433081</v>
      </c>
      <c r="F10" s="809">
        <v>7430994</v>
      </c>
      <c r="G10" s="809">
        <v>4935970</v>
      </c>
      <c r="H10" s="809">
        <v>1648157</v>
      </c>
      <c r="I10" s="809">
        <v>189302</v>
      </c>
    </row>
    <row r="11" spans="1:9" ht="24.95" customHeight="1">
      <c r="A11" s="821" t="s">
        <v>447</v>
      </c>
      <c r="B11" s="816">
        <v>1773852</v>
      </c>
      <c r="C11" s="819">
        <v>2270209</v>
      </c>
      <c r="D11" s="809">
        <v>2363073</v>
      </c>
      <c r="E11" s="819">
        <v>2828300</v>
      </c>
      <c r="F11" s="809">
        <v>913244</v>
      </c>
      <c r="G11" s="809">
        <v>214639</v>
      </c>
      <c r="H11" s="809" t="s">
        <v>163</v>
      </c>
      <c r="I11" s="809" t="s">
        <v>163</v>
      </c>
    </row>
    <row r="12" spans="1:9" ht="24.95" customHeight="1">
      <c r="A12" s="821" t="s">
        <v>448</v>
      </c>
      <c r="B12" s="816">
        <v>427062</v>
      </c>
      <c r="C12" s="819">
        <v>252660</v>
      </c>
      <c r="D12" s="809">
        <v>235884</v>
      </c>
      <c r="E12" s="819">
        <v>192338</v>
      </c>
      <c r="F12" s="809">
        <v>325061</v>
      </c>
      <c r="G12" s="809">
        <v>259374</v>
      </c>
      <c r="H12" s="809">
        <v>237864</v>
      </c>
      <c r="I12" s="809">
        <v>256872</v>
      </c>
    </row>
    <row r="13" spans="1:9" ht="30.75" customHeight="1">
      <c r="A13" s="822" t="s">
        <v>449</v>
      </c>
      <c r="B13" s="908">
        <v>2518889</v>
      </c>
      <c r="C13" s="905">
        <v>1157344</v>
      </c>
      <c r="D13" s="810">
        <v>737420</v>
      </c>
      <c r="E13" s="819">
        <v>234425</v>
      </c>
      <c r="F13" s="809">
        <v>736158</v>
      </c>
      <c r="G13" s="809">
        <v>491200</v>
      </c>
      <c r="H13" s="809">
        <v>294681</v>
      </c>
      <c r="I13" s="809">
        <v>239208</v>
      </c>
    </row>
    <row r="14" spans="1:9" ht="28.5" customHeight="1">
      <c r="A14" s="822" t="s">
        <v>450</v>
      </c>
      <c r="B14" s="908">
        <v>1178079</v>
      </c>
      <c r="C14" s="819">
        <v>1866666</v>
      </c>
      <c r="D14" s="809">
        <v>2151568</v>
      </c>
      <c r="E14" s="819">
        <v>1248585</v>
      </c>
      <c r="F14" s="809">
        <v>833814</v>
      </c>
      <c r="G14" s="809">
        <v>783950</v>
      </c>
      <c r="H14" s="809">
        <v>594387</v>
      </c>
      <c r="I14" s="809">
        <v>1140704</v>
      </c>
    </row>
    <row r="15" spans="1:9" ht="24.95" customHeight="1">
      <c r="A15" s="821" t="s">
        <v>451</v>
      </c>
      <c r="B15" s="816">
        <v>30164</v>
      </c>
      <c r="C15" s="819">
        <v>115360</v>
      </c>
      <c r="D15" s="809">
        <v>244169</v>
      </c>
      <c r="E15" s="905">
        <v>398075</v>
      </c>
      <c r="F15" s="810">
        <v>373823</v>
      </c>
      <c r="G15" s="809">
        <v>376624</v>
      </c>
      <c r="H15" s="809">
        <v>533215</v>
      </c>
      <c r="I15" s="809">
        <v>644236</v>
      </c>
    </row>
    <row r="16" spans="1:9" ht="24.95" customHeight="1">
      <c r="A16" s="821" t="s">
        <v>452</v>
      </c>
      <c r="B16" s="816">
        <v>1179364</v>
      </c>
      <c r="C16" s="819">
        <v>1866666</v>
      </c>
      <c r="D16" s="809">
        <v>2166620</v>
      </c>
      <c r="E16" s="819">
        <v>2238823</v>
      </c>
      <c r="F16" s="809">
        <v>3234511</v>
      </c>
      <c r="G16" s="809">
        <v>3535637</v>
      </c>
      <c r="H16" s="809">
        <v>1965534</v>
      </c>
      <c r="I16" s="809">
        <v>2246536</v>
      </c>
    </row>
    <row r="17" spans="1:9" ht="24.95" customHeight="1">
      <c r="A17" s="821" t="s">
        <v>395</v>
      </c>
      <c r="B17" s="816">
        <v>3366</v>
      </c>
      <c r="C17" s="819">
        <v>14534</v>
      </c>
      <c r="D17" s="809">
        <v>7710</v>
      </c>
      <c r="E17" s="819">
        <v>8663</v>
      </c>
      <c r="F17" s="809">
        <v>29187</v>
      </c>
      <c r="G17" s="809">
        <v>10485</v>
      </c>
      <c r="H17" s="809">
        <v>5035</v>
      </c>
      <c r="I17" s="809">
        <v>1590</v>
      </c>
    </row>
    <row r="18" spans="1:9" ht="24.95" customHeight="1">
      <c r="A18" s="821" t="s">
        <v>437</v>
      </c>
      <c r="B18" s="816">
        <v>19051500</v>
      </c>
      <c r="C18" s="819">
        <v>25214436</v>
      </c>
      <c r="D18" s="809">
        <v>38411405</v>
      </c>
      <c r="E18" s="819">
        <v>27464725</v>
      </c>
      <c r="F18" s="809">
        <v>17675670</v>
      </c>
      <c r="G18" s="809">
        <v>21803137</v>
      </c>
      <c r="H18" s="809">
        <v>17647815</v>
      </c>
      <c r="I18" s="809">
        <v>19260057</v>
      </c>
    </row>
    <row r="19" spans="1:9" ht="24.95" customHeight="1">
      <c r="A19" s="821" t="s">
        <v>396</v>
      </c>
      <c r="B19" s="816">
        <v>776496</v>
      </c>
      <c r="C19" s="819">
        <v>1010588</v>
      </c>
      <c r="D19" s="809">
        <v>1309323</v>
      </c>
      <c r="E19" s="819">
        <v>1747172</v>
      </c>
      <c r="F19" s="809">
        <v>2716721</v>
      </c>
      <c r="G19" s="809">
        <v>2518441</v>
      </c>
      <c r="H19" s="809">
        <v>3239044</v>
      </c>
      <c r="I19" s="809">
        <v>3717052</v>
      </c>
    </row>
    <row r="20" spans="1:9" ht="24.95" customHeight="1">
      <c r="A20" s="821" t="s">
        <v>397</v>
      </c>
      <c r="B20" s="816">
        <v>14858</v>
      </c>
      <c r="C20" s="819">
        <v>15643</v>
      </c>
      <c r="D20" s="809">
        <v>2157</v>
      </c>
      <c r="E20" s="819">
        <v>163</v>
      </c>
      <c r="F20" s="809" t="s">
        <v>163</v>
      </c>
      <c r="G20" s="809" t="s">
        <v>163</v>
      </c>
      <c r="H20" s="809" t="s">
        <v>163</v>
      </c>
      <c r="I20" s="809" t="s">
        <v>163</v>
      </c>
    </row>
    <row r="21" spans="1:9" ht="24.95" customHeight="1">
      <c r="A21" s="821" t="s">
        <v>453</v>
      </c>
      <c r="B21" s="816">
        <v>5845</v>
      </c>
      <c r="C21" s="819">
        <v>4352</v>
      </c>
      <c r="D21" s="809">
        <v>5293</v>
      </c>
      <c r="E21" s="819">
        <v>5123</v>
      </c>
      <c r="F21" s="809">
        <v>5264</v>
      </c>
      <c r="G21" s="809">
        <v>2351</v>
      </c>
      <c r="H21" s="809">
        <v>1635</v>
      </c>
      <c r="I21" s="809">
        <v>664</v>
      </c>
    </row>
    <row r="22" spans="1:9" ht="24.95" customHeight="1">
      <c r="A22" s="821" t="s">
        <v>454</v>
      </c>
      <c r="B22" s="816">
        <v>45272</v>
      </c>
      <c r="C22" s="819">
        <v>44465</v>
      </c>
      <c r="D22" s="809">
        <v>37905</v>
      </c>
      <c r="E22" s="819">
        <v>39350</v>
      </c>
      <c r="F22" s="809">
        <v>53471</v>
      </c>
      <c r="G22" s="809">
        <v>68703</v>
      </c>
      <c r="H22" s="809">
        <v>65001</v>
      </c>
      <c r="I22" s="809">
        <v>80091</v>
      </c>
    </row>
    <row r="23" spans="1:9" ht="24.95" customHeight="1">
      <c r="A23" s="821" t="s">
        <v>455</v>
      </c>
      <c r="B23" s="816">
        <v>2107628</v>
      </c>
      <c r="C23" s="819">
        <v>2832799</v>
      </c>
      <c r="D23" s="809">
        <v>2883095</v>
      </c>
      <c r="E23" s="819">
        <v>1016118</v>
      </c>
      <c r="F23" s="809">
        <v>284811</v>
      </c>
      <c r="G23" s="809">
        <v>355980</v>
      </c>
      <c r="H23" s="809">
        <v>310363</v>
      </c>
      <c r="I23" s="809">
        <v>373964</v>
      </c>
    </row>
    <row r="24" spans="1:9" ht="24.95" customHeight="1">
      <c r="A24" s="823" t="s">
        <v>456</v>
      </c>
      <c r="B24" s="817">
        <v>37150</v>
      </c>
      <c r="C24" s="819">
        <v>77939</v>
      </c>
      <c r="D24" s="809">
        <v>141085</v>
      </c>
      <c r="E24" s="819">
        <v>359379</v>
      </c>
      <c r="F24" s="809">
        <v>1061077</v>
      </c>
      <c r="G24" s="809">
        <v>1932781</v>
      </c>
      <c r="H24" s="809">
        <v>2291311</v>
      </c>
      <c r="I24" s="809">
        <v>3206523</v>
      </c>
    </row>
    <row r="25" spans="1:9" ht="24.95" customHeight="1">
      <c r="A25" s="821" t="s">
        <v>457</v>
      </c>
      <c r="B25" s="816">
        <v>108778</v>
      </c>
      <c r="C25" s="819">
        <v>42573</v>
      </c>
      <c r="D25" s="809">
        <v>14463</v>
      </c>
      <c r="E25" s="819">
        <v>12753</v>
      </c>
      <c r="F25" s="809">
        <v>1498</v>
      </c>
      <c r="G25" s="809">
        <v>10987</v>
      </c>
      <c r="H25" s="809">
        <v>421996</v>
      </c>
      <c r="I25" s="809">
        <v>1178098</v>
      </c>
    </row>
    <row r="26" spans="1:9" ht="24.95" customHeight="1">
      <c r="A26" s="821" t="s">
        <v>458</v>
      </c>
      <c r="B26" s="816">
        <v>1083059</v>
      </c>
      <c r="C26" s="819">
        <v>956468</v>
      </c>
      <c r="D26" s="809">
        <v>865178</v>
      </c>
      <c r="E26" s="819">
        <v>838086</v>
      </c>
      <c r="F26" s="809">
        <v>933404</v>
      </c>
      <c r="G26" s="809">
        <v>697127</v>
      </c>
      <c r="H26" s="809">
        <v>644757</v>
      </c>
      <c r="I26" s="809">
        <v>1004140</v>
      </c>
    </row>
    <row r="27" spans="1:9" ht="24.95" customHeight="1">
      <c r="A27" s="821" t="s">
        <v>459</v>
      </c>
      <c r="B27" s="809" t="s">
        <v>163</v>
      </c>
      <c r="C27" s="819">
        <v>57467</v>
      </c>
      <c r="D27" s="809">
        <v>80128</v>
      </c>
      <c r="E27" s="819">
        <v>66778</v>
      </c>
      <c r="F27" s="809">
        <v>40166</v>
      </c>
      <c r="G27" s="809">
        <v>200272</v>
      </c>
      <c r="H27" s="809">
        <v>302211</v>
      </c>
      <c r="I27" s="809">
        <v>285191</v>
      </c>
    </row>
    <row r="28" spans="1:9" ht="24.95" customHeight="1">
      <c r="A28" s="821" t="s">
        <v>460</v>
      </c>
      <c r="B28" s="816">
        <v>113</v>
      </c>
      <c r="C28" s="819">
        <v>28993</v>
      </c>
      <c r="D28" s="809">
        <v>53655</v>
      </c>
      <c r="E28" s="819">
        <v>59438</v>
      </c>
      <c r="F28" s="809">
        <v>84744</v>
      </c>
      <c r="G28" s="809">
        <v>243348</v>
      </c>
      <c r="H28" s="809">
        <v>404397</v>
      </c>
      <c r="I28" s="809">
        <v>575699</v>
      </c>
    </row>
    <row r="29" spans="1:9" ht="24.95" customHeight="1">
      <c r="A29" s="821" t="s">
        <v>461</v>
      </c>
      <c r="B29" s="816">
        <v>9272</v>
      </c>
      <c r="C29" s="819">
        <v>3850</v>
      </c>
      <c r="D29" s="809">
        <v>20439</v>
      </c>
      <c r="E29" s="819">
        <v>7060</v>
      </c>
      <c r="F29" s="809">
        <v>6750</v>
      </c>
      <c r="G29" s="809">
        <v>5191</v>
      </c>
      <c r="H29" s="809">
        <v>421</v>
      </c>
      <c r="I29" s="809">
        <v>4728</v>
      </c>
    </row>
    <row r="30" spans="1:9" ht="24.95" customHeight="1">
      <c r="A30" s="821" t="s">
        <v>462</v>
      </c>
      <c r="B30" s="816">
        <v>15964</v>
      </c>
      <c r="C30" s="819">
        <v>9096</v>
      </c>
      <c r="D30" s="809">
        <v>6836</v>
      </c>
      <c r="E30" s="819">
        <v>8619</v>
      </c>
      <c r="F30" s="809">
        <v>2159</v>
      </c>
      <c r="G30" s="809">
        <v>2654</v>
      </c>
      <c r="H30" s="809">
        <v>1100</v>
      </c>
      <c r="I30" s="809" t="s">
        <v>163</v>
      </c>
    </row>
    <row r="31" spans="1:9" ht="24.95" customHeight="1">
      <c r="A31" s="821" t="s">
        <v>463</v>
      </c>
      <c r="B31" s="816">
        <v>27603</v>
      </c>
      <c r="C31" s="819">
        <v>98356</v>
      </c>
      <c r="D31" s="809">
        <v>404137</v>
      </c>
      <c r="E31" s="819">
        <v>1409821</v>
      </c>
      <c r="F31" s="809">
        <v>3727430</v>
      </c>
      <c r="G31" s="809">
        <v>2709778</v>
      </c>
      <c r="H31" s="809">
        <v>1134751</v>
      </c>
      <c r="I31" s="809">
        <v>1632480</v>
      </c>
    </row>
    <row r="32" spans="1:9" ht="24.95" customHeight="1">
      <c r="A32" s="823" t="s">
        <v>464</v>
      </c>
      <c r="B32" s="817">
        <v>2690664</v>
      </c>
      <c r="C32" s="819">
        <v>2713019</v>
      </c>
      <c r="D32" s="809">
        <v>3005113</v>
      </c>
      <c r="E32" s="819">
        <v>3384135</v>
      </c>
      <c r="F32" s="809">
        <v>1049560</v>
      </c>
      <c r="G32" s="809">
        <v>400857</v>
      </c>
      <c r="H32" s="809">
        <v>39918</v>
      </c>
      <c r="I32" s="809" t="s">
        <v>163</v>
      </c>
    </row>
    <row r="33" spans="1:9" ht="24.95" customHeight="1" thickBot="1">
      <c r="A33" s="906" t="s">
        <v>465</v>
      </c>
      <c r="B33" s="813" t="s">
        <v>163</v>
      </c>
      <c r="C33" s="909">
        <v>1356</v>
      </c>
      <c r="D33" s="813">
        <v>756</v>
      </c>
      <c r="E33" s="909">
        <v>367</v>
      </c>
      <c r="F33" s="813">
        <v>137</v>
      </c>
      <c r="G33" s="813" t="s">
        <v>163</v>
      </c>
      <c r="H33" s="813" t="s">
        <v>163</v>
      </c>
      <c r="I33" s="813" t="s">
        <v>163</v>
      </c>
    </row>
    <row r="34" spans="1:9" s="37" customFormat="1" ht="24.95" customHeight="1" thickBot="1">
      <c r="A34" s="879"/>
      <c r="B34" s="880"/>
      <c r="C34" s="819"/>
      <c r="D34" s="819"/>
      <c r="E34" s="819"/>
      <c r="F34" s="819"/>
      <c r="G34" s="352"/>
      <c r="H34" s="352"/>
      <c r="I34" s="352"/>
    </row>
    <row r="35" spans="1:9" ht="24.95" customHeight="1">
      <c r="A35" s="876" t="s">
        <v>466</v>
      </c>
      <c r="B35" s="877">
        <v>2006980</v>
      </c>
      <c r="C35" s="820">
        <v>3601052</v>
      </c>
      <c r="D35" s="878">
        <v>6047999</v>
      </c>
      <c r="E35" s="820">
        <v>7175570</v>
      </c>
      <c r="F35" s="820">
        <v>6602458</v>
      </c>
      <c r="G35" s="820">
        <v>5102814</v>
      </c>
      <c r="H35" s="820">
        <v>4527080</v>
      </c>
      <c r="I35" s="820">
        <v>4363365</v>
      </c>
    </row>
    <row r="36" spans="1:9" ht="24.95" customHeight="1">
      <c r="A36" s="824" t="s">
        <v>467</v>
      </c>
      <c r="B36" s="816">
        <v>1438473</v>
      </c>
      <c r="C36" s="809">
        <v>2145750</v>
      </c>
      <c r="D36" s="812">
        <v>2670645</v>
      </c>
      <c r="E36" s="809">
        <v>3652357</v>
      </c>
      <c r="F36" s="809">
        <v>4675037</v>
      </c>
      <c r="G36" s="809">
        <v>6355452</v>
      </c>
      <c r="H36" s="809">
        <v>6079998</v>
      </c>
      <c r="I36" s="809">
        <v>8199725</v>
      </c>
    </row>
    <row r="37" spans="1:9" ht="24.95" customHeight="1">
      <c r="A37" s="824" t="s">
        <v>468</v>
      </c>
      <c r="B37" s="816">
        <v>1477189</v>
      </c>
      <c r="C37" s="809">
        <v>1440247</v>
      </c>
      <c r="D37" s="812">
        <v>11166936</v>
      </c>
      <c r="E37" s="809">
        <v>12681873</v>
      </c>
      <c r="F37" s="809">
        <v>15027163</v>
      </c>
      <c r="G37" s="809">
        <v>19316066</v>
      </c>
      <c r="H37" s="809">
        <v>13226150</v>
      </c>
      <c r="I37" s="809">
        <v>12837222</v>
      </c>
    </row>
    <row r="38" spans="1:9" ht="24.95" customHeight="1">
      <c r="A38" s="824" t="s">
        <v>469</v>
      </c>
      <c r="B38" s="816">
        <v>24863166</v>
      </c>
      <c r="C38" s="809">
        <v>24961178</v>
      </c>
      <c r="D38" s="812">
        <v>25651200</v>
      </c>
      <c r="E38" s="809">
        <v>26622400</v>
      </c>
      <c r="F38" s="809">
        <v>14336400</v>
      </c>
      <c r="G38" s="809">
        <v>7240000</v>
      </c>
      <c r="H38" s="809">
        <v>1584400</v>
      </c>
      <c r="I38" s="809" t="s">
        <v>163</v>
      </c>
    </row>
    <row r="39" spans="1:9" ht="24.95" customHeight="1">
      <c r="A39" s="824" t="s">
        <v>405</v>
      </c>
      <c r="B39" s="816">
        <v>172951462</v>
      </c>
      <c r="C39" s="809">
        <v>235367426</v>
      </c>
      <c r="D39" s="812">
        <v>251135658</v>
      </c>
      <c r="E39" s="809">
        <v>283224617</v>
      </c>
      <c r="F39" s="809">
        <v>490057824</v>
      </c>
      <c r="G39" s="809">
        <v>553310327</v>
      </c>
      <c r="H39" s="809">
        <v>659101324</v>
      </c>
      <c r="I39" s="809">
        <v>536522019</v>
      </c>
    </row>
    <row r="40" spans="1:9" ht="24.95" customHeight="1">
      <c r="A40" s="824" t="s">
        <v>470</v>
      </c>
      <c r="B40" s="816">
        <v>27305325</v>
      </c>
      <c r="C40" s="811">
        <v>17118012</v>
      </c>
      <c r="D40" s="812">
        <v>12129282</v>
      </c>
      <c r="E40" s="809">
        <v>5528348</v>
      </c>
      <c r="F40" s="809">
        <v>214625</v>
      </c>
      <c r="G40" s="809" t="s">
        <v>163</v>
      </c>
      <c r="H40" s="809" t="s">
        <v>163</v>
      </c>
      <c r="I40" s="809" t="s">
        <v>163</v>
      </c>
    </row>
    <row r="41" spans="1:9" ht="24.95" customHeight="1">
      <c r="A41" s="824" t="s">
        <v>471</v>
      </c>
      <c r="B41" s="816">
        <v>397404</v>
      </c>
      <c r="C41" s="811">
        <v>1000</v>
      </c>
      <c r="D41" s="809" t="s">
        <v>163</v>
      </c>
      <c r="E41" s="809" t="s">
        <v>163</v>
      </c>
      <c r="F41" s="809" t="s">
        <v>163</v>
      </c>
      <c r="G41" s="809" t="s">
        <v>163</v>
      </c>
      <c r="H41" s="809" t="s">
        <v>163</v>
      </c>
      <c r="I41" s="809" t="s">
        <v>163</v>
      </c>
    </row>
    <row r="42" spans="1:9" ht="24.95" customHeight="1">
      <c r="A42" s="824" t="s">
        <v>407</v>
      </c>
      <c r="B42" s="816">
        <v>7610367</v>
      </c>
      <c r="C42" s="809">
        <v>8761309</v>
      </c>
      <c r="D42" s="812">
        <v>5481765</v>
      </c>
      <c r="E42" s="809">
        <v>2330678</v>
      </c>
      <c r="F42" s="809">
        <v>221672</v>
      </c>
      <c r="G42" s="809">
        <v>8950</v>
      </c>
      <c r="H42" s="809" t="s">
        <v>163</v>
      </c>
      <c r="I42" s="809" t="s">
        <v>163</v>
      </c>
    </row>
    <row r="43" spans="1:9" ht="24.95" customHeight="1">
      <c r="A43" s="824" t="s">
        <v>408</v>
      </c>
      <c r="B43" s="816">
        <v>7083254</v>
      </c>
      <c r="C43" s="809">
        <v>4761044</v>
      </c>
      <c r="D43" s="812">
        <v>1964332</v>
      </c>
      <c r="E43" s="809">
        <v>162049</v>
      </c>
      <c r="F43" s="809">
        <v>19958</v>
      </c>
      <c r="G43" s="809">
        <v>115</v>
      </c>
      <c r="H43" s="809" t="s">
        <v>163</v>
      </c>
      <c r="I43" s="809" t="s">
        <v>163</v>
      </c>
    </row>
    <row r="44" spans="1:9" ht="24.95" customHeight="1">
      <c r="A44" s="824" t="s">
        <v>332</v>
      </c>
      <c r="B44" s="816">
        <v>2192520</v>
      </c>
      <c r="C44" s="809">
        <v>655413</v>
      </c>
      <c r="D44" s="812">
        <v>312919</v>
      </c>
      <c r="E44" s="809">
        <v>137640</v>
      </c>
      <c r="F44" s="809">
        <v>4968194</v>
      </c>
      <c r="G44" s="809">
        <v>8519136</v>
      </c>
      <c r="H44" s="809">
        <v>4931105</v>
      </c>
      <c r="I44" s="809">
        <v>7423962</v>
      </c>
    </row>
    <row r="45" spans="1:9" ht="24.95" customHeight="1">
      <c r="A45" s="824" t="s">
        <v>472</v>
      </c>
      <c r="B45" s="816">
        <v>954823</v>
      </c>
      <c r="C45" s="809">
        <v>1052941</v>
      </c>
      <c r="D45" s="812">
        <v>1253149</v>
      </c>
      <c r="E45" s="809">
        <v>1516444</v>
      </c>
      <c r="F45" s="809">
        <v>1880326</v>
      </c>
      <c r="G45" s="809">
        <v>2375139</v>
      </c>
      <c r="H45" s="809">
        <v>1364900</v>
      </c>
      <c r="I45" s="809">
        <v>1809080</v>
      </c>
    </row>
    <row r="46" spans="1:9" ht="24.95" customHeight="1">
      <c r="A46" s="824" t="s">
        <v>410</v>
      </c>
      <c r="B46" s="816">
        <v>1117570</v>
      </c>
      <c r="C46" s="809">
        <v>1178466</v>
      </c>
      <c r="D46" s="812">
        <v>1034634</v>
      </c>
      <c r="E46" s="809">
        <v>736367</v>
      </c>
      <c r="F46" s="809">
        <v>1141979</v>
      </c>
      <c r="G46" s="809">
        <v>1098647</v>
      </c>
      <c r="H46" s="809">
        <v>568809</v>
      </c>
      <c r="I46" s="809">
        <v>617858</v>
      </c>
    </row>
    <row r="47" spans="1:9" ht="24.95" customHeight="1">
      <c r="A47" s="824" t="s">
        <v>411</v>
      </c>
      <c r="B47" s="816">
        <v>109263000</v>
      </c>
      <c r="C47" s="809">
        <v>144050000</v>
      </c>
      <c r="D47" s="812">
        <v>164717000</v>
      </c>
      <c r="E47" s="809">
        <v>166856000</v>
      </c>
      <c r="F47" s="809">
        <v>194644000</v>
      </c>
      <c r="G47" s="809">
        <v>192133000</v>
      </c>
      <c r="H47" s="809">
        <v>192018000</v>
      </c>
      <c r="I47" s="809">
        <v>232183000</v>
      </c>
    </row>
    <row r="48" spans="1:9" ht="24.95" customHeight="1">
      <c r="A48" s="824" t="s">
        <v>412</v>
      </c>
      <c r="B48" s="816">
        <v>553516000</v>
      </c>
      <c r="C48" s="809">
        <v>506679000</v>
      </c>
      <c r="D48" s="812">
        <v>549324000</v>
      </c>
      <c r="E48" s="809">
        <v>680733425</v>
      </c>
      <c r="F48" s="809">
        <v>522401537</v>
      </c>
      <c r="G48" s="809">
        <v>540178000</v>
      </c>
      <c r="H48" s="809">
        <v>519412000</v>
      </c>
      <c r="I48" s="809">
        <v>662719200</v>
      </c>
    </row>
    <row r="49" spans="1:12" ht="24.95" customHeight="1">
      <c r="A49" s="824" t="s">
        <v>413</v>
      </c>
      <c r="B49" s="816">
        <v>873801000</v>
      </c>
      <c r="C49" s="809">
        <v>943043000</v>
      </c>
      <c r="D49" s="812">
        <v>996200000</v>
      </c>
      <c r="E49" s="809">
        <v>1158770000</v>
      </c>
      <c r="F49" s="809">
        <v>1175194000</v>
      </c>
      <c r="G49" s="809">
        <v>1243653000</v>
      </c>
      <c r="H49" s="809">
        <v>1041217000</v>
      </c>
      <c r="I49" s="809">
        <v>1215216000</v>
      </c>
    </row>
    <row r="50" spans="1:12" ht="24.95" customHeight="1">
      <c r="A50" s="824" t="s">
        <v>414</v>
      </c>
      <c r="B50" s="816">
        <v>249511506</v>
      </c>
      <c r="C50" s="809">
        <v>445001223</v>
      </c>
      <c r="D50" s="812">
        <v>546464879</v>
      </c>
      <c r="E50" s="809">
        <v>454881168</v>
      </c>
      <c r="F50" s="809">
        <v>373912848</v>
      </c>
      <c r="G50" s="809">
        <v>186398131</v>
      </c>
      <c r="H50" s="809">
        <v>766576268</v>
      </c>
      <c r="I50" s="809">
        <v>833118000</v>
      </c>
    </row>
    <row r="51" spans="1:12" ht="24.95" customHeight="1">
      <c r="A51" s="824" t="s">
        <v>473</v>
      </c>
      <c r="B51" s="816">
        <v>50254</v>
      </c>
      <c r="C51" s="809">
        <v>102029</v>
      </c>
      <c r="D51" s="812">
        <v>154043</v>
      </c>
      <c r="E51" s="809">
        <v>508128</v>
      </c>
      <c r="F51" s="809">
        <v>749353</v>
      </c>
      <c r="G51" s="809">
        <v>788947</v>
      </c>
      <c r="H51" s="809">
        <v>587565</v>
      </c>
      <c r="I51" s="809">
        <v>890831</v>
      </c>
    </row>
    <row r="52" spans="1:12" ht="24.95" customHeight="1" thickBot="1">
      <c r="A52" s="825" t="s">
        <v>474</v>
      </c>
      <c r="B52" s="818">
        <v>5100118</v>
      </c>
      <c r="C52" s="813">
        <v>4886663</v>
      </c>
      <c r="D52" s="814">
        <v>5377025</v>
      </c>
      <c r="E52" s="813">
        <v>5328705</v>
      </c>
      <c r="F52" s="813">
        <v>5660459</v>
      </c>
      <c r="G52" s="813">
        <v>6575944</v>
      </c>
      <c r="H52" s="813">
        <v>5805040</v>
      </c>
      <c r="I52" s="813">
        <v>9085272</v>
      </c>
    </row>
    <row r="53" spans="1:12" ht="18" customHeight="1">
      <c r="A53" s="7" t="s">
        <v>19</v>
      </c>
      <c r="J53" s="37"/>
      <c r="K53" s="37"/>
      <c r="L53" s="37"/>
    </row>
  </sheetData>
  <mergeCells count="3">
    <mergeCell ref="A2:F2"/>
    <mergeCell ref="A3:F3"/>
    <mergeCell ref="B5:I5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60" orientation="landscape" r:id="rId1"/>
  <headerFooter alignWithMargins="0">
    <oddFooter>&amp;R58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3"/>
  <sheetViews>
    <sheetView showGridLines="0" zoomScale="80" zoomScaleNormal="80" workbookViewId="0">
      <selection activeCell="V6" sqref="V6:V21"/>
    </sheetView>
  </sheetViews>
  <sheetFormatPr defaultColWidth="11.42578125" defaultRowHeight="12.75"/>
  <cols>
    <col min="1" max="1" width="17.85546875" customWidth="1"/>
    <col min="2" max="16" width="11.42578125" customWidth="1"/>
    <col min="17" max="17" width="12.42578125" customWidth="1"/>
    <col min="19" max="19" width="13" customWidth="1"/>
    <col min="21" max="22" width="12.28515625" bestFit="1" customWidth="1"/>
  </cols>
  <sheetData>
    <row r="2" spans="1:22" ht="27.95" customHeight="1">
      <c r="A2" s="105" t="s">
        <v>237</v>
      </c>
      <c r="B2" s="38"/>
      <c r="C2" s="38"/>
      <c r="D2" s="38"/>
      <c r="E2" s="38"/>
      <c r="F2" s="38"/>
      <c r="G2" s="38"/>
      <c r="H2" s="30"/>
      <c r="I2" s="30"/>
      <c r="J2" s="30"/>
    </row>
    <row r="3" spans="1:22" ht="27.95" customHeight="1">
      <c r="A3" s="1545" t="s">
        <v>494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  <c r="R3" s="1545"/>
      <c r="S3" s="1545"/>
      <c r="T3" s="1545"/>
    </row>
    <row r="4" spans="1:22" ht="13.5" thickBot="1"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2" s="93" customFormat="1" ht="30" customHeight="1" thickBot="1">
      <c r="A5" s="911" t="s">
        <v>308</v>
      </c>
      <c r="B5" s="1020"/>
      <c r="C5" s="1021"/>
      <c r="D5" s="1021"/>
      <c r="E5" s="1021"/>
      <c r="F5" s="1021"/>
      <c r="G5" s="1021"/>
      <c r="H5" s="1021"/>
      <c r="I5" s="1021"/>
      <c r="J5" s="1021"/>
      <c r="K5" s="1021" t="s">
        <v>422</v>
      </c>
      <c r="L5" s="1021"/>
      <c r="M5" s="1021"/>
      <c r="N5" s="1021"/>
      <c r="O5" s="1021"/>
      <c r="P5" s="1021"/>
      <c r="Q5" s="1021"/>
      <c r="R5" s="1021"/>
      <c r="S5" s="1022"/>
      <c r="T5" s="1023"/>
      <c r="U5" s="1023"/>
      <c r="V5" s="1024"/>
    </row>
    <row r="6" spans="1:22" s="93" customFormat="1" ht="30" customHeight="1" thickBot="1">
      <c r="A6" s="187"/>
      <c r="B6" s="187">
        <v>1990</v>
      </c>
      <c r="C6" s="188">
        <v>1991</v>
      </c>
      <c r="D6" s="187">
        <v>1992</v>
      </c>
      <c r="E6" s="188">
        <v>1993</v>
      </c>
      <c r="F6" s="187">
        <v>1994</v>
      </c>
      <c r="G6" s="188">
        <v>1995</v>
      </c>
      <c r="H6" s="187">
        <v>1996</v>
      </c>
      <c r="I6" s="187">
        <v>1997</v>
      </c>
      <c r="J6" s="187">
        <v>1998</v>
      </c>
      <c r="K6" s="187">
        <v>1999</v>
      </c>
      <c r="L6" s="187">
        <v>2000</v>
      </c>
      <c r="M6" s="378">
        <v>2001</v>
      </c>
      <c r="N6" s="378">
        <v>2002</v>
      </c>
      <c r="O6" s="510">
        <v>2003</v>
      </c>
      <c r="P6" s="368">
        <v>2004</v>
      </c>
      <c r="Q6" s="368">
        <v>2005</v>
      </c>
      <c r="R6" s="368">
        <v>2006</v>
      </c>
      <c r="S6" s="368">
        <v>2007</v>
      </c>
      <c r="T6" s="368">
        <v>2008</v>
      </c>
      <c r="U6" s="1233">
        <v>2009</v>
      </c>
      <c r="V6" s="1534">
        <v>2010</v>
      </c>
    </row>
    <row r="7" spans="1:22" ht="30" customHeight="1">
      <c r="A7" s="189" t="s">
        <v>423</v>
      </c>
      <c r="B7" s="190">
        <v>204875</v>
      </c>
      <c r="C7" s="191">
        <v>153438</v>
      </c>
      <c r="D7" s="190">
        <v>101001</v>
      </c>
      <c r="E7" s="191">
        <v>174654</v>
      </c>
      <c r="F7" s="190">
        <v>286428</v>
      </c>
      <c r="G7" s="191">
        <v>339435</v>
      </c>
      <c r="H7" s="192">
        <v>486430</v>
      </c>
      <c r="I7" s="192">
        <v>664765</v>
      </c>
      <c r="J7" s="192">
        <v>323585</v>
      </c>
      <c r="K7" s="365">
        <v>290815</v>
      </c>
      <c r="L7" s="357">
        <v>334650</v>
      </c>
      <c r="M7" s="355">
        <v>452443</v>
      </c>
      <c r="N7" s="356">
        <v>449245</v>
      </c>
      <c r="O7" s="370">
        <v>331643</v>
      </c>
      <c r="P7" s="357">
        <v>501078</v>
      </c>
      <c r="Q7" s="370">
        <v>578198</v>
      </c>
      <c r="R7" s="593">
        <v>947400</v>
      </c>
      <c r="S7" s="1234">
        <v>632003</v>
      </c>
      <c r="T7" s="1234">
        <v>517873</v>
      </c>
      <c r="U7" s="1235">
        <v>429127</v>
      </c>
      <c r="V7" s="1528">
        <v>422806</v>
      </c>
    </row>
    <row r="8" spans="1:22" ht="30" customHeight="1">
      <c r="A8" s="189" t="s">
        <v>315</v>
      </c>
      <c r="B8" s="190">
        <v>207626</v>
      </c>
      <c r="C8" s="193">
        <v>129072</v>
      </c>
      <c r="D8" s="190">
        <v>146739</v>
      </c>
      <c r="E8" s="193">
        <v>174259</v>
      </c>
      <c r="F8" s="190">
        <v>301997</v>
      </c>
      <c r="G8" s="193">
        <v>355677</v>
      </c>
      <c r="H8" s="194">
        <v>550487</v>
      </c>
      <c r="I8" s="194">
        <v>651449</v>
      </c>
      <c r="J8" s="194">
        <v>291559</v>
      </c>
      <c r="K8" s="365">
        <v>285313</v>
      </c>
      <c r="L8" s="358">
        <v>415493</v>
      </c>
      <c r="M8" s="359">
        <v>560631</v>
      </c>
      <c r="N8" s="360">
        <v>422444</v>
      </c>
      <c r="O8" s="372">
        <v>392746</v>
      </c>
      <c r="P8" s="358">
        <v>554104</v>
      </c>
      <c r="Q8" s="372">
        <v>630658</v>
      </c>
      <c r="R8" s="594">
        <v>972637</v>
      </c>
      <c r="S8" s="1236">
        <v>667178</v>
      </c>
      <c r="T8" s="1236">
        <v>606583</v>
      </c>
      <c r="U8" s="369">
        <v>420450</v>
      </c>
      <c r="V8" s="1529">
        <v>422416</v>
      </c>
    </row>
    <row r="9" spans="1:22" ht="30" customHeight="1">
      <c r="A9" s="189" t="s">
        <v>317</v>
      </c>
      <c r="B9" s="190">
        <v>195587</v>
      </c>
      <c r="C9" s="193">
        <v>172453</v>
      </c>
      <c r="D9" s="190">
        <v>150630</v>
      </c>
      <c r="E9" s="193">
        <v>265892</v>
      </c>
      <c r="F9" s="190">
        <v>442075</v>
      </c>
      <c r="G9" s="193">
        <v>470959</v>
      </c>
      <c r="H9" s="194">
        <v>674345</v>
      </c>
      <c r="I9" s="194">
        <v>783479</v>
      </c>
      <c r="J9" s="194">
        <v>553201</v>
      </c>
      <c r="K9" s="365">
        <v>332886</v>
      </c>
      <c r="L9" s="358">
        <v>433095</v>
      </c>
      <c r="M9" s="359">
        <v>577739</v>
      </c>
      <c r="N9" s="360">
        <v>507090</v>
      </c>
      <c r="O9" s="372">
        <v>311617</v>
      </c>
      <c r="P9" s="358">
        <v>700157</v>
      </c>
      <c r="Q9" s="372">
        <v>831811</v>
      </c>
      <c r="R9" s="594">
        <v>1246881</v>
      </c>
      <c r="S9" s="1236">
        <v>924460</v>
      </c>
      <c r="T9" s="1236">
        <v>708606</v>
      </c>
      <c r="U9" s="369">
        <v>377134</v>
      </c>
      <c r="V9" s="1529">
        <v>553941</v>
      </c>
    </row>
    <row r="10" spans="1:22" ht="30" customHeight="1">
      <c r="A10" s="189" t="s">
        <v>316</v>
      </c>
      <c r="B10" s="190">
        <v>148705</v>
      </c>
      <c r="C10" s="193">
        <v>227723</v>
      </c>
      <c r="D10" s="190">
        <v>97341</v>
      </c>
      <c r="E10" s="193">
        <v>255881</v>
      </c>
      <c r="F10" s="190">
        <v>397429</v>
      </c>
      <c r="G10" s="193">
        <v>475983</v>
      </c>
      <c r="H10" s="194">
        <v>698611</v>
      </c>
      <c r="I10" s="194">
        <v>853630</v>
      </c>
      <c r="J10" s="194">
        <v>622421</v>
      </c>
      <c r="K10" s="365">
        <v>311444</v>
      </c>
      <c r="L10" s="358">
        <v>461562</v>
      </c>
      <c r="M10" s="359">
        <v>527461</v>
      </c>
      <c r="N10" s="360">
        <v>627324</v>
      </c>
      <c r="O10" s="372">
        <v>492870</v>
      </c>
      <c r="P10" s="358">
        <v>759362</v>
      </c>
      <c r="Q10" s="372">
        <v>848860</v>
      </c>
      <c r="R10" s="358">
        <v>1221473</v>
      </c>
      <c r="S10" s="1236">
        <v>966258</v>
      </c>
      <c r="T10" s="1236">
        <v>656182</v>
      </c>
      <c r="U10" s="369">
        <v>355222</v>
      </c>
      <c r="V10" s="1529">
        <v>421162</v>
      </c>
    </row>
    <row r="11" spans="1:22" ht="30" customHeight="1">
      <c r="A11" s="189" t="s">
        <v>442</v>
      </c>
      <c r="B11" s="194">
        <v>253622</v>
      </c>
      <c r="C11" s="194">
        <v>223340</v>
      </c>
      <c r="D11" s="194">
        <v>108317</v>
      </c>
      <c r="E11" s="194">
        <v>260046</v>
      </c>
      <c r="F11" s="194">
        <v>551842</v>
      </c>
      <c r="G11" s="194">
        <v>516545</v>
      </c>
      <c r="H11" s="194">
        <v>734326</v>
      </c>
      <c r="I11" s="194">
        <v>733035</v>
      </c>
      <c r="J11" s="194">
        <v>692370</v>
      </c>
      <c r="K11" s="365">
        <v>362815</v>
      </c>
      <c r="L11" s="358">
        <v>493452</v>
      </c>
      <c r="M11" s="359">
        <v>564372</v>
      </c>
      <c r="N11" s="360">
        <v>609463</v>
      </c>
      <c r="O11" s="372">
        <v>426719</v>
      </c>
      <c r="P11" s="358">
        <v>729568</v>
      </c>
      <c r="Q11" s="372">
        <v>909083</v>
      </c>
      <c r="R11" s="595">
        <v>1321621</v>
      </c>
      <c r="S11" s="1236">
        <v>979817</v>
      </c>
      <c r="T11" s="1236">
        <v>659489</v>
      </c>
      <c r="U11" s="369">
        <v>338058</v>
      </c>
      <c r="V11" s="1529">
        <v>336478</v>
      </c>
    </row>
    <row r="12" spans="1:22" ht="30" customHeight="1">
      <c r="A12" s="189" t="s">
        <v>443</v>
      </c>
      <c r="B12" s="190">
        <v>173726</v>
      </c>
      <c r="C12" s="193">
        <v>240796</v>
      </c>
      <c r="D12" s="190">
        <v>168835</v>
      </c>
      <c r="E12" s="193">
        <v>287635</v>
      </c>
      <c r="F12" s="190">
        <v>478278</v>
      </c>
      <c r="G12" s="193">
        <v>482923</v>
      </c>
      <c r="H12" s="194">
        <v>662029</v>
      </c>
      <c r="I12" s="194">
        <v>745496</v>
      </c>
      <c r="J12" s="194">
        <v>630370</v>
      </c>
      <c r="K12" s="365">
        <v>405296</v>
      </c>
      <c r="L12" s="358">
        <v>476123</v>
      </c>
      <c r="M12" s="359">
        <v>407946</v>
      </c>
      <c r="N12" s="360">
        <v>536589</v>
      </c>
      <c r="O12" s="372">
        <v>414461</v>
      </c>
      <c r="P12" s="358">
        <v>709025</v>
      </c>
      <c r="Q12" s="372">
        <v>1021334</v>
      </c>
      <c r="R12" s="594">
        <v>1079148</v>
      </c>
      <c r="S12" s="1236">
        <v>844005</v>
      </c>
      <c r="T12" s="1236">
        <v>737190</v>
      </c>
      <c r="U12" s="369">
        <v>357208</v>
      </c>
      <c r="V12" s="1529">
        <v>341189</v>
      </c>
    </row>
    <row r="13" spans="1:22" ht="30" customHeight="1">
      <c r="A13" s="189" t="s">
        <v>476</v>
      </c>
      <c r="B13" s="190">
        <v>239005</v>
      </c>
      <c r="C13" s="193">
        <v>291484</v>
      </c>
      <c r="D13" s="190">
        <v>217303</v>
      </c>
      <c r="E13" s="193">
        <v>296414</v>
      </c>
      <c r="F13" s="190">
        <v>497549</v>
      </c>
      <c r="G13" s="193">
        <v>577723</v>
      </c>
      <c r="H13" s="194">
        <v>860316</v>
      </c>
      <c r="I13" s="194">
        <v>771854</v>
      </c>
      <c r="J13" s="194">
        <v>579778</v>
      </c>
      <c r="K13" s="365">
        <v>453319</v>
      </c>
      <c r="L13" s="358">
        <v>514728</v>
      </c>
      <c r="M13" s="359">
        <v>346683</v>
      </c>
      <c r="N13" s="360">
        <v>528555</v>
      </c>
      <c r="O13" s="372">
        <v>472247</v>
      </c>
      <c r="P13" s="369">
        <v>765522</v>
      </c>
      <c r="Q13" s="372">
        <v>984647</v>
      </c>
      <c r="R13" s="369">
        <v>996663</v>
      </c>
      <c r="S13" s="1236">
        <v>894384</v>
      </c>
      <c r="T13" s="1236">
        <v>731626</v>
      </c>
      <c r="U13" s="369">
        <v>412627</v>
      </c>
      <c r="V13" s="1529">
        <v>225072</v>
      </c>
    </row>
    <row r="14" spans="1:22" ht="30" customHeight="1">
      <c r="A14" s="189" t="s">
        <v>478</v>
      </c>
      <c r="B14" s="190">
        <v>255242</v>
      </c>
      <c r="C14" s="193">
        <v>304319</v>
      </c>
      <c r="D14" s="190">
        <v>198909</v>
      </c>
      <c r="E14" s="193">
        <v>325727</v>
      </c>
      <c r="F14" s="190">
        <v>529685</v>
      </c>
      <c r="G14" s="193">
        <v>672934</v>
      </c>
      <c r="H14" s="194">
        <v>1109952</v>
      </c>
      <c r="I14" s="194">
        <v>562855</v>
      </c>
      <c r="J14" s="194">
        <v>583404</v>
      </c>
      <c r="K14" s="365">
        <v>479770</v>
      </c>
      <c r="L14" s="358">
        <v>576409</v>
      </c>
      <c r="M14" s="359">
        <v>366253</v>
      </c>
      <c r="N14" s="360">
        <v>465308</v>
      </c>
      <c r="O14" s="372">
        <v>506554</v>
      </c>
      <c r="P14" s="369">
        <v>828766</v>
      </c>
      <c r="Q14" s="372">
        <v>1085508</v>
      </c>
      <c r="R14" s="369">
        <v>1022721</v>
      </c>
      <c r="S14" s="1236">
        <v>1017244</v>
      </c>
      <c r="T14" s="1236">
        <v>755777</v>
      </c>
      <c r="U14" s="369">
        <v>432827</v>
      </c>
      <c r="V14" s="1529">
        <v>184972</v>
      </c>
    </row>
    <row r="15" spans="1:22" ht="30" customHeight="1">
      <c r="A15" s="189" t="s">
        <v>480</v>
      </c>
      <c r="B15" s="190">
        <v>255387</v>
      </c>
      <c r="C15" s="193">
        <v>277509</v>
      </c>
      <c r="D15" s="190">
        <v>227174</v>
      </c>
      <c r="E15" s="193">
        <v>312219</v>
      </c>
      <c r="F15" s="190">
        <v>440527</v>
      </c>
      <c r="G15" s="193">
        <v>612007</v>
      </c>
      <c r="H15" s="194">
        <v>890236</v>
      </c>
      <c r="I15" s="194">
        <v>808999</v>
      </c>
      <c r="J15" s="194">
        <v>629450</v>
      </c>
      <c r="K15" s="365">
        <v>540685</v>
      </c>
      <c r="L15" s="358">
        <v>530053</v>
      </c>
      <c r="M15" s="359">
        <v>358531</v>
      </c>
      <c r="N15" s="360">
        <v>461118</v>
      </c>
      <c r="O15" s="372">
        <v>599541</v>
      </c>
      <c r="P15" s="369">
        <v>854780</v>
      </c>
      <c r="Q15" s="543">
        <v>982483</v>
      </c>
      <c r="R15" s="358">
        <v>1021660</v>
      </c>
      <c r="S15" s="1236">
        <v>893214</v>
      </c>
      <c r="T15" s="1236">
        <v>725494</v>
      </c>
      <c r="U15" s="369">
        <v>422225</v>
      </c>
      <c r="V15" s="1529">
        <v>144654</v>
      </c>
    </row>
    <row r="16" spans="1:22" ht="30" customHeight="1">
      <c r="A16" s="189" t="s">
        <v>481</v>
      </c>
      <c r="B16" s="190">
        <v>272940</v>
      </c>
      <c r="C16" s="193">
        <v>291181</v>
      </c>
      <c r="D16" s="190">
        <v>214742</v>
      </c>
      <c r="E16" s="193">
        <v>331659</v>
      </c>
      <c r="F16" s="190">
        <v>406899</v>
      </c>
      <c r="G16" s="193">
        <v>643000</v>
      </c>
      <c r="H16" s="194">
        <v>981609</v>
      </c>
      <c r="I16" s="194">
        <v>694100</v>
      </c>
      <c r="J16" s="194">
        <v>545734</v>
      </c>
      <c r="K16" s="365">
        <v>465706</v>
      </c>
      <c r="L16" s="358">
        <v>592607</v>
      </c>
      <c r="M16" s="359">
        <v>511453</v>
      </c>
      <c r="N16" s="360">
        <v>512024</v>
      </c>
      <c r="O16" s="372">
        <v>694994</v>
      </c>
      <c r="P16" s="369">
        <v>910127</v>
      </c>
      <c r="Q16" s="543">
        <v>994461</v>
      </c>
      <c r="R16" s="358">
        <v>966514</v>
      </c>
      <c r="S16" s="1236">
        <v>1032239</v>
      </c>
      <c r="T16" s="1236">
        <v>782180</v>
      </c>
      <c r="U16" s="369">
        <v>488812</v>
      </c>
      <c r="V16" s="1529">
        <v>197919</v>
      </c>
    </row>
    <row r="17" spans="1:32" ht="30" customHeight="1">
      <c r="A17" s="189" t="s">
        <v>0</v>
      </c>
      <c r="B17" s="190">
        <v>230857</v>
      </c>
      <c r="C17" s="193">
        <v>239271</v>
      </c>
      <c r="D17" s="190">
        <v>226370</v>
      </c>
      <c r="E17" s="193">
        <v>329801</v>
      </c>
      <c r="F17" s="190">
        <v>424548</v>
      </c>
      <c r="G17" s="193">
        <v>669525</v>
      </c>
      <c r="H17" s="194">
        <v>1019141</v>
      </c>
      <c r="I17" s="194">
        <v>691438</v>
      </c>
      <c r="J17" s="194">
        <v>556818</v>
      </c>
      <c r="K17" s="365">
        <v>521614</v>
      </c>
      <c r="L17" s="358">
        <v>659031</v>
      </c>
      <c r="M17" s="359">
        <v>557560</v>
      </c>
      <c r="N17" s="360">
        <v>539512</v>
      </c>
      <c r="O17" s="372">
        <v>710773</v>
      </c>
      <c r="P17" s="369">
        <v>856236</v>
      </c>
      <c r="Q17" s="372">
        <v>1068510</v>
      </c>
      <c r="R17" s="369">
        <v>1097122</v>
      </c>
      <c r="S17" s="1236">
        <v>971241</v>
      </c>
      <c r="T17" s="1236">
        <v>674593</v>
      </c>
      <c r="U17" s="369">
        <v>476385</v>
      </c>
      <c r="V17" s="1529">
        <v>192819</v>
      </c>
    </row>
    <row r="18" spans="1:32" ht="30" customHeight="1" thickBot="1">
      <c r="A18" s="195" t="s">
        <v>9</v>
      </c>
      <c r="B18" s="196">
        <v>133853</v>
      </c>
      <c r="C18" s="197">
        <v>90833</v>
      </c>
      <c r="D18" s="196">
        <v>126625</v>
      </c>
      <c r="E18" s="197">
        <v>311078</v>
      </c>
      <c r="F18" s="196">
        <v>277381</v>
      </c>
      <c r="G18" s="197">
        <v>493533</v>
      </c>
      <c r="H18" s="198">
        <v>580864</v>
      </c>
      <c r="I18" s="198">
        <v>294011</v>
      </c>
      <c r="J18" s="198">
        <v>232745</v>
      </c>
      <c r="K18" s="367">
        <v>375049</v>
      </c>
      <c r="L18" s="582">
        <v>558216</v>
      </c>
      <c r="M18" s="359">
        <v>329955</v>
      </c>
      <c r="N18" s="360">
        <v>270983</v>
      </c>
      <c r="O18" s="372">
        <v>519682</v>
      </c>
      <c r="P18" s="369">
        <v>558457</v>
      </c>
      <c r="Q18" s="372">
        <v>755983</v>
      </c>
      <c r="R18" s="369">
        <v>731734</v>
      </c>
      <c r="S18" s="1236">
        <v>530571</v>
      </c>
      <c r="T18" s="1236">
        <v>423216</v>
      </c>
      <c r="U18" s="369">
        <v>395886</v>
      </c>
      <c r="V18" s="1529">
        <v>157868</v>
      </c>
    </row>
    <row r="19" spans="1:32" s="94" customFormat="1" ht="24.95" customHeight="1">
      <c r="A19" s="162" t="s">
        <v>310</v>
      </c>
      <c r="B19" s="199">
        <v>100</v>
      </c>
      <c r="C19" s="200">
        <f t="shared" ref="C19:V19" si="0">(C20/$B$20)*100</f>
        <v>102.72199266943427</v>
      </c>
      <c r="D19" s="200">
        <f t="shared" si="0"/>
        <v>77.155118270997605</v>
      </c>
      <c r="E19" s="200">
        <f t="shared" si="0"/>
        <v>129.31604071672322</v>
      </c>
      <c r="F19" s="200">
        <f t="shared" si="0"/>
        <v>195.7917497107635</v>
      </c>
      <c r="G19" s="200">
        <f t="shared" si="0"/>
        <v>245.39871860933141</v>
      </c>
      <c r="H19" s="200">
        <f t="shared" si="0"/>
        <v>359.6583995255549</v>
      </c>
      <c r="I19" s="200">
        <f t="shared" si="0"/>
        <v>321.03254032297264</v>
      </c>
      <c r="J19" s="200">
        <f t="shared" si="0"/>
        <v>242.72280933723519</v>
      </c>
      <c r="K19" s="200">
        <f t="shared" si="0"/>
        <v>187.62794948326317</v>
      </c>
      <c r="L19" s="200">
        <f t="shared" si="0"/>
        <v>235.09995430549208</v>
      </c>
      <c r="M19" s="184">
        <f t="shared" si="0"/>
        <v>216.26246147564095</v>
      </c>
      <c r="N19" s="184">
        <f t="shared" si="0"/>
        <v>230.59801471946489</v>
      </c>
      <c r="O19" s="184">
        <f t="shared" si="0"/>
        <v>228.42770059402858</v>
      </c>
      <c r="P19" s="184">
        <f t="shared" si="0"/>
        <v>339.3908824873368</v>
      </c>
      <c r="Q19" s="184">
        <f t="shared" si="0"/>
        <v>415.78253303129588</v>
      </c>
      <c r="R19" s="184">
        <f t="shared" si="0"/>
        <v>490.99522638225881</v>
      </c>
      <c r="S19" s="551">
        <f t="shared" si="0"/>
        <v>402.60221472529827</v>
      </c>
      <c r="T19" s="551">
        <f t="shared" si="0"/>
        <v>310.28744762145504</v>
      </c>
      <c r="U19" s="551">
        <f t="shared" si="0"/>
        <v>190.78763720505168</v>
      </c>
      <c r="V19" s="551">
        <f t="shared" si="0"/>
        <v>140.05059451471459</v>
      </c>
    </row>
    <row r="20" spans="1:32" s="95" customFormat="1" ht="21.75" customHeight="1">
      <c r="A20" s="185" t="s">
        <v>260</v>
      </c>
      <c r="B20" s="542">
        <f t="shared" ref="B20:J20" si="1">SUM(B7:B18)</f>
        <v>2571425</v>
      </c>
      <c r="C20" s="542">
        <f t="shared" si="1"/>
        <v>2641419</v>
      </c>
      <c r="D20" s="542">
        <f t="shared" si="1"/>
        <v>1983986</v>
      </c>
      <c r="E20" s="542">
        <f t="shared" si="1"/>
        <v>3325265</v>
      </c>
      <c r="F20" s="542">
        <f t="shared" si="1"/>
        <v>5034638</v>
      </c>
      <c r="G20" s="542">
        <f t="shared" si="1"/>
        <v>6310244</v>
      </c>
      <c r="H20" s="542">
        <f t="shared" si="1"/>
        <v>9248346</v>
      </c>
      <c r="I20" s="542">
        <f t="shared" si="1"/>
        <v>8255111</v>
      </c>
      <c r="J20" s="542">
        <f t="shared" si="1"/>
        <v>6241435</v>
      </c>
      <c r="K20" s="542">
        <f t="shared" ref="K20:P20" si="2">SUM(K7:K18)</f>
        <v>4824712</v>
      </c>
      <c r="L20" s="541">
        <f t="shared" si="2"/>
        <v>6045419</v>
      </c>
      <c r="M20" s="541">
        <f t="shared" si="2"/>
        <v>5561027</v>
      </c>
      <c r="N20" s="541">
        <f t="shared" si="2"/>
        <v>5929655</v>
      </c>
      <c r="O20" s="1177">
        <f t="shared" si="2"/>
        <v>5873847</v>
      </c>
      <c r="P20" s="1178">
        <f t="shared" si="2"/>
        <v>8727182</v>
      </c>
      <c r="Q20" s="543">
        <f>SUM(Q7:Q18)</f>
        <v>10691536</v>
      </c>
      <c r="R20" s="543">
        <f t="shared" ref="R20:V20" si="3">SUM(R7:R18)</f>
        <v>12625574</v>
      </c>
      <c r="S20" s="543">
        <f t="shared" si="3"/>
        <v>10352614</v>
      </c>
      <c r="T20" s="543">
        <f t="shared" si="3"/>
        <v>7978809</v>
      </c>
      <c r="U20" s="543">
        <f t="shared" si="3"/>
        <v>4905961</v>
      </c>
      <c r="V20" s="1532">
        <f t="shared" si="3"/>
        <v>3601296</v>
      </c>
      <c r="W20" s="662"/>
      <c r="X20" s="662"/>
      <c r="Y20" s="662"/>
      <c r="Z20" s="662"/>
      <c r="AA20" s="662"/>
      <c r="AB20" s="662"/>
      <c r="AC20" s="662"/>
      <c r="AD20" s="662"/>
      <c r="AE20" s="662"/>
      <c r="AF20" s="662"/>
    </row>
    <row r="21" spans="1:32" s="94" customFormat="1" ht="24.95" customHeight="1" thickBot="1">
      <c r="A21" s="201" t="s">
        <v>312</v>
      </c>
      <c r="B21" s="202">
        <v>0</v>
      </c>
      <c r="C21" s="701">
        <f t="shared" ref="C21:H21" si="4">(C20-B20)/B20</f>
        <v>2.721992669434263E-2</v>
      </c>
      <c r="D21" s="701">
        <f t="shared" si="4"/>
        <v>-0.24889387105945707</v>
      </c>
      <c r="E21" s="701">
        <f t="shared" si="4"/>
        <v>0.676052653597354</v>
      </c>
      <c r="F21" s="701">
        <f t="shared" si="4"/>
        <v>0.51405617296666584</v>
      </c>
      <c r="G21" s="701">
        <f t="shared" si="4"/>
        <v>0.25336598182431386</v>
      </c>
      <c r="H21" s="701">
        <f t="shared" si="4"/>
        <v>0.46560830294359457</v>
      </c>
      <c r="I21" s="701">
        <f t="shared" ref="I21:O21" si="5">(I20-H20)/H20</f>
        <v>-0.10739596031549857</v>
      </c>
      <c r="J21" s="701">
        <f t="shared" si="5"/>
        <v>-0.24393082055468424</v>
      </c>
      <c r="K21" s="701">
        <f t="shared" si="5"/>
        <v>-0.22698674263210303</v>
      </c>
      <c r="L21" s="701">
        <f t="shared" si="5"/>
        <v>0.25301137145595426</v>
      </c>
      <c r="M21" s="701">
        <f t="shared" si="5"/>
        <v>-8.0125463594831067E-2</v>
      </c>
      <c r="N21" s="701">
        <f t="shared" si="5"/>
        <v>6.6287755840782642E-2</v>
      </c>
      <c r="O21" s="701">
        <f t="shared" si="5"/>
        <v>-9.4116774078761758E-3</v>
      </c>
      <c r="P21" s="701">
        <f>(P20-O20)/O20</f>
        <v>0.48576937737738146</v>
      </c>
      <c r="Q21" s="701">
        <f>(Q20-P20)/P20</f>
        <v>0.22508456910833302</v>
      </c>
      <c r="R21" s="701">
        <f t="shared" ref="R21:V21" si="6">(R20-Q20)/Q20</f>
        <v>0.18089430742224505</v>
      </c>
      <c r="S21" s="705">
        <f t="shared" si="6"/>
        <v>-0.18002825059676494</v>
      </c>
      <c r="T21" s="705">
        <f t="shared" si="6"/>
        <v>-0.22929522920491385</v>
      </c>
      <c r="U21" s="705">
        <f t="shared" si="6"/>
        <v>-0.38512615103331838</v>
      </c>
      <c r="V21" s="705">
        <f t="shared" si="6"/>
        <v>-0.26593464562804309</v>
      </c>
    </row>
    <row r="22" spans="1:32">
      <c r="A22" s="72" t="s">
        <v>19</v>
      </c>
    </row>
    <row r="23" spans="1:32">
      <c r="A23" s="72"/>
    </row>
  </sheetData>
  <mergeCells count="1">
    <mergeCell ref="A3:T3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45" firstPageNumber="43" fitToHeight="8" orientation="landscape" useFirstPageNumber="1" horizontalDpi="300" verticalDpi="300" r:id="rId1"/>
  <headerFooter alignWithMargins="0">
    <oddFooter>&amp;R&amp;"Arial,Negrito"60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3"/>
  <sheetViews>
    <sheetView showGridLines="0" zoomScale="80" zoomScaleNormal="80" workbookViewId="0">
      <selection activeCell="I2" sqref="I2"/>
    </sheetView>
  </sheetViews>
  <sheetFormatPr defaultColWidth="11.42578125" defaultRowHeight="12.75"/>
  <cols>
    <col min="1" max="1" width="17.85546875" customWidth="1"/>
    <col min="2" max="7" width="11.42578125" customWidth="1"/>
    <col min="8" max="9" width="11.28515625" customWidth="1"/>
    <col min="10" max="10" width="12.5703125" customWidth="1"/>
    <col min="11" max="12" width="12.140625" customWidth="1"/>
    <col min="13" max="13" width="11.140625" customWidth="1"/>
    <col min="14" max="16" width="11.42578125" customWidth="1"/>
    <col min="17" max="17" width="10.42578125" customWidth="1"/>
    <col min="18" max="18" width="9.5703125" customWidth="1"/>
  </cols>
  <sheetData>
    <row r="2" spans="1:18" ht="27.95" customHeight="1">
      <c r="A2" s="105" t="s">
        <v>237</v>
      </c>
      <c r="B2" s="492"/>
      <c r="C2" s="492"/>
      <c r="D2" s="492"/>
      <c r="E2" s="38"/>
      <c r="F2" s="38"/>
      <c r="G2" s="38"/>
      <c r="H2" s="38"/>
      <c r="I2" s="30"/>
      <c r="J2" s="30"/>
    </row>
    <row r="3" spans="1:18" ht="27.95" customHeight="1">
      <c r="A3" s="1545" t="s">
        <v>123</v>
      </c>
      <c r="B3" s="1545"/>
      <c r="C3" s="1545"/>
      <c r="D3" s="1545"/>
      <c r="E3" s="1545"/>
      <c r="F3" s="1545"/>
      <c r="G3" s="38"/>
      <c r="H3" s="38"/>
      <c r="I3" s="30"/>
      <c r="J3" s="91"/>
      <c r="K3" s="92"/>
      <c r="L3" s="92"/>
      <c r="M3" s="92"/>
    </row>
    <row r="4" spans="1:18" ht="13.5" thickBot="1">
      <c r="B4" s="30"/>
      <c r="C4" s="30"/>
      <c r="D4" s="30"/>
      <c r="J4" s="92"/>
      <c r="K4" s="92"/>
      <c r="L4" s="92"/>
      <c r="M4" s="92"/>
    </row>
    <row r="5" spans="1:18" ht="30" customHeight="1" thickBot="1">
      <c r="A5" s="186" t="s">
        <v>308</v>
      </c>
      <c r="B5" s="1559" t="s">
        <v>422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1"/>
    </row>
    <row r="6" spans="1:18" ht="30" customHeight="1" thickBot="1">
      <c r="A6" s="187"/>
      <c r="B6" s="187">
        <v>1990</v>
      </c>
      <c r="C6" s="188">
        <v>1991</v>
      </c>
      <c r="D6" s="187">
        <v>1992</v>
      </c>
      <c r="E6" s="188">
        <v>1993</v>
      </c>
      <c r="F6" s="187">
        <v>1994</v>
      </c>
      <c r="G6" s="188">
        <v>1995</v>
      </c>
      <c r="H6" s="187">
        <v>1996</v>
      </c>
      <c r="I6" s="187">
        <v>1997</v>
      </c>
      <c r="J6" s="187">
        <v>1998</v>
      </c>
      <c r="K6" s="187">
        <v>1999</v>
      </c>
      <c r="L6" s="187">
        <v>2000</v>
      </c>
      <c r="M6" s="378">
        <v>2001</v>
      </c>
      <c r="N6" s="378">
        <v>2002</v>
      </c>
      <c r="O6" s="510">
        <v>2003</v>
      </c>
      <c r="P6" s="368">
        <v>2004</v>
      </c>
      <c r="Q6" s="368">
        <v>2005</v>
      </c>
      <c r="R6" s="368">
        <v>2006</v>
      </c>
    </row>
    <row r="7" spans="1:18" ht="30" customHeight="1">
      <c r="A7" s="189" t="s">
        <v>423</v>
      </c>
      <c r="B7" s="190">
        <v>46729</v>
      </c>
      <c r="C7" s="191">
        <v>43158</v>
      </c>
      <c r="D7" s="190">
        <v>27910</v>
      </c>
      <c r="E7" s="191">
        <v>34744</v>
      </c>
      <c r="F7" s="190">
        <v>66110</v>
      </c>
      <c r="G7" s="191">
        <v>98957</v>
      </c>
      <c r="H7" s="192">
        <v>138176</v>
      </c>
      <c r="I7" s="192">
        <v>228295</v>
      </c>
      <c r="J7" s="192">
        <v>102778</v>
      </c>
      <c r="K7" s="192">
        <v>99603</v>
      </c>
      <c r="L7" s="357">
        <v>94780</v>
      </c>
      <c r="M7" s="362">
        <v>91828</v>
      </c>
      <c r="N7" s="355">
        <v>59479</v>
      </c>
      <c r="O7" s="370">
        <v>50092</v>
      </c>
      <c r="P7" s="370">
        <v>87772</v>
      </c>
      <c r="Q7" s="665">
        <v>13641</v>
      </c>
      <c r="R7" s="665">
        <v>2280</v>
      </c>
    </row>
    <row r="8" spans="1:18" ht="30" customHeight="1">
      <c r="A8" s="189" t="s">
        <v>315</v>
      </c>
      <c r="B8" s="190">
        <v>52258</v>
      </c>
      <c r="C8" s="193">
        <v>42168</v>
      </c>
      <c r="D8" s="190">
        <v>40911</v>
      </c>
      <c r="E8" s="193">
        <v>35082</v>
      </c>
      <c r="F8" s="190">
        <v>73170</v>
      </c>
      <c r="G8" s="193">
        <v>117737</v>
      </c>
      <c r="H8" s="194">
        <v>133487</v>
      </c>
      <c r="I8" s="194">
        <v>262913</v>
      </c>
      <c r="J8" s="194">
        <v>135368</v>
      </c>
      <c r="K8" s="194">
        <v>77016</v>
      </c>
      <c r="L8" s="358">
        <v>95517</v>
      </c>
      <c r="M8" s="362">
        <v>106361</v>
      </c>
      <c r="N8" s="359">
        <v>46933</v>
      </c>
      <c r="O8" s="372">
        <v>47977</v>
      </c>
      <c r="P8" s="372">
        <v>41789</v>
      </c>
      <c r="Q8" s="605">
        <v>26047</v>
      </c>
      <c r="R8" s="605">
        <v>2964</v>
      </c>
    </row>
    <row r="9" spans="1:18" ht="30" customHeight="1">
      <c r="A9" s="189" t="s">
        <v>317</v>
      </c>
      <c r="B9" s="190">
        <v>50207</v>
      </c>
      <c r="C9" s="193">
        <v>54382</v>
      </c>
      <c r="D9" s="190">
        <v>40244</v>
      </c>
      <c r="E9" s="193">
        <v>55250</v>
      </c>
      <c r="F9" s="190">
        <v>101214</v>
      </c>
      <c r="G9" s="193">
        <v>156607</v>
      </c>
      <c r="H9" s="194">
        <v>183987</v>
      </c>
      <c r="I9" s="194">
        <v>268700</v>
      </c>
      <c r="J9" s="194">
        <v>144304</v>
      </c>
      <c r="K9" s="194">
        <v>122140</v>
      </c>
      <c r="L9" s="358">
        <v>95538</v>
      </c>
      <c r="M9" s="362">
        <v>87277</v>
      </c>
      <c r="N9" s="359">
        <v>66182</v>
      </c>
      <c r="O9" s="372">
        <v>38050</v>
      </c>
      <c r="P9" s="372">
        <v>56361</v>
      </c>
      <c r="Q9" s="605">
        <v>21095</v>
      </c>
      <c r="R9" s="605">
        <v>2145</v>
      </c>
    </row>
    <row r="10" spans="1:18" ht="30" customHeight="1">
      <c r="A10" s="189" t="s">
        <v>316</v>
      </c>
      <c r="B10" s="190">
        <v>29731</v>
      </c>
      <c r="C10" s="193">
        <v>52538</v>
      </c>
      <c r="D10" s="190">
        <v>19990</v>
      </c>
      <c r="E10" s="193">
        <v>59750</v>
      </c>
      <c r="F10" s="190">
        <v>90410</v>
      </c>
      <c r="G10" s="193">
        <v>161083</v>
      </c>
      <c r="H10" s="194">
        <v>209602</v>
      </c>
      <c r="I10" s="194">
        <v>317717</v>
      </c>
      <c r="J10" s="194">
        <v>140320</v>
      </c>
      <c r="K10" s="194">
        <v>86716</v>
      </c>
      <c r="L10" s="358">
        <v>75391</v>
      </c>
      <c r="M10" s="362">
        <v>104820</v>
      </c>
      <c r="N10" s="359">
        <v>66103</v>
      </c>
      <c r="O10" s="372">
        <v>52256</v>
      </c>
      <c r="P10" s="372">
        <v>38112</v>
      </c>
      <c r="Q10" s="605">
        <v>15957</v>
      </c>
      <c r="R10" s="605">
        <v>500</v>
      </c>
    </row>
    <row r="11" spans="1:18" ht="30" customHeight="1">
      <c r="A11" s="189" t="s">
        <v>442</v>
      </c>
      <c r="B11" s="194">
        <v>60906</v>
      </c>
      <c r="C11" s="194">
        <v>61077</v>
      </c>
      <c r="D11" s="194">
        <v>41607</v>
      </c>
      <c r="E11" s="194">
        <v>65866</v>
      </c>
      <c r="F11" s="194">
        <v>126895</v>
      </c>
      <c r="G11" s="194">
        <v>171395</v>
      </c>
      <c r="H11" s="194">
        <v>243981</v>
      </c>
      <c r="I11" s="194">
        <v>256863</v>
      </c>
      <c r="J11" s="194">
        <v>172642</v>
      </c>
      <c r="K11" s="194">
        <v>83408</v>
      </c>
      <c r="L11" s="358">
        <v>102569</v>
      </c>
      <c r="M11" s="362">
        <v>119898</v>
      </c>
      <c r="N11" s="359">
        <v>75242</v>
      </c>
      <c r="O11" s="372">
        <v>63371</v>
      </c>
      <c r="P11" s="372">
        <v>49164</v>
      </c>
      <c r="Q11" s="605">
        <v>14736</v>
      </c>
      <c r="R11" s="605">
        <v>800</v>
      </c>
    </row>
    <row r="12" spans="1:18" ht="30" customHeight="1">
      <c r="A12" s="189" t="s">
        <v>314</v>
      </c>
      <c r="B12" s="190">
        <v>46503</v>
      </c>
      <c r="C12" s="193">
        <v>60296</v>
      </c>
      <c r="D12" s="190">
        <v>39489</v>
      </c>
      <c r="E12" s="193">
        <v>66121</v>
      </c>
      <c r="F12" s="190">
        <v>98788</v>
      </c>
      <c r="G12" s="193">
        <v>173886</v>
      </c>
      <c r="H12" s="194">
        <v>209283</v>
      </c>
      <c r="I12" s="194">
        <v>229888</v>
      </c>
      <c r="J12" s="194">
        <v>160246</v>
      </c>
      <c r="K12" s="194">
        <v>89765</v>
      </c>
      <c r="L12" s="358">
        <v>95920</v>
      </c>
      <c r="M12" s="362">
        <v>75832</v>
      </c>
      <c r="N12" s="359">
        <v>51085</v>
      </c>
      <c r="O12" s="372">
        <v>38981</v>
      </c>
      <c r="P12" s="372">
        <v>29064</v>
      </c>
      <c r="Q12" s="605">
        <v>12890</v>
      </c>
      <c r="R12" s="605">
        <v>500</v>
      </c>
    </row>
    <row r="13" spans="1:18" ht="30" customHeight="1">
      <c r="A13" s="189" t="s">
        <v>476</v>
      </c>
      <c r="B13" s="190">
        <v>54295</v>
      </c>
      <c r="C13" s="193">
        <v>73944</v>
      </c>
      <c r="D13" s="190">
        <v>59236</v>
      </c>
      <c r="E13" s="193">
        <v>72378</v>
      </c>
      <c r="F13" s="190">
        <v>91937</v>
      </c>
      <c r="G13" s="193">
        <v>178845</v>
      </c>
      <c r="H13" s="194">
        <v>279269</v>
      </c>
      <c r="I13" s="194">
        <v>227655</v>
      </c>
      <c r="J13" s="194">
        <v>181423</v>
      </c>
      <c r="K13" s="194">
        <v>91254</v>
      </c>
      <c r="L13" s="358">
        <v>102161</v>
      </c>
      <c r="M13" s="362">
        <v>91704</v>
      </c>
      <c r="N13" s="359">
        <v>64701</v>
      </c>
      <c r="O13" s="372">
        <v>47929</v>
      </c>
      <c r="P13" s="512">
        <v>38891</v>
      </c>
      <c r="Q13" s="605">
        <v>4281</v>
      </c>
      <c r="R13" s="605">
        <v>1092</v>
      </c>
    </row>
    <row r="14" spans="1:18" ht="30" customHeight="1">
      <c r="A14" s="189" t="s">
        <v>479</v>
      </c>
      <c r="B14" s="190">
        <v>49254</v>
      </c>
      <c r="C14" s="193">
        <v>72822</v>
      </c>
      <c r="D14" s="190">
        <v>47665</v>
      </c>
      <c r="E14" s="193">
        <v>76613</v>
      </c>
      <c r="F14" s="190">
        <v>126518</v>
      </c>
      <c r="G14" s="193">
        <v>199963</v>
      </c>
      <c r="H14" s="194">
        <v>277923</v>
      </c>
      <c r="I14" s="194">
        <v>214250</v>
      </c>
      <c r="J14" s="194">
        <v>146234</v>
      </c>
      <c r="K14" s="194">
        <v>124575</v>
      </c>
      <c r="L14" s="358">
        <v>127376</v>
      </c>
      <c r="M14" s="362">
        <v>78573</v>
      </c>
      <c r="N14" s="359">
        <v>62054</v>
      </c>
      <c r="O14" s="372">
        <v>41271</v>
      </c>
      <c r="P14" s="512">
        <v>41577</v>
      </c>
      <c r="Q14" s="605">
        <v>12396</v>
      </c>
      <c r="R14" s="1324" t="s">
        <v>163</v>
      </c>
    </row>
    <row r="15" spans="1:18" ht="30" customHeight="1">
      <c r="A15" s="189" t="s">
        <v>480</v>
      </c>
      <c r="B15" s="190">
        <v>49887</v>
      </c>
      <c r="C15" s="193">
        <v>65086</v>
      </c>
      <c r="D15" s="190">
        <v>53153</v>
      </c>
      <c r="E15" s="193">
        <v>73077</v>
      </c>
      <c r="F15" s="190">
        <v>130712</v>
      </c>
      <c r="G15" s="193">
        <v>190381</v>
      </c>
      <c r="H15" s="194">
        <v>290548</v>
      </c>
      <c r="I15" s="194">
        <v>221112</v>
      </c>
      <c r="J15" s="194">
        <v>163153</v>
      </c>
      <c r="K15" s="194">
        <v>110581</v>
      </c>
      <c r="L15" s="358">
        <v>124713</v>
      </c>
      <c r="M15" s="362">
        <v>67131</v>
      </c>
      <c r="N15" s="359">
        <v>62528</v>
      </c>
      <c r="O15" s="372">
        <v>61326</v>
      </c>
      <c r="P15" s="512">
        <v>42112</v>
      </c>
      <c r="Q15" s="605">
        <v>4311</v>
      </c>
      <c r="R15" s="1324" t="s">
        <v>163</v>
      </c>
    </row>
    <row r="16" spans="1:18" ht="30" customHeight="1">
      <c r="A16" s="189" t="s">
        <v>482</v>
      </c>
      <c r="B16" s="190">
        <v>46253</v>
      </c>
      <c r="C16" s="193">
        <v>68990</v>
      </c>
      <c r="D16" s="190">
        <v>46616</v>
      </c>
      <c r="E16" s="193">
        <v>76565</v>
      </c>
      <c r="F16" s="190">
        <v>92286</v>
      </c>
      <c r="G16" s="193">
        <v>183840</v>
      </c>
      <c r="H16" s="194">
        <v>314725</v>
      </c>
      <c r="I16" s="194">
        <v>239290</v>
      </c>
      <c r="J16" s="194">
        <v>184138</v>
      </c>
      <c r="K16" s="194">
        <v>102898</v>
      </c>
      <c r="L16" s="358">
        <v>140629</v>
      </c>
      <c r="M16" s="362">
        <v>77716</v>
      </c>
      <c r="N16" s="359">
        <v>73140</v>
      </c>
      <c r="O16" s="372">
        <v>55213</v>
      </c>
      <c r="P16" s="512">
        <v>46495</v>
      </c>
      <c r="Q16" s="605">
        <v>3599</v>
      </c>
      <c r="R16" s="1324" t="s">
        <v>163</v>
      </c>
    </row>
    <row r="17" spans="1:18" ht="30" customHeight="1">
      <c r="A17" s="189" t="s">
        <v>1</v>
      </c>
      <c r="B17" s="190">
        <v>57830</v>
      </c>
      <c r="C17" s="193">
        <v>56617</v>
      </c>
      <c r="D17" s="190">
        <v>67104</v>
      </c>
      <c r="E17" s="193">
        <v>119535</v>
      </c>
      <c r="F17" s="190">
        <v>144633</v>
      </c>
      <c r="G17" s="193">
        <v>211626</v>
      </c>
      <c r="H17" s="194">
        <v>354774</v>
      </c>
      <c r="I17" s="194">
        <v>184010</v>
      </c>
      <c r="J17" s="194">
        <v>160274</v>
      </c>
      <c r="K17" s="194">
        <v>114055</v>
      </c>
      <c r="L17" s="358">
        <v>142308</v>
      </c>
      <c r="M17" s="362">
        <v>80933</v>
      </c>
      <c r="N17" s="359">
        <v>72740</v>
      </c>
      <c r="O17" s="372">
        <v>38824</v>
      </c>
      <c r="P17" s="512">
        <v>31509</v>
      </c>
      <c r="Q17" s="605">
        <v>5650</v>
      </c>
      <c r="R17" s="1324" t="s">
        <v>163</v>
      </c>
    </row>
    <row r="18" spans="1:18" ht="30" customHeight="1" thickBot="1">
      <c r="A18" s="195" t="s">
        <v>9</v>
      </c>
      <c r="B18" s="196">
        <v>91630</v>
      </c>
      <c r="C18" s="197">
        <v>28369</v>
      </c>
      <c r="D18" s="196">
        <v>26306</v>
      </c>
      <c r="E18" s="197">
        <v>93156</v>
      </c>
      <c r="F18" s="196">
        <v>75666</v>
      </c>
      <c r="G18" s="197">
        <v>173353</v>
      </c>
      <c r="H18" s="198">
        <v>208260</v>
      </c>
      <c r="I18" s="198">
        <v>135740</v>
      </c>
      <c r="J18" s="198">
        <v>79297</v>
      </c>
      <c r="K18" s="198">
        <v>78783</v>
      </c>
      <c r="L18" s="582">
        <v>84603</v>
      </c>
      <c r="M18" s="362">
        <v>45012</v>
      </c>
      <c r="N18" s="359">
        <v>36709</v>
      </c>
      <c r="O18" s="485">
        <v>33770</v>
      </c>
      <c r="P18" s="512">
        <v>30076</v>
      </c>
      <c r="Q18" s="605">
        <v>2241</v>
      </c>
      <c r="R18" s="1324" t="s">
        <v>163</v>
      </c>
    </row>
    <row r="19" spans="1:18" s="9" customFormat="1" ht="24.95" customHeight="1">
      <c r="A19" s="162" t="s">
        <v>310</v>
      </c>
      <c r="B19" s="199">
        <v>100</v>
      </c>
      <c r="C19" s="200">
        <f t="shared" ref="C19:R19" si="0">(C20/$B$20)*100</f>
        <v>106.91820237520122</v>
      </c>
      <c r="D19" s="200">
        <f t="shared" si="0"/>
        <v>80.290267402904561</v>
      </c>
      <c r="E19" s="200">
        <f t="shared" si="0"/>
        <v>130.31615322518462</v>
      </c>
      <c r="F19" s="200">
        <f t="shared" si="0"/>
        <v>191.71858255846342</v>
      </c>
      <c r="G19" s="200">
        <f t="shared" si="0"/>
        <v>317.502277795</v>
      </c>
      <c r="H19" s="200">
        <f t="shared" si="0"/>
        <v>447.53596870411957</v>
      </c>
      <c r="I19" s="200">
        <f t="shared" si="0"/>
        <v>438.47482938174585</v>
      </c>
      <c r="J19" s="200">
        <f t="shared" si="0"/>
        <v>278.55615335107314</v>
      </c>
      <c r="K19" s="200">
        <f t="shared" si="0"/>
        <v>185.81047801436071</v>
      </c>
      <c r="L19" s="377">
        <f t="shared" si="0"/>
        <v>201.65842359276328</v>
      </c>
      <c r="M19" s="184">
        <f t="shared" si="0"/>
        <v>161.62273420374737</v>
      </c>
      <c r="N19" s="184">
        <f t="shared" si="0"/>
        <v>115.95841273488038</v>
      </c>
      <c r="O19" s="184">
        <f t="shared" si="0"/>
        <v>89.547635420617084</v>
      </c>
      <c r="P19" s="184">
        <f t="shared" si="0"/>
        <v>83.860937271335345</v>
      </c>
      <c r="Q19" s="184">
        <f t="shared" si="0"/>
        <v>21.533856924575481</v>
      </c>
      <c r="R19" s="184">
        <f t="shared" si="0"/>
        <v>1.6178245523483712</v>
      </c>
    </row>
    <row r="20" spans="1:18" ht="24.95" customHeight="1">
      <c r="A20" s="185" t="s">
        <v>260</v>
      </c>
      <c r="B20" s="542">
        <f t="shared" ref="B20:J20" si="1">SUM(B7:B18)</f>
        <v>635483</v>
      </c>
      <c r="C20" s="542">
        <f t="shared" si="1"/>
        <v>679447</v>
      </c>
      <c r="D20" s="542">
        <f t="shared" si="1"/>
        <v>510231</v>
      </c>
      <c r="E20" s="542">
        <f t="shared" si="1"/>
        <v>828137</v>
      </c>
      <c r="F20" s="542">
        <f t="shared" si="1"/>
        <v>1218339</v>
      </c>
      <c r="G20" s="542">
        <f t="shared" si="1"/>
        <v>2017673</v>
      </c>
      <c r="H20" s="542">
        <f t="shared" si="1"/>
        <v>2844015</v>
      </c>
      <c r="I20" s="542">
        <f t="shared" si="1"/>
        <v>2786433</v>
      </c>
      <c r="J20" s="542">
        <f t="shared" si="1"/>
        <v>1770177</v>
      </c>
      <c r="K20" s="542">
        <f t="shared" ref="K20:P20" si="2">SUM(K7:K18)</f>
        <v>1180794</v>
      </c>
      <c r="L20" s="542">
        <f t="shared" si="2"/>
        <v>1281505</v>
      </c>
      <c r="M20" s="541">
        <f t="shared" si="2"/>
        <v>1027085</v>
      </c>
      <c r="N20" s="541">
        <f t="shared" si="2"/>
        <v>736896</v>
      </c>
      <c r="O20" s="541">
        <f t="shared" si="2"/>
        <v>569060</v>
      </c>
      <c r="P20" s="541">
        <f t="shared" si="2"/>
        <v>532922</v>
      </c>
      <c r="Q20" s="369">
        <v>136844</v>
      </c>
      <c r="R20" s="369">
        <v>10281</v>
      </c>
    </row>
    <row r="21" spans="1:18" s="9" customFormat="1" ht="24.95" customHeight="1" thickBot="1">
      <c r="A21" s="201" t="s">
        <v>312</v>
      </c>
      <c r="B21" s="202">
        <v>0</v>
      </c>
      <c r="C21" s="701">
        <f t="shared" ref="C21:H21" si="3">(C20-B20)/B20</f>
        <v>6.9182023752012253E-2</v>
      </c>
      <c r="D21" s="701">
        <f t="shared" si="3"/>
        <v>-0.24904959474396091</v>
      </c>
      <c r="E21" s="701">
        <f t="shared" si="3"/>
        <v>0.62306288720207126</v>
      </c>
      <c r="F21" s="701">
        <f t="shared" si="3"/>
        <v>0.4711804930826663</v>
      </c>
      <c r="G21" s="701">
        <f t="shared" si="3"/>
        <v>0.65608504693685421</v>
      </c>
      <c r="H21" s="701">
        <f t="shared" si="3"/>
        <v>0.40955199380672686</v>
      </c>
      <c r="I21" s="701">
        <f t="shared" ref="I21:O21" si="4">(I20-H20)/H20</f>
        <v>-2.0246728656494427E-2</v>
      </c>
      <c r="J21" s="701">
        <f t="shared" si="4"/>
        <v>-0.36471574949047764</v>
      </c>
      <c r="K21" s="701">
        <f t="shared" si="4"/>
        <v>-0.33295145061765008</v>
      </c>
      <c r="L21" s="701">
        <f t="shared" si="4"/>
        <v>8.5290914418603078E-2</v>
      </c>
      <c r="M21" s="701">
        <f t="shared" si="4"/>
        <v>-0.19853219456810547</v>
      </c>
      <c r="N21" s="701">
        <f t="shared" si="4"/>
        <v>-0.28253649892657373</v>
      </c>
      <c r="O21" s="701">
        <f t="shared" si="4"/>
        <v>-0.22776076949800242</v>
      </c>
      <c r="P21" s="701">
        <f>(P20-O20)/O20</f>
        <v>-6.3504727093803823E-2</v>
      </c>
      <c r="Q21" s="701">
        <f>(Q20-P20)/P20</f>
        <v>-0.74321945800698785</v>
      </c>
      <c r="R21" s="701">
        <f>(R20-Q20)/Q20</f>
        <v>-0.92487065563707582</v>
      </c>
    </row>
    <row r="22" spans="1:18">
      <c r="A22" s="72" t="s">
        <v>19</v>
      </c>
    </row>
    <row r="23" spans="1:18">
      <c r="A23" s="72" t="s">
        <v>68</v>
      </c>
    </row>
  </sheetData>
  <mergeCells count="2">
    <mergeCell ref="B5:R5"/>
    <mergeCell ref="A3:F3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60" firstPageNumber="44" orientation="landscape" horizontalDpi="300" verticalDpi="300" r:id="rId1"/>
  <headerFooter alignWithMargins="0">
    <oddFooter>&amp;R&amp;"Arial,Negrito"61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showGridLines="0" topLeftCell="A5" zoomScale="75" workbookViewId="0">
      <selection activeCell="Q15" sqref="Q15:R15"/>
    </sheetView>
  </sheetViews>
  <sheetFormatPr defaultColWidth="11.42578125" defaultRowHeight="12.75"/>
  <cols>
    <col min="1" max="1" width="9" customWidth="1"/>
    <col min="2" max="2" width="16.140625" customWidth="1"/>
    <col min="3" max="3" width="20" customWidth="1"/>
    <col min="4" max="5" width="19.7109375" customWidth="1"/>
    <col min="6" max="6" width="20.28515625" customWidth="1"/>
    <col min="7" max="7" width="19.42578125" customWidth="1"/>
    <col min="8" max="8" width="11.5703125" customWidth="1"/>
    <col min="9" max="9" width="20.42578125" bestFit="1" customWidth="1"/>
    <col min="10" max="10" width="9" customWidth="1"/>
  </cols>
  <sheetData>
    <row r="2" spans="1:10" ht="20.25">
      <c r="A2" s="105" t="s">
        <v>237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0.25">
      <c r="A3" s="105" t="s">
        <v>144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4" thickBot="1">
      <c r="A4" s="26"/>
      <c r="B4" s="30"/>
      <c r="C4" s="30"/>
      <c r="D4" s="30"/>
      <c r="E4" s="30"/>
      <c r="F4" s="30"/>
      <c r="G4" s="30"/>
      <c r="H4" s="30"/>
      <c r="I4" s="112" t="s">
        <v>262</v>
      </c>
      <c r="J4" s="39"/>
    </row>
    <row r="5" spans="1:10" ht="16.5" customHeight="1">
      <c r="A5" s="245"/>
      <c r="B5" s="250" t="s">
        <v>263</v>
      </c>
      <c r="C5" s="250" t="s">
        <v>264</v>
      </c>
      <c r="D5" s="250" t="s">
        <v>265</v>
      </c>
      <c r="E5" s="250" t="s">
        <v>266</v>
      </c>
      <c r="F5" s="250" t="s">
        <v>260</v>
      </c>
      <c r="G5" s="250" t="s">
        <v>255</v>
      </c>
      <c r="H5" s="250" t="s">
        <v>267</v>
      </c>
      <c r="I5" s="250" t="s">
        <v>268</v>
      </c>
      <c r="J5" s="250" t="s">
        <v>267</v>
      </c>
    </row>
    <row r="6" spans="1:10" ht="16.5" customHeight="1">
      <c r="A6" s="246" t="s">
        <v>241</v>
      </c>
      <c r="B6" s="246"/>
      <c r="C6" s="246" t="s">
        <v>269</v>
      </c>
      <c r="D6" s="246" t="s">
        <v>151</v>
      </c>
      <c r="E6" s="246" t="s">
        <v>254</v>
      </c>
      <c r="F6" s="246" t="s">
        <v>270</v>
      </c>
      <c r="G6" s="246"/>
      <c r="H6" s="246"/>
      <c r="I6" s="246" t="s">
        <v>260</v>
      </c>
      <c r="J6" s="246"/>
    </row>
    <row r="7" spans="1:10" ht="16.5" customHeight="1" thickBot="1">
      <c r="A7" s="247"/>
      <c r="B7" s="251" t="s">
        <v>271</v>
      </c>
      <c r="C7" s="251" t="s">
        <v>272</v>
      </c>
      <c r="D7" s="251" t="s">
        <v>273</v>
      </c>
      <c r="E7" s="251" t="s">
        <v>274</v>
      </c>
      <c r="F7" s="251" t="s">
        <v>275</v>
      </c>
      <c r="G7" s="251" t="s">
        <v>276</v>
      </c>
      <c r="H7" s="251" t="s">
        <v>277</v>
      </c>
      <c r="I7" s="251" t="s">
        <v>278</v>
      </c>
      <c r="J7" s="251" t="s">
        <v>279</v>
      </c>
    </row>
    <row r="8" spans="1:10" ht="24.95" customHeight="1">
      <c r="A8" s="588">
        <v>1988</v>
      </c>
      <c r="B8" s="514">
        <v>178467993</v>
      </c>
      <c r="C8" s="514">
        <v>191350503</v>
      </c>
      <c r="D8" s="514">
        <v>114375695</v>
      </c>
      <c r="E8" s="1343">
        <v>2385447334</v>
      </c>
      <c r="F8" s="1343">
        <f t="shared" ref="F8:F30" si="0">SUM(B8:E8)</f>
        <v>2869641525</v>
      </c>
      <c r="G8" s="1343">
        <v>5099482683</v>
      </c>
      <c r="H8" s="1344">
        <f t="shared" ref="H8:H18" si="1">F8/G8</f>
        <v>0.56273188936721796</v>
      </c>
      <c r="I8" s="1343">
        <v>5643406740</v>
      </c>
      <c r="J8" s="589">
        <f t="shared" ref="J8:J18" si="2">F8/I8</f>
        <v>0.50849454189793164</v>
      </c>
    </row>
    <row r="9" spans="1:10" ht="24.95" customHeight="1">
      <c r="A9" s="248">
        <v>1989</v>
      </c>
      <c r="B9" s="116">
        <v>253273828</v>
      </c>
      <c r="C9" s="116">
        <v>287862508</v>
      </c>
      <c r="D9" s="116">
        <v>187779499</v>
      </c>
      <c r="E9" s="1345">
        <v>3025915854</v>
      </c>
      <c r="F9" s="1345">
        <f t="shared" si="0"/>
        <v>3754831689</v>
      </c>
      <c r="G9" s="1345">
        <v>6903302146</v>
      </c>
      <c r="H9" s="1346">
        <f t="shared" si="1"/>
        <v>0.54391820169361593</v>
      </c>
      <c r="I9" s="1345">
        <v>7388191579</v>
      </c>
      <c r="J9" s="117">
        <f t="shared" si="2"/>
        <v>0.50822067198049303</v>
      </c>
    </row>
    <row r="10" spans="1:10" ht="24.95" customHeight="1">
      <c r="A10" s="248">
        <v>1990</v>
      </c>
      <c r="B10" s="116">
        <v>372414397</v>
      </c>
      <c r="C10" s="116">
        <v>455413480</v>
      </c>
      <c r="D10" s="116">
        <v>233090892</v>
      </c>
      <c r="E10" s="1345">
        <v>335203497</v>
      </c>
      <c r="F10" s="1345">
        <f t="shared" si="0"/>
        <v>1396122266</v>
      </c>
      <c r="G10" s="1345">
        <v>8380407755</v>
      </c>
      <c r="H10" s="1346">
        <f t="shared" si="1"/>
        <v>0.16659359625634348</v>
      </c>
      <c r="I10" s="1345">
        <v>8716254984</v>
      </c>
      <c r="J10" s="117">
        <f t="shared" si="2"/>
        <v>0.16017455530646968</v>
      </c>
    </row>
    <row r="11" spans="1:10" ht="24.95" customHeight="1">
      <c r="A11" s="248">
        <v>1991</v>
      </c>
      <c r="B11" s="116">
        <v>247901404</v>
      </c>
      <c r="C11" s="116">
        <v>308122182</v>
      </c>
      <c r="D11" s="116">
        <v>156657731</v>
      </c>
      <c r="E11" s="1345">
        <v>2482836726</v>
      </c>
      <c r="F11" s="1345">
        <f t="shared" si="0"/>
        <v>3195518043</v>
      </c>
      <c r="G11" s="1345">
        <v>5984312591</v>
      </c>
      <c r="H11" s="1346">
        <f t="shared" si="1"/>
        <v>0.53398247407828303</v>
      </c>
      <c r="I11" s="1345">
        <v>6547510509</v>
      </c>
      <c r="J11" s="117">
        <f t="shared" si="2"/>
        <v>0.48805084598299497</v>
      </c>
    </row>
    <row r="12" spans="1:10" ht="24.95" customHeight="1">
      <c r="A12" s="248">
        <v>1992</v>
      </c>
      <c r="B12" s="116">
        <v>152512838</v>
      </c>
      <c r="C12" s="116">
        <v>211605397</v>
      </c>
      <c r="D12" s="116">
        <v>114328415</v>
      </c>
      <c r="E12" s="1345">
        <v>2011423029</v>
      </c>
      <c r="F12" s="1345">
        <f t="shared" si="0"/>
        <v>2489869679</v>
      </c>
      <c r="G12" s="1345">
        <v>4542763915</v>
      </c>
      <c r="H12" s="1346">
        <f t="shared" si="1"/>
        <v>0.54809576847666763</v>
      </c>
      <c r="I12" s="1345">
        <v>5620624263</v>
      </c>
      <c r="J12" s="117">
        <f t="shared" si="2"/>
        <v>0.44298810283237749</v>
      </c>
    </row>
    <row r="13" spans="1:10" ht="24.95" customHeight="1">
      <c r="A13" s="248">
        <v>1993</v>
      </c>
      <c r="B13" s="116">
        <v>168598000</v>
      </c>
      <c r="C13" s="116">
        <v>261588931</v>
      </c>
      <c r="D13" s="116">
        <v>111941985</v>
      </c>
      <c r="E13" s="1345">
        <v>2923357364</v>
      </c>
      <c r="F13" s="1345">
        <f t="shared" si="0"/>
        <v>3465486280</v>
      </c>
      <c r="G13" s="1345">
        <v>6635721178</v>
      </c>
      <c r="H13" s="1346">
        <f t="shared" si="1"/>
        <v>0.52224712085393776</v>
      </c>
      <c r="I13" s="1345">
        <v>8529962328</v>
      </c>
      <c r="J13" s="117">
        <f t="shared" si="2"/>
        <v>0.40627216706741826</v>
      </c>
    </row>
    <row r="14" spans="1:10" ht="24.95" customHeight="1">
      <c r="A14" s="248">
        <v>1994</v>
      </c>
      <c r="B14" s="116">
        <v>213209360</v>
      </c>
      <c r="C14" s="116">
        <v>313335868</v>
      </c>
      <c r="D14" s="116">
        <v>145591654</v>
      </c>
      <c r="E14" s="1345">
        <v>4216144148</v>
      </c>
      <c r="F14" s="1345">
        <f t="shared" si="0"/>
        <v>4888281030</v>
      </c>
      <c r="G14" s="1345">
        <v>8818768784</v>
      </c>
      <c r="H14" s="1346">
        <f t="shared" si="1"/>
        <v>0.55430425150377771</v>
      </c>
      <c r="I14" s="1345">
        <v>11038856120</v>
      </c>
      <c r="J14" s="117">
        <f t="shared" si="2"/>
        <v>0.44282496092538981</v>
      </c>
    </row>
    <row r="15" spans="1:10" ht="24.95" customHeight="1">
      <c r="A15" s="248">
        <v>1995</v>
      </c>
      <c r="B15" s="116">
        <v>306477423</v>
      </c>
      <c r="C15" s="116">
        <v>411209397</v>
      </c>
      <c r="D15" s="116">
        <v>207187750</v>
      </c>
      <c r="E15" s="1345">
        <v>5888820793</v>
      </c>
      <c r="F15" s="1345">
        <f t="shared" si="0"/>
        <v>6813695363</v>
      </c>
      <c r="G15" s="1345">
        <v>11766959747</v>
      </c>
      <c r="H15" s="1346">
        <f t="shared" si="1"/>
        <v>0.57905317171983695</v>
      </c>
      <c r="I15" s="1345">
        <v>13743192900</v>
      </c>
      <c r="J15" s="117">
        <f t="shared" si="2"/>
        <v>0.49578692612253156</v>
      </c>
    </row>
    <row r="16" spans="1:10" ht="24.95" customHeight="1">
      <c r="A16" s="248">
        <v>1996</v>
      </c>
      <c r="B16" s="116">
        <v>342655159</v>
      </c>
      <c r="C16" s="116">
        <v>488756830</v>
      </c>
      <c r="D16" s="116">
        <v>248111272</v>
      </c>
      <c r="E16" s="1345">
        <v>6709426468</v>
      </c>
      <c r="F16" s="1345">
        <f t="shared" si="0"/>
        <v>7788949729</v>
      </c>
      <c r="G16" s="1345">
        <v>13266059395</v>
      </c>
      <c r="H16" s="1346">
        <f t="shared" si="1"/>
        <v>0.58713363909222871</v>
      </c>
      <c r="I16" s="1345">
        <v>15385184140</v>
      </c>
      <c r="J16" s="117">
        <f t="shared" si="2"/>
        <v>0.50626301629692416</v>
      </c>
    </row>
    <row r="17" spans="1:10" ht="24.95" customHeight="1">
      <c r="A17" s="248">
        <v>1997</v>
      </c>
      <c r="B17" s="116">
        <v>370034238</v>
      </c>
      <c r="C17" s="116">
        <v>488201139</v>
      </c>
      <c r="D17" s="116">
        <v>184622460</v>
      </c>
      <c r="E17" s="1345">
        <v>6725715582</v>
      </c>
      <c r="F17" s="1345">
        <f t="shared" si="0"/>
        <v>7768573419</v>
      </c>
      <c r="G17" s="1345">
        <v>11730680376</v>
      </c>
      <c r="H17" s="1346">
        <f t="shared" si="1"/>
        <v>0.66224406172500083</v>
      </c>
      <c r="I17" s="1345">
        <v>13004224022</v>
      </c>
      <c r="J17" s="117">
        <f t="shared" si="2"/>
        <v>0.59738846438337678</v>
      </c>
    </row>
    <row r="18" spans="1:10" ht="24.95" customHeight="1">
      <c r="A18" s="248">
        <v>1998</v>
      </c>
      <c r="B18" s="116">
        <v>329787393</v>
      </c>
      <c r="C18" s="116">
        <v>397087144</v>
      </c>
      <c r="D18" s="116">
        <v>139712229</v>
      </c>
      <c r="E18" s="1345">
        <v>4928193350</v>
      </c>
      <c r="F18" s="1345">
        <f t="shared" si="0"/>
        <v>5794780116</v>
      </c>
      <c r="G18" s="1345">
        <v>9938591013</v>
      </c>
      <c r="H18" s="1346">
        <f t="shared" si="1"/>
        <v>0.58305851487602611</v>
      </c>
      <c r="I18" s="1345">
        <v>13263974562</v>
      </c>
      <c r="J18" s="117">
        <f t="shared" si="2"/>
        <v>0.43688112404870577</v>
      </c>
    </row>
    <row r="19" spans="1:10" ht="24.95" customHeight="1">
      <c r="A19" s="248">
        <v>1999</v>
      </c>
      <c r="B19" s="116">
        <v>186793815</v>
      </c>
      <c r="C19" s="116">
        <v>291435331</v>
      </c>
      <c r="D19" s="116">
        <v>100220524</v>
      </c>
      <c r="E19" s="1345">
        <v>3890639237</v>
      </c>
      <c r="F19" s="1345">
        <f t="shared" si="0"/>
        <v>4469088907</v>
      </c>
      <c r="G19" s="1345">
        <v>7216754555</v>
      </c>
      <c r="H19" s="1346">
        <f>F19/G19</f>
        <v>0.61926574791208211</v>
      </c>
      <c r="I19" s="1345">
        <v>9108873397</v>
      </c>
      <c r="J19" s="117">
        <f>F19/I19</f>
        <v>0.49063025823499651</v>
      </c>
    </row>
    <row r="20" spans="1:10" ht="24.95" customHeight="1">
      <c r="A20" s="249">
        <v>2000</v>
      </c>
      <c r="B20" s="243">
        <v>231453449.84</v>
      </c>
      <c r="C20" s="116">
        <v>315158055.60000002</v>
      </c>
      <c r="D20" s="244">
        <v>104797596</v>
      </c>
      <c r="E20" s="1347">
        <v>5498048917</v>
      </c>
      <c r="F20" s="1345">
        <f t="shared" si="0"/>
        <v>6149458018.4400005</v>
      </c>
      <c r="G20" s="1348">
        <v>10395099859</v>
      </c>
      <c r="H20" s="1349">
        <f>F20/G20</f>
        <v>0.59157277004086162</v>
      </c>
      <c r="I20" s="1347">
        <v>11843133280</v>
      </c>
      <c r="J20" s="252">
        <f>F20/I20</f>
        <v>0.51924249039946635</v>
      </c>
    </row>
    <row r="21" spans="1:10" ht="24.95" customHeight="1">
      <c r="A21" s="249">
        <v>2001</v>
      </c>
      <c r="B21" s="243">
        <v>202778934</v>
      </c>
      <c r="C21" s="116">
        <v>294339538</v>
      </c>
      <c r="D21" s="243">
        <v>83598100</v>
      </c>
      <c r="E21" s="1350">
        <v>4962688536</v>
      </c>
      <c r="F21" s="1345">
        <f t="shared" si="0"/>
        <v>5543405108</v>
      </c>
      <c r="G21" s="1348">
        <v>9115110133</v>
      </c>
      <c r="H21" s="1349">
        <f>F21/G21</f>
        <v>0.60815558200782083</v>
      </c>
      <c r="I21" s="1350">
        <v>10218133666</v>
      </c>
      <c r="J21" s="252">
        <f>F21/I21</f>
        <v>0.54250661512143117</v>
      </c>
    </row>
    <row r="22" spans="1:10" ht="24.95" customHeight="1">
      <c r="A22" s="249">
        <v>2002</v>
      </c>
      <c r="B22" s="243">
        <v>182723491.33000001</v>
      </c>
      <c r="C22" s="116">
        <v>237605990.34</v>
      </c>
      <c r="D22" s="243">
        <v>85674940</v>
      </c>
      <c r="E22" s="1350">
        <v>4948025384</v>
      </c>
      <c r="F22" s="1345">
        <f t="shared" si="0"/>
        <v>5454029805.6700001</v>
      </c>
      <c r="G22" s="1351">
        <v>9112939186</v>
      </c>
      <c r="H22" s="1349">
        <f>F22/G22</f>
        <v>0.59849294441127199</v>
      </c>
      <c r="I22" s="1350">
        <v>10009556985</v>
      </c>
      <c r="J22" s="252">
        <f>F22/I22</f>
        <v>0.54488223743001152</v>
      </c>
    </row>
    <row r="23" spans="1:10" ht="24.95" customHeight="1">
      <c r="A23" s="249">
        <v>2003</v>
      </c>
      <c r="B23" s="243">
        <v>208565095</v>
      </c>
      <c r="C23" s="116">
        <v>267007897</v>
      </c>
      <c r="D23" s="243">
        <v>81354092</v>
      </c>
      <c r="E23" s="1350">
        <v>6088726730</v>
      </c>
      <c r="F23" s="1345">
        <f t="shared" si="0"/>
        <v>6645653814</v>
      </c>
      <c r="G23" s="1351">
        <v>10622444765</v>
      </c>
      <c r="H23" s="1349">
        <f>F23/G23</f>
        <v>0.62562375809162418</v>
      </c>
      <c r="I23" s="1350">
        <v>11186457419</v>
      </c>
      <c r="J23" s="252">
        <f>F23/I23</f>
        <v>0.59408028521276757</v>
      </c>
    </row>
    <row r="24" spans="1:10" ht="24.95" customHeight="1">
      <c r="A24" s="249">
        <v>2004</v>
      </c>
      <c r="B24" s="243">
        <v>291438286</v>
      </c>
      <c r="C24" s="116">
        <v>351036609</v>
      </c>
      <c r="D24" s="584">
        <v>118886135</v>
      </c>
      <c r="E24" s="1350">
        <v>7573949451</v>
      </c>
      <c r="F24" s="1345">
        <f t="shared" si="0"/>
        <v>8335310481</v>
      </c>
      <c r="G24" s="1351">
        <v>14190897750</v>
      </c>
      <c r="H24" s="1349">
        <f t="shared" ref="H24:H30" si="3">F24/G24</f>
        <v>0.58737020221289382</v>
      </c>
      <c r="I24" s="1350">
        <v>14948279041</v>
      </c>
      <c r="J24" s="252">
        <f t="shared" ref="J24:J30" si="4">F24/I24</f>
        <v>0.5576100404694071</v>
      </c>
    </row>
    <row r="25" spans="1:10" ht="24.95" customHeight="1">
      <c r="A25" s="249">
        <v>2005</v>
      </c>
      <c r="B25" s="243">
        <v>464371787</v>
      </c>
      <c r="C25" s="116">
        <v>497766220</v>
      </c>
      <c r="D25" s="584">
        <v>177240251</v>
      </c>
      <c r="E25" s="1350">
        <v>9913300610</v>
      </c>
      <c r="F25" s="1345">
        <f t="shared" si="0"/>
        <v>11052678868</v>
      </c>
      <c r="G25" s="1351">
        <v>18901682280</v>
      </c>
      <c r="H25" s="1349">
        <f t="shared" si="3"/>
        <v>0.58474577576065356</v>
      </c>
      <c r="I25" s="1350">
        <v>20008721304</v>
      </c>
      <c r="J25" s="252">
        <f t="shared" si="4"/>
        <v>0.55239306400806476</v>
      </c>
    </row>
    <row r="26" spans="1:10" ht="24.95" customHeight="1">
      <c r="A26" s="249">
        <v>2006</v>
      </c>
      <c r="B26" s="243">
        <v>612685364</v>
      </c>
      <c r="C26" s="116">
        <v>651845368</v>
      </c>
      <c r="D26" s="584">
        <v>235699959</v>
      </c>
      <c r="E26" s="1350">
        <v>11931393915</v>
      </c>
      <c r="F26" s="1345">
        <f t="shared" si="0"/>
        <v>13431624606</v>
      </c>
      <c r="G26" s="1351">
        <v>22748004704</v>
      </c>
      <c r="H26" s="1349">
        <f t="shared" si="3"/>
        <v>0.59045286743932268</v>
      </c>
      <c r="I26" s="1350">
        <v>24037945955</v>
      </c>
      <c r="J26" s="252">
        <f t="shared" si="4"/>
        <v>0.55876756820838769</v>
      </c>
    </row>
    <row r="27" spans="1:10" ht="24.95" customHeight="1">
      <c r="A27" s="1356">
        <v>2007</v>
      </c>
      <c r="B27" s="1351">
        <v>675062419</v>
      </c>
      <c r="C27" s="1345">
        <v>735913203</v>
      </c>
      <c r="D27" s="1351">
        <v>301346409</v>
      </c>
      <c r="E27" s="1350">
        <v>12897485540</v>
      </c>
      <c r="F27" s="1345">
        <f t="shared" si="0"/>
        <v>14609807571</v>
      </c>
      <c r="G27" s="1351">
        <v>25669856080</v>
      </c>
      <c r="H27" s="1349">
        <f t="shared" si="3"/>
        <v>0.56914255870654651</v>
      </c>
      <c r="I27" s="1350">
        <v>28929931955</v>
      </c>
      <c r="J27" s="1229">
        <f t="shared" si="4"/>
        <v>0.50500663443402838</v>
      </c>
    </row>
    <row r="28" spans="1:10" ht="24.95" customHeight="1">
      <c r="A28" s="1356">
        <v>2008</v>
      </c>
      <c r="B28" s="1351">
        <v>840419212</v>
      </c>
      <c r="C28" s="1345">
        <v>926758078</v>
      </c>
      <c r="D28" s="1351">
        <v>316596177</v>
      </c>
      <c r="E28" s="1350">
        <v>16473428665</v>
      </c>
      <c r="F28" s="1345">
        <f t="shared" si="0"/>
        <v>18557202132</v>
      </c>
      <c r="G28" s="1351">
        <v>30100335633</v>
      </c>
      <c r="H28" s="1349">
        <f t="shared" si="3"/>
        <v>0.61651146878425911</v>
      </c>
      <c r="I28" s="1350">
        <v>33628128650</v>
      </c>
      <c r="J28" s="1229">
        <f t="shared" si="4"/>
        <v>0.55183570650459013</v>
      </c>
    </row>
    <row r="29" spans="1:10" ht="24.95" customHeight="1">
      <c r="A29" s="1356">
        <v>2009</v>
      </c>
      <c r="B29" s="1351">
        <v>727504483</v>
      </c>
      <c r="C29" s="1345">
        <v>786265947</v>
      </c>
      <c r="D29" s="1351">
        <v>312505688</v>
      </c>
      <c r="E29" s="1350">
        <v>11825648267</v>
      </c>
      <c r="F29" s="1345">
        <f t="shared" si="0"/>
        <v>13651924385</v>
      </c>
      <c r="G29" s="1351">
        <v>25953651605</v>
      </c>
      <c r="H29" s="1349">
        <f t="shared" si="3"/>
        <v>0.52601169934676717</v>
      </c>
      <c r="I29" s="1350">
        <v>28448161189</v>
      </c>
      <c r="J29" s="1229">
        <f t="shared" si="4"/>
        <v>0.47988776126165811</v>
      </c>
    </row>
    <row r="30" spans="1:10" ht="24.95" customHeight="1" thickBot="1">
      <c r="A30" s="1357">
        <v>2010</v>
      </c>
      <c r="B30" s="1354">
        <v>922367900</v>
      </c>
      <c r="C30" s="1353">
        <v>1046405189</v>
      </c>
      <c r="D30" s="1354">
        <v>308871458</v>
      </c>
      <c r="E30" s="1352">
        <v>17404080236</v>
      </c>
      <c r="F30" s="1353">
        <f t="shared" si="0"/>
        <v>19681724783</v>
      </c>
      <c r="G30" s="1354">
        <v>35215281470</v>
      </c>
      <c r="H30" s="1355">
        <f t="shared" si="3"/>
        <v>0.55889727304229897</v>
      </c>
      <c r="I30" s="1352">
        <v>38914412675</v>
      </c>
      <c r="J30" s="1230">
        <f t="shared" si="4"/>
        <v>0.50576954475389624</v>
      </c>
    </row>
    <row r="31" spans="1:10" ht="18" customHeight="1">
      <c r="A31" s="60" t="s">
        <v>152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 ht="18" customHeight="1">
      <c r="A32" s="60" t="s">
        <v>19</v>
      </c>
      <c r="B32" s="32"/>
      <c r="C32" s="32"/>
      <c r="F32" s="32"/>
      <c r="G32" s="32"/>
      <c r="H32" s="32"/>
      <c r="I32" s="32"/>
      <c r="J32" s="32"/>
    </row>
    <row r="35" spans="3:3">
      <c r="C35" s="40"/>
    </row>
    <row r="36" spans="3:3">
      <c r="C36" s="40"/>
    </row>
    <row r="37" spans="3:3">
      <c r="C37" s="40"/>
    </row>
    <row r="40" spans="3:3">
      <c r="C40" s="40"/>
    </row>
  </sheetData>
  <phoneticPr fontId="24" type="noConversion"/>
  <printOptions horizontalCentered="1" verticalCentered="1"/>
  <pageMargins left="0.78740157480314965" right="0.78740157480314965" top="0.98425196850393704" bottom="0.82677165354330717" header="0.51181102362204722" footer="0.27559055118110237"/>
  <pageSetup paperSize="9" scale="60" orientation="landscape" horizontalDpi="300" verticalDpi="300" r:id="rId1"/>
  <headerFooter alignWithMargins="0">
    <oddFooter>&amp;R&amp;"Arial,Negrito"&amp;9
7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24"/>
  <sheetViews>
    <sheetView showGridLines="0" topLeftCell="B1" zoomScaleNormal="100" workbookViewId="0">
      <selection activeCell="S6" sqref="S6:T21"/>
    </sheetView>
  </sheetViews>
  <sheetFormatPr defaultColWidth="11.42578125" defaultRowHeight="12.75"/>
  <cols>
    <col min="1" max="1" width="17.85546875" customWidth="1"/>
    <col min="2" max="2" width="10.5703125" customWidth="1"/>
    <col min="3" max="3" width="10.140625" customWidth="1"/>
    <col min="4" max="6" width="11.5703125" customWidth="1"/>
    <col min="7" max="7" width="10.5703125" customWidth="1"/>
    <col min="8" max="8" width="10.140625" customWidth="1"/>
    <col min="9" max="9" width="10.28515625" customWidth="1"/>
    <col min="10" max="10" width="10.85546875" customWidth="1"/>
    <col min="11" max="11" width="10.28515625" customWidth="1"/>
    <col min="12" max="12" width="11.5703125" customWidth="1"/>
    <col min="13" max="13" width="10" customWidth="1"/>
    <col min="14" max="14" width="11.42578125" customWidth="1"/>
    <col min="15" max="15" width="10.140625" customWidth="1"/>
    <col min="16" max="16" width="10.28515625" customWidth="1"/>
    <col min="17" max="17" width="10.140625" customWidth="1"/>
    <col min="18" max="18" width="9.7109375" customWidth="1"/>
    <col min="19" max="19" width="9.85546875" customWidth="1"/>
    <col min="20" max="20" width="9.5703125" customWidth="1"/>
    <col min="21" max="21" width="9.85546875" customWidth="1"/>
    <col min="22" max="25" width="11.42578125" hidden="1" customWidth="1"/>
  </cols>
  <sheetData>
    <row r="2" spans="1:25" ht="27.95" customHeight="1">
      <c r="A2" s="105" t="s">
        <v>237</v>
      </c>
      <c r="B2" s="38"/>
      <c r="C2" s="38"/>
      <c r="D2" s="38"/>
      <c r="E2" s="38"/>
      <c r="F2" s="38"/>
      <c r="G2" s="38"/>
      <c r="H2" s="30"/>
      <c r="I2" s="30"/>
      <c r="J2" s="30"/>
    </row>
    <row r="3" spans="1:25" ht="27.95" customHeight="1">
      <c r="A3" s="994" t="s">
        <v>124</v>
      </c>
      <c r="B3" s="994"/>
      <c r="C3" s="994"/>
      <c r="D3" s="994"/>
      <c r="E3" s="994"/>
      <c r="F3" s="994"/>
      <c r="G3" s="994"/>
      <c r="H3" s="994"/>
      <c r="I3" s="93"/>
      <c r="J3" s="91"/>
      <c r="K3" s="92"/>
      <c r="L3" s="92"/>
    </row>
    <row r="4" spans="1:25" ht="13.5" thickBot="1">
      <c r="J4" s="92"/>
      <c r="K4" s="92"/>
      <c r="L4" s="92"/>
    </row>
    <row r="5" spans="1:25" ht="30" customHeight="1" thickBot="1">
      <c r="A5" s="186" t="s">
        <v>308</v>
      </c>
      <c r="B5" s="1559" t="s">
        <v>422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1110"/>
      <c r="T5" s="1110"/>
      <c r="U5" s="902"/>
    </row>
    <row r="6" spans="1:25" ht="30" customHeight="1" thickBot="1">
      <c r="A6" s="187"/>
      <c r="B6" s="187">
        <v>1990</v>
      </c>
      <c r="C6" s="188">
        <v>1991</v>
      </c>
      <c r="D6" s="187">
        <v>1992</v>
      </c>
      <c r="E6" s="188">
        <v>1993</v>
      </c>
      <c r="F6" s="187">
        <v>1994</v>
      </c>
      <c r="G6" s="188">
        <v>1995</v>
      </c>
      <c r="H6" s="187">
        <v>1996</v>
      </c>
      <c r="I6" s="187">
        <v>1997</v>
      </c>
      <c r="J6" s="187">
        <v>1998</v>
      </c>
      <c r="K6" s="187">
        <v>1999</v>
      </c>
      <c r="L6" s="379">
        <v>2000</v>
      </c>
      <c r="M6" s="378">
        <v>2001</v>
      </c>
      <c r="N6" s="361">
        <v>2002</v>
      </c>
      <c r="O6" s="361" t="s">
        <v>175</v>
      </c>
      <c r="P6" s="373">
        <v>2004</v>
      </c>
      <c r="Q6" s="368">
        <v>2005</v>
      </c>
      <c r="R6" s="368">
        <v>2006</v>
      </c>
      <c r="S6" s="368">
        <v>2007</v>
      </c>
      <c r="T6" s="368">
        <v>2009</v>
      </c>
      <c r="U6" s="368">
        <v>2010</v>
      </c>
      <c r="V6" s="368">
        <v>2008</v>
      </c>
      <c r="W6" s="373">
        <v>2006</v>
      </c>
      <c r="X6" s="376">
        <v>2005</v>
      </c>
      <c r="Y6" s="373" t="s">
        <v>153</v>
      </c>
    </row>
    <row r="7" spans="1:25" ht="30" customHeight="1">
      <c r="A7" s="189" t="s">
        <v>423</v>
      </c>
      <c r="B7" s="190">
        <v>182567</v>
      </c>
      <c r="C7" s="191">
        <v>133894</v>
      </c>
      <c r="D7" s="190">
        <v>43790</v>
      </c>
      <c r="E7" s="191">
        <v>82007</v>
      </c>
      <c r="F7" s="190">
        <v>212156</v>
      </c>
      <c r="G7" s="191">
        <v>212270</v>
      </c>
      <c r="H7" s="192">
        <v>242093</v>
      </c>
      <c r="I7" s="192">
        <v>280676</v>
      </c>
      <c r="J7" s="192">
        <v>131027</v>
      </c>
      <c r="K7" s="192">
        <v>78632</v>
      </c>
      <c r="L7" s="365">
        <v>188568</v>
      </c>
      <c r="M7" s="359">
        <v>273788</v>
      </c>
      <c r="N7" s="355">
        <v>239033</v>
      </c>
      <c r="O7" s="370">
        <v>193253</v>
      </c>
      <c r="P7" s="374">
        <v>361044</v>
      </c>
      <c r="Q7" s="370">
        <v>305108</v>
      </c>
      <c r="R7" s="372">
        <v>280068</v>
      </c>
      <c r="S7" s="540">
        <v>265861</v>
      </c>
      <c r="T7" s="540">
        <v>68463</v>
      </c>
      <c r="U7" s="370">
        <v>110516</v>
      </c>
      <c r="V7" s="370">
        <v>116403</v>
      </c>
      <c r="W7" s="370">
        <v>104766</v>
      </c>
      <c r="X7" s="370">
        <v>29149</v>
      </c>
      <c r="Y7" s="370">
        <v>32923</v>
      </c>
    </row>
    <row r="8" spans="1:25" ht="30" customHeight="1">
      <c r="A8" s="189" t="s">
        <v>315</v>
      </c>
      <c r="B8" s="190">
        <v>169016</v>
      </c>
      <c r="C8" s="193">
        <v>106559</v>
      </c>
      <c r="D8" s="190">
        <v>59998</v>
      </c>
      <c r="E8" s="193">
        <v>94776</v>
      </c>
      <c r="F8" s="190">
        <v>176670</v>
      </c>
      <c r="G8" s="193">
        <v>246418</v>
      </c>
      <c r="H8" s="194">
        <v>235211</v>
      </c>
      <c r="I8" s="194">
        <v>255257</v>
      </c>
      <c r="J8" s="194">
        <v>170128</v>
      </c>
      <c r="K8" s="194">
        <v>129039</v>
      </c>
      <c r="L8" s="365">
        <v>258520</v>
      </c>
      <c r="M8" s="359">
        <v>326543</v>
      </c>
      <c r="N8" s="359">
        <v>203409</v>
      </c>
      <c r="O8" s="372">
        <v>226856</v>
      </c>
      <c r="P8" s="375">
        <v>389234</v>
      </c>
      <c r="Q8" s="372">
        <v>379063</v>
      </c>
      <c r="R8" s="372">
        <v>259598</v>
      </c>
      <c r="S8" s="543">
        <v>306490</v>
      </c>
      <c r="T8" s="543">
        <v>77055</v>
      </c>
      <c r="U8" s="372">
        <v>138056</v>
      </c>
      <c r="V8" s="372">
        <v>142808</v>
      </c>
      <c r="W8" s="372">
        <v>90620</v>
      </c>
      <c r="X8" s="372">
        <v>50414</v>
      </c>
      <c r="Y8" s="372">
        <v>19361</v>
      </c>
    </row>
    <row r="9" spans="1:25" ht="30" customHeight="1">
      <c r="A9" s="189" t="s">
        <v>317</v>
      </c>
      <c r="B9" s="190">
        <v>165020</v>
      </c>
      <c r="C9" s="193">
        <v>135310</v>
      </c>
      <c r="D9" s="190">
        <v>56082</v>
      </c>
      <c r="E9" s="193">
        <v>182116</v>
      </c>
      <c r="F9" s="190">
        <v>231921</v>
      </c>
      <c r="G9" s="193">
        <v>272590</v>
      </c>
      <c r="H9" s="194">
        <v>316740</v>
      </c>
      <c r="I9" s="194">
        <v>277726</v>
      </c>
      <c r="J9" s="194">
        <v>281423</v>
      </c>
      <c r="K9" s="194">
        <v>170554</v>
      </c>
      <c r="L9" s="365">
        <v>273815</v>
      </c>
      <c r="M9" s="359">
        <v>426301</v>
      </c>
      <c r="N9" s="359">
        <v>253789</v>
      </c>
      <c r="O9" s="372">
        <v>210426</v>
      </c>
      <c r="P9" s="375">
        <v>501803</v>
      </c>
      <c r="Q9" s="372">
        <v>462412</v>
      </c>
      <c r="R9" s="372">
        <v>331521</v>
      </c>
      <c r="S9" s="543">
        <v>386211</v>
      </c>
      <c r="T9" s="543">
        <v>88997</v>
      </c>
      <c r="U9" s="372">
        <v>167888</v>
      </c>
      <c r="V9" s="372">
        <v>125227</v>
      </c>
      <c r="W9" s="372">
        <v>106818</v>
      </c>
      <c r="X9" s="372">
        <v>68006</v>
      </c>
      <c r="Y9" s="372">
        <v>30504</v>
      </c>
    </row>
    <row r="10" spans="1:25" ht="30" customHeight="1">
      <c r="A10" s="189" t="s">
        <v>316</v>
      </c>
      <c r="B10" s="190">
        <v>127538</v>
      </c>
      <c r="C10" s="193">
        <v>205139</v>
      </c>
      <c r="D10" s="190">
        <v>62798</v>
      </c>
      <c r="E10" s="193">
        <v>142784</v>
      </c>
      <c r="F10" s="190">
        <v>173145</v>
      </c>
      <c r="G10" s="193">
        <v>317992</v>
      </c>
      <c r="H10" s="194">
        <v>288958</v>
      </c>
      <c r="I10" s="194">
        <v>364645</v>
      </c>
      <c r="J10" s="194">
        <v>260396</v>
      </c>
      <c r="K10" s="194">
        <v>177440</v>
      </c>
      <c r="L10" s="365">
        <v>271247</v>
      </c>
      <c r="M10" s="359">
        <v>351469</v>
      </c>
      <c r="N10" s="359">
        <v>246111</v>
      </c>
      <c r="O10" s="372">
        <v>250531</v>
      </c>
      <c r="P10" s="375">
        <v>512836</v>
      </c>
      <c r="Q10" s="372">
        <v>386581</v>
      </c>
      <c r="R10" s="372">
        <v>271851</v>
      </c>
      <c r="S10" s="543">
        <v>387405</v>
      </c>
      <c r="T10" s="543">
        <v>69009</v>
      </c>
      <c r="U10" s="372">
        <v>135160</v>
      </c>
      <c r="V10" s="372">
        <v>125912</v>
      </c>
      <c r="W10" s="372">
        <v>80291</v>
      </c>
      <c r="X10" s="372">
        <v>54821</v>
      </c>
      <c r="Y10" s="372">
        <v>15875</v>
      </c>
    </row>
    <row r="11" spans="1:25" ht="30" customHeight="1">
      <c r="A11" s="189" t="s">
        <v>442</v>
      </c>
      <c r="B11" s="194">
        <v>256860</v>
      </c>
      <c r="C11" s="194">
        <v>208490</v>
      </c>
      <c r="D11" s="194">
        <v>68121</v>
      </c>
      <c r="E11" s="194">
        <v>154342</v>
      </c>
      <c r="F11" s="194">
        <v>158565</v>
      </c>
      <c r="G11" s="194">
        <v>341727</v>
      </c>
      <c r="H11" s="194">
        <v>296123</v>
      </c>
      <c r="I11" s="194">
        <v>337082</v>
      </c>
      <c r="J11" s="194">
        <v>255395</v>
      </c>
      <c r="K11" s="194">
        <v>144927</v>
      </c>
      <c r="L11" s="365">
        <v>288579</v>
      </c>
      <c r="M11" s="359">
        <v>348223</v>
      </c>
      <c r="N11" s="359">
        <v>259667</v>
      </c>
      <c r="O11" s="372">
        <v>230111</v>
      </c>
      <c r="P11" s="375">
        <v>507548</v>
      </c>
      <c r="Q11" s="372">
        <v>438856</v>
      </c>
      <c r="R11" s="372">
        <v>320871</v>
      </c>
      <c r="S11" s="543">
        <v>394454</v>
      </c>
      <c r="T11" s="543">
        <v>88603</v>
      </c>
      <c r="U11" s="372">
        <v>140310</v>
      </c>
      <c r="V11" s="372">
        <v>110736</v>
      </c>
      <c r="W11" s="372">
        <v>88446</v>
      </c>
      <c r="X11" s="372">
        <v>80885</v>
      </c>
      <c r="Y11" s="372">
        <v>22711</v>
      </c>
    </row>
    <row r="12" spans="1:25" ht="30" customHeight="1">
      <c r="A12" s="189" t="s">
        <v>443</v>
      </c>
      <c r="B12" s="190">
        <v>166839</v>
      </c>
      <c r="C12" s="193">
        <v>206820</v>
      </c>
      <c r="D12" s="190">
        <v>93337</v>
      </c>
      <c r="E12" s="193">
        <v>176058</v>
      </c>
      <c r="F12" s="190">
        <v>153935</v>
      </c>
      <c r="G12" s="193">
        <v>359211</v>
      </c>
      <c r="H12" s="194">
        <v>275134</v>
      </c>
      <c r="I12" s="194">
        <v>329514</v>
      </c>
      <c r="J12" s="194">
        <v>215967</v>
      </c>
      <c r="K12" s="194">
        <v>162170</v>
      </c>
      <c r="L12" s="365">
        <v>335795</v>
      </c>
      <c r="M12" s="359">
        <v>355098</v>
      </c>
      <c r="N12" s="359">
        <v>195167</v>
      </c>
      <c r="O12" s="372">
        <v>269475</v>
      </c>
      <c r="P12" s="375">
        <v>521319</v>
      </c>
      <c r="Q12" s="372">
        <v>465513</v>
      </c>
      <c r="R12" s="372">
        <v>297493</v>
      </c>
      <c r="S12" s="543">
        <v>338646</v>
      </c>
      <c r="T12" s="543">
        <v>95518</v>
      </c>
      <c r="U12" s="372">
        <v>168226</v>
      </c>
      <c r="V12" s="372">
        <v>108339</v>
      </c>
      <c r="W12" s="512">
        <v>100615</v>
      </c>
      <c r="X12" s="372">
        <v>84284</v>
      </c>
      <c r="Y12" s="375">
        <v>17993</v>
      </c>
    </row>
    <row r="13" spans="1:25" ht="30" customHeight="1">
      <c r="A13" s="189" t="s">
        <v>477</v>
      </c>
      <c r="B13" s="190">
        <v>193786</v>
      </c>
      <c r="C13" s="193">
        <v>240810</v>
      </c>
      <c r="D13" s="190">
        <v>91204</v>
      </c>
      <c r="E13" s="193">
        <v>192678</v>
      </c>
      <c r="F13" s="190">
        <v>164716</v>
      </c>
      <c r="G13" s="193">
        <v>367792</v>
      </c>
      <c r="H13" s="194">
        <v>339663</v>
      </c>
      <c r="I13" s="194">
        <v>308546</v>
      </c>
      <c r="J13" s="194">
        <v>213645</v>
      </c>
      <c r="K13" s="194">
        <v>207075</v>
      </c>
      <c r="L13" s="365">
        <v>308256</v>
      </c>
      <c r="M13" s="359">
        <v>373480</v>
      </c>
      <c r="N13" s="359">
        <v>358000</v>
      </c>
      <c r="O13" s="372">
        <v>343182</v>
      </c>
      <c r="P13" s="369">
        <v>615460</v>
      </c>
      <c r="Q13" s="372">
        <v>415662</v>
      </c>
      <c r="R13" s="372">
        <v>339978</v>
      </c>
      <c r="S13" s="543">
        <v>385444</v>
      </c>
      <c r="T13" s="543">
        <v>114983</v>
      </c>
      <c r="U13" s="372">
        <v>182480</v>
      </c>
      <c r="V13" s="372">
        <v>147635</v>
      </c>
      <c r="W13" s="369">
        <v>116224</v>
      </c>
      <c r="X13" s="372">
        <v>53357</v>
      </c>
      <c r="Y13" s="369">
        <v>10976</v>
      </c>
    </row>
    <row r="14" spans="1:25" ht="30" customHeight="1">
      <c r="A14" s="189" t="s">
        <v>478</v>
      </c>
      <c r="B14" s="190">
        <v>231358</v>
      </c>
      <c r="C14" s="193">
        <v>194089</v>
      </c>
      <c r="D14" s="190">
        <v>101047</v>
      </c>
      <c r="E14" s="193">
        <v>226546</v>
      </c>
      <c r="F14" s="190">
        <v>211958</v>
      </c>
      <c r="G14" s="193">
        <v>351813</v>
      </c>
      <c r="H14" s="194">
        <v>327244</v>
      </c>
      <c r="I14" s="194">
        <v>259648</v>
      </c>
      <c r="J14" s="194">
        <v>165969</v>
      </c>
      <c r="K14" s="194">
        <v>186384</v>
      </c>
      <c r="L14" s="365">
        <v>368579</v>
      </c>
      <c r="M14" s="359">
        <v>346336</v>
      </c>
      <c r="N14" s="359">
        <v>353631</v>
      </c>
      <c r="O14" s="372">
        <v>309500</v>
      </c>
      <c r="P14" s="369">
        <v>579854</v>
      </c>
      <c r="Q14" s="372">
        <v>499320</v>
      </c>
      <c r="R14" s="372">
        <v>410867</v>
      </c>
      <c r="S14" s="543">
        <v>445604</v>
      </c>
      <c r="T14" s="543">
        <v>148926</v>
      </c>
      <c r="U14" s="372">
        <v>188205</v>
      </c>
      <c r="V14" s="372">
        <v>166904</v>
      </c>
      <c r="W14" s="369">
        <v>134771</v>
      </c>
      <c r="X14" s="372">
        <v>68465</v>
      </c>
      <c r="Y14" s="369">
        <v>11049</v>
      </c>
    </row>
    <row r="15" spans="1:25" ht="30" customHeight="1">
      <c r="A15" s="189" t="s">
        <v>480</v>
      </c>
      <c r="B15" s="190">
        <v>247787</v>
      </c>
      <c r="C15" s="193">
        <v>219755</v>
      </c>
      <c r="D15" s="190">
        <v>135841</v>
      </c>
      <c r="E15" s="193">
        <v>227124</v>
      </c>
      <c r="F15" s="190">
        <v>249491</v>
      </c>
      <c r="G15" s="193">
        <v>316398</v>
      </c>
      <c r="H15" s="194">
        <v>302341</v>
      </c>
      <c r="I15" s="194">
        <v>351430</v>
      </c>
      <c r="J15" s="194">
        <v>207608</v>
      </c>
      <c r="K15" s="194">
        <v>243788</v>
      </c>
      <c r="L15" s="365">
        <v>332262</v>
      </c>
      <c r="M15" s="359">
        <v>297458</v>
      </c>
      <c r="N15" s="359">
        <v>398878</v>
      </c>
      <c r="O15" s="372">
        <v>404238</v>
      </c>
      <c r="P15" s="369">
        <v>1201820</v>
      </c>
      <c r="Q15" s="372">
        <v>380257</v>
      </c>
      <c r="R15" s="372">
        <v>358726</v>
      </c>
      <c r="S15" s="543">
        <v>417576</v>
      </c>
      <c r="T15" s="543">
        <v>174989</v>
      </c>
      <c r="U15" s="372">
        <v>166812</v>
      </c>
      <c r="V15" s="372">
        <v>201246</v>
      </c>
      <c r="W15" s="369">
        <v>107663</v>
      </c>
      <c r="X15" s="372">
        <v>50218</v>
      </c>
      <c r="Y15" s="369">
        <v>22007</v>
      </c>
    </row>
    <row r="16" spans="1:25" ht="30" customHeight="1">
      <c r="A16" s="189" t="s">
        <v>481</v>
      </c>
      <c r="B16" s="190">
        <v>293961</v>
      </c>
      <c r="C16" s="193">
        <v>252926</v>
      </c>
      <c r="D16" s="190">
        <v>130796</v>
      </c>
      <c r="E16" s="193">
        <v>221757</v>
      </c>
      <c r="F16" s="190">
        <v>272693</v>
      </c>
      <c r="G16" s="193">
        <v>379377</v>
      </c>
      <c r="H16" s="194">
        <v>386359</v>
      </c>
      <c r="I16" s="194">
        <v>317709</v>
      </c>
      <c r="J16" s="194">
        <v>308461</v>
      </c>
      <c r="K16" s="194">
        <v>320966</v>
      </c>
      <c r="L16" s="365">
        <v>428804</v>
      </c>
      <c r="M16" s="359">
        <v>445204</v>
      </c>
      <c r="N16" s="359">
        <v>404633</v>
      </c>
      <c r="O16" s="372">
        <v>469562</v>
      </c>
      <c r="P16" s="369">
        <v>711081</v>
      </c>
      <c r="Q16" s="372">
        <v>468486</v>
      </c>
      <c r="R16" s="372">
        <v>401891</v>
      </c>
      <c r="S16" s="543">
        <v>551286</v>
      </c>
      <c r="T16" s="543">
        <v>201606</v>
      </c>
      <c r="U16" s="372">
        <v>198642</v>
      </c>
      <c r="V16" s="372">
        <v>180942</v>
      </c>
      <c r="W16" s="369">
        <v>117496</v>
      </c>
      <c r="X16" s="372">
        <v>69847</v>
      </c>
      <c r="Y16" s="369">
        <v>18036</v>
      </c>
    </row>
    <row r="17" spans="1:44" ht="30" customHeight="1">
      <c r="A17" s="189" t="s">
        <v>1</v>
      </c>
      <c r="B17" s="190">
        <v>285243</v>
      </c>
      <c r="C17" s="193">
        <v>191048</v>
      </c>
      <c r="D17" s="190">
        <v>126670</v>
      </c>
      <c r="E17" s="193">
        <v>226361</v>
      </c>
      <c r="F17" s="190">
        <v>331784</v>
      </c>
      <c r="G17" s="193">
        <v>371263</v>
      </c>
      <c r="H17" s="194">
        <v>351141</v>
      </c>
      <c r="I17" s="194">
        <v>302551</v>
      </c>
      <c r="J17" s="194">
        <v>296054</v>
      </c>
      <c r="K17" s="194">
        <v>494970</v>
      </c>
      <c r="L17" s="365">
        <v>479582</v>
      </c>
      <c r="M17" s="359">
        <v>462754</v>
      </c>
      <c r="N17" s="359">
        <v>394932</v>
      </c>
      <c r="O17" s="372">
        <v>464219</v>
      </c>
      <c r="P17" s="369">
        <v>653219</v>
      </c>
      <c r="Q17" s="372">
        <v>476372</v>
      </c>
      <c r="R17" s="372">
        <v>409170</v>
      </c>
      <c r="S17" s="543">
        <v>552556</v>
      </c>
      <c r="T17" s="543">
        <v>192102</v>
      </c>
      <c r="U17" s="372">
        <v>194765</v>
      </c>
      <c r="V17" s="372">
        <v>147746</v>
      </c>
      <c r="W17" s="369">
        <v>127991</v>
      </c>
      <c r="X17" s="372">
        <v>82981</v>
      </c>
      <c r="Y17" s="369">
        <v>18847</v>
      </c>
    </row>
    <row r="18" spans="1:44" ht="30" customHeight="1" thickBot="1">
      <c r="A18" s="195" t="s">
        <v>9</v>
      </c>
      <c r="B18" s="196">
        <v>128942</v>
      </c>
      <c r="C18" s="197">
        <v>46710</v>
      </c>
      <c r="D18" s="196">
        <v>74504</v>
      </c>
      <c r="E18" s="197">
        <v>149893</v>
      </c>
      <c r="F18" s="196">
        <v>254027</v>
      </c>
      <c r="G18" s="197">
        <v>270758</v>
      </c>
      <c r="H18" s="198">
        <v>265805</v>
      </c>
      <c r="I18" s="198">
        <v>135856</v>
      </c>
      <c r="J18" s="198">
        <v>206285</v>
      </c>
      <c r="K18" s="198">
        <v>408470</v>
      </c>
      <c r="L18" s="367">
        <v>436453</v>
      </c>
      <c r="M18" s="359">
        <v>242704</v>
      </c>
      <c r="N18" s="359">
        <v>168563</v>
      </c>
      <c r="O18" s="485">
        <v>221882</v>
      </c>
      <c r="P18" s="369">
        <v>360218</v>
      </c>
      <c r="Q18" s="372">
        <v>288556</v>
      </c>
      <c r="R18" s="372">
        <v>242688</v>
      </c>
      <c r="S18" s="548">
        <v>370152</v>
      </c>
      <c r="T18" s="548">
        <v>102032</v>
      </c>
      <c r="U18" s="485">
        <v>106131</v>
      </c>
      <c r="V18" s="485">
        <v>74361</v>
      </c>
      <c r="W18" s="600">
        <v>72884</v>
      </c>
      <c r="X18" s="485">
        <v>44993</v>
      </c>
      <c r="Y18" s="600">
        <v>14143</v>
      </c>
    </row>
    <row r="19" spans="1:44" s="9" customFormat="1" ht="24.95" customHeight="1">
      <c r="A19" s="1117" t="s">
        <v>310</v>
      </c>
      <c r="B19" s="550">
        <v>100</v>
      </c>
      <c r="C19" s="511">
        <f t="shared" ref="C19:V19" si="0">(C20/$B$20)*100</f>
        <v>87.448860047114707</v>
      </c>
      <c r="D19" s="511">
        <f t="shared" si="0"/>
        <v>42.638766442472324</v>
      </c>
      <c r="E19" s="511">
        <f t="shared" si="0"/>
        <v>84.790215429922696</v>
      </c>
      <c r="F19" s="511">
        <f t="shared" si="0"/>
        <v>105.80436168314402</v>
      </c>
      <c r="G19" s="511">
        <f t="shared" si="0"/>
        <v>155.48134134394917</v>
      </c>
      <c r="H19" s="511">
        <f t="shared" si="0"/>
        <v>148.09860848693523</v>
      </c>
      <c r="I19" s="511">
        <f t="shared" si="0"/>
        <v>143.76314101294571</v>
      </c>
      <c r="J19" s="511">
        <f t="shared" si="0"/>
        <v>110.75744910913681</v>
      </c>
      <c r="K19" s="511">
        <f t="shared" si="0"/>
        <v>111.24978919252877</v>
      </c>
      <c r="L19" s="1182">
        <f t="shared" si="0"/>
        <v>162.13126047146557</v>
      </c>
      <c r="M19" s="551">
        <f t="shared" si="0"/>
        <v>173.51988654576695</v>
      </c>
      <c r="N19" s="551">
        <f t="shared" si="0"/>
        <v>141.93265839552748</v>
      </c>
      <c r="O19" s="551">
        <f t="shared" si="0"/>
        <v>146.72751261067646</v>
      </c>
      <c r="P19" s="551">
        <f t="shared" si="0"/>
        <v>282.38752068771629</v>
      </c>
      <c r="Q19" s="551">
        <f t="shared" si="0"/>
        <v>202.79111133615388</v>
      </c>
      <c r="R19" s="551">
        <f t="shared" si="0"/>
        <v>160.26357773660763</v>
      </c>
      <c r="S19" s="551">
        <f t="shared" si="0"/>
        <v>196.07381548660081</v>
      </c>
      <c r="T19" s="551">
        <f t="shared" si="0"/>
        <v>58.078040211244399</v>
      </c>
      <c r="U19" s="551">
        <f t="shared" si="0"/>
        <v>77.47061251973831</v>
      </c>
      <c r="V19" s="184">
        <f t="shared" si="0"/>
        <v>67.305629386377731</v>
      </c>
    </row>
    <row r="20" spans="1:44" s="95" customFormat="1" ht="24.95" customHeight="1" thickBot="1">
      <c r="A20" s="1179" t="s">
        <v>260</v>
      </c>
      <c r="B20" s="542">
        <f t="shared" ref="B20:J20" si="1">SUM(B7:B18)</f>
        <v>2448917</v>
      </c>
      <c r="C20" s="542">
        <f t="shared" si="1"/>
        <v>2141550</v>
      </c>
      <c r="D20" s="542">
        <f t="shared" si="1"/>
        <v>1044188</v>
      </c>
      <c r="E20" s="542">
        <f t="shared" si="1"/>
        <v>2076442</v>
      </c>
      <c r="F20" s="542">
        <f t="shared" si="1"/>
        <v>2591061</v>
      </c>
      <c r="G20" s="542">
        <f t="shared" si="1"/>
        <v>3807609</v>
      </c>
      <c r="H20" s="542">
        <f t="shared" si="1"/>
        <v>3626812</v>
      </c>
      <c r="I20" s="542">
        <f t="shared" si="1"/>
        <v>3520640</v>
      </c>
      <c r="J20" s="542">
        <f t="shared" si="1"/>
        <v>2712358</v>
      </c>
      <c r="K20" s="542">
        <f t="shared" ref="K20:S20" si="2">SUM(K7:K18)</f>
        <v>2724415</v>
      </c>
      <c r="L20" s="537">
        <f t="shared" si="2"/>
        <v>3970460</v>
      </c>
      <c r="M20" s="541">
        <f t="shared" si="2"/>
        <v>4249358</v>
      </c>
      <c r="N20" s="541">
        <f t="shared" si="2"/>
        <v>3475813</v>
      </c>
      <c r="O20" s="541">
        <f t="shared" si="2"/>
        <v>3593235</v>
      </c>
      <c r="P20" s="1181">
        <f t="shared" si="2"/>
        <v>6915436</v>
      </c>
      <c r="Q20" s="543">
        <f t="shared" si="2"/>
        <v>4966186</v>
      </c>
      <c r="R20" s="543">
        <f t="shared" si="2"/>
        <v>3924722</v>
      </c>
      <c r="S20" s="543">
        <f t="shared" si="2"/>
        <v>4801685</v>
      </c>
      <c r="T20" s="543">
        <f t="shared" ref="T20:Y20" si="3">SUM(T7:T18)</f>
        <v>1422283</v>
      </c>
      <c r="U20" s="543">
        <f t="shared" si="3"/>
        <v>1897191</v>
      </c>
      <c r="V20" s="598">
        <f t="shared" si="3"/>
        <v>1648259</v>
      </c>
      <c r="W20" s="601">
        <f t="shared" si="3"/>
        <v>1248585</v>
      </c>
      <c r="X20" s="601">
        <f t="shared" si="3"/>
        <v>737420</v>
      </c>
      <c r="Y20" s="601">
        <f t="shared" si="3"/>
        <v>234425</v>
      </c>
      <c r="Z20" s="1122"/>
      <c r="AA20" s="1122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 s="9" customFormat="1" ht="24.95" customHeight="1" thickBot="1">
      <c r="A21" s="1180" t="s">
        <v>312</v>
      </c>
      <c r="B21" s="552">
        <v>0</v>
      </c>
      <c r="C21" s="705">
        <f t="shared" ref="C21:H21" si="4">(C20-B20)/B20</f>
        <v>-0.12551139952885296</v>
      </c>
      <c r="D21" s="705">
        <f t="shared" si="4"/>
        <v>-0.51241483971889523</v>
      </c>
      <c r="E21" s="705">
        <f t="shared" si="4"/>
        <v>0.98857102360877547</v>
      </c>
      <c r="F21" s="705">
        <f t="shared" si="4"/>
        <v>0.24783692489364018</v>
      </c>
      <c r="G21" s="705">
        <f t="shared" si="4"/>
        <v>0.46951731356382581</v>
      </c>
      <c r="H21" s="705">
        <f t="shared" si="4"/>
        <v>-4.7483079276259721E-2</v>
      </c>
      <c r="I21" s="705">
        <f t="shared" ref="I21:N21" si="5">(I20-H20)/H20</f>
        <v>-2.9274194526763449E-2</v>
      </c>
      <c r="J21" s="705">
        <f t="shared" si="5"/>
        <v>-0.22958382566806035</v>
      </c>
      <c r="K21" s="705">
        <f t="shared" si="5"/>
        <v>4.4452096662756166E-3</v>
      </c>
      <c r="L21" s="1183">
        <f t="shared" si="5"/>
        <v>0.45736240624133989</v>
      </c>
      <c r="M21" s="705">
        <f t="shared" si="5"/>
        <v>7.0243246374475501E-2</v>
      </c>
      <c r="N21" s="705">
        <f t="shared" si="5"/>
        <v>-0.18203808669450774</v>
      </c>
      <c r="O21" s="705">
        <f t="shared" ref="O21:Q21" si="6">(O20-N20)/N20</f>
        <v>3.3782599926981113E-2</v>
      </c>
      <c r="P21" s="705">
        <f t="shared" si="6"/>
        <v>0.92457103417950681</v>
      </c>
      <c r="Q21" s="705">
        <f t="shared" si="6"/>
        <v>-0.28186942949077975</v>
      </c>
      <c r="R21" s="705">
        <f t="shared" ref="R21" si="7">(R20-Q20)/Q20</f>
        <v>-0.20971103377924227</v>
      </c>
      <c r="S21" s="705">
        <f t="shared" ref="S21" si="8">(S20-R20)/R20</f>
        <v>0.22344588992545206</v>
      </c>
      <c r="T21" s="705">
        <f t="shared" ref="T21:U21" si="9">(T20-S20)/S20</f>
        <v>-0.70379502195583421</v>
      </c>
      <c r="U21" s="705">
        <f t="shared" si="9"/>
        <v>0.33390541826064152</v>
      </c>
      <c r="V21" s="701">
        <f t="shared" ref="V21" si="10">(V20-U20)/U20</f>
        <v>-0.13121082695416539</v>
      </c>
    </row>
    <row r="22" spans="1:44">
      <c r="A22" s="72" t="s">
        <v>19</v>
      </c>
      <c r="J22" s="92"/>
      <c r="K22" s="92"/>
      <c r="L22" s="92"/>
    </row>
    <row r="23" spans="1:44" hidden="1">
      <c r="A23" s="72"/>
    </row>
    <row r="24" spans="1:44">
      <c r="A24" s="889" t="s">
        <v>93</v>
      </c>
    </row>
  </sheetData>
  <mergeCells count="1">
    <mergeCell ref="B5:R5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55" firstPageNumber="45" orientation="landscape" horizontalDpi="300" verticalDpi="300" r:id="rId1"/>
  <headerFooter alignWithMargins="0">
    <oddFooter>&amp;R
&amp;"Arial,Negrito"62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showGridLines="0" topLeftCell="N5" zoomScaleNormal="100" workbookViewId="0">
      <selection activeCell="V6" sqref="V6:V21"/>
    </sheetView>
  </sheetViews>
  <sheetFormatPr defaultColWidth="11.42578125" defaultRowHeight="12.75"/>
  <cols>
    <col min="1" max="1" width="17.85546875" customWidth="1"/>
    <col min="2" max="2" width="10.7109375" customWidth="1"/>
    <col min="3" max="3" width="9.7109375" customWidth="1"/>
    <col min="4" max="4" width="11.42578125" customWidth="1"/>
    <col min="5" max="5" width="10" customWidth="1"/>
    <col min="6" max="6" width="10.140625" customWidth="1"/>
    <col min="7" max="7" width="9.5703125" customWidth="1"/>
    <col min="8" max="9" width="11.28515625" customWidth="1"/>
    <col min="10" max="10" width="11" customWidth="1"/>
    <col min="11" max="11" width="10.7109375" customWidth="1"/>
    <col min="12" max="12" width="10.28515625" customWidth="1"/>
    <col min="13" max="13" width="10" customWidth="1"/>
    <col min="14" max="15" width="9.42578125" customWidth="1"/>
    <col min="16" max="16" width="10.42578125" customWidth="1"/>
    <col min="17" max="17" width="9.85546875" customWidth="1"/>
    <col min="18" max="18" width="10" customWidth="1"/>
  </cols>
  <sheetData>
    <row r="2" spans="1:22" ht="27.95" customHeight="1">
      <c r="A2" s="105" t="s">
        <v>237</v>
      </c>
      <c r="B2" s="38"/>
      <c r="C2" s="38"/>
      <c r="D2" s="38"/>
      <c r="E2" s="38"/>
      <c r="F2" s="38"/>
      <c r="G2" s="38"/>
      <c r="H2" s="38"/>
      <c r="I2" s="30"/>
      <c r="J2" s="30"/>
    </row>
    <row r="3" spans="1:22" ht="27.95" customHeight="1">
      <c r="A3" s="105" t="s">
        <v>125</v>
      </c>
      <c r="B3" s="38"/>
      <c r="C3" s="38"/>
      <c r="D3" s="38"/>
      <c r="E3" s="38"/>
      <c r="F3" s="38"/>
      <c r="G3" s="38"/>
      <c r="H3" s="38"/>
      <c r="I3" s="30"/>
      <c r="J3" s="91"/>
      <c r="K3" s="92"/>
      <c r="L3" s="92"/>
      <c r="M3" s="92"/>
    </row>
    <row r="4" spans="1:22" ht="13.5" thickBot="1">
      <c r="J4" s="92"/>
      <c r="K4" s="92"/>
      <c r="L4" s="92"/>
      <c r="M4" s="92"/>
    </row>
    <row r="5" spans="1:22" ht="30" customHeight="1" thickBot="1">
      <c r="A5" s="911" t="s">
        <v>308</v>
      </c>
      <c r="B5" s="1559" t="s">
        <v>422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901"/>
      <c r="T5" s="901"/>
      <c r="U5" s="266"/>
      <c r="V5" s="267"/>
    </row>
    <row r="6" spans="1:22" ht="30" customHeight="1" thickBot="1">
      <c r="A6" s="187"/>
      <c r="B6" s="187">
        <v>1990</v>
      </c>
      <c r="C6" s="188">
        <v>1991</v>
      </c>
      <c r="D6" s="187">
        <v>1992</v>
      </c>
      <c r="E6" s="188">
        <v>1993</v>
      </c>
      <c r="F6" s="187">
        <v>1994</v>
      </c>
      <c r="G6" s="188">
        <v>1995</v>
      </c>
      <c r="H6" s="187">
        <v>1996</v>
      </c>
      <c r="I6" s="187">
        <v>1997</v>
      </c>
      <c r="J6" s="187">
        <v>1998</v>
      </c>
      <c r="K6" s="187">
        <v>1999</v>
      </c>
      <c r="L6" s="187">
        <v>2000</v>
      </c>
      <c r="M6" s="378">
        <v>2001</v>
      </c>
      <c r="N6" s="361">
        <v>2002</v>
      </c>
      <c r="O6" s="378">
        <v>2003</v>
      </c>
      <c r="P6" s="373">
        <v>2004</v>
      </c>
      <c r="Q6" s="368">
        <v>2005</v>
      </c>
      <c r="R6" s="368">
        <v>2006</v>
      </c>
      <c r="S6" s="1214">
        <v>2007</v>
      </c>
      <c r="T6" s="424">
        <v>2008</v>
      </c>
      <c r="U6" s="1237">
        <v>2009</v>
      </c>
      <c r="V6" s="1237">
        <v>2010</v>
      </c>
    </row>
    <row r="7" spans="1:22" ht="30" customHeight="1">
      <c r="A7" s="189" t="s">
        <v>423</v>
      </c>
      <c r="B7" s="190">
        <v>16406</v>
      </c>
      <c r="C7" s="191">
        <v>9762</v>
      </c>
      <c r="D7" s="190">
        <v>9998</v>
      </c>
      <c r="E7" s="191">
        <v>20079</v>
      </c>
      <c r="F7" s="190">
        <v>32792</v>
      </c>
      <c r="G7" s="191">
        <v>44557</v>
      </c>
      <c r="H7" s="192">
        <v>83961</v>
      </c>
      <c r="I7" s="192">
        <v>148704</v>
      </c>
      <c r="J7" s="192">
        <v>37014</v>
      </c>
      <c r="K7" s="192">
        <v>103651</v>
      </c>
      <c r="L7" s="365">
        <v>53845</v>
      </c>
      <c r="M7" s="355">
        <v>101565</v>
      </c>
      <c r="N7" s="355">
        <v>49124</v>
      </c>
      <c r="O7" s="370">
        <v>51455</v>
      </c>
      <c r="P7" s="366">
        <v>63971</v>
      </c>
      <c r="Q7" s="370">
        <v>78904</v>
      </c>
      <c r="R7" s="370">
        <v>76905</v>
      </c>
      <c r="S7" s="1238">
        <v>172128</v>
      </c>
      <c r="T7" s="1238">
        <v>144572</v>
      </c>
      <c r="U7" s="1238">
        <v>207708</v>
      </c>
      <c r="V7" s="1472">
        <v>368613</v>
      </c>
    </row>
    <row r="8" spans="1:22" ht="30" customHeight="1">
      <c r="A8" s="189" t="s">
        <v>315</v>
      </c>
      <c r="B8" s="190">
        <v>20446</v>
      </c>
      <c r="C8" s="193">
        <v>7445</v>
      </c>
      <c r="D8" s="190">
        <v>16057</v>
      </c>
      <c r="E8" s="193">
        <v>20300</v>
      </c>
      <c r="F8" s="190">
        <v>40527</v>
      </c>
      <c r="G8" s="193">
        <v>57558</v>
      </c>
      <c r="H8" s="194">
        <v>81745</v>
      </c>
      <c r="I8" s="194">
        <v>157490</v>
      </c>
      <c r="J8" s="194">
        <v>58089</v>
      </c>
      <c r="K8" s="194">
        <v>58295</v>
      </c>
      <c r="L8" s="365">
        <v>76942</v>
      </c>
      <c r="M8" s="359">
        <v>118830</v>
      </c>
      <c r="N8" s="359">
        <v>48716</v>
      </c>
      <c r="O8" s="372">
        <v>87324</v>
      </c>
      <c r="P8" s="358">
        <v>79219</v>
      </c>
      <c r="Q8" s="372">
        <v>120049</v>
      </c>
      <c r="R8" s="372">
        <v>121039</v>
      </c>
      <c r="S8" s="854">
        <v>197339</v>
      </c>
      <c r="T8" s="854">
        <v>184797</v>
      </c>
      <c r="U8" s="854">
        <v>242372</v>
      </c>
      <c r="V8" s="1473">
        <v>414830</v>
      </c>
    </row>
    <row r="9" spans="1:22" ht="30" customHeight="1">
      <c r="A9" s="189" t="s">
        <v>317</v>
      </c>
      <c r="B9" s="190">
        <v>13363</v>
      </c>
      <c r="C9" s="193">
        <v>5554</v>
      </c>
      <c r="D9" s="190">
        <v>10045</v>
      </c>
      <c r="E9" s="193">
        <v>25930</v>
      </c>
      <c r="F9" s="190">
        <v>50847</v>
      </c>
      <c r="G9" s="193">
        <v>81702</v>
      </c>
      <c r="H9" s="194">
        <v>81829</v>
      </c>
      <c r="I9" s="194">
        <v>159835</v>
      </c>
      <c r="J9" s="194">
        <v>102773</v>
      </c>
      <c r="K9" s="194">
        <v>124479</v>
      </c>
      <c r="L9" s="365">
        <v>86161</v>
      </c>
      <c r="M9" s="359">
        <v>154434</v>
      </c>
      <c r="N9" s="359">
        <v>78634</v>
      </c>
      <c r="O9" s="372">
        <v>102921</v>
      </c>
      <c r="P9" s="358">
        <v>89728</v>
      </c>
      <c r="Q9" s="372">
        <v>155348</v>
      </c>
      <c r="R9" s="372">
        <v>152955</v>
      </c>
      <c r="S9" s="854">
        <v>319859</v>
      </c>
      <c r="T9" s="854">
        <v>261906</v>
      </c>
      <c r="U9" s="854">
        <v>267385</v>
      </c>
      <c r="V9" s="1473">
        <v>433288</v>
      </c>
    </row>
    <row r="10" spans="1:22" ht="30" customHeight="1">
      <c r="A10" s="189" t="s">
        <v>316</v>
      </c>
      <c r="B10" s="190">
        <v>12380</v>
      </c>
      <c r="C10" s="193">
        <v>14643</v>
      </c>
      <c r="D10" s="190">
        <v>5142</v>
      </c>
      <c r="E10" s="193">
        <v>39440</v>
      </c>
      <c r="F10" s="190">
        <v>40090</v>
      </c>
      <c r="G10" s="193">
        <v>77917</v>
      </c>
      <c r="H10" s="194">
        <v>91234</v>
      </c>
      <c r="I10" s="194">
        <v>154075</v>
      </c>
      <c r="J10" s="194">
        <v>92857</v>
      </c>
      <c r="K10" s="194">
        <v>78012</v>
      </c>
      <c r="L10" s="365">
        <v>89535</v>
      </c>
      <c r="M10" s="359">
        <v>155404</v>
      </c>
      <c r="N10" s="359">
        <v>100396</v>
      </c>
      <c r="O10" s="372">
        <v>72976</v>
      </c>
      <c r="P10" s="358">
        <v>75717</v>
      </c>
      <c r="Q10" s="372">
        <v>117897</v>
      </c>
      <c r="R10" s="372">
        <v>126683</v>
      </c>
      <c r="S10" s="854">
        <v>278976</v>
      </c>
      <c r="T10" s="854">
        <v>196173</v>
      </c>
      <c r="U10" s="854">
        <v>287360</v>
      </c>
      <c r="V10" s="1473">
        <v>377865</v>
      </c>
    </row>
    <row r="11" spans="1:22" ht="30" customHeight="1">
      <c r="A11" s="189" t="s">
        <v>442</v>
      </c>
      <c r="B11" s="194">
        <v>21629</v>
      </c>
      <c r="C11" s="194">
        <v>13457</v>
      </c>
      <c r="D11" s="194">
        <v>7228</v>
      </c>
      <c r="E11" s="194">
        <v>30835</v>
      </c>
      <c r="F11" s="194">
        <v>39307</v>
      </c>
      <c r="G11" s="194">
        <v>82290</v>
      </c>
      <c r="H11" s="194">
        <v>105363</v>
      </c>
      <c r="I11" s="194">
        <v>166334</v>
      </c>
      <c r="J11" s="194">
        <v>120504</v>
      </c>
      <c r="K11" s="194">
        <v>77012</v>
      </c>
      <c r="L11" s="365">
        <v>117599</v>
      </c>
      <c r="M11" s="359">
        <v>130657</v>
      </c>
      <c r="N11" s="359">
        <v>50268</v>
      </c>
      <c r="O11" s="372">
        <v>47100</v>
      </c>
      <c r="P11" s="358">
        <v>71604</v>
      </c>
      <c r="Q11" s="372">
        <v>109301</v>
      </c>
      <c r="R11" s="372">
        <v>104220</v>
      </c>
      <c r="S11" s="854">
        <v>214051</v>
      </c>
      <c r="T11" s="854">
        <v>170265</v>
      </c>
      <c r="U11" s="854">
        <v>112240</v>
      </c>
      <c r="V11" s="1473">
        <v>212308</v>
      </c>
    </row>
    <row r="12" spans="1:22" ht="30" customHeight="1">
      <c r="A12" s="189" t="s">
        <v>314</v>
      </c>
      <c r="B12" s="190">
        <v>19532</v>
      </c>
      <c r="C12" s="193">
        <v>13333</v>
      </c>
      <c r="D12" s="190">
        <v>8876</v>
      </c>
      <c r="E12" s="193">
        <v>34092</v>
      </c>
      <c r="F12" s="190">
        <v>35979</v>
      </c>
      <c r="G12" s="193">
        <v>59681</v>
      </c>
      <c r="H12" s="194">
        <v>89999</v>
      </c>
      <c r="I12" s="194">
        <v>165266</v>
      </c>
      <c r="J12" s="194">
        <v>77801</v>
      </c>
      <c r="K12" s="194">
        <v>50525</v>
      </c>
      <c r="L12" s="365">
        <v>94378</v>
      </c>
      <c r="M12" s="359">
        <v>47643</v>
      </c>
      <c r="N12" s="359">
        <v>37921</v>
      </c>
      <c r="O12" s="372">
        <v>48897</v>
      </c>
      <c r="P12" s="358">
        <v>48134</v>
      </c>
      <c r="Q12" s="372">
        <v>83912</v>
      </c>
      <c r="R12" s="599">
        <v>99338</v>
      </c>
      <c r="S12" s="854">
        <v>189776</v>
      </c>
      <c r="T12" s="854">
        <v>131343</v>
      </c>
      <c r="U12" s="854">
        <v>98741</v>
      </c>
      <c r="V12" s="1473">
        <v>131419</v>
      </c>
    </row>
    <row r="13" spans="1:22" ht="30" customHeight="1">
      <c r="A13" s="189" t="s">
        <v>476</v>
      </c>
      <c r="B13" s="190">
        <v>17329</v>
      </c>
      <c r="C13" s="193">
        <v>16545</v>
      </c>
      <c r="D13" s="190">
        <v>17968</v>
      </c>
      <c r="E13" s="193">
        <v>38104</v>
      </c>
      <c r="F13" s="190">
        <v>44380</v>
      </c>
      <c r="G13" s="193">
        <v>58019</v>
      </c>
      <c r="H13" s="194">
        <v>120508</v>
      </c>
      <c r="I13" s="194">
        <v>153588</v>
      </c>
      <c r="J13" s="194">
        <v>112940</v>
      </c>
      <c r="K13" s="194">
        <v>77023</v>
      </c>
      <c r="L13" s="365">
        <v>89541</v>
      </c>
      <c r="M13" s="359">
        <v>48388</v>
      </c>
      <c r="N13" s="359">
        <v>25973</v>
      </c>
      <c r="O13" s="372">
        <v>30227</v>
      </c>
      <c r="P13" s="369">
        <v>61961</v>
      </c>
      <c r="Q13" s="372">
        <v>60023</v>
      </c>
      <c r="R13" s="369">
        <v>99669</v>
      </c>
      <c r="S13" s="854">
        <v>175217</v>
      </c>
      <c r="T13" s="854">
        <v>163013</v>
      </c>
      <c r="U13" s="854">
        <v>271485</v>
      </c>
      <c r="V13" s="1473">
        <v>218953</v>
      </c>
    </row>
    <row r="14" spans="1:22" ht="30" customHeight="1">
      <c r="A14" s="189" t="s">
        <v>478</v>
      </c>
      <c r="B14" s="190">
        <v>20991</v>
      </c>
      <c r="C14" s="193">
        <v>19537</v>
      </c>
      <c r="D14" s="190">
        <v>18584</v>
      </c>
      <c r="E14" s="193">
        <v>43445</v>
      </c>
      <c r="F14" s="190">
        <v>52097</v>
      </c>
      <c r="G14" s="193">
        <v>59580</v>
      </c>
      <c r="H14" s="194">
        <v>128026</v>
      </c>
      <c r="I14" s="194">
        <v>147826</v>
      </c>
      <c r="J14" s="194">
        <v>106246</v>
      </c>
      <c r="K14" s="194">
        <v>94409</v>
      </c>
      <c r="L14" s="365">
        <v>104110</v>
      </c>
      <c r="M14" s="359">
        <v>7829</v>
      </c>
      <c r="N14" s="359">
        <v>34642</v>
      </c>
      <c r="O14" s="372">
        <v>59125</v>
      </c>
      <c r="P14" s="369">
        <v>75382</v>
      </c>
      <c r="Q14" s="372">
        <v>124842</v>
      </c>
      <c r="R14" s="369">
        <v>150875</v>
      </c>
      <c r="S14" s="854">
        <v>268238</v>
      </c>
      <c r="T14" s="854">
        <v>253507</v>
      </c>
      <c r="U14" s="854">
        <v>294697</v>
      </c>
      <c r="V14" s="1473">
        <v>356936</v>
      </c>
    </row>
    <row r="15" spans="1:22" ht="30" customHeight="1">
      <c r="A15" s="189" t="s">
        <v>480</v>
      </c>
      <c r="B15" s="190">
        <v>24173</v>
      </c>
      <c r="C15" s="193">
        <v>16891</v>
      </c>
      <c r="D15" s="190">
        <v>20817</v>
      </c>
      <c r="E15" s="193">
        <v>43090</v>
      </c>
      <c r="F15" s="190">
        <v>41693</v>
      </c>
      <c r="G15" s="193">
        <v>49956</v>
      </c>
      <c r="H15" s="194">
        <v>134201</v>
      </c>
      <c r="I15" s="194">
        <v>110578</v>
      </c>
      <c r="J15" s="194">
        <v>117519</v>
      </c>
      <c r="K15" s="194">
        <v>101658</v>
      </c>
      <c r="L15" s="365">
        <v>94122</v>
      </c>
      <c r="M15" s="359">
        <v>13131</v>
      </c>
      <c r="N15" s="359">
        <v>84467</v>
      </c>
      <c r="O15" s="372">
        <v>60896</v>
      </c>
      <c r="P15" s="369">
        <v>88210</v>
      </c>
      <c r="Q15" s="372">
        <v>120558</v>
      </c>
      <c r="R15" s="369">
        <v>170601</v>
      </c>
      <c r="S15" s="854">
        <v>228230</v>
      </c>
      <c r="T15" s="854">
        <v>291105</v>
      </c>
      <c r="U15" s="854">
        <v>308251</v>
      </c>
      <c r="V15" s="1473">
        <v>233898</v>
      </c>
    </row>
    <row r="16" spans="1:22" ht="30" customHeight="1">
      <c r="A16" s="189" t="s">
        <v>482</v>
      </c>
      <c r="B16" s="190">
        <v>23766</v>
      </c>
      <c r="C16" s="193">
        <v>17953</v>
      </c>
      <c r="D16" s="190">
        <v>22364</v>
      </c>
      <c r="E16" s="193">
        <v>43797</v>
      </c>
      <c r="F16" s="190">
        <v>41451</v>
      </c>
      <c r="G16" s="193">
        <v>63681</v>
      </c>
      <c r="H16" s="194">
        <v>174612</v>
      </c>
      <c r="I16" s="194">
        <v>148394</v>
      </c>
      <c r="J16" s="194">
        <v>144751</v>
      </c>
      <c r="K16" s="194">
        <v>114578</v>
      </c>
      <c r="L16" s="365">
        <v>99733</v>
      </c>
      <c r="M16" s="359">
        <v>16683</v>
      </c>
      <c r="N16" s="359">
        <v>71384</v>
      </c>
      <c r="O16" s="372">
        <v>79885</v>
      </c>
      <c r="P16" s="369">
        <v>90440</v>
      </c>
      <c r="Q16" s="372">
        <v>153326</v>
      </c>
      <c r="R16" s="369">
        <v>211912</v>
      </c>
      <c r="S16" s="854">
        <v>281085</v>
      </c>
      <c r="T16" s="854">
        <v>306628</v>
      </c>
      <c r="U16" s="854">
        <v>348712</v>
      </c>
      <c r="V16" s="1473">
        <v>362821</v>
      </c>
    </row>
    <row r="17" spans="1:34" ht="30" customHeight="1">
      <c r="A17" s="189" t="s">
        <v>1</v>
      </c>
      <c r="B17" s="190">
        <v>18230</v>
      </c>
      <c r="C17" s="193">
        <v>16324</v>
      </c>
      <c r="D17" s="190">
        <v>23713</v>
      </c>
      <c r="E17" s="193">
        <v>44345</v>
      </c>
      <c r="F17" s="190">
        <v>59368</v>
      </c>
      <c r="G17" s="193">
        <v>101196</v>
      </c>
      <c r="H17" s="194">
        <v>190208</v>
      </c>
      <c r="I17" s="194">
        <v>130742</v>
      </c>
      <c r="J17" s="194">
        <v>137253</v>
      </c>
      <c r="K17" s="194">
        <v>109850</v>
      </c>
      <c r="L17" s="365">
        <v>126985</v>
      </c>
      <c r="M17" s="359">
        <v>39189</v>
      </c>
      <c r="N17" s="359">
        <v>88530</v>
      </c>
      <c r="O17" s="372">
        <v>84035</v>
      </c>
      <c r="P17" s="369">
        <v>138743</v>
      </c>
      <c r="Q17" s="372">
        <v>102508</v>
      </c>
      <c r="R17" s="369">
        <v>217434</v>
      </c>
      <c r="S17" s="854">
        <v>240161</v>
      </c>
      <c r="T17" s="854">
        <v>230663</v>
      </c>
      <c r="U17" s="854">
        <v>454046</v>
      </c>
      <c r="V17" s="1473">
        <v>337888</v>
      </c>
    </row>
    <row r="18" spans="1:34" ht="30" customHeight="1" thickBot="1">
      <c r="A18" s="195" t="s">
        <v>9</v>
      </c>
      <c r="B18" s="196">
        <v>7287</v>
      </c>
      <c r="C18" s="197">
        <v>3452</v>
      </c>
      <c r="D18" s="196">
        <v>15017</v>
      </c>
      <c r="E18" s="197">
        <v>37430</v>
      </c>
      <c r="F18" s="196">
        <v>44629</v>
      </c>
      <c r="G18" s="197">
        <v>106375</v>
      </c>
      <c r="H18" s="198">
        <v>102368</v>
      </c>
      <c r="I18" s="198">
        <v>69774</v>
      </c>
      <c r="J18" s="198">
        <v>106261</v>
      </c>
      <c r="K18" s="198">
        <v>60387</v>
      </c>
      <c r="L18" s="367">
        <v>91753</v>
      </c>
      <c r="M18" s="359">
        <v>39912</v>
      </c>
      <c r="N18" s="359">
        <v>55462</v>
      </c>
      <c r="O18" s="485">
        <v>51655</v>
      </c>
      <c r="P18" s="369">
        <v>127479</v>
      </c>
      <c r="Q18" s="485">
        <v>82655</v>
      </c>
      <c r="R18" s="600">
        <v>215541</v>
      </c>
      <c r="S18" s="1239">
        <v>151661</v>
      </c>
      <c r="T18" s="1239">
        <v>184469</v>
      </c>
      <c r="U18" s="854">
        <v>346047</v>
      </c>
      <c r="V18" s="1473">
        <v>268233</v>
      </c>
    </row>
    <row r="19" spans="1:34" s="9" customFormat="1" ht="24.95" customHeight="1">
      <c r="A19" s="162" t="s">
        <v>310</v>
      </c>
      <c r="B19" s="199">
        <v>100</v>
      </c>
      <c r="C19" s="200">
        <f t="shared" ref="C19:V19" si="0">(C20/$B$20)*100</f>
        <v>71.866822559991093</v>
      </c>
      <c r="D19" s="200">
        <f t="shared" si="0"/>
        <v>81.569790100773901</v>
      </c>
      <c r="E19" s="200">
        <f t="shared" si="0"/>
        <v>195.27819534918248</v>
      </c>
      <c r="F19" s="200">
        <f t="shared" si="0"/>
        <v>242.72961787576784</v>
      </c>
      <c r="G19" s="200">
        <f t="shared" si="0"/>
        <v>390.89879925022734</v>
      </c>
      <c r="H19" s="200">
        <f t="shared" si="0"/>
        <v>642.15708108308741</v>
      </c>
      <c r="I19" s="200">
        <f t="shared" si="0"/>
        <v>794.59477015014011</v>
      </c>
      <c r="J19" s="200">
        <f t="shared" si="0"/>
        <v>563.2611398771412</v>
      </c>
      <c r="K19" s="200">
        <f t="shared" si="0"/>
        <v>487.11049867305087</v>
      </c>
      <c r="L19" s="377">
        <f t="shared" si="0"/>
        <v>521.82692129242992</v>
      </c>
      <c r="M19" s="184">
        <f t="shared" si="0"/>
        <v>405.35280144015741</v>
      </c>
      <c r="N19" s="184">
        <f t="shared" si="0"/>
        <v>336.61683647903794</v>
      </c>
      <c r="O19" s="184">
        <f t="shared" si="0"/>
        <v>360.26947274650632</v>
      </c>
      <c r="P19" s="184">
        <f t="shared" si="0"/>
        <v>468.88072304808566</v>
      </c>
      <c r="Q19" s="184">
        <f t="shared" si="0"/>
        <v>607.48427147708924</v>
      </c>
      <c r="R19" s="184">
        <f t="shared" si="0"/>
        <v>810.63229590037679</v>
      </c>
      <c r="S19" s="551">
        <f t="shared" si="0"/>
        <v>1260.4722268619043</v>
      </c>
      <c r="T19" s="551">
        <f t="shared" si="0"/>
        <v>1168.4766067219718</v>
      </c>
      <c r="U19" s="551">
        <f t="shared" si="0"/>
        <v>1502.8135033312919</v>
      </c>
      <c r="V19" s="551">
        <f t="shared" si="0"/>
        <v>1724.5940278009762</v>
      </c>
    </row>
    <row r="20" spans="1:34" s="95" customFormat="1" ht="24.95" customHeight="1">
      <c r="A20" s="185" t="s">
        <v>260</v>
      </c>
      <c r="B20" s="542">
        <f t="shared" ref="B20:J20" si="1">SUM(B7:B18)</f>
        <v>215532</v>
      </c>
      <c r="C20" s="542">
        <f t="shared" si="1"/>
        <v>154896</v>
      </c>
      <c r="D20" s="542">
        <f t="shared" si="1"/>
        <v>175809</v>
      </c>
      <c r="E20" s="542">
        <f t="shared" si="1"/>
        <v>420887</v>
      </c>
      <c r="F20" s="542">
        <f t="shared" si="1"/>
        <v>523160</v>
      </c>
      <c r="G20" s="542">
        <f t="shared" si="1"/>
        <v>842512</v>
      </c>
      <c r="H20" s="542">
        <f t="shared" si="1"/>
        <v>1384054</v>
      </c>
      <c r="I20" s="542">
        <f t="shared" si="1"/>
        <v>1712606</v>
      </c>
      <c r="J20" s="542">
        <f t="shared" si="1"/>
        <v>1214008</v>
      </c>
      <c r="K20" s="542">
        <f t="shared" ref="K20:P20" si="2">SUM(K7:K18)</f>
        <v>1049879</v>
      </c>
      <c r="L20" s="537">
        <f t="shared" si="2"/>
        <v>1124704</v>
      </c>
      <c r="M20" s="541">
        <f t="shared" si="2"/>
        <v>873665</v>
      </c>
      <c r="N20" s="541">
        <f t="shared" si="2"/>
        <v>725517</v>
      </c>
      <c r="O20" s="541">
        <f t="shared" si="2"/>
        <v>776496</v>
      </c>
      <c r="P20" s="1181">
        <f t="shared" si="2"/>
        <v>1010588</v>
      </c>
      <c r="Q20" s="543">
        <f>SUM(Q7:Q18)</f>
        <v>1309323</v>
      </c>
      <c r="R20" s="543">
        <f>SUM(R7:R18)</f>
        <v>1747172</v>
      </c>
      <c r="S20" s="543">
        <f>SUM(S7:S18)</f>
        <v>2716721</v>
      </c>
      <c r="T20" s="543">
        <f t="shared" ref="T20:V20" si="3">SUM(T7:T18)</f>
        <v>2518441</v>
      </c>
      <c r="U20" s="543">
        <f t="shared" si="3"/>
        <v>3239044</v>
      </c>
      <c r="V20" s="1532">
        <f t="shared" si="3"/>
        <v>3717052</v>
      </c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9" customFormat="1" ht="24.95" customHeight="1" thickBot="1">
      <c r="A21" s="201" t="s">
        <v>312</v>
      </c>
      <c r="B21" s="202">
        <v>0</v>
      </c>
      <c r="C21" s="701">
        <f t="shared" ref="C21:O21" si="4">(C20-B20)/B20</f>
        <v>-0.28133177440008911</v>
      </c>
      <c r="D21" s="701">
        <f t="shared" si="4"/>
        <v>0.13501317012705299</v>
      </c>
      <c r="E21" s="701">
        <f t="shared" si="4"/>
        <v>1.3940014447497</v>
      </c>
      <c r="F21" s="701">
        <f t="shared" si="4"/>
        <v>0.24299396275009683</v>
      </c>
      <c r="G21" s="701">
        <f t="shared" si="4"/>
        <v>0.6104289318755256</v>
      </c>
      <c r="H21" s="701">
        <f t="shared" si="4"/>
        <v>0.64277066676795103</v>
      </c>
      <c r="I21" s="701">
        <f t="shared" si="4"/>
        <v>0.23738380149907445</v>
      </c>
      <c r="J21" s="701">
        <f t="shared" si="4"/>
        <v>-0.29113409622528474</v>
      </c>
      <c r="K21" s="701">
        <f t="shared" si="4"/>
        <v>-0.13519597893918328</v>
      </c>
      <c r="L21" s="702">
        <f t="shared" si="4"/>
        <v>7.1270117794526799E-2</v>
      </c>
      <c r="M21" s="701">
        <f t="shared" si="4"/>
        <v>-0.22320450536318889</v>
      </c>
      <c r="N21" s="701">
        <f t="shared" si="4"/>
        <v>-0.16957071646454877</v>
      </c>
      <c r="O21" s="701">
        <f t="shared" si="4"/>
        <v>7.0265755316553574E-2</v>
      </c>
      <c r="P21" s="701">
        <f>(P20-O20)/O20</f>
        <v>0.30147225484741713</v>
      </c>
      <c r="Q21" s="701">
        <f>(Q20-P20)/P20</f>
        <v>0.29560513285334872</v>
      </c>
      <c r="R21" s="701">
        <f t="shared" ref="R21:V21" si="5">(R20-Q20)/Q20</f>
        <v>0.33440869823565306</v>
      </c>
      <c r="S21" s="705">
        <f t="shared" si="5"/>
        <v>0.55492475840958988</v>
      </c>
      <c r="T21" s="705">
        <f t="shared" si="5"/>
        <v>-7.2985043366617333E-2</v>
      </c>
      <c r="U21" s="705">
        <f t="shared" si="5"/>
        <v>0.28613058634290023</v>
      </c>
      <c r="V21" s="705">
        <f t="shared" si="5"/>
        <v>0.1475768776219156</v>
      </c>
    </row>
    <row r="22" spans="1:34">
      <c r="A22" s="72" t="s">
        <v>19</v>
      </c>
    </row>
  </sheetData>
  <mergeCells count="1">
    <mergeCell ref="B5:R5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55" firstPageNumber="46" orientation="landscape" horizontalDpi="300" verticalDpi="300" r:id="rId1"/>
  <headerFooter alignWithMargins="0">
    <oddFooter>&amp;R
&amp;"Arial,Negrito"63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"/>
  <sheetViews>
    <sheetView showGridLines="0" topLeftCell="J3" zoomScale="90" zoomScaleNormal="90" workbookViewId="0">
      <selection activeCell="V6" sqref="V6:V21"/>
    </sheetView>
  </sheetViews>
  <sheetFormatPr defaultColWidth="11.42578125" defaultRowHeight="12.75"/>
  <cols>
    <col min="1" max="1" width="17.85546875" customWidth="1"/>
    <col min="2" max="7" width="11.42578125" customWidth="1"/>
    <col min="8" max="10" width="11.28515625" customWidth="1"/>
    <col min="11" max="12" width="10.28515625" customWidth="1"/>
    <col min="13" max="13" width="10" customWidth="1"/>
    <col min="14" max="19" width="11.42578125" customWidth="1"/>
    <col min="20" max="20" width="10.7109375" customWidth="1"/>
  </cols>
  <sheetData>
    <row r="2" spans="1:22" ht="27.95" customHeight="1">
      <c r="A2" s="105" t="s">
        <v>237</v>
      </c>
      <c r="B2" s="38"/>
      <c r="C2" s="38"/>
      <c r="D2" s="38"/>
      <c r="E2" s="38"/>
      <c r="F2" s="38"/>
      <c r="G2" s="38"/>
      <c r="H2" s="38"/>
      <c r="I2" s="30"/>
      <c r="J2" s="30"/>
    </row>
    <row r="3" spans="1:22" ht="27.95" customHeight="1">
      <c r="A3" s="105" t="s">
        <v>126</v>
      </c>
      <c r="B3" s="38"/>
      <c r="C3" s="38"/>
      <c r="D3" s="38"/>
      <c r="E3" s="38"/>
      <c r="F3" s="38"/>
      <c r="G3" s="38"/>
      <c r="H3" s="38"/>
      <c r="I3" s="30"/>
      <c r="J3" s="91"/>
      <c r="K3" s="92"/>
      <c r="L3" s="92"/>
      <c r="M3" s="92"/>
    </row>
    <row r="4" spans="1:22" ht="13.5" thickBot="1">
      <c r="J4" s="92"/>
      <c r="K4" s="92"/>
      <c r="L4" s="92"/>
      <c r="M4" s="92"/>
    </row>
    <row r="5" spans="1:22" ht="30" customHeight="1" thickBot="1">
      <c r="A5" s="911" t="s">
        <v>308</v>
      </c>
      <c r="B5" s="1559" t="s">
        <v>422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901"/>
      <c r="T5" s="901"/>
      <c r="U5" s="266"/>
      <c r="V5" s="267"/>
    </row>
    <row r="6" spans="1:22" ht="30" customHeight="1" thickBot="1">
      <c r="A6" s="187"/>
      <c r="B6" s="187">
        <v>1990</v>
      </c>
      <c r="C6" s="188">
        <v>1991</v>
      </c>
      <c r="D6" s="187">
        <v>1992</v>
      </c>
      <c r="E6" s="188">
        <v>1993</v>
      </c>
      <c r="F6" s="187">
        <v>1994</v>
      </c>
      <c r="G6" s="188">
        <v>1995</v>
      </c>
      <c r="H6" s="187">
        <v>1996</v>
      </c>
      <c r="I6" s="187">
        <v>1997</v>
      </c>
      <c r="J6" s="187">
        <v>1998</v>
      </c>
      <c r="K6" s="187">
        <v>1999</v>
      </c>
      <c r="L6" s="379">
        <v>2000</v>
      </c>
      <c r="M6" s="378">
        <v>2001</v>
      </c>
      <c r="N6" s="378">
        <v>2002</v>
      </c>
      <c r="O6" s="378">
        <v>2003</v>
      </c>
      <c r="P6" s="368">
        <v>2004</v>
      </c>
      <c r="Q6" s="368">
        <v>2005</v>
      </c>
      <c r="R6" s="368">
        <v>2006</v>
      </c>
      <c r="S6" s="1215">
        <v>2007</v>
      </c>
      <c r="T6" s="1215">
        <v>2008</v>
      </c>
      <c r="U6" s="1214">
        <v>2009</v>
      </c>
      <c r="V6" s="1393">
        <v>2010</v>
      </c>
    </row>
    <row r="7" spans="1:22" ht="30" customHeight="1">
      <c r="A7" s="189" t="s">
        <v>423</v>
      </c>
      <c r="B7" s="190">
        <v>4608</v>
      </c>
      <c r="C7" s="191">
        <v>542</v>
      </c>
      <c r="D7" s="190">
        <v>2402</v>
      </c>
      <c r="E7" s="191">
        <v>3176</v>
      </c>
      <c r="F7" s="190">
        <v>10897</v>
      </c>
      <c r="G7" s="191">
        <v>26241</v>
      </c>
      <c r="H7" s="192">
        <v>57906</v>
      </c>
      <c r="I7" s="192">
        <v>70411</v>
      </c>
      <c r="J7" s="192">
        <v>69067</v>
      </c>
      <c r="K7" s="192">
        <v>74675</v>
      </c>
      <c r="L7" s="365">
        <v>73402</v>
      </c>
      <c r="M7" s="355">
        <v>127871</v>
      </c>
      <c r="N7" s="359">
        <v>78849</v>
      </c>
      <c r="O7" s="370">
        <v>131769</v>
      </c>
      <c r="P7" s="366">
        <v>112666</v>
      </c>
      <c r="Q7" s="370">
        <v>77387</v>
      </c>
      <c r="R7" s="370">
        <v>91925</v>
      </c>
      <c r="S7" s="1238">
        <v>105184</v>
      </c>
      <c r="T7" s="1238">
        <v>108006</v>
      </c>
      <c r="U7" s="1238">
        <v>51925</v>
      </c>
      <c r="V7" s="1472">
        <v>100299</v>
      </c>
    </row>
    <row r="8" spans="1:22" ht="30" customHeight="1">
      <c r="A8" s="189" t="s">
        <v>315</v>
      </c>
      <c r="B8" s="190">
        <v>3589</v>
      </c>
      <c r="C8" s="193">
        <v>5510</v>
      </c>
      <c r="D8" s="190">
        <v>4649</v>
      </c>
      <c r="E8" s="193">
        <v>6505</v>
      </c>
      <c r="F8" s="190">
        <v>13635</v>
      </c>
      <c r="G8" s="193">
        <v>28676</v>
      </c>
      <c r="H8" s="194">
        <v>52137</v>
      </c>
      <c r="I8" s="194">
        <v>62151</v>
      </c>
      <c r="J8" s="194">
        <v>58274</v>
      </c>
      <c r="K8" s="194">
        <v>59381</v>
      </c>
      <c r="L8" s="365">
        <v>72095</v>
      </c>
      <c r="M8" s="359">
        <v>67664</v>
      </c>
      <c r="N8" s="359">
        <v>36189</v>
      </c>
      <c r="O8" s="372">
        <v>111046</v>
      </c>
      <c r="P8" s="358">
        <v>56438</v>
      </c>
      <c r="Q8" s="372">
        <v>54038</v>
      </c>
      <c r="R8" s="372">
        <v>71104</v>
      </c>
      <c r="S8" s="854">
        <v>82844</v>
      </c>
      <c r="T8" s="854">
        <v>52777</v>
      </c>
      <c r="U8" s="854">
        <v>25065</v>
      </c>
      <c r="V8" s="1473">
        <v>88464</v>
      </c>
    </row>
    <row r="9" spans="1:22" ht="30" customHeight="1">
      <c r="A9" s="189" t="s">
        <v>317</v>
      </c>
      <c r="B9" s="190">
        <v>3473</v>
      </c>
      <c r="C9" s="193">
        <v>3020</v>
      </c>
      <c r="D9" s="190">
        <v>2854</v>
      </c>
      <c r="E9" s="193">
        <v>7840</v>
      </c>
      <c r="F9" s="190">
        <v>18893</v>
      </c>
      <c r="G9" s="193">
        <v>27478</v>
      </c>
      <c r="H9" s="194">
        <v>51643</v>
      </c>
      <c r="I9" s="194">
        <v>69294</v>
      </c>
      <c r="J9" s="194">
        <v>67676</v>
      </c>
      <c r="K9" s="194">
        <v>33825</v>
      </c>
      <c r="L9" s="365">
        <v>75341</v>
      </c>
      <c r="M9" s="359">
        <v>43251</v>
      </c>
      <c r="N9" s="359">
        <v>20249</v>
      </c>
      <c r="O9" s="372">
        <v>96400</v>
      </c>
      <c r="P9" s="358">
        <v>65971</v>
      </c>
      <c r="Q9" s="372">
        <v>58506</v>
      </c>
      <c r="R9" s="372">
        <v>58351</v>
      </c>
      <c r="S9" s="854">
        <v>67575</v>
      </c>
      <c r="T9" s="854">
        <v>51261</v>
      </c>
      <c r="U9" s="854">
        <v>18120</v>
      </c>
      <c r="V9" s="1473">
        <v>107407</v>
      </c>
    </row>
    <row r="10" spans="1:22" ht="30" customHeight="1">
      <c r="A10" s="189" t="s">
        <v>316</v>
      </c>
      <c r="B10" s="190">
        <v>3078</v>
      </c>
      <c r="C10" s="193">
        <v>3007</v>
      </c>
      <c r="D10" s="190">
        <v>3679</v>
      </c>
      <c r="E10" s="193">
        <v>5430</v>
      </c>
      <c r="F10" s="190">
        <v>19886</v>
      </c>
      <c r="G10" s="193">
        <v>20869</v>
      </c>
      <c r="H10" s="194">
        <v>50293</v>
      </c>
      <c r="I10" s="194">
        <v>34599</v>
      </c>
      <c r="J10" s="194">
        <v>58236</v>
      </c>
      <c r="K10" s="194">
        <v>23220</v>
      </c>
      <c r="L10" s="365">
        <v>58312</v>
      </c>
      <c r="M10" s="359">
        <v>28404</v>
      </c>
      <c r="N10" s="359">
        <v>30617</v>
      </c>
      <c r="O10" s="372">
        <v>63601</v>
      </c>
      <c r="P10" s="358">
        <v>45873</v>
      </c>
      <c r="Q10" s="372">
        <v>57796</v>
      </c>
      <c r="R10" s="372">
        <v>51974</v>
      </c>
      <c r="S10" s="854">
        <v>46529</v>
      </c>
      <c r="T10" s="854">
        <v>27992</v>
      </c>
      <c r="U10" s="854">
        <v>11640</v>
      </c>
      <c r="V10" s="1473">
        <v>65238</v>
      </c>
    </row>
    <row r="11" spans="1:22" ht="30" customHeight="1">
      <c r="A11" s="189" t="s">
        <v>442</v>
      </c>
      <c r="B11" s="194">
        <v>2107</v>
      </c>
      <c r="C11" s="194">
        <v>3019</v>
      </c>
      <c r="D11" s="194">
        <v>2930</v>
      </c>
      <c r="E11" s="194">
        <v>2996</v>
      </c>
      <c r="F11" s="194">
        <v>18473</v>
      </c>
      <c r="G11" s="194">
        <v>30370</v>
      </c>
      <c r="H11" s="194">
        <v>30191</v>
      </c>
      <c r="I11" s="194">
        <v>34325</v>
      </c>
      <c r="J11" s="194">
        <v>56528</v>
      </c>
      <c r="K11" s="194">
        <v>17226</v>
      </c>
      <c r="L11" s="365">
        <v>37030</v>
      </c>
      <c r="M11" s="359">
        <v>37005</v>
      </c>
      <c r="N11" s="359">
        <v>37489</v>
      </c>
      <c r="O11" s="372">
        <v>61052</v>
      </c>
      <c r="P11" s="358">
        <v>56091</v>
      </c>
      <c r="Q11" s="372">
        <v>54833</v>
      </c>
      <c r="R11" s="372">
        <v>31896</v>
      </c>
      <c r="S11" s="854">
        <v>48689</v>
      </c>
      <c r="T11" s="854">
        <v>16692</v>
      </c>
      <c r="U11" s="854">
        <v>21501</v>
      </c>
      <c r="V11" s="1473">
        <v>55977</v>
      </c>
    </row>
    <row r="12" spans="1:22" ht="30" customHeight="1">
      <c r="A12" s="189" t="s">
        <v>443</v>
      </c>
      <c r="B12" s="190">
        <v>3307</v>
      </c>
      <c r="C12" s="193">
        <v>2009</v>
      </c>
      <c r="D12" s="190">
        <v>2141</v>
      </c>
      <c r="E12" s="193">
        <v>5142</v>
      </c>
      <c r="F12" s="190">
        <v>15069</v>
      </c>
      <c r="G12" s="193">
        <v>28849</v>
      </c>
      <c r="H12" s="182">
        <v>38131</v>
      </c>
      <c r="I12" s="182">
        <v>40001</v>
      </c>
      <c r="J12" s="182">
        <v>36841</v>
      </c>
      <c r="K12" s="182">
        <v>22797</v>
      </c>
      <c r="L12" s="365">
        <v>27059</v>
      </c>
      <c r="M12" s="359">
        <v>13348</v>
      </c>
      <c r="N12" s="359">
        <v>31477</v>
      </c>
      <c r="O12" s="372">
        <v>33886</v>
      </c>
      <c r="P12" s="358">
        <v>76112</v>
      </c>
      <c r="Q12" s="372">
        <v>43433</v>
      </c>
      <c r="R12" s="599">
        <v>33673</v>
      </c>
      <c r="S12" s="854">
        <v>29877</v>
      </c>
      <c r="T12" s="854">
        <v>18795</v>
      </c>
      <c r="U12" s="854">
        <v>12413</v>
      </c>
      <c r="V12" s="1473">
        <v>32454</v>
      </c>
    </row>
    <row r="13" spans="1:22" ht="30" customHeight="1">
      <c r="A13" s="189" t="s">
        <v>476</v>
      </c>
      <c r="B13" s="190">
        <v>2324</v>
      </c>
      <c r="C13" s="193">
        <v>2500</v>
      </c>
      <c r="D13" s="190">
        <v>2941</v>
      </c>
      <c r="E13" s="193">
        <v>8395</v>
      </c>
      <c r="F13" s="190">
        <v>9599</v>
      </c>
      <c r="G13" s="193">
        <v>32252</v>
      </c>
      <c r="H13" s="182">
        <v>52186</v>
      </c>
      <c r="I13" s="182">
        <v>41178</v>
      </c>
      <c r="J13" s="182">
        <v>25410</v>
      </c>
      <c r="K13" s="182">
        <v>40162</v>
      </c>
      <c r="L13" s="365">
        <v>55169</v>
      </c>
      <c r="M13" s="359">
        <v>36733</v>
      </c>
      <c r="N13" s="359">
        <v>35087</v>
      </c>
      <c r="O13" s="372">
        <v>17437</v>
      </c>
      <c r="P13" s="369">
        <v>46541</v>
      </c>
      <c r="Q13" s="372">
        <v>51959</v>
      </c>
      <c r="R13" s="369">
        <v>39995</v>
      </c>
      <c r="S13" s="854">
        <v>42068</v>
      </c>
      <c r="T13" s="854">
        <v>21135</v>
      </c>
      <c r="U13" s="854">
        <v>37841</v>
      </c>
      <c r="V13" s="1473">
        <v>42561</v>
      </c>
    </row>
    <row r="14" spans="1:22" ht="30" customHeight="1">
      <c r="A14" s="189" t="s">
        <v>478</v>
      </c>
      <c r="B14" s="190">
        <v>3575</v>
      </c>
      <c r="C14" s="193">
        <v>2964</v>
      </c>
      <c r="D14" s="190">
        <v>3906</v>
      </c>
      <c r="E14" s="193">
        <v>12012</v>
      </c>
      <c r="F14" s="190">
        <v>23184</v>
      </c>
      <c r="G14" s="193">
        <v>38752</v>
      </c>
      <c r="H14" s="182">
        <v>58883</v>
      </c>
      <c r="I14" s="182">
        <v>41695</v>
      </c>
      <c r="J14" s="182">
        <v>31820</v>
      </c>
      <c r="K14" s="182">
        <v>50590</v>
      </c>
      <c r="L14" s="365">
        <v>44297</v>
      </c>
      <c r="M14" s="359">
        <v>52421</v>
      </c>
      <c r="N14" s="359">
        <v>62000</v>
      </c>
      <c r="O14" s="372">
        <v>63995</v>
      </c>
      <c r="P14" s="369">
        <v>65486</v>
      </c>
      <c r="Q14" s="372">
        <v>75186</v>
      </c>
      <c r="R14" s="369">
        <v>64619</v>
      </c>
      <c r="S14" s="854">
        <v>91992</v>
      </c>
      <c r="T14" s="854">
        <v>47624</v>
      </c>
      <c r="U14" s="854">
        <v>53210</v>
      </c>
      <c r="V14" s="1473">
        <v>105633</v>
      </c>
    </row>
    <row r="15" spans="1:22" ht="30" customHeight="1">
      <c r="A15" s="189" t="s">
        <v>480</v>
      </c>
      <c r="B15" s="190">
        <v>2297</v>
      </c>
      <c r="C15" s="193">
        <v>4286</v>
      </c>
      <c r="D15" s="190">
        <v>3594</v>
      </c>
      <c r="E15" s="193">
        <v>23709</v>
      </c>
      <c r="F15" s="190">
        <v>31529</v>
      </c>
      <c r="G15" s="193">
        <v>36248</v>
      </c>
      <c r="H15" s="182">
        <v>52813</v>
      </c>
      <c r="I15" s="182">
        <v>19758</v>
      </c>
      <c r="J15" s="182">
        <v>57307</v>
      </c>
      <c r="K15" s="182">
        <v>55891</v>
      </c>
      <c r="L15" s="365">
        <v>93097</v>
      </c>
      <c r="M15" s="359">
        <v>27954</v>
      </c>
      <c r="N15" s="359">
        <v>59078</v>
      </c>
      <c r="O15" s="372">
        <v>84830</v>
      </c>
      <c r="P15" s="369">
        <v>92076</v>
      </c>
      <c r="Q15" s="372">
        <v>91802</v>
      </c>
      <c r="R15" s="369">
        <v>81712</v>
      </c>
      <c r="S15" s="854">
        <v>79599</v>
      </c>
      <c r="T15" s="854">
        <v>84398</v>
      </c>
      <c r="U15" s="854">
        <v>108879</v>
      </c>
      <c r="V15" s="1473">
        <v>92962</v>
      </c>
    </row>
    <row r="16" spans="1:22" ht="30" customHeight="1">
      <c r="A16" s="189" t="s">
        <v>481</v>
      </c>
      <c r="B16" s="190">
        <v>3563</v>
      </c>
      <c r="C16" s="193">
        <v>5791</v>
      </c>
      <c r="D16" s="190">
        <v>1999</v>
      </c>
      <c r="E16" s="193">
        <v>28450</v>
      </c>
      <c r="F16" s="190">
        <v>35351</v>
      </c>
      <c r="G16" s="193">
        <v>47189</v>
      </c>
      <c r="H16" s="182">
        <v>62198</v>
      </c>
      <c r="I16" s="182">
        <v>37236</v>
      </c>
      <c r="J16" s="182">
        <v>105459</v>
      </c>
      <c r="K16" s="182">
        <v>71864</v>
      </c>
      <c r="L16" s="365">
        <v>85705</v>
      </c>
      <c r="M16" s="359">
        <v>72130</v>
      </c>
      <c r="N16" s="359">
        <v>108728</v>
      </c>
      <c r="O16" s="372">
        <v>135480</v>
      </c>
      <c r="P16" s="369">
        <v>98306</v>
      </c>
      <c r="Q16" s="372">
        <v>100367</v>
      </c>
      <c r="R16" s="369">
        <v>100447</v>
      </c>
      <c r="S16" s="854">
        <v>111852</v>
      </c>
      <c r="T16" s="854">
        <v>82058</v>
      </c>
      <c r="U16" s="854">
        <v>98037</v>
      </c>
      <c r="V16" s="1473">
        <v>98947</v>
      </c>
    </row>
    <row r="17" spans="1:25" ht="30" customHeight="1">
      <c r="A17" s="189" t="s">
        <v>1</v>
      </c>
      <c r="B17" s="190">
        <v>4767</v>
      </c>
      <c r="C17" s="193">
        <v>3152</v>
      </c>
      <c r="D17" s="190">
        <v>3803</v>
      </c>
      <c r="E17" s="193">
        <v>22238</v>
      </c>
      <c r="F17" s="190">
        <v>32870</v>
      </c>
      <c r="G17" s="193">
        <v>51057</v>
      </c>
      <c r="H17" s="182">
        <v>71546</v>
      </c>
      <c r="I17" s="182">
        <v>56013</v>
      </c>
      <c r="J17" s="182">
        <v>102358</v>
      </c>
      <c r="K17" s="182">
        <v>77245</v>
      </c>
      <c r="L17" s="365">
        <v>99074</v>
      </c>
      <c r="M17" s="359">
        <v>90358</v>
      </c>
      <c r="N17" s="359">
        <v>111561</v>
      </c>
      <c r="O17" s="372">
        <v>133313</v>
      </c>
      <c r="P17" s="369">
        <v>108584</v>
      </c>
      <c r="Q17" s="372">
        <v>106985</v>
      </c>
      <c r="R17" s="369">
        <v>114907</v>
      </c>
      <c r="S17" s="854">
        <v>109050</v>
      </c>
      <c r="T17" s="854">
        <v>90983</v>
      </c>
      <c r="U17" s="854">
        <v>95455</v>
      </c>
      <c r="V17" s="1473">
        <v>111990</v>
      </c>
    </row>
    <row r="18" spans="1:25" ht="30" customHeight="1" thickBot="1">
      <c r="A18" s="195" t="s">
        <v>9</v>
      </c>
      <c r="B18" s="196">
        <v>3486</v>
      </c>
      <c r="C18" s="197">
        <v>4210</v>
      </c>
      <c r="D18" s="196">
        <v>5305</v>
      </c>
      <c r="E18" s="197">
        <v>11484</v>
      </c>
      <c r="F18" s="196">
        <v>24347</v>
      </c>
      <c r="G18" s="197">
        <v>48906</v>
      </c>
      <c r="H18" s="183">
        <v>66102</v>
      </c>
      <c r="I18" s="183">
        <v>60129</v>
      </c>
      <c r="J18" s="183">
        <v>73444</v>
      </c>
      <c r="K18" s="183">
        <v>67738</v>
      </c>
      <c r="L18" s="365">
        <v>113086</v>
      </c>
      <c r="M18" s="364">
        <v>89950</v>
      </c>
      <c r="N18" s="359">
        <v>130723</v>
      </c>
      <c r="O18" s="485">
        <v>150250</v>
      </c>
      <c r="P18" s="369">
        <v>132317</v>
      </c>
      <c r="Q18" s="485">
        <v>92886</v>
      </c>
      <c r="R18" s="600">
        <v>97483</v>
      </c>
      <c r="S18" s="1239">
        <v>99003</v>
      </c>
      <c r="T18" s="1239">
        <v>95406</v>
      </c>
      <c r="U18" s="854">
        <v>110671</v>
      </c>
      <c r="V18" s="1473">
        <v>102208</v>
      </c>
    </row>
    <row r="19" spans="1:25" s="9" customFormat="1" ht="24.95" customHeight="1">
      <c r="A19" s="162" t="s">
        <v>310</v>
      </c>
      <c r="B19" s="199">
        <v>100</v>
      </c>
      <c r="C19" s="200">
        <f t="shared" ref="C19:V19" si="0">(C20/$C$20)*100</f>
        <v>100</v>
      </c>
      <c r="D19" s="200">
        <f t="shared" si="0"/>
        <v>100.48237940514871</v>
      </c>
      <c r="E19" s="200">
        <f t="shared" si="0"/>
        <v>343.35666083479128</v>
      </c>
      <c r="F19" s="200">
        <f t="shared" si="0"/>
        <v>634.17395651087224</v>
      </c>
      <c r="G19" s="200">
        <f t="shared" si="0"/>
        <v>1041.957010747313</v>
      </c>
      <c r="H19" s="200">
        <f t="shared" si="0"/>
        <v>1609.6700824793804</v>
      </c>
      <c r="I19" s="200">
        <f t="shared" si="0"/>
        <v>1416.6208447888027</v>
      </c>
      <c r="J19" s="200">
        <f t="shared" si="0"/>
        <v>1855.5861034741315</v>
      </c>
      <c r="K19" s="377">
        <f t="shared" si="0"/>
        <v>1486.1634591352163</v>
      </c>
      <c r="L19" s="184">
        <f t="shared" si="0"/>
        <v>2083.6465883529117</v>
      </c>
      <c r="M19" s="371">
        <f t="shared" si="0"/>
        <v>1717.2931767058235</v>
      </c>
      <c r="N19" s="184">
        <f t="shared" si="0"/>
        <v>1854.6538365408646</v>
      </c>
      <c r="O19" s="184">
        <f t="shared" si="0"/>
        <v>2706.9707573106721</v>
      </c>
      <c r="P19" s="184">
        <f t="shared" si="0"/>
        <v>2390.5548612846792</v>
      </c>
      <c r="Q19" s="184">
        <f t="shared" si="0"/>
        <v>2162.4043989002748</v>
      </c>
      <c r="R19" s="184">
        <f t="shared" si="0"/>
        <v>2094.6913271682079</v>
      </c>
      <c r="S19" s="551">
        <f t="shared" si="0"/>
        <v>2285.0837290677327</v>
      </c>
      <c r="T19" s="551">
        <f t="shared" si="0"/>
        <v>1742.381904523869</v>
      </c>
      <c r="U19" s="551">
        <f t="shared" si="0"/>
        <v>1611.4896275931017</v>
      </c>
      <c r="V19" s="551">
        <f t="shared" si="0"/>
        <v>2509.7225693576606</v>
      </c>
    </row>
    <row r="20" spans="1:25" s="95" customFormat="1" ht="24.95" customHeight="1">
      <c r="A20" s="185" t="s">
        <v>260</v>
      </c>
      <c r="B20" s="542">
        <f t="shared" ref="B20:J20" si="1">SUM(B7:B18)</f>
        <v>40174</v>
      </c>
      <c r="C20" s="542">
        <f t="shared" si="1"/>
        <v>40010</v>
      </c>
      <c r="D20" s="542">
        <f t="shared" si="1"/>
        <v>40203</v>
      </c>
      <c r="E20" s="542">
        <f t="shared" si="1"/>
        <v>137377</v>
      </c>
      <c r="F20" s="542">
        <f t="shared" si="1"/>
        <v>253733</v>
      </c>
      <c r="G20" s="542">
        <f t="shared" si="1"/>
        <v>416887</v>
      </c>
      <c r="H20" s="542">
        <f t="shared" si="1"/>
        <v>644029</v>
      </c>
      <c r="I20" s="542">
        <f t="shared" si="1"/>
        <v>566790</v>
      </c>
      <c r="J20" s="542">
        <f t="shared" si="1"/>
        <v>742420</v>
      </c>
      <c r="K20" s="537">
        <f t="shared" ref="K20:P20" si="2">SUM(K7:K18)</f>
        <v>594614</v>
      </c>
      <c r="L20" s="541">
        <f t="shared" si="2"/>
        <v>833667</v>
      </c>
      <c r="M20" s="537">
        <f t="shared" si="2"/>
        <v>687089</v>
      </c>
      <c r="N20" s="541">
        <f t="shared" si="2"/>
        <v>742047</v>
      </c>
      <c r="O20" s="541">
        <f t="shared" si="2"/>
        <v>1083059</v>
      </c>
      <c r="P20" s="1181">
        <f t="shared" si="2"/>
        <v>956461</v>
      </c>
      <c r="Q20" s="798">
        <f>SUM(Q7:Q18)</f>
        <v>865178</v>
      </c>
      <c r="R20" s="798">
        <f>SUM(R7:R18)</f>
        <v>838086</v>
      </c>
      <c r="S20" s="543">
        <f>SUM(S7:S18)</f>
        <v>914262</v>
      </c>
      <c r="T20" s="543">
        <f t="shared" ref="T20:V20" si="3">SUM(T7:T18)</f>
        <v>697127</v>
      </c>
      <c r="U20" s="543">
        <f t="shared" si="3"/>
        <v>644757</v>
      </c>
      <c r="V20" s="1532">
        <f t="shared" si="3"/>
        <v>1004140</v>
      </c>
      <c r="W20"/>
      <c r="X20"/>
      <c r="Y20"/>
    </row>
    <row r="21" spans="1:25" s="9" customFormat="1" ht="24.95" customHeight="1" thickBot="1">
      <c r="A21" s="201" t="s">
        <v>312</v>
      </c>
      <c r="B21" s="202">
        <v>0</v>
      </c>
      <c r="C21" s="701">
        <f t="shared" ref="C21:H21" si="4">(C20-B20)/B20</f>
        <v>-4.0822422462289043E-3</v>
      </c>
      <c r="D21" s="701">
        <f t="shared" si="4"/>
        <v>4.8237940514871281E-3</v>
      </c>
      <c r="E21" s="701">
        <f t="shared" si="4"/>
        <v>2.4170833022411262</v>
      </c>
      <c r="F21" s="701">
        <f t="shared" si="4"/>
        <v>0.8469831194450308</v>
      </c>
      <c r="G21" s="701">
        <f t="shared" si="4"/>
        <v>0.64301450737586363</v>
      </c>
      <c r="H21" s="701">
        <f t="shared" si="4"/>
        <v>0.54485268190181035</v>
      </c>
      <c r="I21" s="701">
        <f t="shared" ref="I21:O21" si="5">(I20-H20)/H20</f>
        <v>-0.1199309347870981</v>
      </c>
      <c r="J21" s="701">
        <f t="shared" si="5"/>
        <v>0.30986785229097197</v>
      </c>
      <c r="K21" s="702">
        <f t="shared" si="5"/>
        <v>-0.19908677029174859</v>
      </c>
      <c r="L21" s="701">
        <f t="shared" si="5"/>
        <v>0.40203056100259998</v>
      </c>
      <c r="M21" s="703">
        <f t="shared" si="5"/>
        <v>-0.17582320039056362</v>
      </c>
      <c r="N21" s="701">
        <f t="shared" si="5"/>
        <v>7.9986726610380893E-2</v>
      </c>
      <c r="O21" s="701">
        <f t="shared" si="5"/>
        <v>0.45955579633096016</v>
      </c>
      <c r="P21" s="701">
        <f>(P20-O20)/O20</f>
        <v>-0.11688929227308946</v>
      </c>
      <c r="Q21" s="701">
        <f>(Q20-P20)/P20</f>
        <v>-9.5438287603990132E-2</v>
      </c>
      <c r="R21" s="701">
        <f>(R20-Q20)/Q20</f>
        <v>-3.1313787451830721E-2</v>
      </c>
      <c r="S21" s="705">
        <f t="shared" ref="S21:V21" si="6">(S20-R20)/R20</f>
        <v>9.0892820068584845E-2</v>
      </c>
      <c r="T21" s="705">
        <f t="shared" si="6"/>
        <v>-0.23749756634312702</v>
      </c>
      <c r="U21" s="705">
        <f t="shared" si="6"/>
        <v>-7.5122610370850648E-2</v>
      </c>
      <c r="V21" s="705">
        <f t="shared" si="6"/>
        <v>0.55739294028603026</v>
      </c>
    </row>
    <row r="22" spans="1:25">
      <c r="A22" s="72" t="s">
        <v>19</v>
      </c>
    </row>
    <row r="23" spans="1:25">
      <c r="A23" s="72"/>
    </row>
  </sheetData>
  <mergeCells count="1">
    <mergeCell ref="B5:R5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45" firstPageNumber="47" orientation="landscape" useFirstPageNumber="1" horizontalDpi="300" verticalDpi="300" r:id="rId1"/>
  <headerFooter alignWithMargins="0">
    <oddFooter>&amp;R
&amp;"Arial,Negrito"64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"/>
  <sheetViews>
    <sheetView showGridLines="0" topLeftCell="C4" zoomScaleNormal="100" workbookViewId="0">
      <selection activeCell="A3" sqref="A2:T3"/>
    </sheetView>
  </sheetViews>
  <sheetFormatPr defaultColWidth="11.42578125" defaultRowHeight="12.75"/>
  <cols>
    <col min="1" max="1" width="17.85546875" customWidth="1"/>
    <col min="2" max="2" width="8.5703125" customWidth="1"/>
    <col min="3" max="3" width="11.42578125" customWidth="1"/>
    <col min="4" max="4" width="7.85546875" customWidth="1"/>
    <col min="5" max="5" width="9.28515625" customWidth="1"/>
    <col min="6" max="7" width="8.7109375" customWidth="1"/>
    <col min="8" max="10" width="8.85546875" customWidth="1"/>
    <col min="11" max="11" width="9.140625" customWidth="1"/>
    <col min="12" max="12" width="10.7109375" customWidth="1"/>
    <col min="13" max="13" width="10" customWidth="1"/>
    <col min="18" max="18" width="10.7109375" customWidth="1"/>
    <col min="19" max="19" width="10" customWidth="1"/>
    <col min="20" max="20" width="10.42578125" customWidth="1"/>
    <col min="21" max="21" width="10.140625" customWidth="1"/>
    <col min="22" max="22" width="10" customWidth="1"/>
  </cols>
  <sheetData>
    <row r="2" spans="1:25" ht="27.95" customHeight="1">
      <c r="A2" s="105" t="s">
        <v>237</v>
      </c>
      <c r="B2" s="38"/>
      <c r="C2" s="38"/>
      <c r="D2" s="38"/>
      <c r="E2" s="38"/>
      <c r="F2" s="38"/>
      <c r="G2" s="38"/>
      <c r="H2" s="30"/>
      <c r="I2" s="30"/>
      <c r="J2" s="30"/>
    </row>
    <row r="3" spans="1:25" ht="27.95" customHeight="1">
      <c r="A3" s="1545" t="s">
        <v>127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  <c r="R3" s="1545"/>
      <c r="S3" s="1545"/>
      <c r="T3" s="1545"/>
    </row>
    <row r="4" spans="1:25" ht="13.5" thickBot="1">
      <c r="J4" s="92"/>
      <c r="K4" s="92"/>
      <c r="L4" s="92"/>
      <c r="M4" s="92"/>
    </row>
    <row r="5" spans="1:25" s="1" customFormat="1" ht="30" customHeight="1" thickBot="1">
      <c r="A5" s="1212" t="s">
        <v>308</v>
      </c>
      <c r="B5" s="1559" t="s">
        <v>422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913"/>
      <c r="T5" s="913"/>
      <c r="U5" s="1058"/>
      <c r="V5" s="1059"/>
    </row>
    <row r="6" spans="1:25" s="1" customFormat="1" ht="30" customHeight="1" thickBot="1">
      <c r="A6" s="203"/>
      <c r="B6" s="203">
        <v>1990</v>
      </c>
      <c r="C6" s="204">
        <v>1991</v>
      </c>
      <c r="D6" s="203">
        <v>1992</v>
      </c>
      <c r="E6" s="204">
        <v>1993</v>
      </c>
      <c r="F6" s="203">
        <v>1994</v>
      </c>
      <c r="G6" s="204">
        <v>1995</v>
      </c>
      <c r="H6" s="203">
        <v>1996</v>
      </c>
      <c r="I6" s="203">
        <v>1997</v>
      </c>
      <c r="J6" s="203">
        <v>1998</v>
      </c>
      <c r="K6" s="203">
        <v>1999</v>
      </c>
      <c r="L6" s="865">
        <v>2000</v>
      </c>
      <c r="M6" s="203">
        <v>2001</v>
      </c>
      <c r="N6" s="865">
        <v>2002</v>
      </c>
      <c r="O6" s="865">
        <v>2003</v>
      </c>
      <c r="P6" s="865">
        <v>2004</v>
      </c>
      <c r="Q6" s="871">
        <v>2005</v>
      </c>
      <c r="R6" s="871">
        <v>2006</v>
      </c>
      <c r="S6" s="871">
        <v>2007</v>
      </c>
      <c r="T6" s="871">
        <v>2008</v>
      </c>
      <c r="U6" s="871">
        <v>2009</v>
      </c>
      <c r="V6" s="871">
        <v>2010</v>
      </c>
      <c r="W6" s="602"/>
      <c r="X6" s="602"/>
      <c r="Y6" s="592"/>
    </row>
    <row r="7" spans="1:25" s="1" customFormat="1" ht="30" customHeight="1">
      <c r="A7" s="205" t="s">
        <v>423</v>
      </c>
      <c r="B7" s="869">
        <v>0</v>
      </c>
      <c r="C7" s="207">
        <v>1058</v>
      </c>
      <c r="D7" s="206">
        <v>1177</v>
      </c>
      <c r="E7" s="207">
        <v>7916</v>
      </c>
      <c r="F7" s="206">
        <v>12851</v>
      </c>
      <c r="G7" s="207">
        <v>13628</v>
      </c>
      <c r="H7" s="208">
        <v>14365</v>
      </c>
      <c r="I7" s="208">
        <v>22134</v>
      </c>
      <c r="J7" s="208">
        <v>12827</v>
      </c>
      <c r="K7" s="866">
        <v>19625</v>
      </c>
      <c r="L7" s="207">
        <v>101530</v>
      </c>
      <c r="M7" s="868">
        <v>150847</v>
      </c>
      <c r="N7" s="207">
        <v>117973</v>
      </c>
      <c r="O7" s="207">
        <v>175782</v>
      </c>
      <c r="P7" s="207">
        <v>169893</v>
      </c>
      <c r="Q7" s="868">
        <v>249102</v>
      </c>
      <c r="R7" s="868">
        <v>303633</v>
      </c>
      <c r="S7" s="207">
        <v>311866</v>
      </c>
      <c r="T7" s="868">
        <v>241030</v>
      </c>
      <c r="U7" s="207">
        <v>75220</v>
      </c>
      <c r="V7" s="207">
        <v>118173</v>
      </c>
      <c r="W7" s="422"/>
      <c r="X7" s="74"/>
      <c r="Y7" s="592"/>
    </row>
    <row r="8" spans="1:25" s="1" customFormat="1" ht="30" customHeight="1">
      <c r="A8" s="205" t="s">
        <v>440</v>
      </c>
      <c r="B8" s="869">
        <v>0</v>
      </c>
      <c r="C8" s="209">
        <v>386</v>
      </c>
      <c r="D8" s="206">
        <v>3612</v>
      </c>
      <c r="E8" s="209">
        <v>7254</v>
      </c>
      <c r="F8" s="206">
        <v>19868</v>
      </c>
      <c r="G8" s="209">
        <v>14759</v>
      </c>
      <c r="H8" s="210">
        <v>15993</v>
      </c>
      <c r="I8" s="210">
        <v>17349</v>
      </c>
      <c r="J8" s="210">
        <v>8616</v>
      </c>
      <c r="K8" s="867">
        <v>17754</v>
      </c>
      <c r="L8" s="209">
        <v>129079</v>
      </c>
      <c r="M8" s="869">
        <v>172492</v>
      </c>
      <c r="N8" s="209">
        <v>142359</v>
      </c>
      <c r="O8" s="209">
        <v>197045</v>
      </c>
      <c r="P8" s="209">
        <v>194828</v>
      </c>
      <c r="Q8" s="869">
        <v>238320</v>
      </c>
      <c r="R8" s="869">
        <v>300076</v>
      </c>
      <c r="S8" s="209">
        <v>313387</v>
      </c>
      <c r="T8" s="869">
        <v>300969</v>
      </c>
      <c r="U8" s="209">
        <v>72216</v>
      </c>
      <c r="V8" s="209">
        <v>118994</v>
      </c>
      <c r="W8" s="422"/>
      <c r="X8" s="74"/>
      <c r="Y8" s="592"/>
    </row>
    <row r="9" spans="1:25" s="1" customFormat="1" ht="30" customHeight="1">
      <c r="A9" s="205" t="s">
        <v>317</v>
      </c>
      <c r="B9" s="869">
        <v>0</v>
      </c>
      <c r="C9" s="209">
        <v>1264</v>
      </c>
      <c r="D9" s="206">
        <v>2054</v>
      </c>
      <c r="E9" s="209">
        <v>9561</v>
      </c>
      <c r="F9" s="206">
        <v>27826</v>
      </c>
      <c r="G9" s="209">
        <v>23010</v>
      </c>
      <c r="H9" s="210">
        <v>24332</v>
      </c>
      <c r="I9" s="210">
        <v>22765</v>
      </c>
      <c r="J9" s="210">
        <v>10192</v>
      </c>
      <c r="K9" s="206">
        <v>10544</v>
      </c>
      <c r="L9" s="209">
        <v>149153</v>
      </c>
      <c r="M9" s="869">
        <v>197788</v>
      </c>
      <c r="N9" s="209">
        <v>200084</v>
      </c>
      <c r="O9" s="209">
        <v>226918</v>
      </c>
      <c r="P9" s="209">
        <v>235102</v>
      </c>
      <c r="Q9" s="869">
        <v>275024</v>
      </c>
      <c r="R9" s="869">
        <v>361841</v>
      </c>
      <c r="S9" s="209">
        <v>507375</v>
      </c>
      <c r="T9" s="869">
        <v>332363</v>
      </c>
      <c r="U9" s="209">
        <v>60309</v>
      </c>
      <c r="V9" s="209">
        <v>210800</v>
      </c>
      <c r="W9" s="422"/>
      <c r="X9" s="74"/>
      <c r="Y9" s="592"/>
    </row>
    <row r="10" spans="1:25" s="1" customFormat="1" ht="30" customHeight="1">
      <c r="A10" s="205" t="s">
        <v>316</v>
      </c>
      <c r="B10" s="869">
        <v>0</v>
      </c>
      <c r="C10" s="209">
        <v>1574</v>
      </c>
      <c r="D10" s="206">
        <v>1748</v>
      </c>
      <c r="E10" s="209">
        <v>12759</v>
      </c>
      <c r="F10" s="206">
        <v>21857</v>
      </c>
      <c r="G10" s="209">
        <v>14357</v>
      </c>
      <c r="H10" s="210">
        <v>32240</v>
      </c>
      <c r="I10" s="210">
        <v>29101</v>
      </c>
      <c r="J10" s="210">
        <v>12022</v>
      </c>
      <c r="K10" s="206">
        <v>21109</v>
      </c>
      <c r="L10" s="209">
        <v>175071</v>
      </c>
      <c r="M10" s="869">
        <v>195258</v>
      </c>
      <c r="N10" s="209">
        <v>195477</v>
      </c>
      <c r="O10" s="209">
        <v>261150</v>
      </c>
      <c r="P10" s="209">
        <v>215102</v>
      </c>
      <c r="Q10" s="869">
        <v>286859</v>
      </c>
      <c r="R10" s="869">
        <v>308379</v>
      </c>
      <c r="S10" s="209">
        <v>392993</v>
      </c>
      <c r="T10" s="869">
        <v>319756</v>
      </c>
      <c r="U10" s="209">
        <v>74226</v>
      </c>
      <c r="V10" s="209">
        <v>128389</v>
      </c>
      <c r="W10" s="422"/>
      <c r="X10" s="74"/>
      <c r="Y10" s="592"/>
    </row>
    <row r="11" spans="1:25" s="1" customFormat="1" ht="30" customHeight="1">
      <c r="A11" s="205" t="s">
        <v>442</v>
      </c>
      <c r="B11" s="209">
        <v>529</v>
      </c>
      <c r="C11" s="210">
        <v>3779</v>
      </c>
      <c r="D11" s="210">
        <v>3497</v>
      </c>
      <c r="E11" s="210">
        <v>9237</v>
      </c>
      <c r="F11" s="210">
        <v>8649</v>
      </c>
      <c r="G11" s="210">
        <v>14095</v>
      </c>
      <c r="H11" s="210">
        <v>41942</v>
      </c>
      <c r="I11" s="210">
        <v>27339</v>
      </c>
      <c r="J11" s="210">
        <v>14262</v>
      </c>
      <c r="K11" s="206">
        <v>16075</v>
      </c>
      <c r="L11" s="209">
        <v>209369</v>
      </c>
      <c r="M11" s="869">
        <v>278511</v>
      </c>
      <c r="N11" s="209">
        <v>205085</v>
      </c>
      <c r="O11" s="209">
        <v>291727</v>
      </c>
      <c r="P11" s="209">
        <v>213141</v>
      </c>
      <c r="Q11" s="869">
        <v>287240</v>
      </c>
      <c r="R11" s="869">
        <v>436714</v>
      </c>
      <c r="S11" s="209">
        <v>413170</v>
      </c>
      <c r="T11" s="869">
        <v>254917</v>
      </c>
      <c r="U11" s="209">
        <v>87517</v>
      </c>
      <c r="V11" s="209">
        <v>188045</v>
      </c>
      <c r="W11" s="422"/>
      <c r="X11" s="74"/>
      <c r="Y11" s="592"/>
    </row>
    <row r="12" spans="1:25" s="1" customFormat="1" ht="30" customHeight="1">
      <c r="A12" s="205" t="s">
        <v>314</v>
      </c>
      <c r="B12" s="869">
        <v>252</v>
      </c>
      <c r="C12" s="209">
        <v>3482</v>
      </c>
      <c r="D12" s="206">
        <v>5190</v>
      </c>
      <c r="E12" s="209">
        <v>10943</v>
      </c>
      <c r="F12" s="206">
        <v>4416</v>
      </c>
      <c r="G12" s="209">
        <v>9415</v>
      </c>
      <c r="H12" s="210">
        <v>28103</v>
      </c>
      <c r="I12" s="210">
        <v>20907</v>
      </c>
      <c r="J12" s="210">
        <v>20146</v>
      </c>
      <c r="K12" s="206">
        <v>32124</v>
      </c>
      <c r="L12" s="209">
        <v>192632</v>
      </c>
      <c r="M12" s="869">
        <v>227964</v>
      </c>
      <c r="N12" s="209">
        <v>200817</v>
      </c>
      <c r="O12" s="209">
        <v>261817</v>
      </c>
      <c r="P12" s="209">
        <v>251765</v>
      </c>
      <c r="Q12" s="869">
        <v>297148</v>
      </c>
      <c r="R12" s="869">
        <v>394054</v>
      </c>
      <c r="S12" s="209">
        <v>347919</v>
      </c>
      <c r="T12" s="869">
        <v>291462</v>
      </c>
      <c r="U12" s="209">
        <v>69596</v>
      </c>
      <c r="V12" s="209">
        <v>216338</v>
      </c>
      <c r="W12" s="422"/>
      <c r="X12" s="74"/>
      <c r="Y12" s="592"/>
    </row>
    <row r="13" spans="1:25" s="1" customFormat="1" ht="30" customHeight="1">
      <c r="A13" s="205" t="s">
        <v>476</v>
      </c>
      <c r="B13" s="869">
        <v>226</v>
      </c>
      <c r="C13" s="209">
        <v>3237</v>
      </c>
      <c r="D13" s="206">
        <v>4353</v>
      </c>
      <c r="E13" s="209">
        <v>13120</v>
      </c>
      <c r="F13" s="206">
        <v>2409</v>
      </c>
      <c r="G13" s="209">
        <v>14761</v>
      </c>
      <c r="H13" s="210">
        <v>50976</v>
      </c>
      <c r="I13" s="210">
        <v>19416</v>
      </c>
      <c r="J13" s="210">
        <v>28491</v>
      </c>
      <c r="K13" s="206">
        <v>67951</v>
      </c>
      <c r="L13" s="209">
        <v>243213</v>
      </c>
      <c r="M13" s="869">
        <v>195017</v>
      </c>
      <c r="N13" s="209">
        <v>232960</v>
      </c>
      <c r="O13" s="209">
        <v>263928</v>
      </c>
      <c r="P13" s="209">
        <v>280142</v>
      </c>
      <c r="Q13" s="869">
        <v>300059</v>
      </c>
      <c r="R13" s="869">
        <v>452025</v>
      </c>
      <c r="S13" s="209">
        <v>448057</v>
      </c>
      <c r="T13" s="869">
        <v>288888</v>
      </c>
      <c r="U13" s="209">
        <v>128836</v>
      </c>
      <c r="V13" s="209">
        <v>166695</v>
      </c>
      <c r="W13" s="422"/>
      <c r="X13" s="74"/>
      <c r="Y13" s="592"/>
    </row>
    <row r="14" spans="1:25" s="1" customFormat="1" ht="30" customHeight="1">
      <c r="A14" s="205" t="s">
        <v>478</v>
      </c>
      <c r="B14" s="869">
        <v>737</v>
      </c>
      <c r="C14" s="209">
        <v>5826</v>
      </c>
      <c r="D14" s="206">
        <v>5862</v>
      </c>
      <c r="E14" s="209">
        <v>14542</v>
      </c>
      <c r="F14" s="206">
        <v>8190</v>
      </c>
      <c r="G14" s="209">
        <v>9356</v>
      </c>
      <c r="H14" s="210">
        <v>47251</v>
      </c>
      <c r="I14" s="210">
        <v>22641</v>
      </c>
      <c r="J14" s="210">
        <v>24620</v>
      </c>
      <c r="K14" s="206">
        <v>81619</v>
      </c>
      <c r="L14" s="209">
        <v>270060</v>
      </c>
      <c r="M14" s="869">
        <v>160954</v>
      </c>
      <c r="N14" s="209">
        <v>192866</v>
      </c>
      <c r="O14" s="209">
        <v>310009</v>
      </c>
      <c r="P14" s="209">
        <v>285148</v>
      </c>
      <c r="Q14" s="869">
        <v>336685</v>
      </c>
      <c r="R14" s="869">
        <v>500589</v>
      </c>
      <c r="S14" s="209">
        <v>440151</v>
      </c>
      <c r="T14" s="869">
        <v>327134</v>
      </c>
      <c r="U14" s="209">
        <v>114420</v>
      </c>
      <c r="V14" s="209">
        <v>148002</v>
      </c>
      <c r="W14" s="422"/>
      <c r="X14" s="74"/>
      <c r="Y14" s="592"/>
    </row>
    <row r="15" spans="1:25" s="1" customFormat="1" ht="30" customHeight="1">
      <c r="A15" s="205" t="s">
        <v>480</v>
      </c>
      <c r="B15" s="869">
        <v>165</v>
      </c>
      <c r="C15" s="209">
        <v>3562</v>
      </c>
      <c r="D15" s="206">
        <v>5081</v>
      </c>
      <c r="E15" s="209">
        <v>19733</v>
      </c>
      <c r="F15" s="206">
        <v>7298</v>
      </c>
      <c r="G15" s="209">
        <v>11565</v>
      </c>
      <c r="H15" s="210">
        <v>29704</v>
      </c>
      <c r="I15" s="210">
        <v>21328</v>
      </c>
      <c r="J15" s="210">
        <v>30827</v>
      </c>
      <c r="K15" s="206">
        <v>103532</v>
      </c>
      <c r="L15" s="209">
        <v>236445</v>
      </c>
      <c r="M15" s="869">
        <v>153415</v>
      </c>
      <c r="N15" s="209">
        <v>185861</v>
      </c>
      <c r="O15" s="209">
        <v>188265</v>
      </c>
      <c r="P15" s="209">
        <v>254671</v>
      </c>
      <c r="Q15" s="869">
        <v>299547</v>
      </c>
      <c r="R15" s="869">
        <v>417882</v>
      </c>
      <c r="S15" s="209">
        <v>370940</v>
      </c>
      <c r="T15" s="869">
        <v>213820</v>
      </c>
      <c r="U15" s="209">
        <v>99820</v>
      </c>
      <c r="V15" s="209">
        <v>98507</v>
      </c>
      <c r="W15" s="422"/>
      <c r="X15" s="74"/>
      <c r="Y15" s="592"/>
    </row>
    <row r="16" spans="1:25" s="1" customFormat="1" ht="30" customHeight="1">
      <c r="A16" s="205" t="s">
        <v>481</v>
      </c>
      <c r="B16" s="869">
        <v>360</v>
      </c>
      <c r="C16" s="209">
        <v>6107</v>
      </c>
      <c r="D16" s="206">
        <v>7692</v>
      </c>
      <c r="E16" s="209">
        <v>14281</v>
      </c>
      <c r="F16" s="206">
        <v>8985</v>
      </c>
      <c r="G16" s="209">
        <v>16111</v>
      </c>
      <c r="H16" s="210">
        <v>34452</v>
      </c>
      <c r="I16" s="210">
        <v>21043</v>
      </c>
      <c r="J16" s="210">
        <v>32260</v>
      </c>
      <c r="K16" s="206">
        <v>114448</v>
      </c>
      <c r="L16" s="209">
        <v>222326</v>
      </c>
      <c r="M16" s="869">
        <v>129934</v>
      </c>
      <c r="N16" s="209">
        <v>166425</v>
      </c>
      <c r="O16" s="209">
        <v>224378</v>
      </c>
      <c r="P16" s="209">
        <v>274459</v>
      </c>
      <c r="Q16" s="869">
        <v>298266</v>
      </c>
      <c r="R16" s="869">
        <v>448303</v>
      </c>
      <c r="S16" s="209">
        <v>501746</v>
      </c>
      <c r="T16" s="1061">
        <v>286080</v>
      </c>
      <c r="U16" s="209">
        <v>112971</v>
      </c>
      <c r="V16" s="209">
        <v>102822</v>
      </c>
      <c r="W16" s="422"/>
      <c r="X16" s="74"/>
      <c r="Y16" s="592"/>
    </row>
    <row r="17" spans="1:25" s="1" customFormat="1" ht="30" customHeight="1">
      <c r="A17" s="205" t="s">
        <v>0</v>
      </c>
      <c r="B17" s="869">
        <v>10</v>
      </c>
      <c r="C17" s="209">
        <v>4869</v>
      </c>
      <c r="D17" s="206">
        <v>6715</v>
      </c>
      <c r="E17" s="209">
        <v>6576</v>
      </c>
      <c r="F17" s="206">
        <v>7471</v>
      </c>
      <c r="G17" s="209">
        <v>12122</v>
      </c>
      <c r="H17" s="210">
        <v>23578</v>
      </c>
      <c r="I17" s="210">
        <v>21234</v>
      </c>
      <c r="J17" s="210">
        <v>36065</v>
      </c>
      <c r="K17" s="206">
        <v>139213</v>
      </c>
      <c r="L17" s="209">
        <v>172380</v>
      </c>
      <c r="M17" s="869">
        <v>140779</v>
      </c>
      <c r="N17" s="209">
        <v>171102</v>
      </c>
      <c r="O17" s="209">
        <v>191289</v>
      </c>
      <c r="P17" s="209">
        <v>246546</v>
      </c>
      <c r="Q17" s="869">
        <v>298829</v>
      </c>
      <c r="R17" s="869">
        <v>507639</v>
      </c>
      <c r="S17" s="209">
        <v>434088</v>
      </c>
      <c r="T17" s="869">
        <v>141164</v>
      </c>
      <c r="U17" s="209">
        <v>182241</v>
      </c>
      <c r="V17" s="209">
        <v>95740</v>
      </c>
      <c r="W17" s="422"/>
      <c r="X17" s="74"/>
      <c r="Y17" s="592"/>
    </row>
    <row r="18" spans="1:25" s="1" customFormat="1" ht="30" customHeight="1" thickBot="1">
      <c r="A18" s="211" t="s">
        <v>9</v>
      </c>
      <c r="B18" s="870">
        <v>631</v>
      </c>
      <c r="C18" s="213">
        <v>3981</v>
      </c>
      <c r="D18" s="212">
        <v>10236</v>
      </c>
      <c r="E18" s="213">
        <v>10158</v>
      </c>
      <c r="F18" s="212">
        <v>14647</v>
      </c>
      <c r="G18" s="213">
        <v>18326</v>
      </c>
      <c r="H18" s="214">
        <v>10648</v>
      </c>
      <c r="I18" s="214">
        <v>11257</v>
      </c>
      <c r="J18" s="214">
        <v>14041</v>
      </c>
      <c r="K18" s="212">
        <v>108644</v>
      </c>
      <c r="L18" s="213">
        <v>85677</v>
      </c>
      <c r="M18" s="870">
        <v>84534</v>
      </c>
      <c r="N18" s="213">
        <v>96487</v>
      </c>
      <c r="O18" s="213">
        <v>142767</v>
      </c>
      <c r="P18" s="213">
        <v>201130</v>
      </c>
      <c r="Q18" s="870">
        <v>249763</v>
      </c>
      <c r="R18" s="870">
        <v>371676</v>
      </c>
      <c r="S18" s="213">
        <v>300159</v>
      </c>
      <c r="T18" s="870">
        <v>115754</v>
      </c>
      <c r="U18" s="213">
        <v>98397</v>
      </c>
      <c r="V18" s="209">
        <v>39975</v>
      </c>
      <c r="W18" s="422"/>
      <c r="X18" s="74"/>
      <c r="Y18" s="592"/>
    </row>
    <row r="19" spans="1:25" s="96" customFormat="1" ht="24.95" customHeight="1">
      <c r="A19" s="161" t="s">
        <v>310</v>
      </c>
      <c r="B19" s="380">
        <v>100</v>
      </c>
      <c r="C19" s="216">
        <f t="shared" ref="C19:V19" si="0">(C20/$B$20)*100</f>
        <v>1344.5017182130584</v>
      </c>
      <c r="D19" s="216">
        <f t="shared" si="0"/>
        <v>1966.2199312714777</v>
      </c>
      <c r="E19" s="216">
        <f t="shared" si="0"/>
        <v>4676.2886597938141</v>
      </c>
      <c r="F19" s="216">
        <f t="shared" si="0"/>
        <v>4964.5017182130587</v>
      </c>
      <c r="G19" s="216">
        <f t="shared" si="0"/>
        <v>5893.6426116838493</v>
      </c>
      <c r="H19" s="216">
        <f t="shared" si="0"/>
        <v>12150.652920962199</v>
      </c>
      <c r="I19" s="216">
        <f t="shared" si="0"/>
        <v>8814.9140893470794</v>
      </c>
      <c r="J19" s="216">
        <f t="shared" si="0"/>
        <v>8397.5601374570451</v>
      </c>
      <c r="K19" s="216">
        <f t="shared" si="0"/>
        <v>25176.563573883159</v>
      </c>
      <c r="L19" s="220">
        <f t="shared" si="0"/>
        <v>75152.405498281791</v>
      </c>
      <c r="M19" s="220">
        <f t="shared" si="0"/>
        <v>71735.154639175249</v>
      </c>
      <c r="N19" s="216">
        <f t="shared" si="0"/>
        <v>72422.542955326455</v>
      </c>
      <c r="O19" s="380">
        <f t="shared" si="0"/>
        <v>93988.831615120274</v>
      </c>
      <c r="P19" s="216">
        <f t="shared" si="0"/>
        <v>96973.436426116838</v>
      </c>
      <c r="Q19" s="216">
        <f t="shared" si="0"/>
        <v>117417.25085910653</v>
      </c>
      <c r="R19" s="380">
        <f t="shared" si="0"/>
        <v>165045.05154639177</v>
      </c>
      <c r="S19" s="380">
        <f t="shared" si="0"/>
        <v>164324.77663230241</v>
      </c>
      <c r="T19" s="380">
        <f t="shared" si="0"/>
        <v>106987.52577319587</v>
      </c>
      <c r="U19" s="380">
        <f t="shared" si="0"/>
        <v>40404.432989690722</v>
      </c>
      <c r="V19" s="220">
        <f t="shared" si="0"/>
        <v>56098.969072164946</v>
      </c>
      <c r="W19" s="603"/>
      <c r="X19" s="603"/>
      <c r="Y19" s="603"/>
    </row>
    <row r="20" spans="1:25" ht="24.95" customHeight="1">
      <c r="A20" s="1184" t="s">
        <v>260</v>
      </c>
      <c r="B20" s="1027">
        <f>SUM(B7:B18)</f>
        <v>2910</v>
      </c>
      <c r="C20" s="1185">
        <f t="shared" ref="C20:V20" si="1">SUM(C7:C18)</f>
        <v>39125</v>
      </c>
      <c r="D20" s="1185">
        <f t="shared" si="1"/>
        <v>57217</v>
      </c>
      <c r="E20" s="1185">
        <f t="shared" si="1"/>
        <v>136080</v>
      </c>
      <c r="F20" s="1185">
        <f t="shared" si="1"/>
        <v>144467</v>
      </c>
      <c r="G20" s="1185">
        <f t="shared" si="1"/>
        <v>171505</v>
      </c>
      <c r="H20" s="1185">
        <f t="shared" si="1"/>
        <v>353584</v>
      </c>
      <c r="I20" s="1185">
        <f t="shared" si="1"/>
        <v>256514</v>
      </c>
      <c r="J20" s="1185">
        <f t="shared" si="1"/>
        <v>244369</v>
      </c>
      <c r="K20" s="1185">
        <f t="shared" si="1"/>
        <v>732638</v>
      </c>
      <c r="L20" s="1185">
        <f t="shared" si="1"/>
        <v>2186935</v>
      </c>
      <c r="M20" s="1185">
        <f t="shared" si="1"/>
        <v>2087493</v>
      </c>
      <c r="N20" s="1185">
        <f t="shared" si="1"/>
        <v>2107496</v>
      </c>
      <c r="O20" s="1185">
        <f t="shared" si="1"/>
        <v>2735075</v>
      </c>
      <c r="P20" s="1185">
        <f t="shared" si="1"/>
        <v>2821927</v>
      </c>
      <c r="Q20" s="1185">
        <f t="shared" si="1"/>
        <v>3416842</v>
      </c>
      <c r="R20" s="1185">
        <f t="shared" si="1"/>
        <v>4802811</v>
      </c>
      <c r="S20" s="1185">
        <f t="shared" si="1"/>
        <v>4781851</v>
      </c>
      <c r="T20" s="1185">
        <f t="shared" si="1"/>
        <v>3113337</v>
      </c>
      <c r="U20" s="1185">
        <f t="shared" si="1"/>
        <v>1175769</v>
      </c>
      <c r="V20" s="1185">
        <f t="shared" si="1"/>
        <v>1632480</v>
      </c>
      <c r="W20" s="596"/>
      <c r="X20" s="604"/>
      <c r="Y20" s="37"/>
    </row>
    <row r="21" spans="1:25" s="96" customFormat="1" ht="24.95" customHeight="1" thickBot="1">
      <c r="A21" s="217" t="s">
        <v>312</v>
      </c>
      <c r="B21" s="1211">
        <v>0</v>
      </c>
      <c r="C21" s="704">
        <f t="shared" ref="C21:O21" si="2">(C20-B20)/B20</f>
        <v>12.445017182130584</v>
      </c>
      <c r="D21" s="704">
        <f t="shared" si="2"/>
        <v>0.4624153354632588</v>
      </c>
      <c r="E21" s="704">
        <f t="shared" si="2"/>
        <v>1.3783141374067147</v>
      </c>
      <c r="F21" s="704">
        <f t="shared" si="2"/>
        <v>6.1632863021751909E-2</v>
      </c>
      <c r="G21" s="704">
        <f t="shared" si="2"/>
        <v>0.18715692857192301</v>
      </c>
      <c r="H21" s="704">
        <f t="shared" si="2"/>
        <v>1.0616541791784495</v>
      </c>
      <c r="I21" s="704">
        <f t="shared" si="2"/>
        <v>-0.2745316530159736</v>
      </c>
      <c r="J21" s="704">
        <f t="shared" si="2"/>
        <v>-4.7346343669351379E-2</v>
      </c>
      <c r="K21" s="704">
        <f t="shared" si="2"/>
        <v>1.9980807712925943</v>
      </c>
      <c r="L21" s="704">
        <f t="shared" si="2"/>
        <v>1.9850144273160824</v>
      </c>
      <c r="M21" s="704">
        <f t="shared" si="2"/>
        <v>-4.5470944495378238E-2</v>
      </c>
      <c r="N21" s="704">
        <f t="shared" si="2"/>
        <v>9.5823075813906925E-3</v>
      </c>
      <c r="O21" s="704">
        <f t="shared" si="2"/>
        <v>0.29778419508269527</v>
      </c>
      <c r="P21" s="704">
        <f>(P20-O20)/O20</f>
        <v>3.1754887891556907E-2</v>
      </c>
      <c r="Q21" s="704">
        <f>(Q20-P20)/P20</f>
        <v>0.21081870650799966</v>
      </c>
      <c r="R21" s="875">
        <f>(R20-Q20)/Q20</f>
        <v>0.40562864773963797</v>
      </c>
      <c r="S21" s="875">
        <f t="shared" ref="S21:V21" si="3">(S20-R20)/R20</f>
        <v>-4.3641109342008252E-3</v>
      </c>
      <c r="T21" s="875">
        <f t="shared" si="3"/>
        <v>-0.34892638854702918</v>
      </c>
      <c r="U21" s="875">
        <f t="shared" si="3"/>
        <v>-0.62234444905899999</v>
      </c>
      <c r="V21" s="704">
        <f t="shared" si="3"/>
        <v>0.38843599380490557</v>
      </c>
    </row>
    <row r="22" spans="1:25">
      <c r="A22" s="72" t="s">
        <v>19</v>
      </c>
    </row>
    <row r="23" spans="1:25">
      <c r="A23" s="72"/>
    </row>
  </sheetData>
  <mergeCells count="2">
    <mergeCell ref="B5:R5"/>
    <mergeCell ref="A3:T3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55" firstPageNumber="48" orientation="landscape" useFirstPageNumber="1" horizontalDpi="300" verticalDpi="300" r:id="rId1"/>
  <headerFooter alignWithMargins="0">
    <oddFooter>&amp;R
&amp;"Arial,Negrito"65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showGridLines="0" topLeftCell="M4" zoomScale="90" zoomScaleNormal="90" workbookViewId="0">
      <selection activeCell="U6" sqref="U6:U21"/>
    </sheetView>
  </sheetViews>
  <sheetFormatPr defaultColWidth="11.42578125" defaultRowHeight="12.75"/>
  <cols>
    <col min="1" max="1" width="17.85546875" customWidth="1"/>
    <col min="2" max="2" width="12.7109375" customWidth="1"/>
    <col min="3" max="3" width="12" customWidth="1"/>
    <col min="4" max="4" width="13.42578125" customWidth="1"/>
    <col min="5" max="5" width="13.5703125" customWidth="1"/>
    <col min="6" max="6" width="13.140625" customWidth="1"/>
    <col min="7" max="8" width="13.28515625" customWidth="1"/>
    <col min="9" max="9" width="13.7109375" customWidth="1"/>
    <col min="10" max="10" width="13.28515625" customWidth="1"/>
    <col min="11" max="11" width="14.140625" customWidth="1"/>
    <col min="12" max="12" width="13.7109375" customWidth="1"/>
    <col min="13" max="13" width="14.42578125" customWidth="1"/>
    <col min="14" max="14" width="13.7109375" customWidth="1"/>
    <col min="15" max="15" width="14.5703125" customWidth="1"/>
    <col min="16" max="16" width="13.28515625" customWidth="1"/>
    <col min="17" max="17" width="14.140625" customWidth="1"/>
    <col min="18" max="18" width="15.42578125" customWidth="1"/>
    <col min="19" max="19" width="13.85546875" customWidth="1"/>
    <col min="20" max="20" width="14.28515625" customWidth="1"/>
    <col min="21" max="21" width="13.85546875" customWidth="1"/>
  </cols>
  <sheetData>
    <row r="2" spans="1:21" ht="27.95" customHeight="1">
      <c r="A2" s="105" t="s">
        <v>237</v>
      </c>
      <c r="B2" s="38"/>
      <c r="C2" s="38"/>
      <c r="D2" s="38"/>
      <c r="E2" s="38"/>
      <c r="F2" s="38"/>
      <c r="G2" s="38"/>
      <c r="H2" s="38"/>
      <c r="I2" s="30"/>
      <c r="J2" s="30"/>
      <c r="K2" s="30"/>
    </row>
    <row r="3" spans="1:21" ht="27.95" customHeight="1">
      <c r="A3" s="1545" t="s">
        <v>128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  <c r="R3" s="1545"/>
      <c r="S3" s="1545"/>
    </row>
    <row r="4" spans="1:21" ht="13.5" thickBot="1"/>
    <row r="5" spans="1:21" ht="30" customHeight="1" thickBot="1">
      <c r="A5" s="912" t="s">
        <v>308</v>
      </c>
      <c r="B5" s="1559" t="s">
        <v>241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901"/>
      <c r="S5" s="901"/>
      <c r="T5" s="266"/>
      <c r="U5" s="267"/>
    </row>
    <row r="6" spans="1:21" ht="30" customHeight="1" thickBot="1">
      <c r="A6" s="203"/>
      <c r="B6" s="204">
        <v>1991</v>
      </c>
      <c r="C6" s="203">
        <v>1992</v>
      </c>
      <c r="D6" s="204">
        <v>1993</v>
      </c>
      <c r="E6" s="203">
        <v>1994</v>
      </c>
      <c r="F6" s="204">
        <v>1995</v>
      </c>
      <c r="G6" s="203">
        <v>1996</v>
      </c>
      <c r="H6" s="203">
        <v>1997</v>
      </c>
      <c r="I6" s="203">
        <v>1998</v>
      </c>
      <c r="J6" s="203">
        <v>1999</v>
      </c>
      <c r="K6" s="203">
        <v>2000</v>
      </c>
      <c r="L6" s="203">
        <v>2001</v>
      </c>
      <c r="M6" s="203">
        <v>2002</v>
      </c>
      <c r="N6" s="203">
        <v>2003</v>
      </c>
      <c r="O6" s="203">
        <v>2004</v>
      </c>
      <c r="P6" s="203">
        <v>2005</v>
      </c>
      <c r="Q6" s="203">
        <v>2006</v>
      </c>
      <c r="R6" s="203">
        <v>2007</v>
      </c>
      <c r="S6" s="1025">
        <v>2008</v>
      </c>
      <c r="T6" s="1026">
        <v>2009</v>
      </c>
      <c r="U6" s="151">
        <v>2010</v>
      </c>
    </row>
    <row r="7" spans="1:21" ht="30" customHeight="1">
      <c r="A7" s="205" t="s">
        <v>423</v>
      </c>
      <c r="B7" s="207">
        <v>73605</v>
      </c>
      <c r="C7" s="206">
        <v>69495</v>
      </c>
      <c r="D7" s="207">
        <v>290353</v>
      </c>
      <c r="E7" s="206">
        <v>1829915</v>
      </c>
      <c r="F7" s="207">
        <v>3943356</v>
      </c>
      <c r="G7" s="208">
        <v>4498122</v>
      </c>
      <c r="H7" s="208">
        <v>6074967</v>
      </c>
      <c r="I7" s="208">
        <v>7456413</v>
      </c>
      <c r="J7" s="209">
        <v>11275602</v>
      </c>
      <c r="K7" s="209">
        <v>9409180</v>
      </c>
      <c r="L7" s="209">
        <v>7951984</v>
      </c>
      <c r="M7" s="209">
        <v>11591603</v>
      </c>
      <c r="N7" s="209">
        <v>9662300</v>
      </c>
      <c r="O7" s="209">
        <v>10617546</v>
      </c>
      <c r="P7" s="209">
        <v>15548338</v>
      </c>
      <c r="Q7" s="209">
        <v>17449615</v>
      </c>
      <c r="R7" s="209">
        <v>28168255</v>
      </c>
      <c r="S7" s="209">
        <v>46993304</v>
      </c>
      <c r="T7" s="1029">
        <v>44981779</v>
      </c>
      <c r="U7" s="1533">
        <v>42471204</v>
      </c>
    </row>
    <row r="8" spans="1:21" ht="30" customHeight="1">
      <c r="A8" s="205" t="s">
        <v>315</v>
      </c>
      <c r="B8" s="209">
        <v>76010</v>
      </c>
      <c r="C8" s="206">
        <v>57180</v>
      </c>
      <c r="D8" s="209">
        <v>292315</v>
      </c>
      <c r="E8" s="206">
        <v>1084628</v>
      </c>
      <c r="F8" s="209">
        <v>1719541</v>
      </c>
      <c r="G8" s="210">
        <v>2851075</v>
      </c>
      <c r="H8" s="210">
        <v>4919320</v>
      </c>
      <c r="I8" s="210">
        <v>6380155</v>
      </c>
      <c r="J8" s="209">
        <v>8057566</v>
      </c>
      <c r="K8" s="209">
        <v>10033111</v>
      </c>
      <c r="L8" s="209">
        <v>5854601</v>
      </c>
      <c r="M8" s="209">
        <v>9781584</v>
      </c>
      <c r="N8" s="209">
        <v>9364918</v>
      </c>
      <c r="O8" s="209">
        <v>11677444</v>
      </c>
      <c r="P8" s="209">
        <v>12936817</v>
      </c>
      <c r="Q8" s="209">
        <v>17455235</v>
      </c>
      <c r="R8" s="209">
        <v>25719288</v>
      </c>
      <c r="S8" s="209">
        <v>36599718</v>
      </c>
      <c r="T8" s="1027">
        <v>52178626</v>
      </c>
      <c r="U8" s="1531">
        <v>45591752</v>
      </c>
    </row>
    <row r="9" spans="1:21" ht="30" customHeight="1">
      <c r="A9" s="205" t="s">
        <v>317</v>
      </c>
      <c r="B9" s="209">
        <v>61425</v>
      </c>
      <c r="C9" s="206">
        <v>95404</v>
      </c>
      <c r="D9" s="209">
        <v>582079</v>
      </c>
      <c r="E9" s="206">
        <v>1373808</v>
      </c>
      <c r="F9" s="209">
        <v>3787866</v>
      </c>
      <c r="G9" s="210">
        <v>6979133</v>
      </c>
      <c r="H9" s="210">
        <v>8211892</v>
      </c>
      <c r="I9" s="210">
        <v>14462810</v>
      </c>
      <c r="J9" s="209">
        <v>11274365</v>
      </c>
      <c r="K9" s="209">
        <v>13418220</v>
      </c>
      <c r="L9" s="209">
        <v>9802169</v>
      </c>
      <c r="M9" s="209">
        <v>12672438</v>
      </c>
      <c r="N9" s="209">
        <v>14361753</v>
      </c>
      <c r="O9" s="209">
        <v>19088390</v>
      </c>
      <c r="P9" s="209">
        <v>23713277</v>
      </c>
      <c r="Q9" s="209">
        <v>22999669</v>
      </c>
      <c r="R9" s="209">
        <v>35697165</v>
      </c>
      <c r="S9" s="209">
        <v>46580669</v>
      </c>
      <c r="T9" s="1027">
        <v>54505652</v>
      </c>
      <c r="U9" s="1531">
        <v>56197030</v>
      </c>
    </row>
    <row r="10" spans="1:21" ht="30" customHeight="1">
      <c r="A10" s="205" t="s">
        <v>316</v>
      </c>
      <c r="B10" s="209">
        <v>105212</v>
      </c>
      <c r="C10" s="206">
        <v>132318</v>
      </c>
      <c r="D10" s="209">
        <v>734314</v>
      </c>
      <c r="E10" s="206">
        <v>1100405</v>
      </c>
      <c r="F10" s="209">
        <v>4838371</v>
      </c>
      <c r="G10" s="210">
        <v>8836435</v>
      </c>
      <c r="H10" s="210">
        <v>9533691</v>
      </c>
      <c r="I10" s="210">
        <v>14930659</v>
      </c>
      <c r="J10" s="209">
        <v>10032458</v>
      </c>
      <c r="K10" s="209">
        <v>11876058</v>
      </c>
      <c r="L10" s="209">
        <v>7080874</v>
      </c>
      <c r="M10" s="209">
        <v>13703531</v>
      </c>
      <c r="N10" s="209">
        <v>12123524</v>
      </c>
      <c r="O10" s="209">
        <v>18162079</v>
      </c>
      <c r="P10" s="209">
        <v>18041642</v>
      </c>
      <c r="Q10" s="209">
        <v>18513860</v>
      </c>
      <c r="R10" s="209">
        <v>33093305</v>
      </c>
      <c r="S10" s="209">
        <v>43930934</v>
      </c>
      <c r="T10" s="1027">
        <v>53103179</v>
      </c>
      <c r="U10" s="1531">
        <v>49497861</v>
      </c>
    </row>
    <row r="11" spans="1:21" ht="30" customHeight="1">
      <c r="A11" s="205" t="s">
        <v>442</v>
      </c>
      <c r="B11" s="210">
        <v>117078</v>
      </c>
      <c r="C11" s="210">
        <v>233600</v>
      </c>
      <c r="D11" s="210">
        <v>840714</v>
      </c>
      <c r="E11" s="210">
        <v>1478777</v>
      </c>
      <c r="F11" s="210">
        <v>4535093</v>
      </c>
      <c r="G11" s="210">
        <v>8749307</v>
      </c>
      <c r="H11" s="210">
        <v>10140046</v>
      </c>
      <c r="I11" s="210">
        <v>12380872</v>
      </c>
      <c r="J11" s="210">
        <v>11463740</v>
      </c>
      <c r="K11" s="210">
        <v>15621417</v>
      </c>
      <c r="L11" s="210">
        <v>11054858</v>
      </c>
      <c r="M11" s="209">
        <v>16572950</v>
      </c>
      <c r="N11" s="209">
        <v>13618226</v>
      </c>
      <c r="O11" s="209">
        <v>16117526</v>
      </c>
      <c r="P11" s="209">
        <v>14300041</v>
      </c>
      <c r="Q11" s="209">
        <v>20530118</v>
      </c>
      <c r="R11" s="209">
        <v>33983747</v>
      </c>
      <c r="S11" s="209">
        <v>44724405</v>
      </c>
      <c r="T11" s="1027">
        <v>74334058</v>
      </c>
      <c r="U11" s="1531">
        <v>50566587</v>
      </c>
    </row>
    <row r="12" spans="1:21" ht="30" customHeight="1">
      <c r="A12" s="205" t="s">
        <v>314</v>
      </c>
      <c r="B12" s="209">
        <v>176140</v>
      </c>
      <c r="C12" s="206">
        <v>246204</v>
      </c>
      <c r="D12" s="209">
        <v>438581</v>
      </c>
      <c r="E12" s="206">
        <v>1561299</v>
      </c>
      <c r="F12" s="209">
        <v>4034162</v>
      </c>
      <c r="G12" s="210">
        <v>7987887</v>
      </c>
      <c r="H12" s="210">
        <v>9222070</v>
      </c>
      <c r="I12" s="210">
        <v>12253714</v>
      </c>
      <c r="J12" s="210">
        <v>10955877</v>
      </c>
      <c r="K12" s="210">
        <v>16023351</v>
      </c>
      <c r="L12" s="210">
        <v>11467635</v>
      </c>
      <c r="M12" s="210">
        <v>12833090</v>
      </c>
      <c r="N12" s="210">
        <v>10981946</v>
      </c>
      <c r="O12" s="210">
        <v>23637671</v>
      </c>
      <c r="P12" s="210">
        <v>18227410</v>
      </c>
      <c r="Q12" s="210">
        <v>19852361</v>
      </c>
      <c r="R12" s="210">
        <v>34173887</v>
      </c>
      <c r="S12" s="210">
        <v>37088594</v>
      </c>
      <c r="T12" s="1027">
        <v>53588822</v>
      </c>
      <c r="U12" s="1531">
        <v>47786388</v>
      </c>
    </row>
    <row r="13" spans="1:21" ht="30" customHeight="1">
      <c r="A13" s="205" t="s">
        <v>476</v>
      </c>
      <c r="B13" s="209">
        <v>232743</v>
      </c>
      <c r="C13" s="206">
        <v>138917</v>
      </c>
      <c r="D13" s="209">
        <v>832334</v>
      </c>
      <c r="E13" s="206">
        <v>1448127</v>
      </c>
      <c r="F13" s="209">
        <v>3915787</v>
      </c>
      <c r="G13" s="210">
        <v>9738902</v>
      </c>
      <c r="H13" s="210">
        <v>10849887</v>
      </c>
      <c r="I13" s="210">
        <v>12511189</v>
      </c>
      <c r="J13" s="210">
        <v>11414966</v>
      </c>
      <c r="K13" s="210">
        <v>13703186</v>
      </c>
      <c r="L13" s="210">
        <v>14105609</v>
      </c>
      <c r="M13" s="210">
        <v>16061229</v>
      </c>
      <c r="N13" s="210">
        <v>12796851</v>
      </c>
      <c r="O13" s="210">
        <v>20810685</v>
      </c>
      <c r="P13" s="210">
        <v>23370924</v>
      </c>
      <c r="Q13" s="210">
        <v>20127182</v>
      </c>
      <c r="R13" s="210">
        <v>37414537</v>
      </c>
      <c r="S13" s="210">
        <v>48465413</v>
      </c>
      <c r="T13" s="1027">
        <v>53830268</v>
      </c>
      <c r="U13" s="1531">
        <v>41984295</v>
      </c>
    </row>
    <row r="14" spans="1:21" ht="30" customHeight="1">
      <c r="A14" s="205" t="s">
        <v>478</v>
      </c>
      <c r="B14" s="209">
        <v>197493</v>
      </c>
      <c r="C14" s="206">
        <v>176363</v>
      </c>
      <c r="D14" s="209">
        <v>1305270</v>
      </c>
      <c r="E14" s="206">
        <v>2154845</v>
      </c>
      <c r="F14" s="209">
        <v>6213386</v>
      </c>
      <c r="G14" s="210">
        <v>9445365</v>
      </c>
      <c r="H14" s="210">
        <v>13531305</v>
      </c>
      <c r="I14" s="210">
        <v>9883400</v>
      </c>
      <c r="J14" s="210">
        <v>11631524</v>
      </c>
      <c r="K14" s="210">
        <v>14608426</v>
      </c>
      <c r="L14" s="210">
        <v>17784368</v>
      </c>
      <c r="M14" s="210">
        <v>18254516</v>
      </c>
      <c r="N14" s="210">
        <v>17400350</v>
      </c>
      <c r="O14" s="210">
        <v>23009947</v>
      </c>
      <c r="P14" s="210">
        <v>24981766</v>
      </c>
      <c r="Q14" s="210">
        <v>21977217</v>
      </c>
      <c r="R14" s="210">
        <v>39882445</v>
      </c>
      <c r="S14" s="210">
        <v>44556774</v>
      </c>
      <c r="T14" s="1027">
        <v>56433059</v>
      </c>
      <c r="U14" s="1531">
        <v>46350200</v>
      </c>
    </row>
    <row r="15" spans="1:21" ht="30" customHeight="1">
      <c r="A15" s="205" t="s">
        <v>480</v>
      </c>
      <c r="B15" s="209">
        <v>357034</v>
      </c>
      <c r="C15" s="206">
        <v>297292</v>
      </c>
      <c r="D15" s="209">
        <v>1611346</v>
      </c>
      <c r="E15" s="206">
        <v>2426873</v>
      </c>
      <c r="F15" s="209">
        <v>6130137</v>
      </c>
      <c r="G15" s="210">
        <v>11949831</v>
      </c>
      <c r="H15" s="210">
        <v>17087563</v>
      </c>
      <c r="I15" s="210">
        <v>16397865</v>
      </c>
      <c r="J15" s="210">
        <v>16810823</v>
      </c>
      <c r="K15" s="210">
        <v>15398135</v>
      </c>
      <c r="L15" s="210">
        <v>15435460</v>
      </c>
      <c r="M15" s="210">
        <v>18068545</v>
      </c>
      <c r="N15" s="210">
        <v>17635185</v>
      </c>
      <c r="O15" s="210">
        <v>22060488</v>
      </c>
      <c r="P15" s="210">
        <v>25596112</v>
      </c>
      <c r="Q15" s="210">
        <v>30421486</v>
      </c>
      <c r="R15" s="210">
        <v>49933961</v>
      </c>
      <c r="S15" s="210">
        <v>58180108</v>
      </c>
      <c r="T15" s="1027">
        <v>58063814</v>
      </c>
      <c r="U15" s="1531">
        <v>44986656</v>
      </c>
    </row>
    <row r="16" spans="1:21" ht="30" customHeight="1">
      <c r="A16" s="205" t="s">
        <v>481</v>
      </c>
      <c r="B16" s="209">
        <v>346721</v>
      </c>
      <c r="C16" s="206">
        <v>349149</v>
      </c>
      <c r="D16" s="209">
        <v>1746790</v>
      </c>
      <c r="E16" s="206">
        <v>4158696</v>
      </c>
      <c r="F16" s="209">
        <v>7723488</v>
      </c>
      <c r="G16" s="210">
        <v>13325999</v>
      </c>
      <c r="H16" s="210">
        <v>18129197</v>
      </c>
      <c r="I16" s="210">
        <v>17024191</v>
      </c>
      <c r="J16" s="210">
        <v>20461749</v>
      </c>
      <c r="K16" s="210">
        <v>18201059</v>
      </c>
      <c r="L16" s="210">
        <v>20635378</v>
      </c>
      <c r="M16" s="210">
        <v>25643937</v>
      </c>
      <c r="N16" s="210">
        <v>20791898</v>
      </c>
      <c r="O16" s="210">
        <v>29275893</v>
      </c>
      <c r="P16" s="210">
        <v>28578177</v>
      </c>
      <c r="Q16" s="210">
        <v>37411905</v>
      </c>
      <c r="R16" s="210">
        <v>58913725</v>
      </c>
      <c r="S16" s="210">
        <v>56235041</v>
      </c>
      <c r="T16" s="1027">
        <v>62687481</v>
      </c>
      <c r="U16" s="1531">
        <v>50231386</v>
      </c>
    </row>
    <row r="17" spans="1:21" ht="30" customHeight="1">
      <c r="A17" s="205" t="s">
        <v>1</v>
      </c>
      <c r="B17" s="209">
        <v>418010</v>
      </c>
      <c r="C17" s="206">
        <v>666603</v>
      </c>
      <c r="D17" s="209">
        <v>1923754</v>
      </c>
      <c r="E17" s="206">
        <v>5451599</v>
      </c>
      <c r="F17" s="209">
        <v>9087106</v>
      </c>
      <c r="G17" s="210">
        <v>14750966</v>
      </c>
      <c r="H17" s="210">
        <v>12726153</v>
      </c>
      <c r="I17" s="210">
        <v>25653782</v>
      </c>
      <c r="J17" s="210">
        <v>21686200</v>
      </c>
      <c r="K17" s="210">
        <v>22791401</v>
      </c>
      <c r="L17" s="210">
        <v>16753705</v>
      </c>
      <c r="M17" s="210">
        <v>28389935</v>
      </c>
      <c r="N17" s="210">
        <v>19965411</v>
      </c>
      <c r="O17" s="210">
        <v>25351384</v>
      </c>
      <c r="P17" s="210">
        <v>28867563</v>
      </c>
      <c r="Q17" s="210">
        <v>36251458</v>
      </c>
      <c r="R17" s="210">
        <v>57930855</v>
      </c>
      <c r="S17" s="210">
        <v>51139051</v>
      </c>
      <c r="T17" s="1027">
        <v>59849141</v>
      </c>
      <c r="U17" s="1531">
        <v>35469644</v>
      </c>
    </row>
    <row r="18" spans="1:21" ht="30" customHeight="1" thickBot="1">
      <c r="A18" s="211" t="s">
        <v>9</v>
      </c>
      <c r="B18" s="213">
        <v>314209</v>
      </c>
      <c r="C18" s="212">
        <v>419856</v>
      </c>
      <c r="D18" s="213">
        <v>1775249</v>
      </c>
      <c r="E18" s="212">
        <v>3138365</v>
      </c>
      <c r="F18" s="213">
        <v>7319334</v>
      </c>
      <c r="G18" s="214">
        <v>10429088</v>
      </c>
      <c r="H18" s="214">
        <v>9255139</v>
      </c>
      <c r="I18" s="214">
        <v>15546967</v>
      </c>
      <c r="J18" s="214">
        <v>16848705</v>
      </c>
      <c r="K18" s="210">
        <v>14575178</v>
      </c>
      <c r="L18" s="210">
        <v>18518762</v>
      </c>
      <c r="M18" s="210">
        <v>20308495</v>
      </c>
      <c r="N18" s="210">
        <v>14249099</v>
      </c>
      <c r="O18" s="210">
        <v>15558373</v>
      </c>
      <c r="P18" s="210">
        <v>16973591</v>
      </c>
      <c r="Q18" s="210">
        <v>13302913</v>
      </c>
      <c r="R18" s="210">
        <v>51077513</v>
      </c>
      <c r="S18" s="210">
        <v>38816316</v>
      </c>
      <c r="T18" s="1027">
        <v>35545445</v>
      </c>
      <c r="U18" s="1531">
        <v>25389016</v>
      </c>
    </row>
    <row r="19" spans="1:21" ht="24.95" customHeight="1">
      <c r="A19" s="161" t="s">
        <v>424</v>
      </c>
      <c r="B19" s="216">
        <f t="shared" ref="B19:U19" si="0">(B20/$B$20)*100</f>
        <v>100</v>
      </c>
      <c r="C19" s="216">
        <f t="shared" si="0"/>
        <v>116.42785012602599</v>
      </c>
      <c r="D19" s="216">
        <f t="shared" si="0"/>
        <v>499.78587701156857</v>
      </c>
      <c r="E19" s="216">
        <f t="shared" si="0"/>
        <v>1098.9844002455891</v>
      </c>
      <c r="F19" s="216">
        <f t="shared" si="0"/>
        <v>2554.7577635235575</v>
      </c>
      <c r="G19" s="216">
        <f t="shared" si="0"/>
        <v>4424.7281554966721</v>
      </c>
      <c r="H19" s="216">
        <f t="shared" si="0"/>
        <v>5238.2064725651135</v>
      </c>
      <c r="I19" s="216">
        <f t="shared" si="0"/>
        <v>6660.06983939766</v>
      </c>
      <c r="J19" s="216">
        <f t="shared" si="0"/>
        <v>6540.1657322432629</v>
      </c>
      <c r="K19" s="381">
        <f t="shared" si="0"/>
        <v>7095.3726652879213</v>
      </c>
      <c r="L19" s="220">
        <f t="shared" si="0"/>
        <v>6319.290174820655</v>
      </c>
      <c r="M19" s="381">
        <f t="shared" si="0"/>
        <v>8235.3879742131448</v>
      </c>
      <c r="N19" s="381">
        <f t="shared" si="0"/>
        <v>6986.0184272603892</v>
      </c>
      <c r="O19" s="381">
        <f t="shared" si="0"/>
        <v>9507.1829154010211</v>
      </c>
      <c r="P19" s="381">
        <f t="shared" si="0"/>
        <v>10144.108204614489</v>
      </c>
      <c r="Q19" s="381">
        <f t="shared" si="0"/>
        <v>11160.288042073289</v>
      </c>
      <c r="R19" s="381">
        <f t="shared" si="0"/>
        <v>19630.512949977383</v>
      </c>
      <c r="S19" s="381">
        <f t="shared" si="0"/>
        <v>22349.832248109611</v>
      </c>
      <c r="T19" s="381">
        <f t="shared" si="0"/>
        <v>26623.041911717184</v>
      </c>
      <c r="U19" s="1243">
        <f t="shared" si="0"/>
        <v>21671.703087636528</v>
      </c>
    </row>
    <row r="20" spans="1:21" ht="24.95" customHeight="1">
      <c r="A20" s="1184" t="s">
        <v>260</v>
      </c>
      <c r="B20" s="1185">
        <f t="shared" ref="B20:I20" si="1">SUM(B7:B18)</f>
        <v>2475680</v>
      </c>
      <c r="C20" s="1185">
        <f t="shared" si="1"/>
        <v>2882381</v>
      </c>
      <c r="D20" s="1185">
        <f t="shared" si="1"/>
        <v>12373099</v>
      </c>
      <c r="E20" s="1185">
        <f t="shared" si="1"/>
        <v>27207337</v>
      </c>
      <c r="F20" s="1185">
        <f t="shared" si="1"/>
        <v>63247627</v>
      </c>
      <c r="G20" s="1185">
        <f t="shared" si="1"/>
        <v>109542110</v>
      </c>
      <c r="H20" s="1185">
        <f t="shared" si="1"/>
        <v>129681230</v>
      </c>
      <c r="I20" s="1185">
        <f t="shared" si="1"/>
        <v>164882017</v>
      </c>
      <c r="J20" s="1185">
        <f t="shared" ref="J20:O20" si="2">SUM(J7:J18)</f>
        <v>161913575</v>
      </c>
      <c r="K20" s="1028">
        <f t="shared" si="2"/>
        <v>175658722</v>
      </c>
      <c r="L20" s="1027">
        <f t="shared" si="2"/>
        <v>156445403</v>
      </c>
      <c r="M20" s="1185">
        <f t="shared" si="2"/>
        <v>203881853</v>
      </c>
      <c r="N20" s="1185">
        <f t="shared" si="2"/>
        <v>172951461</v>
      </c>
      <c r="O20" s="1030">
        <f t="shared" si="2"/>
        <v>235367426</v>
      </c>
      <c r="P20" s="1030">
        <f>SUM(P7:P18)</f>
        <v>251135658</v>
      </c>
      <c r="Q20" s="1027">
        <f>SUM(Q7:Q18)</f>
        <v>276293019</v>
      </c>
      <c r="R20" s="1027">
        <f>SUM(R7:R18)</f>
        <v>485988683</v>
      </c>
      <c r="S20" s="1027">
        <f t="shared" ref="S20:U20" si="3">SUM(S7:S18)</f>
        <v>553310327</v>
      </c>
      <c r="T20" s="1027">
        <f t="shared" si="3"/>
        <v>659101324</v>
      </c>
      <c r="U20" s="1531">
        <f t="shared" si="3"/>
        <v>536522019</v>
      </c>
    </row>
    <row r="21" spans="1:21" ht="32.25" customHeight="1" thickBot="1">
      <c r="A21" s="217" t="s">
        <v>312</v>
      </c>
      <c r="B21" s="219">
        <v>0</v>
      </c>
      <c r="C21" s="704">
        <f t="shared" ref="C21:I21" si="4">(C20-B20)/B20</f>
        <v>0.16427850126025981</v>
      </c>
      <c r="D21" s="704">
        <f t="shared" si="4"/>
        <v>3.2926660285368241</v>
      </c>
      <c r="E21" s="704">
        <f t="shared" si="4"/>
        <v>1.1989104750556026</v>
      </c>
      <c r="F21" s="704">
        <f t="shared" si="4"/>
        <v>1.324653346264649</v>
      </c>
      <c r="G21" s="704">
        <f t="shared" si="4"/>
        <v>0.73195604635095635</v>
      </c>
      <c r="H21" s="704">
        <f t="shared" si="4"/>
        <v>0.18384820230320559</v>
      </c>
      <c r="I21" s="704">
        <f t="shared" si="4"/>
        <v>0.2714408785296068</v>
      </c>
      <c r="J21" s="704">
        <f t="shared" ref="J21:P21" si="5">(J20-I20)/I20</f>
        <v>-1.8003430901745943E-2</v>
      </c>
      <c r="K21" s="875">
        <f t="shared" si="5"/>
        <v>8.4891875187117577E-2</v>
      </c>
      <c r="L21" s="704">
        <f t="shared" si="5"/>
        <v>-0.10937867918679267</v>
      </c>
      <c r="M21" s="704">
        <f t="shared" si="5"/>
        <v>0.3032140867699385</v>
      </c>
      <c r="N21" s="704">
        <f t="shared" si="5"/>
        <v>-0.15170743028316502</v>
      </c>
      <c r="O21" s="704">
        <f t="shared" si="5"/>
        <v>0.36088717978508433</v>
      </c>
      <c r="P21" s="704">
        <f t="shared" si="5"/>
        <v>6.6994113280569242E-2</v>
      </c>
      <c r="Q21" s="704">
        <f>(Q20-P20)/P20</f>
        <v>0.1001743886166894</v>
      </c>
      <c r="R21" s="704">
        <f t="shared" ref="R21:U21" si="6">(R20-Q20)/Q20</f>
        <v>0.75896113755954142</v>
      </c>
      <c r="S21" s="704">
        <f t="shared" si="6"/>
        <v>0.13852512693181376</v>
      </c>
      <c r="T21" s="704">
        <f t="shared" si="6"/>
        <v>0.19119649830790164</v>
      </c>
      <c r="U21" s="1244">
        <f t="shared" si="6"/>
        <v>-0.18597945495858237</v>
      </c>
    </row>
    <row r="22" spans="1:21" ht="19.5" customHeight="1">
      <c r="A22" s="72" t="s">
        <v>19</v>
      </c>
    </row>
    <row r="23" spans="1:21">
      <c r="A23" s="72"/>
    </row>
  </sheetData>
  <mergeCells count="2">
    <mergeCell ref="B5:Q5"/>
    <mergeCell ref="A3:S3"/>
  </mergeCells>
  <phoneticPr fontId="24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40" firstPageNumber="49" orientation="landscape" horizontalDpi="300" verticalDpi="300" r:id="rId1"/>
  <headerFooter alignWithMargins="0">
    <oddFooter>&amp;R
&amp;"Arial,Negrito"66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3"/>
  <sheetViews>
    <sheetView showGridLines="0" topLeftCell="P6" zoomScaleNormal="100" workbookViewId="0">
      <selection activeCell="V6" sqref="V6:V21"/>
    </sheetView>
  </sheetViews>
  <sheetFormatPr defaultColWidth="11.42578125" defaultRowHeight="12.75"/>
  <cols>
    <col min="1" max="1" width="17.85546875" customWidth="1"/>
    <col min="2" max="7" width="11.42578125" customWidth="1"/>
    <col min="8" max="9" width="11.28515625" customWidth="1"/>
    <col min="10" max="10" width="10" customWidth="1"/>
    <col min="11" max="11" width="10.28515625" customWidth="1"/>
    <col min="12" max="12" width="8.85546875" customWidth="1"/>
    <col min="13" max="13" width="9.140625" customWidth="1"/>
    <col min="14" max="14" width="10" customWidth="1"/>
    <col min="15" max="15" width="9.5703125" customWidth="1"/>
    <col min="16" max="16" width="10.7109375" customWidth="1"/>
    <col min="17" max="17" width="9.5703125" customWidth="1"/>
    <col min="18" max="18" width="10.42578125" customWidth="1"/>
    <col min="19" max="19" width="10.7109375" customWidth="1"/>
  </cols>
  <sheetData>
    <row r="2" spans="1:22" ht="27.95" customHeight="1">
      <c r="A2" s="105" t="s">
        <v>237</v>
      </c>
      <c r="B2" s="38"/>
      <c r="C2" s="38"/>
      <c r="D2" s="38"/>
      <c r="E2" s="38"/>
      <c r="F2" s="38"/>
      <c r="G2" s="30"/>
      <c r="H2" s="30"/>
      <c r="I2" s="30"/>
      <c r="J2" s="30"/>
    </row>
    <row r="3" spans="1:22" ht="27.95" customHeight="1">
      <c r="A3" s="105" t="s">
        <v>129</v>
      </c>
      <c r="B3" s="38"/>
      <c r="C3" s="38"/>
      <c r="D3" s="38"/>
      <c r="E3" s="38"/>
      <c r="F3" s="38"/>
      <c r="G3" s="30"/>
      <c r="H3" s="30"/>
      <c r="I3" s="30"/>
      <c r="J3" s="91"/>
      <c r="K3" s="92"/>
      <c r="L3" s="92"/>
      <c r="M3" s="92"/>
    </row>
    <row r="4" spans="1:22" ht="13.5" thickBot="1">
      <c r="J4" s="92"/>
      <c r="K4" s="92"/>
      <c r="L4" s="92"/>
      <c r="M4" s="92"/>
    </row>
    <row r="5" spans="1:22" ht="30" customHeight="1" thickBot="1">
      <c r="A5" s="911" t="s">
        <v>308</v>
      </c>
      <c r="B5" s="1559" t="s">
        <v>422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901"/>
      <c r="T5" s="901"/>
      <c r="U5" s="266"/>
      <c r="V5" s="267"/>
    </row>
    <row r="6" spans="1:22" ht="30" customHeight="1" thickBot="1">
      <c r="A6" s="187"/>
      <c r="B6" s="187">
        <v>1990</v>
      </c>
      <c r="C6" s="188">
        <v>1991</v>
      </c>
      <c r="D6" s="187">
        <v>1992</v>
      </c>
      <c r="E6" s="188">
        <v>1993</v>
      </c>
      <c r="F6" s="187">
        <v>1994</v>
      </c>
      <c r="G6" s="188">
        <v>1995</v>
      </c>
      <c r="H6" s="187">
        <v>1996</v>
      </c>
      <c r="I6" s="187">
        <v>1997</v>
      </c>
      <c r="J6" s="187">
        <v>1998</v>
      </c>
      <c r="K6" s="187">
        <v>1999</v>
      </c>
      <c r="L6" s="187">
        <v>2000</v>
      </c>
      <c r="M6" s="354">
        <v>2001</v>
      </c>
      <c r="N6" s="378">
        <v>2002</v>
      </c>
      <c r="O6" s="354">
        <v>2003</v>
      </c>
      <c r="P6" s="373">
        <v>2004</v>
      </c>
      <c r="Q6" s="368">
        <v>2005</v>
      </c>
      <c r="R6" s="368">
        <v>2006</v>
      </c>
      <c r="S6" s="1273">
        <v>2007</v>
      </c>
      <c r="T6" s="1273">
        <v>2008</v>
      </c>
      <c r="U6" s="1240">
        <v>2009</v>
      </c>
      <c r="V6" s="1237">
        <v>2010</v>
      </c>
    </row>
    <row r="7" spans="1:22" ht="30" customHeight="1">
      <c r="A7" s="189" t="s">
        <v>423</v>
      </c>
      <c r="B7" s="190">
        <v>14066</v>
      </c>
      <c r="C7" s="191">
        <v>13026</v>
      </c>
      <c r="D7" s="190">
        <v>6337</v>
      </c>
      <c r="E7" s="191">
        <v>4104</v>
      </c>
      <c r="F7" s="190">
        <v>7927</v>
      </c>
      <c r="G7" s="191">
        <v>36815</v>
      </c>
      <c r="H7" s="192">
        <v>19856</v>
      </c>
      <c r="I7" s="192">
        <v>27234</v>
      </c>
      <c r="J7" s="192">
        <v>41138</v>
      </c>
      <c r="K7" s="192">
        <v>38432</v>
      </c>
      <c r="L7" s="358">
        <v>44068</v>
      </c>
      <c r="M7" s="362">
        <v>59320</v>
      </c>
      <c r="N7" s="359">
        <v>64159</v>
      </c>
      <c r="O7" s="370">
        <v>78302</v>
      </c>
      <c r="P7" s="366">
        <v>84054</v>
      </c>
      <c r="Q7" s="370">
        <v>83354</v>
      </c>
      <c r="R7" s="370">
        <v>106857</v>
      </c>
      <c r="S7" s="1238">
        <v>156826</v>
      </c>
      <c r="T7" s="1238">
        <v>204806</v>
      </c>
      <c r="U7" s="1238">
        <v>85232</v>
      </c>
      <c r="V7" s="1473">
        <v>125417</v>
      </c>
    </row>
    <row r="8" spans="1:22" ht="30" customHeight="1">
      <c r="A8" s="189" t="s">
        <v>315</v>
      </c>
      <c r="B8" s="190">
        <v>14420</v>
      </c>
      <c r="C8" s="193">
        <v>7950</v>
      </c>
      <c r="D8" s="190">
        <v>9176</v>
      </c>
      <c r="E8" s="193">
        <v>5189</v>
      </c>
      <c r="F8" s="190">
        <v>8451</v>
      </c>
      <c r="G8" s="193">
        <v>19699</v>
      </c>
      <c r="H8" s="194">
        <v>21594</v>
      </c>
      <c r="I8" s="194">
        <v>25799</v>
      </c>
      <c r="J8" s="194">
        <v>38170</v>
      </c>
      <c r="K8" s="194">
        <v>33283</v>
      </c>
      <c r="L8" s="358">
        <v>51420</v>
      </c>
      <c r="M8" s="362">
        <v>58034</v>
      </c>
      <c r="N8" s="359">
        <v>60581</v>
      </c>
      <c r="O8" s="372">
        <v>81637</v>
      </c>
      <c r="P8" s="358">
        <v>67528</v>
      </c>
      <c r="Q8" s="372">
        <v>83578</v>
      </c>
      <c r="R8" s="372">
        <v>111972</v>
      </c>
      <c r="S8" s="854">
        <v>139091</v>
      </c>
      <c r="T8" s="854">
        <v>182236</v>
      </c>
      <c r="U8" s="854">
        <v>96093</v>
      </c>
      <c r="V8" s="1473">
        <v>117406</v>
      </c>
    </row>
    <row r="9" spans="1:22" ht="30" customHeight="1">
      <c r="A9" s="189" t="s">
        <v>317</v>
      </c>
      <c r="B9" s="190">
        <v>16516</v>
      </c>
      <c r="C9" s="193">
        <v>8875</v>
      </c>
      <c r="D9" s="190">
        <v>7949</v>
      </c>
      <c r="E9" s="193">
        <v>6500</v>
      </c>
      <c r="F9" s="190">
        <v>11458</v>
      </c>
      <c r="G9" s="193">
        <v>18218</v>
      </c>
      <c r="H9" s="194">
        <v>22976</v>
      </c>
      <c r="I9" s="194">
        <v>28374</v>
      </c>
      <c r="J9" s="194">
        <v>45951</v>
      </c>
      <c r="K9" s="194">
        <v>45380</v>
      </c>
      <c r="L9" s="358">
        <v>50557</v>
      </c>
      <c r="M9" s="362">
        <v>73314</v>
      </c>
      <c r="N9" s="359">
        <v>71769</v>
      </c>
      <c r="O9" s="372">
        <v>78287</v>
      </c>
      <c r="P9" s="358">
        <v>95133</v>
      </c>
      <c r="Q9" s="372">
        <v>110709</v>
      </c>
      <c r="R9" s="372">
        <v>158997</v>
      </c>
      <c r="S9" s="854">
        <v>170122</v>
      </c>
      <c r="T9" s="854">
        <v>200793</v>
      </c>
      <c r="U9" s="854">
        <v>127123</v>
      </c>
      <c r="V9" s="1473">
        <v>143428</v>
      </c>
    </row>
    <row r="10" spans="1:22" ht="30" customHeight="1">
      <c r="A10" s="189" t="s">
        <v>316</v>
      </c>
      <c r="B10" s="190">
        <v>6577</v>
      </c>
      <c r="C10" s="193">
        <v>10111</v>
      </c>
      <c r="D10" s="190">
        <v>8501</v>
      </c>
      <c r="E10" s="193">
        <v>5454</v>
      </c>
      <c r="F10" s="190">
        <v>9972</v>
      </c>
      <c r="G10" s="193">
        <v>16005</v>
      </c>
      <c r="H10" s="194">
        <v>25755</v>
      </c>
      <c r="I10" s="194">
        <v>33098</v>
      </c>
      <c r="J10" s="194">
        <v>40466</v>
      </c>
      <c r="K10" s="194">
        <v>41274</v>
      </c>
      <c r="L10" s="358">
        <v>52276</v>
      </c>
      <c r="M10" s="362">
        <v>67318</v>
      </c>
      <c r="N10" s="359">
        <v>78311</v>
      </c>
      <c r="O10" s="372">
        <v>88432</v>
      </c>
      <c r="P10" s="358">
        <v>90127</v>
      </c>
      <c r="Q10" s="372">
        <v>109438</v>
      </c>
      <c r="R10" s="372">
        <v>118179</v>
      </c>
      <c r="S10" s="854">
        <v>163174</v>
      </c>
      <c r="T10" s="854">
        <v>206952</v>
      </c>
      <c r="U10" s="854">
        <v>116287</v>
      </c>
      <c r="V10" s="1473">
        <v>144456</v>
      </c>
    </row>
    <row r="11" spans="1:22" ht="30" customHeight="1">
      <c r="A11" s="189" t="s">
        <v>442</v>
      </c>
      <c r="B11" s="194">
        <v>12489</v>
      </c>
      <c r="C11" s="194">
        <v>11349</v>
      </c>
      <c r="D11" s="194">
        <v>7970</v>
      </c>
      <c r="E11" s="194">
        <v>6170</v>
      </c>
      <c r="F11" s="194">
        <v>11421</v>
      </c>
      <c r="G11" s="194">
        <v>20223</v>
      </c>
      <c r="H11" s="194">
        <v>27606</v>
      </c>
      <c r="I11" s="194">
        <v>38288</v>
      </c>
      <c r="J11" s="194">
        <v>47165</v>
      </c>
      <c r="K11" s="194">
        <v>43208</v>
      </c>
      <c r="L11" s="358">
        <v>59757</v>
      </c>
      <c r="M11" s="362">
        <v>70787</v>
      </c>
      <c r="N11" s="359">
        <v>78457</v>
      </c>
      <c r="O11" s="372">
        <v>87613</v>
      </c>
      <c r="P11" s="358">
        <v>90989</v>
      </c>
      <c r="Q11" s="372">
        <v>110009</v>
      </c>
      <c r="R11" s="599">
        <v>145828</v>
      </c>
      <c r="S11" s="854">
        <v>169205</v>
      </c>
      <c r="T11" s="854">
        <v>206314</v>
      </c>
      <c r="U11" s="854">
        <v>128695</v>
      </c>
      <c r="V11" s="1473">
        <v>165589</v>
      </c>
    </row>
    <row r="12" spans="1:22" ht="30" customHeight="1">
      <c r="A12" s="189" t="s">
        <v>443</v>
      </c>
      <c r="B12" s="190">
        <v>11011</v>
      </c>
      <c r="C12" s="193">
        <v>10477</v>
      </c>
      <c r="D12" s="190">
        <v>7693</v>
      </c>
      <c r="E12" s="193">
        <v>7303</v>
      </c>
      <c r="F12" s="190">
        <v>11241</v>
      </c>
      <c r="G12" s="193">
        <v>21939</v>
      </c>
      <c r="H12" s="194">
        <v>24225</v>
      </c>
      <c r="I12" s="194">
        <v>39040</v>
      </c>
      <c r="J12" s="194">
        <v>45315</v>
      </c>
      <c r="K12" s="194">
        <v>67163</v>
      </c>
      <c r="L12" s="358">
        <v>52149</v>
      </c>
      <c r="M12" s="362">
        <v>63730</v>
      </c>
      <c r="N12" s="359">
        <v>55098</v>
      </c>
      <c r="O12" s="372">
        <v>78991</v>
      </c>
      <c r="P12" s="358">
        <v>92620</v>
      </c>
      <c r="Q12" s="372">
        <v>118777</v>
      </c>
      <c r="R12" s="606">
        <v>125024</v>
      </c>
      <c r="S12" s="854">
        <v>149266</v>
      </c>
      <c r="T12" s="854">
        <v>212162</v>
      </c>
      <c r="U12" s="854">
        <v>121796</v>
      </c>
      <c r="V12" s="1473">
        <v>139381</v>
      </c>
    </row>
    <row r="13" spans="1:22" ht="30" customHeight="1">
      <c r="A13" s="189" t="s">
        <v>476</v>
      </c>
      <c r="B13" s="190">
        <v>14967</v>
      </c>
      <c r="C13" s="193">
        <v>10790</v>
      </c>
      <c r="D13" s="190">
        <v>8019</v>
      </c>
      <c r="E13" s="193">
        <v>7644</v>
      </c>
      <c r="F13" s="190">
        <v>11674</v>
      </c>
      <c r="G13" s="193">
        <v>19139</v>
      </c>
      <c r="H13" s="194">
        <v>27480</v>
      </c>
      <c r="I13" s="194">
        <v>40264</v>
      </c>
      <c r="J13" s="194">
        <v>35735</v>
      </c>
      <c r="K13" s="194">
        <v>34800</v>
      </c>
      <c r="L13" s="358">
        <v>57294</v>
      </c>
      <c r="M13" s="362">
        <v>64662</v>
      </c>
      <c r="N13" s="359">
        <v>75976</v>
      </c>
      <c r="O13" s="372">
        <v>73336</v>
      </c>
      <c r="P13" s="369">
        <v>67075</v>
      </c>
      <c r="Q13" s="372">
        <v>78148</v>
      </c>
      <c r="R13" s="369">
        <v>97795</v>
      </c>
      <c r="S13" s="854">
        <v>123020</v>
      </c>
      <c r="T13" s="854">
        <v>178393</v>
      </c>
      <c r="U13" s="854">
        <v>111836</v>
      </c>
      <c r="V13" s="1473">
        <v>148797</v>
      </c>
    </row>
    <row r="14" spans="1:22" ht="30" customHeight="1">
      <c r="A14" s="189" t="s">
        <v>478</v>
      </c>
      <c r="B14" s="190">
        <v>13530</v>
      </c>
      <c r="C14" s="193">
        <v>10706</v>
      </c>
      <c r="D14" s="190">
        <v>2912</v>
      </c>
      <c r="E14" s="193">
        <v>8096</v>
      </c>
      <c r="F14" s="190">
        <v>12259</v>
      </c>
      <c r="G14" s="193">
        <v>16804</v>
      </c>
      <c r="H14" s="194">
        <v>25059</v>
      </c>
      <c r="I14" s="194">
        <v>42568</v>
      </c>
      <c r="J14" s="194">
        <v>40625</v>
      </c>
      <c r="K14" s="194">
        <v>44407</v>
      </c>
      <c r="L14" s="358">
        <v>65253</v>
      </c>
      <c r="M14" s="362">
        <v>62322</v>
      </c>
      <c r="N14" s="359">
        <v>75725</v>
      </c>
      <c r="O14" s="372">
        <v>89429</v>
      </c>
      <c r="P14" s="369">
        <v>98659</v>
      </c>
      <c r="Q14" s="372">
        <v>124512</v>
      </c>
      <c r="R14" s="369">
        <v>150983</v>
      </c>
      <c r="S14" s="854">
        <v>190953</v>
      </c>
      <c r="T14" s="854">
        <v>219013</v>
      </c>
      <c r="U14" s="854">
        <v>141182</v>
      </c>
      <c r="V14" s="1473">
        <v>175212</v>
      </c>
    </row>
    <row r="15" spans="1:22" ht="30" customHeight="1">
      <c r="A15" s="189" t="s">
        <v>480</v>
      </c>
      <c r="B15" s="190">
        <v>14621</v>
      </c>
      <c r="C15" s="193">
        <v>10568</v>
      </c>
      <c r="D15" s="190">
        <v>8507</v>
      </c>
      <c r="E15" s="193">
        <v>9624</v>
      </c>
      <c r="F15" s="190">
        <v>13728</v>
      </c>
      <c r="G15" s="193">
        <v>19120</v>
      </c>
      <c r="H15" s="194">
        <v>27305</v>
      </c>
      <c r="I15" s="194">
        <v>43057</v>
      </c>
      <c r="J15" s="194">
        <v>48795</v>
      </c>
      <c r="K15" s="194">
        <v>43462</v>
      </c>
      <c r="L15" s="358">
        <v>40069</v>
      </c>
      <c r="M15" s="362">
        <v>64804</v>
      </c>
      <c r="N15" s="359">
        <v>76631</v>
      </c>
      <c r="O15" s="372">
        <v>83931</v>
      </c>
      <c r="P15" s="369">
        <v>95870</v>
      </c>
      <c r="Q15" s="372">
        <v>97768</v>
      </c>
      <c r="R15" s="369">
        <v>130547</v>
      </c>
      <c r="S15" s="854">
        <v>153762</v>
      </c>
      <c r="T15" s="854">
        <v>225183</v>
      </c>
      <c r="U15" s="854">
        <v>144395</v>
      </c>
      <c r="V15" s="1473">
        <v>184477</v>
      </c>
    </row>
    <row r="16" spans="1:22" ht="30" customHeight="1">
      <c r="A16" s="189" t="s">
        <v>481</v>
      </c>
      <c r="B16" s="190">
        <v>12420</v>
      </c>
      <c r="C16" s="193">
        <v>11523</v>
      </c>
      <c r="D16" s="190">
        <v>7459</v>
      </c>
      <c r="E16" s="193">
        <v>9229</v>
      </c>
      <c r="F16" s="190">
        <v>15914</v>
      </c>
      <c r="G16" s="193">
        <v>20745</v>
      </c>
      <c r="H16" s="194">
        <v>25706</v>
      </c>
      <c r="I16" s="194">
        <v>45204</v>
      </c>
      <c r="J16" s="194">
        <v>44512</v>
      </c>
      <c r="K16" s="194">
        <v>44964</v>
      </c>
      <c r="L16" s="358">
        <v>56865</v>
      </c>
      <c r="M16" s="362">
        <v>67742</v>
      </c>
      <c r="N16" s="359">
        <v>85133</v>
      </c>
      <c r="O16" s="372">
        <v>82762</v>
      </c>
      <c r="P16" s="369">
        <v>99557</v>
      </c>
      <c r="Q16" s="372">
        <v>109122</v>
      </c>
      <c r="R16" s="369">
        <v>143328</v>
      </c>
      <c r="S16" s="854">
        <v>190845</v>
      </c>
      <c r="T16" s="854">
        <v>198055</v>
      </c>
      <c r="U16" s="854">
        <v>122181</v>
      </c>
      <c r="V16" s="1473">
        <v>173021</v>
      </c>
    </row>
    <row r="17" spans="1:34" ht="30" customHeight="1">
      <c r="A17" s="189" t="s">
        <v>1</v>
      </c>
      <c r="B17" s="190">
        <v>8041</v>
      </c>
      <c r="C17" s="193">
        <v>10897</v>
      </c>
      <c r="D17" s="190">
        <v>6657</v>
      </c>
      <c r="E17" s="193">
        <v>8529</v>
      </c>
      <c r="F17" s="190">
        <v>16561</v>
      </c>
      <c r="G17" s="193">
        <v>20043</v>
      </c>
      <c r="H17" s="194">
        <v>27615</v>
      </c>
      <c r="I17" s="194">
        <v>40322</v>
      </c>
      <c r="J17" s="194">
        <v>33451</v>
      </c>
      <c r="K17" s="194">
        <v>41305</v>
      </c>
      <c r="L17" s="358">
        <v>62235</v>
      </c>
      <c r="M17" s="362">
        <v>58983</v>
      </c>
      <c r="N17" s="359">
        <v>83953</v>
      </c>
      <c r="O17" s="372">
        <v>82206</v>
      </c>
      <c r="P17" s="369">
        <v>95467</v>
      </c>
      <c r="Q17" s="422">
        <v>135237</v>
      </c>
      <c r="R17" s="369">
        <v>150066</v>
      </c>
      <c r="S17" s="854">
        <v>179180</v>
      </c>
      <c r="T17" s="854">
        <v>202951</v>
      </c>
      <c r="U17" s="854">
        <v>103796</v>
      </c>
      <c r="V17" s="1473">
        <v>182739</v>
      </c>
    </row>
    <row r="18" spans="1:34" ht="30" customHeight="1" thickBot="1">
      <c r="A18" s="195" t="s">
        <v>9</v>
      </c>
      <c r="B18" s="196">
        <v>4875</v>
      </c>
      <c r="C18" s="197">
        <v>6887</v>
      </c>
      <c r="D18" s="196">
        <v>1338</v>
      </c>
      <c r="E18" s="197">
        <v>5519</v>
      </c>
      <c r="F18" s="196">
        <v>14740</v>
      </c>
      <c r="G18" s="197">
        <v>14383</v>
      </c>
      <c r="H18" s="198">
        <v>20780</v>
      </c>
      <c r="I18" s="198">
        <v>27150</v>
      </c>
      <c r="J18" s="198">
        <v>20790</v>
      </c>
      <c r="K18" s="198">
        <v>27674</v>
      </c>
      <c r="L18" s="582">
        <v>49664</v>
      </c>
      <c r="M18" s="362">
        <v>67318</v>
      </c>
      <c r="N18" s="359">
        <v>59809</v>
      </c>
      <c r="O18" s="485">
        <v>49897</v>
      </c>
      <c r="P18" s="369">
        <v>75862</v>
      </c>
      <c r="Q18" s="485">
        <v>92497</v>
      </c>
      <c r="R18" s="600">
        <v>76868</v>
      </c>
      <c r="S18" s="1239">
        <v>94882</v>
      </c>
      <c r="T18" s="1239">
        <v>138281</v>
      </c>
      <c r="U18" s="854">
        <v>66284</v>
      </c>
      <c r="V18" s="1473">
        <v>109157</v>
      </c>
    </row>
    <row r="19" spans="1:34" s="9" customFormat="1" ht="24.95" customHeight="1">
      <c r="A19" s="162" t="s">
        <v>310</v>
      </c>
      <c r="B19" s="199">
        <v>100</v>
      </c>
      <c r="C19" s="200">
        <f t="shared" ref="C19:V19" si="0">(C20/$B$20)*100</f>
        <v>85.80535486612834</v>
      </c>
      <c r="D19" s="200">
        <f t="shared" si="0"/>
        <v>57.490611915029987</v>
      </c>
      <c r="E19" s="200">
        <f t="shared" si="0"/>
        <v>58.077933297569196</v>
      </c>
      <c r="F19" s="200">
        <f t="shared" si="0"/>
        <v>101.26312415960092</v>
      </c>
      <c r="G19" s="200">
        <f t="shared" si="0"/>
        <v>169.39170783025506</v>
      </c>
      <c r="H19" s="200">
        <f t="shared" si="0"/>
        <v>206.19439432046985</v>
      </c>
      <c r="I19" s="200">
        <f t="shared" si="0"/>
        <v>299.85996251733053</v>
      </c>
      <c r="J19" s="200">
        <f t="shared" si="0"/>
        <v>335.89000438923455</v>
      </c>
      <c r="K19" s="200">
        <f t="shared" si="0"/>
        <v>352.08070617906679</v>
      </c>
      <c r="L19" s="377">
        <f t="shared" si="0"/>
        <v>447.01009523942224</v>
      </c>
      <c r="M19" s="184">
        <f t="shared" si="0"/>
        <v>542.26832853768826</v>
      </c>
      <c r="N19" s="184">
        <f t="shared" si="0"/>
        <v>603.06828394863908</v>
      </c>
      <c r="O19" s="184">
        <f t="shared" si="0"/>
        <v>665.22890206433362</v>
      </c>
      <c r="P19" s="597">
        <f t="shared" si="0"/>
        <v>733.58809472386145</v>
      </c>
      <c r="Q19" s="597">
        <f t="shared" si="0"/>
        <v>873.07378790940061</v>
      </c>
      <c r="R19" s="597">
        <f t="shared" si="0"/>
        <v>1056.5124396480253</v>
      </c>
      <c r="S19" s="1241">
        <f t="shared" si="0"/>
        <v>1310.0304459601625</v>
      </c>
      <c r="T19" s="1241">
        <f t="shared" si="0"/>
        <v>1654.7685898016487</v>
      </c>
      <c r="U19" s="1241">
        <f t="shared" si="0"/>
        <v>950.93114475416803</v>
      </c>
      <c r="V19" s="551">
        <f t="shared" si="0"/>
        <v>1260.393080336926</v>
      </c>
    </row>
    <row r="20" spans="1:34" s="95" customFormat="1" ht="24.95" customHeight="1">
      <c r="A20" s="185" t="s">
        <v>260</v>
      </c>
      <c r="B20" s="542">
        <f t="shared" ref="B20:J20" si="1">SUM(B7:B18)</f>
        <v>143533</v>
      </c>
      <c r="C20" s="542">
        <f t="shared" si="1"/>
        <v>123159</v>
      </c>
      <c r="D20" s="542">
        <f t="shared" si="1"/>
        <v>82518</v>
      </c>
      <c r="E20" s="542">
        <f t="shared" si="1"/>
        <v>83361</v>
      </c>
      <c r="F20" s="542">
        <f t="shared" si="1"/>
        <v>145346</v>
      </c>
      <c r="G20" s="542">
        <f t="shared" si="1"/>
        <v>243133</v>
      </c>
      <c r="H20" s="542">
        <f t="shared" si="1"/>
        <v>295957</v>
      </c>
      <c r="I20" s="542">
        <f t="shared" si="1"/>
        <v>430398</v>
      </c>
      <c r="J20" s="542">
        <f t="shared" si="1"/>
        <v>482113</v>
      </c>
      <c r="K20" s="542">
        <f t="shared" ref="K20:P20" si="2">SUM(K7:K18)</f>
        <v>505352</v>
      </c>
      <c r="L20" s="542">
        <f t="shared" si="2"/>
        <v>641607</v>
      </c>
      <c r="M20" s="541">
        <f t="shared" si="2"/>
        <v>778334</v>
      </c>
      <c r="N20" s="541">
        <f t="shared" si="2"/>
        <v>865602</v>
      </c>
      <c r="O20" s="541">
        <f t="shared" si="2"/>
        <v>954823</v>
      </c>
      <c r="P20" s="1181">
        <f t="shared" si="2"/>
        <v>1052941</v>
      </c>
      <c r="Q20" s="543">
        <f>SUM(Q7:Q18)</f>
        <v>1253149</v>
      </c>
      <c r="R20" s="543">
        <f>SUM(R7:R18)</f>
        <v>1516444</v>
      </c>
      <c r="S20" s="543">
        <f>SUM(S7:S18)</f>
        <v>1880326</v>
      </c>
      <c r="T20" s="543">
        <f t="shared" ref="T20:V20" si="3">SUM(T7:T18)</f>
        <v>2375139</v>
      </c>
      <c r="U20" s="543">
        <f t="shared" si="3"/>
        <v>1364900</v>
      </c>
      <c r="V20" s="1532">
        <f t="shared" si="3"/>
        <v>1809080</v>
      </c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9" customFormat="1" ht="24.95" customHeight="1" thickBot="1">
      <c r="A21" s="201" t="s">
        <v>312</v>
      </c>
      <c r="B21" s="202">
        <v>0</v>
      </c>
      <c r="C21" s="701">
        <f t="shared" ref="C21:H21" si="4">(C20-B20)/B20</f>
        <v>-0.14194645133871653</v>
      </c>
      <c r="D21" s="701">
        <f t="shared" si="4"/>
        <v>-0.32998806420968019</v>
      </c>
      <c r="E21" s="701">
        <f t="shared" si="4"/>
        <v>1.0215952883007345E-2</v>
      </c>
      <c r="F21" s="701">
        <f t="shared" si="4"/>
        <v>0.74357313371960509</v>
      </c>
      <c r="G21" s="701">
        <f t="shared" si="4"/>
        <v>0.67278769281576378</v>
      </c>
      <c r="H21" s="701">
        <f t="shared" si="4"/>
        <v>0.21726380211653704</v>
      </c>
      <c r="I21" s="701">
        <f t="shared" ref="I21:O21" si="5">(I20-H20)/H20</f>
        <v>0.45425855783103625</v>
      </c>
      <c r="J21" s="701">
        <f t="shared" si="5"/>
        <v>0.12015622749176344</v>
      </c>
      <c r="K21" s="701">
        <f t="shared" si="5"/>
        <v>4.8202392385187705E-2</v>
      </c>
      <c r="L21" s="701">
        <f t="shared" si="5"/>
        <v>0.26962394528961992</v>
      </c>
      <c r="M21" s="701">
        <f t="shared" si="5"/>
        <v>0.21310085457297068</v>
      </c>
      <c r="N21" s="701">
        <f t="shared" si="5"/>
        <v>0.11212153137342067</v>
      </c>
      <c r="O21" s="701">
        <f t="shared" si="5"/>
        <v>0.10307393005099341</v>
      </c>
      <c r="P21" s="702">
        <f>(P20-O20)/O20</f>
        <v>0.1027604069026406</v>
      </c>
      <c r="Q21" s="702">
        <f>(Q20-P20)/P20</f>
        <v>0.19014170784497897</v>
      </c>
      <c r="R21" s="702">
        <f>(R20-Q20)/Q20</f>
        <v>0.21010669920336689</v>
      </c>
      <c r="S21" s="1183">
        <f t="shared" ref="S21:V21" si="6">(S20-R20)/R20</f>
        <v>0.23995742671671358</v>
      </c>
      <c r="T21" s="1183">
        <f t="shared" si="6"/>
        <v>0.26315277244477819</v>
      </c>
      <c r="U21" s="705">
        <f t="shared" si="6"/>
        <v>-0.42533889595514202</v>
      </c>
      <c r="V21" s="705">
        <f t="shared" si="6"/>
        <v>0.32543043446406328</v>
      </c>
    </row>
    <row r="22" spans="1:34">
      <c r="A22" s="72" t="s">
        <v>19</v>
      </c>
    </row>
    <row r="23" spans="1:34">
      <c r="A23" s="72"/>
    </row>
  </sheetData>
  <mergeCells count="1">
    <mergeCell ref="B5:R5"/>
  </mergeCells>
  <phoneticPr fontId="24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5" firstPageNumber="50" orientation="landscape" horizontalDpi="300" verticalDpi="300" r:id="rId1"/>
  <headerFooter alignWithMargins="0">
    <oddFooter>&amp;R&amp;"Arial,Negrito"
67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23"/>
  <sheetViews>
    <sheetView showGridLines="0" topLeftCell="C6" zoomScaleNormal="100" workbookViewId="0">
      <selection activeCell="V6" sqref="V6:V21"/>
    </sheetView>
  </sheetViews>
  <sheetFormatPr defaultColWidth="11.42578125" defaultRowHeight="12.75"/>
  <cols>
    <col min="1" max="1" width="17.85546875" customWidth="1"/>
    <col min="2" max="2" width="9" customWidth="1"/>
    <col min="3" max="4" width="9.28515625" customWidth="1"/>
    <col min="5" max="5" width="8.5703125" customWidth="1"/>
    <col min="6" max="6" width="9.140625" customWidth="1"/>
    <col min="7" max="7" width="8.5703125" customWidth="1"/>
    <col min="8" max="8" width="9" customWidth="1"/>
    <col min="9" max="9" width="10" customWidth="1"/>
    <col min="10" max="10" width="9.140625" customWidth="1"/>
    <col min="11" max="11" width="8.85546875" customWidth="1"/>
    <col min="12" max="12" width="10.28515625" customWidth="1"/>
    <col min="13" max="13" width="10.85546875" customWidth="1"/>
    <col min="14" max="15" width="10.5703125" customWidth="1"/>
    <col min="16" max="16" width="10" customWidth="1"/>
    <col min="17" max="17" width="10.42578125" customWidth="1"/>
    <col min="18" max="18" width="9" customWidth="1"/>
  </cols>
  <sheetData>
    <row r="2" spans="1:22" ht="27.95" customHeight="1">
      <c r="A2" s="105" t="s">
        <v>237</v>
      </c>
      <c r="B2" s="38"/>
      <c r="C2" s="38"/>
      <c r="D2" s="38"/>
      <c r="E2" s="38"/>
      <c r="F2" s="38"/>
      <c r="G2" s="30"/>
      <c r="H2" s="30"/>
      <c r="I2" s="30"/>
      <c r="J2" s="30"/>
    </row>
    <row r="3" spans="1:22" ht="27.95" customHeight="1">
      <c r="A3" s="105" t="s">
        <v>130</v>
      </c>
      <c r="B3" s="38"/>
      <c r="C3" s="38"/>
      <c r="D3" s="38"/>
      <c r="E3" s="38"/>
      <c r="F3" s="38"/>
      <c r="G3" s="30"/>
      <c r="H3" s="30"/>
      <c r="I3" s="30"/>
      <c r="J3" s="91"/>
      <c r="K3" s="92"/>
      <c r="L3" s="92"/>
      <c r="M3" s="92"/>
    </row>
    <row r="4" spans="1:22" ht="12" customHeight="1" thickBot="1">
      <c r="J4" s="92"/>
      <c r="K4" s="92"/>
      <c r="L4" s="92"/>
      <c r="M4" s="92"/>
    </row>
    <row r="5" spans="1:22" ht="30" customHeight="1" thickBot="1">
      <c r="A5" s="912" t="s">
        <v>308</v>
      </c>
      <c r="B5" s="1559" t="s">
        <v>422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901"/>
      <c r="T5" s="901"/>
      <c r="U5" s="266"/>
      <c r="V5" s="267"/>
    </row>
    <row r="6" spans="1:22" ht="30" customHeight="1" thickBot="1">
      <c r="A6" s="203"/>
      <c r="B6" s="203">
        <v>1990</v>
      </c>
      <c r="C6" s="204">
        <v>1991</v>
      </c>
      <c r="D6" s="203">
        <v>1992</v>
      </c>
      <c r="E6" s="204">
        <v>1993</v>
      </c>
      <c r="F6" s="203">
        <v>1994</v>
      </c>
      <c r="G6" s="204">
        <v>1995</v>
      </c>
      <c r="H6" s="203">
        <v>1996</v>
      </c>
      <c r="I6" s="203">
        <v>1997</v>
      </c>
      <c r="J6" s="203">
        <v>1998</v>
      </c>
      <c r="K6" s="203">
        <v>1999</v>
      </c>
      <c r="L6" s="203">
        <v>2000</v>
      </c>
      <c r="M6" s="203">
        <v>2001</v>
      </c>
      <c r="N6" s="203">
        <v>2002</v>
      </c>
      <c r="O6" s="203">
        <v>2003</v>
      </c>
      <c r="P6" s="203">
        <v>2004</v>
      </c>
      <c r="Q6" s="203">
        <v>2005</v>
      </c>
      <c r="R6" s="203">
        <v>2006</v>
      </c>
      <c r="S6" s="865">
        <v>2007</v>
      </c>
      <c r="T6" s="203">
        <v>2008</v>
      </c>
      <c r="U6" s="151">
        <v>2009</v>
      </c>
      <c r="V6" s="151">
        <v>2010</v>
      </c>
    </row>
    <row r="7" spans="1:22" ht="30" customHeight="1">
      <c r="A7" s="205" t="s">
        <v>423</v>
      </c>
      <c r="B7" s="206">
        <v>4300</v>
      </c>
      <c r="C7" s="207">
        <v>2375</v>
      </c>
      <c r="D7" s="206">
        <v>4335</v>
      </c>
      <c r="E7" s="207">
        <v>14820</v>
      </c>
      <c r="F7" s="206">
        <v>44247</v>
      </c>
      <c r="G7" s="207">
        <v>68958</v>
      </c>
      <c r="H7" s="208">
        <v>48197</v>
      </c>
      <c r="I7" s="208">
        <v>78060</v>
      </c>
      <c r="J7" s="208">
        <v>65000</v>
      </c>
      <c r="K7" s="208">
        <v>76873</v>
      </c>
      <c r="L7" s="208">
        <v>51546</v>
      </c>
      <c r="M7" s="208">
        <v>66279</v>
      </c>
      <c r="N7" s="208">
        <v>58702</v>
      </c>
      <c r="O7" s="208">
        <v>48366</v>
      </c>
      <c r="P7" s="208">
        <v>56964</v>
      </c>
      <c r="Q7" s="208">
        <v>63317</v>
      </c>
      <c r="R7" s="208">
        <v>32130</v>
      </c>
      <c r="S7" s="207">
        <v>81582</v>
      </c>
      <c r="T7" s="207">
        <v>64141</v>
      </c>
      <c r="U7" s="1030">
        <v>27574</v>
      </c>
      <c r="V7" s="1531">
        <v>42497</v>
      </c>
    </row>
    <row r="8" spans="1:22" ht="30" customHeight="1">
      <c r="A8" s="205" t="s">
        <v>315</v>
      </c>
      <c r="B8" s="206">
        <v>7070</v>
      </c>
      <c r="C8" s="209">
        <v>2069</v>
      </c>
      <c r="D8" s="206">
        <v>6842</v>
      </c>
      <c r="E8" s="209">
        <v>17049</v>
      </c>
      <c r="F8" s="206">
        <v>29322</v>
      </c>
      <c r="G8" s="209">
        <v>92284</v>
      </c>
      <c r="H8" s="210">
        <v>38304</v>
      </c>
      <c r="I8" s="210">
        <v>91928</v>
      </c>
      <c r="J8" s="210">
        <v>64966</v>
      </c>
      <c r="K8" s="210">
        <v>48028</v>
      </c>
      <c r="L8" s="210">
        <v>61513</v>
      </c>
      <c r="M8" s="210">
        <v>61549</v>
      </c>
      <c r="N8" s="210">
        <v>44704</v>
      </c>
      <c r="O8" s="210">
        <v>61493</v>
      </c>
      <c r="P8" s="210">
        <v>47015</v>
      </c>
      <c r="Q8" s="210">
        <v>49172</v>
      </c>
      <c r="R8" s="210">
        <v>32290</v>
      </c>
      <c r="S8" s="209">
        <v>68142</v>
      </c>
      <c r="T8" s="209">
        <v>78406</v>
      </c>
      <c r="U8" s="1030">
        <v>46423</v>
      </c>
      <c r="V8" s="1531">
        <v>31862</v>
      </c>
    </row>
    <row r="9" spans="1:22" ht="30" customHeight="1">
      <c r="A9" s="205" t="s">
        <v>317</v>
      </c>
      <c r="B9" s="221">
        <v>6491</v>
      </c>
      <c r="C9" s="209">
        <v>9563</v>
      </c>
      <c r="D9" s="206">
        <v>4381</v>
      </c>
      <c r="E9" s="209">
        <v>18795</v>
      </c>
      <c r="F9" s="206">
        <v>55622</v>
      </c>
      <c r="G9" s="209">
        <v>103949</v>
      </c>
      <c r="H9" s="210">
        <v>56615</v>
      </c>
      <c r="I9" s="210">
        <v>82259</v>
      </c>
      <c r="J9" s="210">
        <v>73488</v>
      </c>
      <c r="K9" s="210">
        <v>83950</v>
      </c>
      <c r="L9" s="210">
        <v>52394</v>
      </c>
      <c r="M9" s="210">
        <v>71383</v>
      </c>
      <c r="N9" s="210">
        <v>59881</v>
      </c>
      <c r="O9" s="210">
        <v>50212</v>
      </c>
      <c r="P9" s="210">
        <v>81683</v>
      </c>
      <c r="Q9" s="210">
        <v>71797</v>
      </c>
      <c r="R9" s="210">
        <v>46131</v>
      </c>
      <c r="S9" s="209">
        <v>96161</v>
      </c>
      <c r="T9" s="209">
        <v>71799</v>
      </c>
      <c r="U9" s="1030">
        <v>51978</v>
      </c>
      <c r="V9" s="1531">
        <v>46977</v>
      </c>
    </row>
    <row r="10" spans="1:22" ht="30" customHeight="1">
      <c r="A10" s="205" t="s">
        <v>316</v>
      </c>
      <c r="B10" s="206">
        <v>4761</v>
      </c>
      <c r="C10" s="209">
        <v>10269</v>
      </c>
      <c r="D10" s="206">
        <v>8372</v>
      </c>
      <c r="E10" s="209">
        <v>14971</v>
      </c>
      <c r="F10" s="206">
        <v>39063</v>
      </c>
      <c r="G10" s="209">
        <v>87112</v>
      </c>
      <c r="H10" s="210">
        <v>60601</v>
      </c>
      <c r="I10" s="210">
        <v>100032</v>
      </c>
      <c r="J10" s="210">
        <v>76567</v>
      </c>
      <c r="K10" s="210">
        <v>71551</v>
      </c>
      <c r="L10" s="210">
        <v>70617</v>
      </c>
      <c r="M10" s="210">
        <v>80465</v>
      </c>
      <c r="N10" s="210">
        <v>87308</v>
      </c>
      <c r="O10" s="210">
        <v>67503</v>
      </c>
      <c r="P10" s="210">
        <v>102898</v>
      </c>
      <c r="Q10" s="210">
        <v>84974</v>
      </c>
      <c r="R10" s="210">
        <v>47443</v>
      </c>
      <c r="S10" s="209">
        <v>81066</v>
      </c>
      <c r="T10" s="209">
        <v>91730</v>
      </c>
      <c r="U10" s="1028">
        <v>27153</v>
      </c>
      <c r="V10" s="1531">
        <v>40358</v>
      </c>
    </row>
    <row r="11" spans="1:22" ht="30" customHeight="1">
      <c r="A11" s="205" t="s">
        <v>442</v>
      </c>
      <c r="B11" s="210">
        <v>7292</v>
      </c>
      <c r="C11" s="210">
        <v>7721</v>
      </c>
      <c r="D11" s="210">
        <v>6101</v>
      </c>
      <c r="E11" s="210">
        <v>28164</v>
      </c>
      <c r="F11" s="210">
        <v>53078</v>
      </c>
      <c r="G11" s="210">
        <v>63447</v>
      </c>
      <c r="H11" s="210">
        <v>72490</v>
      </c>
      <c r="I11" s="210">
        <v>112771</v>
      </c>
      <c r="J11" s="210">
        <v>88880</v>
      </c>
      <c r="K11" s="210">
        <v>70606</v>
      </c>
      <c r="L11" s="210">
        <v>80329</v>
      </c>
      <c r="M11" s="210">
        <v>73011</v>
      </c>
      <c r="N11" s="210">
        <v>87412</v>
      </c>
      <c r="O11" s="210">
        <v>78068</v>
      </c>
      <c r="P11" s="210">
        <v>83682</v>
      </c>
      <c r="Q11" s="210">
        <v>84467</v>
      </c>
      <c r="R11" s="210">
        <v>57596</v>
      </c>
      <c r="S11" s="209">
        <v>88277</v>
      </c>
      <c r="T11" s="209">
        <v>79563</v>
      </c>
      <c r="U11" s="1028">
        <v>51373</v>
      </c>
      <c r="V11" s="1531">
        <v>42511</v>
      </c>
    </row>
    <row r="12" spans="1:22" ht="30" customHeight="1">
      <c r="A12" s="205" t="s">
        <v>443</v>
      </c>
      <c r="B12" s="206">
        <v>7483</v>
      </c>
      <c r="C12" s="209">
        <v>11034</v>
      </c>
      <c r="D12" s="206">
        <v>11201</v>
      </c>
      <c r="E12" s="209">
        <v>37732</v>
      </c>
      <c r="F12" s="206">
        <v>55123</v>
      </c>
      <c r="G12" s="209">
        <v>44329</v>
      </c>
      <c r="H12" s="210">
        <v>62629</v>
      </c>
      <c r="I12" s="210">
        <v>114922</v>
      </c>
      <c r="J12" s="210">
        <v>68792</v>
      </c>
      <c r="K12" s="210">
        <v>61981</v>
      </c>
      <c r="L12" s="210">
        <v>56152</v>
      </c>
      <c r="M12" s="210">
        <v>62925</v>
      </c>
      <c r="N12" s="210">
        <v>70017</v>
      </c>
      <c r="O12" s="210">
        <v>67672</v>
      </c>
      <c r="P12" s="210">
        <v>70176</v>
      </c>
      <c r="Q12" s="210">
        <v>83189</v>
      </c>
      <c r="R12" s="210">
        <v>55501</v>
      </c>
      <c r="S12" s="209">
        <v>69471</v>
      </c>
      <c r="T12" s="209">
        <v>92070</v>
      </c>
      <c r="U12" s="1028">
        <v>45795</v>
      </c>
      <c r="V12" s="1531">
        <v>44692</v>
      </c>
    </row>
    <row r="13" spans="1:22" ht="30" customHeight="1">
      <c r="A13" s="205" t="s">
        <v>476</v>
      </c>
      <c r="B13" s="206">
        <v>10990</v>
      </c>
      <c r="C13" s="209">
        <v>12131</v>
      </c>
      <c r="D13" s="206">
        <v>14480</v>
      </c>
      <c r="E13" s="209">
        <v>42591</v>
      </c>
      <c r="F13" s="206">
        <v>65534</v>
      </c>
      <c r="G13" s="209">
        <v>72609</v>
      </c>
      <c r="H13" s="210">
        <v>103801</v>
      </c>
      <c r="I13" s="210">
        <v>127164</v>
      </c>
      <c r="J13" s="210">
        <v>97143</v>
      </c>
      <c r="K13" s="210">
        <v>50480</v>
      </c>
      <c r="L13" s="210">
        <v>85118</v>
      </c>
      <c r="M13" s="210">
        <v>67304</v>
      </c>
      <c r="N13" s="210">
        <v>87929</v>
      </c>
      <c r="O13" s="210">
        <v>81359</v>
      </c>
      <c r="P13" s="210">
        <v>70707</v>
      </c>
      <c r="Q13" s="210">
        <v>107792</v>
      </c>
      <c r="R13" s="210">
        <v>46906</v>
      </c>
      <c r="S13" s="209">
        <v>110344</v>
      </c>
      <c r="T13" s="209">
        <v>82565</v>
      </c>
      <c r="U13" s="1028">
        <v>53315</v>
      </c>
      <c r="V13" s="1531">
        <v>59820</v>
      </c>
    </row>
    <row r="14" spans="1:22" ht="30" customHeight="1">
      <c r="A14" s="205" t="s">
        <v>478</v>
      </c>
      <c r="B14" s="206">
        <v>10248</v>
      </c>
      <c r="C14" s="209">
        <v>10408</v>
      </c>
      <c r="D14" s="206">
        <v>15336</v>
      </c>
      <c r="E14" s="209">
        <v>50421</v>
      </c>
      <c r="F14" s="206">
        <v>80023</v>
      </c>
      <c r="G14" s="209">
        <v>89341</v>
      </c>
      <c r="H14" s="210">
        <v>64392</v>
      </c>
      <c r="I14" s="210">
        <v>113517</v>
      </c>
      <c r="J14" s="210">
        <v>68502</v>
      </c>
      <c r="K14" s="210">
        <v>58895</v>
      </c>
      <c r="L14" s="210">
        <v>106444</v>
      </c>
      <c r="M14" s="210">
        <v>95291</v>
      </c>
      <c r="N14" s="210">
        <v>120518</v>
      </c>
      <c r="O14" s="210">
        <v>86351</v>
      </c>
      <c r="P14" s="210">
        <v>110034</v>
      </c>
      <c r="Q14" s="210">
        <v>120582</v>
      </c>
      <c r="R14" s="210">
        <v>75711</v>
      </c>
      <c r="S14" s="209">
        <v>143295</v>
      </c>
      <c r="T14" s="209">
        <v>114820</v>
      </c>
      <c r="U14" s="1028">
        <v>55561</v>
      </c>
      <c r="V14" s="1531">
        <v>72372</v>
      </c>
    </row>
    <row r="15" spans="1:22" ht="30" customHeight="1">
      <c r="A15" s="205" t="s">
        <v>480</v>
      </c>
      <c r="B15" s="206">
        <v>11811</v>
      </c>
      <c r="C15" s="209">
        <v>15711</v>
      </c>
      <c r="D15" s="206">
        <v>11873</v>
      </c>
      <c r="E15" s="209">
        <v>52483</v>
      </c>
      <c r="F15" s="206">
        <v>99614</v>
      </c>
      <c r="G15" s="209">
        <v>92311</v>
      </c>
      <c r="H15" s="210">
        <v>97758</v>
      </c>
      <c r="I15" s="210">
        <v>137290</v>
      </c>
      <c r="J15" s="210">
        <v>103850</v>
      </c>
      <c r="K15" s="210">
        <v>107062</v>
      </c>
      <c r="L15" s="210">
        <v>130395</v>
      </c>
      <c r="M15" s="210">
        <v>124819</v>
      </c>
      <c r="N15" s="210">
        <v>167660</v>
      </c>
      <c r="O15" s="210">
        <v>170835</v>
      </c>
      <c r="P15" s="210">
        <v>159888</v>
      </c>
      <c r="Q15" s="210">
        <v>127066</v>
      </c>
      <c r="R15" s="210">
        <v>86144</v>
      </c>
      <c r="S15" s="209">
        <v>114749</v>
      </c>
      <c r="T15" s="209">
        <v>119601</v>
      </c>
      <c r="U15" s="1028">
        <v>59213</v>
      </c>
      <c r="V15" s="1531">
        <v>68219</v>
      </c>
    </row>
    <row r="16" spans="1:22" ht="30" customHeight="1">
      <c r="A16" s="205" t="s">
        <v>481</v>
      </c>
      <c r="B16" s="206">
        <v>1777</v>
      </c>
      <c r="C16" s="209">
        <v>11066</v>
      </c>
      <c r="D16" s="206">
        <v>15327</v>
      </c>
      <c r="E16" s="209">
        <v>53134</v>
      </c>
      <c r="F16" s="206">
        <v>99569</v>
      </c>
      <c r="G16" s="209">
        <v>96812</v>
      </c>
      <c r="H16" s="210">
        <v>93174</v>
      </c>
      <c r="I16" s="210">
        <v>110484</v>
      </c>
      <c r="J16" s="210">
        <v>63207</v>
      </c>
      <c r="K16" s="210">
        <v>104782</v>
      </c>
      <c r="L16" s="210">
        <v>147669</v>
      </c>
      <c r="M16" s="210">
        <v>176299</v>
      </c>
      <c r="N16" s="210">
        <v>195358</v>
      </c>
      <c r="O16" s="210">
        <v>183707</v>
      </c>
      <c r="P16" s="210">
        <v>174853</v>
      </c>
      <c r="Q16" s="210">
        <v>109248</v>
      </c>
      <c r="R16" s="210">
        <v>112552</v>
      </c>
      <c r="S16" s="209">
        <v>123953</v>
      </c>
      <c r="T16" s="209">
        <v>130446</v>
      </c>
      <c r="U16" s="1028">
        <v>59317</v>
      </c>
      <c r="V16" s="1531">
        <v>66791</v>
      </c>
    </row>
    <row r="17" spans="1:79" ht="30" customHeight="1">
      <c r="A17" s="205" t="s">
        <v>1</v>
      </c>
      <c r="B17" s="206">
        <v>12488</v>
      </c>
      <c r="C17" s="209">
        <v>6188</v>
      </c>
      <c r="D17" s="206">
        <v>20811</v>
      </c>
      <c r="E17" s="209">
        <v>63297</v>
      </c>
      <c r="F17" s="206">
        <v>99381</v>
      </c>
      <c r="G17" s="209">
        <v>118344</v>
      </c>
      <c r="H17" s="210">
        <v>138659</v>
      </c>
      <c r="I17" s="210">
        <v>93930</v>
      </c>
      <c r="J17" s="210">
        <v>88035</v>
      </c>
      <c r="K17" s="210">
        <v>111722</v>
      </c>
      <c r="L17" s="210">
        <v>161276</v>
      </c>
      <c r="M17" s="210">
        <v>196565</v>
      </c>
      <c r="N17" s="210">
        <v>167409</v>
      </c>
      <c r="O17" s="210">
        <v>171114</v>
      </c>
      <c r="P17" s="210">
        <v>171239</v>
      </c>
      <c r="Q17" s="210">
        <v>99876</v>
      </c>
      <c r="R17" s="210">
        <v>97782</v>
      </c>
      <c r="S17" s="209">
        <v>107051</v>
      </c>
      <c r="T17" s="209">
        <v>103522</v>
      </c>
      <c r="U17" s="1028">
        <v>60366</v>
      </c>
      <c r="V17" s="1531">
        <v>69427</v>
      </c>
    </row>
    <row r="18" spans="1:79" ht="30" customHeight="1" thickBot="1">
      <c r="A18" s="211" t="s">
        <v>9</v>
      </c>
      <c r="B18" s="212">
        <v>6934</v>
      </c>
      <c r="C18" s="213">
        <v>3258</v>
      </c>
      <c r="D18" s="212">
        <v>16276</v>
      </c>
      <c r="E18" s="213">
        <v>42882</v>
      </c>
      <c r="F18" s="212">
        <v>102346</v>
      </c>
      <c r="G18" s="213">
        <v>50011</v>
      </c>
      <c r="H18" s="214">
        <v>62423</v>
      </c>
      <c r="I18" s="214">
        <v>46614</v>
      </c>
      <c r="J18" s="214">
        <v>51981</v>
      </c>
      <c r="K18" s="214">
        <v>40675</v>
      </c>
      <c r="L18" s="214">
        <v>136833</v>
      </c>
      <c r="M18" s="214">
        <v>49138</v>
      </c>
      <c r="N18" s="214">
        <v>29951</v>
      </c>
      <c r="O18" s="214">
        <v>50890</v>
      </c>
      <c r="P18" s="214">
        <v>49327</v>
      </c>
      <c r="Q18" s="214">
        <v>33154</v>
      </c>
      <c r="R18" s="214">
        <v>46181</v>
      </c>
      <c r="S18" s="213">
        <v>57888</v>
      </c>
      <c r="T18" s="213">
        <v>69984</v>
      </c>
      <c r="U18" s="1028">
        <v>30741</v>
      </c>
      <c r="V18" s="1531">
        <v>32332</v>
      </c>
    </row>
    <row r="19" spans="1:79" s="9" customFormat="1" ht="24.95" customHeight="1">
      <c r="A19" s="161" t="s">
        <v>310</v>
      </c>
      <c r="B19" s="215">
        <v>100</v>
      </c>
      <c r="C19" s="216">
        <f t="shared" ref="C19:V19" si="0">(C20/$C$20)*100</f>
        <v>100</v>
      </c>
      <c r="D19" s="216">
        <f t="shared" si="0"/>
        <v>132.95118524849448</v>
      </c>
      <c r="E19" s="216">
        <f t="shared" si="0"/>
        <v>428.65324727633532</v>
      </c>
      <c r="F19" s="216">
        <f t="shared" si="0"/>
        <v>808.42690558289871</v>
      </c>
      <c r="G19" s="216">
        <f t="shared" si="0"/>
        <v>962.25378955330928</v>
      </c>
      <c r="H19" s="216">
        <f t="shared" si="0"/>
        <v>883.20709675517969</v>
      </c>
      <c r="I19" s="216">
        <f t="shared" si="0"/>
        <v>1187.675969860403</v>
      </c>
      <c r="J19" s="216">
        <f t="shared" si="0"/>
        <v>894.37485878203802</v>
      </c>
      <c r="K19" s="216">
        <f>(K20/$C$20)*100</f>
        <v>870.98818189855876</v>
      </c>
      <c r="L19" s="381">
        <f t="shared" si="0"/>
        <v>1120.2007996620591</v>
      </c>
      <c r="M19" s="381">
        <f t="shared" si="0"/>
        <v>1105.2115567868125</v>
      </c>
      <c r="N19" s="381">
        <f t="shared" si="0"/>
        <v>1156.1197724794436</v>
      </c>
      <c r="O19" s="381">
        <f t="shared" si="0"/>
        <v>1097.8849233247865</v>
      </c>
      <c r="P19" s="381">
        <f t="shared" si="0"/>
        <v>1157.7082903539535</v>
      </c>
      <c r="Q19" s="381">
        <f t="shared" si="0"/>
        <v>1016.4097727741594</v>
      </c>
      <c r="R19" s="381">
        <f t="shared" si="0"/>
        <v>723.39650074170129</v>
      </c>
      <c r="S19" s="381">
        <f t="shared" si="0"/>
        <v>1121.8639788590569</v>
      </c>
      <c r="T19" s="381">
        <f t="shared" si="0"/>
        <v>1079.2952364111482</v>
      </c>
      <c r="U19" s="381">
        <f t="shared" si="0"/>
        <v>558.78989714420436</v>
      </c>
      <c r="V19" s="1243">
        <f t="shared" si="0"/>
        <v>606.97493933767555</v>
      </c>
    </row>
    <row r="20" spans="1:79" s="95" customFormat="1" ht="24.95" customHeight="1">
      <c r="A20" s="1184" t="s">
        <v>260</v>
      </c>
      <c r="B20" s="1185">
        <f t="shared" ref="B20:J20" si="1">SUM(B7:B18)</f>
        <v>91645</v>
      </c>
      <c r="C20" s="1185">
        <f t="shared" si="1"/>
        <v>101793</v>
      </c>
      <c r="D20" s="1185">
        <f t="shared" si="1"/>
        <v>135335</v>
      </c>
      <c r="E20" s="1185">
        <f t="shared" si="1"/>
        <v>436339</v>
      </c>
      <c r="F20" s="1185">
        <f t="shared" si="1"/>
        <v>822922</v>
      </c>
      <c r="G20" s="1185">
        <f t="shared" si="1"/>
        <v>979507</v>
      </c>
      <c r="H20" s="1185">
        <f t="shared" si="1"/>
        <v>899043</v>
      </c>
      <c r="I20" s="1185">
        <f t="shared" si="1"/>
        <v>1208971</v>
      </c>
      <c r="J20" s="1185">
        <f t="shared" si="1"/>
        <v>910411</v>
      </c>
      <c r="K20" s="1185">
        <f t="shared" ref="K20:P20" si="2">SUM(K7:K18)</f>
        <v>886605</v>
      </c>
      <c r="L20" s="1185">
        <f t="shared" si="2"/>
        <v>1140286</v>
      </c>
      <c r="M20" s="1185">
        <f t="shared" si="2"/>
        <v>1125028</v>
      </c>
      <c r="N20" s="1185">
        <f t="shared" si="2"/>
        <v>1176849</v>
      </c>
      <c r="O20" s="1185">
        <f t="shared" si="2"/>
        <v>1117570</v>
      </c>
      <c r="P20" s="1030">
        <f t="shared" si="2"/>
        <v>1178466</v>
      </c>
      <c r="Q20" s="1030">
        <f>SUM(Q7:Q18)</f>
        <v>1034634</v>
      </c>
      <c r="R20" s="1027">
        <f>SUM(R7:R18)</f>
        <v>736367</v>
      </c>
      <c r="S20" s="1027">
        <f>SUM(S7:S18)</f>
        <v>1141979</v>
      </c>
      <c r="T20" s="1027">
        <f t="shared" ref="T20:V20" si="3">SUM(T7:T18)</f>
        <v>1098647</v>
      </c>
      <c r="U20" s="1027">
        <f t="shared" si="3"/>
        <v>568809</v>
      </c>
      <c r="V20" s="1531">
        <f t="shared" si="3"/>
        <v>617858</v>
      </c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</row>
    <row r="21" spans="1:79" s="9" customFormat="1" ht="24.95" customHeight="1" thickBot="1">
      <c r="A21" s="217" t="s">
        <v>312</v>
      </c>
      <c r="B21" s="218">
        <v>0</v>
      </c>
      <c r="C21" s="704">
        <f t="shared" ref="C21:H21" si="4">(C20-B20)/B20</f>
        <v>0.11073162747558514</v>
      </c>
      <c r="D21" s="704">
        <f t="shared" si="4"/>
        <v>0.32951185248494491</v>
      </c>
      <c r="E21" s="704">
        <f t="shared" si="4"/>
        <v>2.2241400967968374</v>
      </c>
      <c r="F21" s="704">
        <f t="shared" si="4"/>
        <v>0.88596939535544605</v>
      </c>
      <c r="G21" s="704">
        <f t="shared" si="4"/>
        <v>0.1902792731267362</v>
      </c>
      <c r="H21" s="704">
        <f t="shared" si="4"/>
        <v>-8.2147447644580388E-2</v>
      </c>
      <c r="I21" s="704">
        <f t="shared" ref="I21:O21" si="5">(I20-H20)/H20</f>
        <v>0.34473100841672755</v>
      </c>
      <c r="J21" s="704">
        <f t="shared" si="5"/>
        <v>-0.24695381444219919</v>
      </c>
      <c r="K21" s="704">
        <f t="shared" si="5"/>
        <v>-2.6148629574994153E-2</v>
      </c>
      <c r="L21" s="704">
        <f t="shared" si="5"/>
        <v>0.28612629073826562</v>
      </c>
      <c r="M21" s="704">
        <f t="shared" si="5"/>
        <v>-1.33808535753311E-2</v>
      </c>
      <c r="N21" s="704">
        <f t="shared" si="5"/>
        <v>4.6061964679990186E-2</v>
      </c>
      <c r="O21" s="704">
        <f t="shared" si="5"/>
        <v>-5.0370948184516449E-2</v>
      </c>
      <c r="P21" s="704">
        <f>(P20-O20)/O20</f>
        <v>5.4489651654929895E-2</v>
      </c>
      <c r="Q21" s="704">
        <f>(Q20-P20)/P20</f>
        <v>-0.1220501906716019</v>
      </c>
      <c r="R21" s="704">
        <f>(R20-Q20)/Q20</f>
        <v>-0.28828261974765956</v>
      </c>
      <c r="S21" s="704">
        <f t="shared" ref="S21:V21" si="6">(S20-R20)/R20</f>
        <v>0.55082859498049208</v>
      </c>
      <c r="T21" s="704">
        <f t="shared" si="6"/>
        <v>-3.7944655724842576E-2</v>
      </c>
      <c r="U21" s="875">
        <f t="shared" si="6"/>
        <v>-0.4822640939264386</v>
      </c>
      <c r="V21" s="1244">
        <f t="shared" si="6"/>
        <v>8.6231054712566077E-2</v>
      </c>
    </row>
    <row r="22" spans="1:79">
      <c r="A22" s="72" t="s">
        <v>19</v>
      </c>
    </row>
    <row r="23" spans="1:79">
      <c r="A23" s="72"/>
    </row>
  </sheetData>
  <mergeCells count="1">
    <mergeCell ref="B5:R5"/>
  </mergeCells>
  <phoneticPr fontId="24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50" firstPageNumber="51" orientation="landscape" horizontalDpi="300" verticalDpi="300" r:id="rId1"/>
  <headerFooter alignWithMargins="0">
    <oddFooter xml:space="preserve">&amp;R&amp;"Arial,Negrito"
68 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showGridLines="0" topLeftCell="A2" zoomScale="80" zoomScaleNormal="80" workbookViewId="0">
      <selection activeCell="V6" sqref="V6:V21"/>
    </sheetView>
  </sheetViews>
  <sheetFormatPr defaultColWidth="11.42578125" defaultRowHeight="12.75"/>
  <cols>
    <col min="1" max="1" width="17.85546875" customWidth="1"/>
    <col min="2" max="2" width="9.42578125" customWidth="1"/>
    <col min="3" max="3" width="8.42578125" customWidth="1"/>
    <col min="4" max="4" width="8.7109375" customWidth="1"/>
    <col min="5" max="5" width="11.42578125" customWidth="1"/>
    <col min="6" max="6" width="10" customWidth="1"/>
    <col min="7" max="7" width="9.5703125" customWidth="1"/>
    <col min="8" max="8" width="10.140625" customWidth="1"/>
    <col min="9" max="9" width="9.7109375" customWidth="1"/>
    <col min="10" max="10" width="10.42578125" customWidth="1"/>
    <col min="11" max="12" width="10.28515625" customWidth="1"/>
    <col min="13" max="13" width="8.85546875" customWidth="1"/>
    <col min="14" max="14" width="9.42578125" customWidth="1"/>
    <col min="15" max="15" width="9.140625" customWidth="1"/>
    <col min="16" max="16" width="9.5703125" customWidth="1"/>
    <col min="17" max="17" width="9.28515625" customWidth="1"/>
    <col min="18" max="18" width="9.85546875" customWidth="1"/>
    <col min="19" max="19" width="9.5703125" customWidth="1"/>
    <col min="20" max="20" width="10" customWidth="1"/>
    <col min="21" max="21" width="9.28515625" customWidth="1"/>
    <col min="22" max="22" width="10.28515625" customWidth="1"/>
  </cols>
  <sheetData>
    <row r="2" spans="1:22" ht="27.95" customHeight="1">
      <c r="A2" s="105" t="s">
        <v>237</v>
      </c>
      <c r="B2" s="38"/>
      <c r="C2" s="38"/>
      <c r="D2" s="38"/>
      <c r="E2" s="38"/>
      <c r="F2" s="38"/>
      <c r="G2" s="38"/>
      <c r="H2" s="38"/>
      <c r="I2" s="38"/>
      <c r="J2" s="30"/>
    </row>
    <row r="3" spans="1:22" ht="27.95" customHeight="1">
      <c r="A3" s="1545" t="s">
        <v>131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  <c r="R3" s="1545"/>
      <c r="S3" s="1545"/>
      <c r="T3" s="1545"/>
    </row>
    <row r="4" spans="1:22" ht="13.5" thickBot="1"/>
    <row r="5" spans="1:22" ht="30" customHeight="1" thickBot="1">
      <c r="A5" s="912" t="s">
        <v>308</v>
      </c>
      <c r="B5" s="1559" t="s">
        <v>422</v>
      </c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901"/>
      <c r="T5" s="901"/>
      <c r="U5" s="266"/>
      <c r="V5" s="267"/>
    </row>
    <row r="6" spans="1:22" ht="30" customHeight="1" thickBot="1">
      <c r="A6" s="203"/>
      <c r="B6" s="203">
        <v>1990</v>
      </c>
      <c r="C6" s="204">
        <v>1991</v>
      </c>
      <c r="D6" s="203">
        <v>1992</v>
      </c>
      <c r="E6" s="204">
        <v>1993</v>
      </c>
      <c r="F6" s="203">
        <v>1994</v>
      </c>
      <c r="G6" s="204">
        <v>1995</v>
      </c>
      <c r="H6" s="203">
        <v>1996</v>
      </c>
      <c r="I6" s="203">
        <v>1997</v>
      </c>
      <c r="J6" s="203">
        <v>1998</v>
      </c>
      <c r="K6" s="203">
        <v>1999</v>
      </c>
      <c r="L6" s="203">
        <v>2000</v>
      </c>
      <c r="M6" s="203">
        <v>2001</v>
      </c>
      <c r="N6" s="203">
        <v>2002</v>
      </c>
      <c r="O6" s="203">
        <v>2003</v>
      </c>
      <c r="P6" s="203">
        <v>2004</v>
      </c>
      <c r="Q6" s="203">
        <v>2005</v>
      </c>
      <c r="R6" s="203">
        <v>2006</v>
      </c>
      <c r="S6" s="1242">
        <v>2007</v>
      </c>
      <c r="T6" s="674">
        <v>2008</v>
      </c>
      <c r="U6" s="1242">
        <v>2009</v>
      </c>
      <c r="V6" s="1242">
        <v>2010</v>
      </c>
    </row>
    <row r="7" spans="1:22" ht="30" customHeight="1">
      <c r="A7" s="205" t="s">
        <v>423</v>
      </c>
      <c r="B7" s="206">
        <v>30</v>
      </c>
      <c r="C7" s="207">
        <v>195</v>
      </c>
      <c r="D7" s="206">
        <v>263</v>
      </c>
      <c r="E7" s="207">
        <v>1924</v>
      </c>
      <c r="F7" s="206">
        <v>7270</v>
      </c>
      <c r="G7" s="207">
        <v>8643</v>
      </c>
      <c r="H7" s="208">
        <v>12874</v>
      </c>
      <c r="I7" s="208">
        <v>14656</v>
      </c>
      <c r="J7" s="208">
        <v>5425</v>
      </c>
      <c r="K7" s="208">
        <v>5092</v>
      </c>
      <c r="L7" s="357">
        <v>3456</v>
      </c>
      <c r="M7" s="362">
        <v>3214</v>
      </c>
      <c r="N7" s="355">
        <v>3421</v>
      </c>
      <c r="O7" s="513">
        <v>968</v>
      </c>
      <c r="P7" s="363">
        <v>2663</v>
      </c>
      <c r="Q7" s="370">
        <v>10493</v>
      </c>
      <c r="R7" s="366">
        <v>10991</v>
      </c>
      <c r="S7" s="1235">
        <v>42846</v>
      </c>
      <c r="T7" s="1235">
        <v>24810</v>
      </c>
      <c r="U7" s="1235">
        <v>16065</v>
      </c>
      <c r="V7" s="1528">
        <v>22317</v>
      </c>
    </row>
    <row r="8" spans="1:22" ht="30" customHeight="1">
      <c r="A8" s="205" t="s">
        <v>315</v>
      </c>
      <c r="B8" s="206">
        <v>22</v>
      </c>
      <c r="C8" s="209">
        <v>227</v>
      </c>
      <c r="D8" s="206">
        <v>252</v>
      </c>
      <c r="E8" s="209">
        <v>1768</v>
      </c>
      <c r="F8" s="206">
        <v>7241</v>
      </c>
      <c r="G8" s="209">
        <v>13578</v>
      </c>
      <c r="H8" s="210">
        <v>13145</v>
      </c>
      <c r="I8" s="210">
        <v>10805</v>
      </c>
      <c r="J8" s="210">
        <v>17199</v>
      </c>
      <c r="K8" s="210">
        <v>4786</v>
      </c>
      <c r="L8" s="358">
        <v>4321</v>
      </c>
      <c r="M8" s="362">
        <v>4699</v>
      </c>
      <c r="N8" s="359">
        <v>3809</v>
      </c>
      <c r="O8" s="372">
        <v>1830</v>
      </c>
      <c r="P8" s="358">
        <v>4439</v>
      </c>
      <c r="Q8" s="372">
        <v>8466</v>
      </c>
      <c r="R8" s="363">
        <v>18608</v>
      </c>
      <c r="S8" s="369">
        <v>41291</v>
      </c>
      <c r="T8" s="369">
        <v>56938</v>
      </c>
      <c r="U8" s="369">
        <v>18501</v>
      </c>
      <c r="V8" s="1529">
        <v>35494</v>
      </c>
    </row>
    <row r="9" spans="1:22" ht="30" customHeight="1">
      <c r="A9" s="205" t="s">
        <v>317</v>
      </c>
      <c r="B9" s="221">
        <v>45</v>
      </c>
      <c r="C9" s="209">
        <v>143</v>
      </c>
      <c r="D9" s="206">
        <v>315</v>
      </c>
      <c r="E9" s="209">
        <v>2902</v>
      </c>
      <c r="F9" s="206">
        <v>9818</v>
      </c>
      <c r="G9" s="209">
        <v>12735</v>
      </c>
      <c r="H9" s="210">
        <v>16235</v>
      </c>
      <c r="I9" s="210">
        <v>14600</v>
      </c>
      <c r="J9" s="210">
        <v>9538</v>
      </c>
      <c r="K9" s="210">
        <v>9582</v>
      </c>
      <c r="L9" s="358">
        <v>5345</v>
      </c>
      <c r="M9" s="362">
        <v>10820</v>
      </c>
      <c r="N9" s="359">
        <v>4397</v>
      </c>
      <c r="O9" s="372">
        <v>2359</v>
      </c>
      <c r="P9" s="358">
        <v>6578</v>
      </c>
      <c r="Q9" s="372">
        <v>9605</v>
      </c>
      <c r="R9" s="363">
        <v>40670</v>
      </c>
      <c r="S9" s="369">
        <v>45107</v>
      </c>
      <c r="T9" s="369">
        <v>66841</v>
      </c>
      <c r="U9" s="369">
        <v>31246</v>
      </c>
      <c r="V9" s="1529">
        <v>60603</v>
      </c>
    </row>
    <row r="10" spans="1:22" ht="30" customHeight="1">
      <c r="A10" s="205" t="s">
        <v>316</v>
      </c>
      <c r="B10" s="206">
        <v>70</v>
      </c>
      <c r="C10" s="209">
        <v>195</v>
      </c>
      <c r="D10" s="206">
        <v>631</v>
      </c>
      <c r="E10" s="209">
        <v>2527</v>
      </c>
      <c r="F10" s="206">
        <v>10894</v>
      </c>
      <c r="G10" s="209">
        <v>12983</v>
      </c>
      <c r="H10" s="210">
        <v>12839</v>
      </c>
      <c r="I10" s="210">
        <v>15401</v>
      </c>
      <c r="J10" s="210">
        <v>5736</v>
      </c>
      <c r="K10" s="210">
        <v>8082</v>
      </c>
      <c r="L10" s="358">
        <v>5891</v>
      </c>
      <c r="M10" s="362">
        <v>3211</v>
      </c>
      <c r="N10" s="359">
        <v>6905</v>
      </c>
      <c r="O10" s="372">
        <v>7145</v>
      </c>
      <c r="P10" s="358">
        <v>5817</v>
      </c>
      <c r="Q10" s="372">
        <v>10366</v>
      </c>
      <c r="R10" s="363">
        <v>31537</v>
      </c>
      <c r="S10" s="369">
        <v>34278</v>
      </c>
      <c r="T10" s="369">
        <v>60513</v>
      </c>
      <c r="U10" s="369">
        <v>35547</v>
      </c>
      <c r="V10" s="1529">
        <v>51993</v>
      </c>
    </row>
    <row r="11" spans="1:22" ht="30" customHeight="1">
      <c r="A11" s="205" t="s">
        <v>442</v>
      </c>
      <c r="B11" s="210">
        <v>200</v>
      </c>
      <c r="C11" s="210">
        <v>405</v>
      </c>
      <c r="D11" s="210">
        <v>316</v>
      </c>
      <c r="E11" s="210">
        <v>2801</v>
      </c>
      <c r="F11" s="210">
        <v>9812</v>
      </c>
      <c r="G11" s="210">
        <v>13507</v>
      </c>
      <c r="H11" s="210">
        <v>15276</v>
      </c>
      <c r="I11" s="210">
        <v>15372</v>
      </c>
      <c r="J11" s="210">
        <v>10589</v>
      </c>
      <c r="K11" s="210">
        <v>8785</v>
      </c>
      <c r="L11" s="358">
        <v>6456</v>
      </c>
      <c r="M11" s="362">
        <v>6114</v>
      </c>
      <c r="N11" s="359">
        <v>5025</v>
      </c>
      <c r="O11" s="372">
        <v>7711</v>
      </c>
      <c r="P11" s="358">
        <v>6537</v>
      </c>
      <c r="Q11" s="372">
        <v>8092</v>
      </c>
      <c r="R11" s="363">
        <v>37840</v>
      </c>
      <c r="S11" s="369">
        <v>66252</v>
      </c>
      <c r="T11" s="369">
        <v>81384</v>
      </c>
      <c r="U11" s="369">
        <v>53495</v>
      </c>
      <c r="V11" s="1529">
        <v>52748</v>
      </c>
    </row>
    <row r="12" spans="1:22" ht="30" customHeight="1">
      <c r="A12" s="205" t="s">
        <v>314</v>
      </c>
      <c r="B12" s="206">
        <v>98</v>
      </c>
      <c r="C12" s="209">
        <v>169</v>
      </c>
      <c r="D12" s="206">
        <v>996</v>
      </c>
      <c r="E12" s="209">
        <v>3423</v>
      </c>
      <c r="F12" s="206">
        <v>10074</v>
      </c>
      <c r="G12" s="209">
        <v>11136</v>
      </c>
      <c r="H12" s="210">
        <v>17056</v>
      </c>
      <c r="I12" s="210">
        <v>16501</v>
      </c>
      <c r="J12" s="210">
        <v>11204</v>
      </c>
      <c r="K12" s="210">
        <v>8926</v>
      </c>
      <c r="L12" s="358">
        <v>8546</v>
      </c>
      <c r="M12" s="362">
        <v>7954</v>
      </c>
      <c r="N12" s="359">
        <v>5300</v>
      </c>
      <c r="O12" s="372">
        <v>5319</v>
      </c>
      <c r="P12" s="358">
        <v>3491</v>
      </c>
      <c r="Q12" s="372">
        <v>8812</v>
      </c>
      <c r="R12" s="363">
        <v>45929</v>
      </c>
      <c r="S12" s="369">
        <v>68278</v>
      </c>
      <c r="T12" s="369">
        <v>111340</v>
      </c>
      <c r="U12" s="369">
        <v>54986</v>
      </c>
      <c r="V12" s="1529">
        <v>50931</v>
      </c>
    </row>
    <row r="13" spans="1:22" ht="30" customHeight="1">
      <c r="A13" s="205" t="s">
        <v>476</v>
      </c>
      <c r="B13" s="206">
        <v>183</v>
      </c>
      <c r="C13" s="209">
        <v>315</v>
      </c>
      <c r="D13" s="206">
        <v>894</v>
      </c>
      <c r="E13" s="209">
        <v>5536</v>
      </c>
      <c r="F13" s="206">
        <v>6505</v>
      </c>
      <c r="G13" s="209">
        <v>14780</v>
      </c>
      <c r="H13" s="210">
        <v>24369</v>
      </c>
      <c r="I13" s="210">
        <v>14854</v>
      </c>
      <c r="J13" s="210">
        <v>6805</v>
      </c>
      <c r="K13" s="210">
        <v>10547</v>
      </c>
      <c r="L13" s="358">
        <v>15747</v>
      </c>
      <c r="M13" s="362">
        <v>8748</v>
      </c>
      <c r="N13" s="359">
        <v>2868</v>
      </c>
      <c r="O13" s="372">
        <v>1837</v>
      </c>
      <c r="P13" s="369">
        <v>3376</v>
      </c>
      <c r="Q13" s="372">
        <v>16877</v>
      </c>
      <c r="R13" s="369">
        <v>49864</v>
      </c>
      <c r="S13" s="369">
        <v>80712</v>
      </c>
      <c r="T13" s="369">
        <v>119754</v>
      </c>
      <c r="U13" s="375">
        <v>62649</v>
      </c>
      <c r="V13" s="1525">
        <v>71512</v>
      </c>
    </row>
    <row r="14" spans="1:22" ht="30" customHeight="1">
      <c r="A14" s="205" t="s">
        <v>478</v>
      </c>
      <c r="B14" s="206">
        <v>124</v>
      </c>
      <c r="C14" s="209">
        <v>206</v>
      </c>
      <c r="D14" s="206">
        <v>3259</v>
      </c>
      <c r="E14" s="209">
        <v>8992</v>
      </c>
      <c r="F14" s="206">
        <v>8920</v>
      </c>
      <c r="G14" s="209">
        <v>13419</v>
      </c>
      <c r="H14" s="210">
        <v>22579</v>
      </c>
      <c r="I14" s="210">
        <v>11900</v>
      </c>
      <c r="J14" s="210">
        <v>6722</v>
      </c>
      <c r="K14" s="210">
        <v>15430</v>
      </c>
      <c r="L14" s="358">
        <v>10846</v>
      </c>
      <c r="M14" s="362">
        <v>11890</v>
      </c>
      <c r="N14" s="359">
        <v>4044</v>
      </c>
      <c r="O14" s="372">
        <v>1905</v>
      </c>
      <c r="P14" s="369">
        <v>9885</v>
      </c>
      <c r="Q14" s="372">
        <v>14745</v>
      </c>
      <c r="R14" s="369">
        <v>49248</v>
      </c>
      <c r="S14" s="369">
        <v>62249</v>
      </c>
      <c r="T14" s="369">
        <v>63696</v>
      </c>
      <c r="U14" s="375">
        <v>60371</v>
      </c>
      <c r="V14" s="1525">
        <v>76507</v>
      </c>
    </row>
    <row r="15" spans="1:22" ht="30" customHeight="1">
      <c r="A15" s="205" t="s">
        <v>480</v>
      </c>
      <c r="B15" s="206">
        <v>204</v>
      </c>
      <c r="C15" s="209">
        <v>144</v>
      </c>
      <c r="D15" s="206">
        <v>1963</v>
      </c>
      <c r="E15" s="209">
        <v>12583</v>
      </c>
      <c r="F15" s="206">
        <v>9572</v>
      </c>
      <c r="G15" s="209">
        <v>13982</v>
      </c>
      <c r="H15" s="210">
        <v>22302</v>
      </c>
      <c r="I15" s="210">
        <v>12809</v>
      </c>
      <c r="J15" s="210">
        <v>15112</v>
      </c>
      <c r="K15" s="210">
        <v>14904</v>
      </c>
      <c r="L15" s="358">
        <v>22665</v>
      </c>
      <c r="M15" s="362">
        <v>5159</v>
      </c>
      <c r="N15" s="359">
        <v>2318</v>
      </c>
      <c r="O15" s="372">
        <v>3154</v>
      </c>
      <c r="P15" s="369">
        <v>14078</v>
      </c>
      <c r="Q15" s="372">
        <v>16327</v>
      </c>
      <c r="R15" s="369">
        <v>48457</v>
      </c>
      <c r="S15" s="369">
        <v>67767</v>
      </c>
      <c r="T15" s="369">
        <v>74586</v>
      </c>
      <c r="U15" s="375">
        <v>80842</v>
      </c>
      <c r="V15" s="1525">
        <v>78151</v>
      </c>
    </row>
    <row r="16" spans="1:22" ht="30" customHeight="1">
      <c r="A16" s="205" t="s">
        <v>481</v>
      </c>
      <c r="B16" s="206">
        <v>85</v>
      </c>
      <c r="C16" s="209">
        <v>127</v>
      </c>
      <c r="D16" s="206">
        <v>859</v>
      </c>
      <c r="E16" s="209">
        <v>5117</v>
      </c>
      <c r="F16" s="206">
        <v>11661</v>
      </c>
      <c r="G16" s="209">
        <v>22353</v>
      </c>
      <c r="H16" s="210">
        <v>24412</v>
      </c>
      <c r="I16" s="210">
        <v>8619</v>
      </c>
      <c r="J16" s="210">
        <v>6590</v>
      </c>
      <c r="K16" s="210">
        <v>13094</v>
      </c>
      <c r="L16" s="358">
        <v>26407</v>
      </c>
      <c r="M16" s="362">
        <v>1937</v>
      </c>
      <c r="N16" s="359">
        <v>2900</v>
      </c>
      <c r="O16" s="372">
        <v>3205</v>
      </c>
      <c r="P16" s="369">
        <v>10208</v>
      </c>
      <c r="Q16" s="372">
        <v>18264</v>
      </c>
      <c r="R16" s="369">
        <v>50217</v>
      </c>
      <c r="S16" s="369">
        <v>74713</v>
      </c>
      <c r="T16" s="369">
        <v>52137</v>
      </c>
      <c r="U16" s="375">
        <v>78780</v>
      </c>
      <c r="V16" s="1525">
        <v>83826</v>
      </c>
    </row>
    <row r="17" spans="1:22" ht="30" customHeight="1">
      <c r="A17" s="205" t="s">
        <v>1</v>
      </c>
      <c r="B17" s="206">
        <v>194</v>
      </c>
      <c r="C17" s="209">
        <v>94</v>
      </c>
      <c r="D17" s="206">
        <v>1853</v>
      </c>
      <c r="E17" s="209">
        <v>4038</v>
      </c>
      <c r="F17" s="206">
        <v>12226</v>
      </c>
      <c r="G17" s="209">
        <v>22040</v>
      </c>
      <c r="H17" s="210">
        <v>21676</v>
      </c>
      <c r="I17" s="210">
        <v>8571</v>
      </c>
      <c r="J17" s="210">
        <v>24920</v>
      </c>
      <c r="K17" s="210">
        <v>9585</v>
      </c>
      <c r="L17" s="358">
        <v>9037</v>
      </c>
      <c r="M17" s="362">
        <v>3558</v>
      </c>
      <c r="N17" s="359">
        <v>3396</v>
      </c>
      <c r="O17" s="372">
        <v>3552</v>
      </c>
      <c r="P17" s="369">
        <v>18959</v>
      </c>
      <c r="Q17" s="372">
        <v>13329</v>
      </c>
      <c r="R17" s="369">
        <v>36291</v>
      </c>
      <c r="S17" s="369">
        <v>89277</v>
      </c>
      <c r="T17" s="369">
        <v>40073</v>
      </c>
      <c r="U17" s="375">
        <v>66032</v>
      </c>
      <c r="V17" s="1525">
        <v>110173</v>
      </c>
    </row>
    <row r="18" spans="1:22" ht="30" customHeight="1" thickBot="1">
      <c r="A18" s="211" t="s">
        <v>9</v>
      </c>
      <c r="B18" s="212">
        <v>112</v>
      </c>
      <c r="C18" s="213">
        <v>198</v>
      </c>
      <c r="D18" s="212">
        <v>2050</v>
      </c>
      <c r="E18" s="213">
        <v>7152</v>
      </c>
      <c r="F18" s="212">
        <v>11809</v>
      </c>
      <c r="G18" s="213">
        <v>23754</v>
      </c>
      <c r="H18" s="214">
        <v>17887</v>
      </c>
      <c r="I18" s="214">
        <v>9532</v>
      </c>
      <c r="J18" s="214">
        <v>13017</v>
      </c>
      <c r="K18" s="214">
        <v>6537</v>
      </c>
      <c r="L18" s="582">
        <v>8577</v>
      </c>
      <c r="M18" s="362">
        <v>13797</v>
      </c>
      <c r="N18" s="359">
        <v>7087</v>
      </c>
      <c r="O18" s="485">
        <v>11269</v>
      </c>
      <c r="P18" s="369">
        <v>15998</v>
      </c>
      <c r="Q18" s="485">
        <v>18667</v>
      </c>
      <c r="R18" s="600">
        <v>54597</v>
      </c>
      <c r="S18" s="600">
        <v>72909</v>
      </c>
      <c r="T18" s="600">
        <v>36875</v>
      </c>
      <c r="U18" s="375">
        <v>29051</v>
      </c>
      <c r="V18" s="1525">
        <v>58199</v>
      </c>
    </row>
    <row r="19" spans="1:22" ht="24.95" customHeight="1">
      <c r="A19" s="161" t="s">
        <v>310</v>
      </c>
      <c r="B19" s="215">
        <v>100</v>
      </c>
      <c r="C19" s="216">
        <f t="shared" ref="C19:V19" si="0">(C20/$C$20)*100</f>
        <v>100</v>
      </c>
      <c r="D19" s="216">
        <f t="shared" si="0"/>
        <v>564.55748552522743</v>
      </c>
      <c r="E19" s="216">
        <f t="shared" si="0"/>
        <v>2430.2315963606288</v>
      </c>
      <c r="F19" s="216">
        <f t="shared" si="0"/>
        <v>4789.1645988420178</v>
      </c>
      <c r="G19" s="216">
        <f t="shared" si="0"/>
        <v>7564.5161290322576</v>
      </c>
      <c r="H19" s="216">
        <f t="shared" si="0"/>
        <v>9125.3101736972712</v>
      </c>
      <c r="I19" s="216">
        <f t="shared" si="0"/>
        <v>6353.1844499586432</v>
      </c>
      <c r="J19" s="216">
        <f t="shared" si="0"/>
        <v>5494.4995864350703</v>
      </c>
      <c r="K19" s="216">
        <f t="shared" si="0"/>
        <v>4770.4714640198508</v>
      </c>
      <c r="L19" s="380">
        <f t="shared" si="0"/>
        <v>5264.4334160463195</v>
      </c>
      <c r="M19" s="381">
        <f t="shared" si="0"/>
        <v>3354.0529363110008</v>
      </c>
      <c r="N19" s="381">
        <f t="shared" si="0"/>
        <v>2128.618693134822</v>
      </c>
      <c r="O19" s="381">
        <f t="shared" si="0"/>
        <v>2078.3291976840364</v>
      </c>
      <c r="P19" s="220">
        <f t="shared" si="0"/>
        <v>4219.5616211745246</v>
      </c>
      <c r="Q19" s="220">
        <f t="shared" si="0"/>
        <v>6370.6782464846983</v>
      </c>
      <c r="R19" s="220">
        <f t="shared" si="0"/>
        <v>19613.275434243176</v>
      </c>
      <c r="S19" s="1243">
        <f t="shared" si="0"/>
        <v>30838.668320926387</v>
      </c>
      <c r="T19" s="1243">
        <f t="shared" si="0"/>
        <v>32628.081058726217</v>
      </c>
      <c r="U19" s="1243">
        <f t="shared" si="0"/>
        <v>24299.627791563275</v>
      </c>
      <c r="V19" s="1243">
        <f t="shared" si="0"/>
        <v>31118.858560794048</v>
      </c>
    </row>
    <row r="20" spans="1:22" ht="24.95" customHeight="1">
      <c r="A20" s="1184" t="s">
        <v>260</v>
      </c>
      <c r="B20" s="1185">
        <f t="shared" ref="B20:V20" si="1">SUM(B7:B18)</f>
        <v>1367</v>
      </c>
      <c r="C20" s="1185">
        <f t="shared" si="1"/>
        <v>2418</v>
      </c>
      <c r="D20" s="1185">
        <f t="shared" si="1"/>
        <v>13651</v>
      </c>
      <c r="E20" s="1185">
        <f t="shared" si="1"/>
        <v>58763</v>
      </c>
      <c r="F20" s="1185">
        <f t="shared" si="1"/>
        <v>115802</v>
      </c>
      <c r="G20" s="1185">
        <f t="shared" si="1"/>
        <v>182910</v>
      </c>
      <c r="H20" s="1185">
        <f t="shared" si="1"/>
        <v>220650</v>
      </c>
      <c r="I20" s="1185">
        <f t="shared" si="1"/>
        <v>153620</v>
      </c>
      <c r="J20" s="1185">
        <f t="shared" si="1"/>
        <v>132857</v>
      </c>
      <c r="K20" s="1185">
        <f t="shared" si="1"/>
        <v>115350</v>
      </c>
      <c r="L20" s="1185">
        <f t="shared" si="1"/>
        <v>127294</v>
      </c>
      <c r="M20" s="1185">
        <f t="shared" si="1"/>
        <v>81101</v>
      </c>
      <c r="N20" s="1185">
        <f t="shared" si="1"/>
        <v>51470</v>
      </c>
      <c r="O20" s="1185">
        <f t="shared" si="1"/>
        <v>50254</v>
      </c>
      <c r="P20" s="1185">
        <f t="shared" si="1"/>
        <v>102029</v>
      </c>
      <c r="Q20" s="1185">
        <f t="shared" si="1"/>
        <v>154043</v>
      </c>
      <c r="R20" s="1185">
        <f t="shared" si="1"/>
        <v>474249</v>
      </c>
      <c r="S20" s="1185">
        <f t="shared" si="1"/>
        <v>745679</v>
      </c>
      <c r="T20" s="1185">
        <f t="shared" si="1"/>
        <v>788947</v>
      </c>
      <c r="U20" s="1185">
        <f t="shared" si="1"/>
        <v>587565</v>
      </c>
      <c r="V20" s="1530">
        <f t="shared" si="1"/>
        <v>752454</v>
      </c>
    </row>
    <row r="21" spans="1:22" ht="24.95" customHeight="1" thickBot="1">
      <c r="A21" s="217" t="s">
        <v>312</v>
      </c>
      <c r="B21" s="218">
        <v>0</v>
      </c>
      <c r="C21" s="704">
        <f t="shared" ref="C21:H21" si="2">(C20-B20)/B20</f>
        <v>0.76883686905632775</v>
      </c>
      <c r="D21" s="704">
        <f t="shared" si="2"/>
        <v>4.6455748552522742</v>
      </c>
      <c r="E21" s="704">
        <f t="shared" si="2"/>
        <v>3.304666324811369</v>
      </c>
      <c r="F21" s="704">
        <f t="shared" si="2"/>
        <v>0.97066181100352267</v>
      </c>
      <c r="G21" s="704">
        <f t="shared" si="2"/>
        <v>0.57950639885321498</v>
      </c>
      <c r="H21" s="704">
        <f t="shared" si="2"/>
        <v>0.20633098245038545</v>
      </c>
      <c r="I21" s="704">
        <f t="shared" ref="I21:O21" si="3">(I20-H20)/H20</f>
        <v>-0.30378427373668704</v>
      </c>
      <c r="J21" s="704">
        <f t="shared" si="3"/>
        <v>-0.13515818252831663</v>
      </c>
      <c r="K21" s="704">
        <f t="shared" si="3"/>
        <v>-0.13177325997124728</v>
      </c>
      <c r="L21" s="704">
        <f t="shared" si="3"/>
        <v>0.10354573038578239</v>
      </c>
      <c r="M21" s="704">
        <f t="shared" si="3"/>
        <v>-0.36288434647351797</v>
      </c>
      <c r="N21" s="704">
        <f t="shared" si="3"/>
        <v>-0.36535924341253501</v>
      </c>
      <c r="O21" s="704">
        <f t="shared" si="3"/>
        <v>-2.3625412861861279E-2</v>
      </c>
      <c r="P21" s="704">
        <f>(P20-O20)/O20</f>
        <v>1.0302662474628885</v>
      </c>
      <c r="Q21" s="704">
        <f>(Q20-P20)/P20</f>
        <v>0.50979623440394395</v>
      </c>
      <c r="R21" s="704">
        <f>(R20-Q20)/Q20</f>
        <v>2.0786793297975241</v>
      </c>
      <c r="S21" s="1244">
        <f t="shared" ref="S21:V21" si="4">(S20-R20)/R20</f>
        <v>0.57233647303420776</v>
      </c>
      <c r="T21" s="1244">
        <f t="shared" si="4"/>
        <v>5.8024967848095493E-2</v>
      </c>
      <c r="U21" s="1244">
        <f t="shared" si="4"/>
        <v>-0.25525415522208716</v>
      </c>
      <c r="V21" s="1244">
        <f t="shared" si="4"/>
        <v>0.28063107911465113</v>
      </c>
    </row>
    <row r="22" spans="1:22">
      <c r="A22" s="72" t="s">
        <v>19</v>
      </c>
    </row>
    <row r="23" spans="1:22">
      <c r="A23" s="72"/>
    </row>
  </sheetData>
  <mergeCells count="2">
    <mergeCell ref="B5:R5"/>
    <mergeCell ref="A3:T3"/>
  </mergeCells>
  <phoneticPr fontId="24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50" firstPageNumber="52" orientation="landscape" horizontalDpi="300" verticalDpi="300" r:id="rId1"/>
  <headerFooter alignWithMargins="0">
    <oddFooter>&amp;R
&amp;"Arial,Negrito"69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showGridLines="0" topLeftCell="M1" zoomScale="75" zoomScaleNormal="100" workbookViewId="0">
      <selection activeCell="V6" sqref="V6:V21"/>
    </sheetView>
  </sheetViews>
  <sheetFormatPr defaultColWidth="11.42578125" defaultRowHeight="12.75"/>
  <cols>
    <col min="1" max="1" width="17.85546875" customWidth="1"/>
    <col min="2" max="2" width="12" customWidth="1"/>
    <col min="3" max="3" width="11.7109375" customWidth="1"/>
    <col min="4" max="4" width="11.42578125" customWidth="1"/>
    <col min="5" max="5" width="11.85546875" customWidth="1"/>
    <col min="6" max="6" width="11.7109375" customWidth="1"/>
    <col min="7" max="7" width="13.7109375" customWidth="1"/>
    <col min="8" max="8" width="12.42578125" customWidth="1"/>
    <col min="9" max="9" width="12" customWidth="1"/>
    <col min="10" max="10" width="12.28515625" customWidth="1"/>
    <col min="11" max="11" width="12" customWidth="1"/>
    <col min="12" max="12" width="12.5703125" customWidth="1"/>
    <col min="13" max="13" width="10.5703125" customWidth="1"/>
    <col min="14" max="14" width="12.140625" customWidth="1"/>
    <col min="15" max="15" width="11.28515625" customWidth="1"/>
    <col min="16" max="16" width="12" customWidth="1"/>
    <col min="17" max="18" width="11.42578125" customWidth="1"/>
    <col min="19" max="19" width="12.5703125" customWidth="1"/>
    <col min="20" max="20" width="12.28515625" customWidth="1"/>
    <col min="21" max="21" width="12.5703125" customWidth="1"/>
    <col min="22" max="22" width="11.85546875" customWidth="1"/>
  </cols>
  <sheetData>
    <row r="2" spans="1:22" ht="27.95" customHeight="1">
      <c r="A2" s="105" t="s">
        <v>237</v>
      </c>
      <c r="B2" s="38"/>
      <c r="C2" s="38"/>
      <c r="D2" s="38"/>
      <c r="E2" s="38"/>
      <c r="F2" s="38"/>
      <c r="G2" s="38"/>
      <c r="H2" s="38"/>
      <c r="I2" s="30"/>
      <c r="J2" s="30"/>
    </row>
    <row r="3" spans="1:22" ht="27.95" customHeight="1">
      <c r="A3" s="105" t="s">
        <v>132</v>
      </c>
      <c r="B3" s="38"/>
      <c r="C3" s="38"/>
      <c r="D3" s="38"/>
      <c r="E3" s="38"/>
      <c r="F3" s="38"/>
      <c r="G3" s="38"/>
      <c r="H3" s="38"/>
      <c r="I3" s="30"/>
      <c r="J3" s="91"/>
      <c r="K3" s="92"/>
      <c r="L3" s="92"/>
    </row>
    <row r="4" spans="1:22" ht="13.5" thickBot="1">
      <c r="J4" s="92"/>
      <c r="K4" s="92"/>
      <c r="L4" s="92"/>
    </row>
    <row r="5" spans="1:22" ht="30" customHeight="1" thickBot="1">
      <c r="A5" s="423" t="s">
        <v>308</v>
      </c>
      <c r="B5" s="1562" t="s">
        <v>422</v>
      </c>
      <c r="C5" s="1563"/>
      <c r="D5" s="1563"/>
      <c r="E5" s="1563"/>
      <c r="F5" s="1563"/>
      <c r="G5" s="1563"/>
      <c r="H5" s="1563"/>
      <c r="I5" s="1563"/>
      <c r="J5" s="1563"/>
      <c r="K5" s="1563"/>
      <c r="L5" s="1563"/>
      <c r="M5" s="1563"/>
      <c r="N5" s="1563"/>
      <c r="O5" s="1563"/>
      <c r="P5" s="1563"/>
      <c r="Q5" s="1563"/>
      <c r="R5" s="1563"/>
      <c r="S5" s="901"/>
      <c r="T5" s="901"/>
      <c r="U5" s="266"/>
      <c r="V5" s="267"/>
    </row>
    <row r="6" spans="1:22" ht="30" customHeight="1" thickBot="1">
      <c r="A6" s="177"/>
      <c r="B6" s="177">
        <v>1990</v>
      </c>
      <c r="C6" s="536">
        <v>1991</v>
      </c>
      <c r="D6" s="177">
        <v>1992</v>
      </c>
      <c r="E6" s="536">
        <v>1993</v>
      </c>
      <c r="F6" s="177">
        <v>1994</v>
      </c>
      <c r="G6" s="536">
        <v>1995</v>
      </c>
      <c r="H6" s="177">
        <v>1996</v>
      </c>
      <c r="I6" s="177">
        <v>1997</v>
      </c>
      <c r="J6" s="177">
        <v>1998</v>
      </c>
      <c r="K6" s="177">
        <v>1999</v>
      </c>
      <c r="L6" s="177">
        <v>2000</v>
      </c>
      <c r="M6" s="378">
        <v>2001</v>
      </c>
      <c r="N6" s="378">
        <v>2002</v>
      </c>
      <c r="O6" s="378">
        <v>2003</v>
      </c>
      <c r="P6" s="373">
        <v>2004</v>
      </c>
      <c r="Q6" s="368">
        <v>2005</v>
      </c>
      <c r="R6" s="368">
        <v>2006</v>
      </c>
      <c r="S6" s="1214">
        <v>2007</v>
      </c>
      <c r="T6" s="1215">
        <v>2008</v>
      </c>
      <c r="U6" s="1214">
        <v>2009</v>
      </c>
      <c r="V6" s="1393">
        <v>2010</v>
      </c>
    </row>
    <row r="7" spans="1:22" ht="30" customHeight="1">
      <c r="A7" s="185" t="s">
        <v>423</v>
      </c>
      <c r="B7" s="537">
        <v>516152</v>
      </c>
      <c r="C7" s="538">
        <v>219369</v>
      </c>
      <c r="D7" s="537">
        <v>304061</v>
      </c>
      <c r="E7" s="538">
        <v>382613</v>
      </c>
      <c r="F7" s="537">
        <v>473079</v>
      </c>
      <c r="G7" s="538">
        <v>1006985</v>
      </c>
      <c r="H7" s="539">
        <v>601452</v>
      </c>
      <c r="I7" s="539">
        <v>622871</v>
      </c>
      <c r="J7" s="539">
        <v>381671</v>
      </c>
      <c r="K7" s="539">
        <v>412200</v>
      </c>
      <c r="L7" s="365">
        <v>363343</v>
      </c>
      <c r="M7" s="355">
        <v>285433</v>
      </c>
      <c r="N7" s="355">
        <v>304183</v>
      </c>
      <c r="O7" s="540">
        <v>267002</v>
      </c>
      <c r="P7" s="366">
        <v>295762</v>
      </c>
      <c r="Q7" s="370">
        <v>235267</v>
      </c>
      <c r="R7" s="366">
        <v>377164</v>
      </c>
      <c r="S7" s="1235">
        <v>272345</v>
      </c>
      <c r="T7" s="1235">
        <v>323087</v>
      </c>
      <c r="U7" s="553">
        <v>259154</v>
      </c>
      <c r="V7" s="1523">
        <v>319365</v>
      </c>
    </row>
    <row r="8" spans="1:22" ht="30" customHeight="1">
      <c r="A8" s="185" t="s">
        <v>315</v>
      </c>
      <c r="B8" s="537">
        <v>603937</v>
      </c>
      <c r="C8" s="541">
        <v>318798</v>
      </c>
      <c r="D8" s="537">
        <v>372804</v>
      </c>
      <c r="E8" s="541">
        <v>405098</v>
      </c>
      <c r="F8" s="537">
        <v>468459</v>
      </c>
      <c r="G8" s="541">
        <v>1003833</v>
      </c>
      <c r="H8" s="542">
        <v>412676</v>
      </c>
      <c r="I8" s="542">
        <v>572848</v>
      </c>
      <c r="J8" s="542">
        <v>422174</v>
      </c>
      <c r="K8" s="542">
        <v>334419</v>
      </c>
      <c r="L8" s="365">
        <v>428755</v>
      </c>
      <c r="M8" s="359">
        <v>275942</v>
      </c>
      <c r="N8" s="359">
        <v>261270</v>
      </c>
      <c r="O8" s="543">
        <v>381291</v>
      </c>
      <c r="P8" s="358">
        <v>291118</v>
      </c>
      <c r="Q8" s="372">
        <v>248434</v>
      </c>
      <c r="R8" s="363">
        <v>377882</v>
      </c>
      <c r="S8" s="369">
        <v>245043</v>
      </c>
      <c r="T8" s="369">
        <v>340827</v>
      </c>
      <c r="U8" s="796">
        <v>271975</v>
      </c>
      <c r="V8" s="1524">
        <v>395877</v>
      </c>
    </row>
    <row r="9" spans="1:22" ht="30" customHeight="1">
      <c r="A9" s="185" t="s">
        <v>317</v>
      </c>
      <c r="B9" s="537">
        <v>563746</v>
      </c>
      <c r="C9" s="541">
        <v>499829</v>
      </c>
      <c r="D9" s="537">
        <v>509444</v>
      </c>
      <c r="E9" s="541">
        <v>584775</v>
      </c>
      <c r="F9" s="537">
        <v>565522</v>
      </c>
      <c r="G9" s="541">
        <v>1495702</v>
      </c>
      <c r="H9" s="542">
        <v>656196</v>
      </c>
      <c r="I9" s="542">
        <v>755567</v>
      </c>
      <c r="J9" s="542">
        <v>658787</v>
      </c>
      <c r="K9" s="542">
        <v>558319</v>
      </c>
      <c r="L9" s="365">
        <v>448241</v>
      </c>
      <c r="M9" s="359">
        <v>565532</v>
      </c>
      <c r="N9" s="359">
        <v>434206</v>
      </c>
      <c r="O9" s="543">
        <v>371112</v>
      </c>
      <c r="P9" s="358">
        <v>348777</v>
      </c>
      <c r="Q9" s="372">
        <v>391020</v>
      </c>
      <c r="R9" s="363">
        <v>473789</v>
      </c>
      <c r="S9" s="369">
        <v>393449</v>
      </c>
      <c r="T9" s="369">
        <v>504821</v>
      </c>
      <c r="U9" s="796">
        <v>497103</v>
      </c>
      <c r="V9" s="1524">
        <v>668455</v>
      </c>
    </row>
    <row r="10" spans="1:22" ht="30" customHeight="1">
      <c r="A10" s="185" t="s">
        <v>316</v>
      </c>
      <c r="B10" s="537">
        <v>478929</v>
      </c>
      <c r="C10" s="541">
        <v>740505</v>
      </c>
      <c r="D10" s="537">
        <v>294129</v>
      </c>
      <c r="E10" s="541">
        <v>773796</v>
      </c>
      <c r="F10" s="537">
        <v>609834</v>
      </c>
      <c r="G10" s="541">
        <v>1727202</v>
      </c>
      <c r="H10" s="542">
        <v>607024</v>
      </c>
      <c r="I10" s="542">
        <v>889907</v>
      </c>
      <c r="J10" s="542">
        <v>611350</v>
      </c>
      <c r="K10" s="542">
        <v>725193</v>
      </c>
      <c r="L10" s="365">
        <v>445998</v>
      </c>
      <c r="M10" s="359">
        <v>694713</v>
      </c>
      <c r="N10" s="359">
        <v>583496</v>
      </c>
      <c r="O10" s="543">
        <v>527547</v>
      </c>
      <c r="P10" s="358">
        <v>411741</v>
      </c>
      <c r="Q10" s="372">
        <v>378443</v>
      </c>
      <c r="R10" s="363">
        <v>421458</v>
      </c>
      <c r="S10" s="369">
        <v>441274</v>
      </c>
      <c r="T10" s="369">
        <v>634074</v>
      </c>
      <c r="U10" s="796">
        <v>499842</v>
      </c>
      <c r="V10" s="1524">
        <v>664989</v>
      </c>
    </row>
    <row r="11" spans="1:22" ht="30" customHeight="1">
      <c r="A11" s="185" t="s">
        <v>442</v>
      </c>
      <c r="B11" s="542">
        <v>727445</v>
      </c>
      <c r="C11" s="542">
        <v>574018</v>
      </c>
      <c r="D11" s="542">
        <v>301220</v>
      </c>
      <c r="E11" s="542">
        <v>771933</v>
      </c>
      <c r="F11" s="542">
        <v>689502</v>
      </c>
      <c r="G11" s="542">
        <v>1800327</v>
      </c>
      <c r="H11" s="542">
        <v>889293</v>
      </c>
      <c r="I11" s="542">
        <v>872036</v>
      </c>
      <c r="J11" s="542">
        <v>597512</v>
      </c>
      <c r="K11" s="542">
        <v>799718</v>
      </c>
      <c r="L11" s="365">
        <v>784288</v>
      </c>
      <c r="M11" s="359">
        <v>580654</v>
      </c>
      <c r="N11" s="359">
        <v>484548</v>
      </c>
      <c r="O11" s="543">
        <v>479895</v>
      </c>
      <c r="P11" s="358">
        <v>488070</v>
      </c>
      <c r="Q11" s="372">
        <v>454809</v>
      </c>
      <c r="R11" s="363">
        <v>554685</v>
      </c>
      <c r="S11" s="369">
        <v>467005</v>
      </c>
      <c r="T11" s="369">
        <v>599010</v>
      </c>
      <c r="U11" s="796">
        <v>489055</v>
      </c>
      <c r="V11" s="1524">
        <v>733465</v>
      </c>
    </row>
    <row r="12" spans="1:22" ht="30" customHeight="1">
      <c r="A12" s="185" t="s">
        <v>314</v>
      </c>
      <c r="B12" s="537">
        <v>612088</v>
      </c>
      <c r="C12" s="541">
        <v>537696</v>
      </c>
      <c r="D12" s="537">
        <v>309883</v>
      </c>
      <c r="E12" s="541">
        <v>834366</v>
      </c>
      <c r="F12" s="537">
        <v>638954</v>
      </c>
      <c r="G12" s="541">
        <v>1037453</v>
      </c>
      <c r="H12" s="542">
        <v>670668</v>
      </c>
      <c r="I12" s="542">
        <v>779456</v>
      </c>
      <c r="J12" s="542">
        <v>582708</v>
      </c>
      <c r="K12" s="542">
        <v>513907</v>
      </c>
      <c r="L12" s="365">
        <v>468843</v>
      </c>
      <c r="M12" s="359">
        <v>486396</v>
      </c>
      <c r="N12" s="359">
        <v>342747</v>
      </c>
      <c r="O12" s="543">
        <v>431129</v>
      </c>
      <c r="P12" s="358">
        <v>413713</v>
      </c>
      <c r="Q12" s="372">
        <v>449643</v>
      </c>
      <c r="R12" s="358">
        <v>427262</v>
      </c>
      <c r="S12" s="369">
        <v>436458</v>
      </c>
      <c r="T12" s="369">
        <v>558838</v>
      </c>
      <c r="U12" s="796">
        <v>496719</v>
      </c>
      <c r="V12" s="1524">
        <v>608221</v>
      </c>
    </row>
    <row r="13" spans="1:22" ht="30" customHeight="1">
      <c r="A13" s="185" t="s">
        <v>476</v>
      </c>
      <c r="B13" s="537">
        <v>852907</v>
      </c>
      <c r="C13" s="541">
        <v>690538</v>
      </c>
      <c r="D13" s="537">
        <v>329874</v>
      </c>
      <c r="E13" s="541">
        <v>877345</v>
      </c>
      <c r="F13" s="537">
        <v>613690</v>
      </c>
      <c r="G13" s="541">
        <v>1396600</v>
      </c>
      <c r="H13" s="542">
        <v>861398</v>
      </c>
      <c r="I13" s="542">
        <v>720393</v>
      </c>
      <c r="J13" s="542">
        <v>729713</v>
      </c>
      <c r="K13" s="542">
        <v>503377</v>
      </c>
      <c r="L13" s="365">
        <v>486416</v>
      </c>
      <c r="M13" s="359">
        <v>617413</v>
      </c>
      <c r="N13" s="359">
        <v>468919</v>
      </c>
      <c r="O13" s="543">
        <v>519318</v>
      </c>
      <c r="P13" s="369">
        <v>491174</v>
      </c>
      <c r="Q13" s="372">
        <v>477965</v>
      </c>
      <c r="R13" s="369">
        <v>518103</v>
      </c>
      <c r="S13" s="369">
        <v>453139</v>
      </c>
      <c r="T13" s="369">
        <v>639606</v>
      </c>
      <c r="U13" s="375">
        <v>466338</v>
      </c>
      <c r="V13" s="1525">
        <v>772401</v>
      </c>
    </row>
    <row r="14" spans="1:22" ht="30" customHeight="1">
      <c r="A14" s="185" t="s">
        <v>478</v>
      </c>
      <c r="B14" s="537">
        <v>811137</v>
      </c>
      <c r="C14" s="541">
        <v>795459</v>
      </c>
      <c r="D14" s="537">
        <v>366272</v>
      </c>
      <c r="E14" s="541">
        <v>948192</v>
      </c>
      <c r="F14" s="537">
        <v>736329</v>
      </c>
      <c r="G14" s="541">
        <v>1031299</v>
      </c>
      <c r="H14" s="542">
        <v>809680</v>
      </c>
      <c r="I14" s="542">
        <v>798178</v>
      </c>
      <c r="J14" s="542">
        <v>648010</v>
      </c>
      <c r="K14" s="542">
        <v>578386</v>
      </c>
      <c r="L14" s="365">
        <v>500587</v>
      </c>
      <c r="M14" s="359">
        <v>517539</v>
      </c>
      <c r="N14" s="359">
        <v>513571</v>
      </c>
      <c r="O14" s="543">
        <v>386481</v>
      </c>
      <c r="P14" s="369">
        <v>394810</v>
      </c>
      <c r="Q14" s="372">
        <v>550958</v>
      </c>
      <c r="R14" s="369">
        <v>534821</v>
      </c>
      <c r="S14" s="369">
        <v>549611</v>
      </c>
      <c r="T14" s="369">
        <v>572063</v>
      </c>
      <c r="U14" s="375">
        <v>554954</v>
      </c>
      <c r="V14" s="1525">
        <v>821903</v>
      </c>
    </row>
    <row r="15" spans="1:22" ht="30" customHeight="1">
      <c r="A15" s="185" t="s">
        <v>480</v>
      </c>
      <c r="B15" s="537">
        <v>667087</v>
      </c>
      <c r="C15" s="541">
        <v>776062</v>
      </c>
      <c r="D15" s="537">
        <v>418556</v>
      </c>
      <c r="E15" s="541">
        <v>809037</v>
      </c>
      <c r="F15" s="537">
        <v>1147335</v>
      </c>
      <c r="G15" s="541">
        <v>843769</v>
      </c>
      <c r="H15" s="542">
        <v>656160</v>
      </c>
      <c r="I15" s="542">
        <v>543396</v>
      </c>
      <c r="J15" s="542">
        <v>707244</v>
      </c>
      <c r="K15" s="542">
        <v>589651</v>
      </c>
      <c r="L15" s="365">
        <v>654624</v>
      </c>
      <c r="M15" s="359">
        <v>402778</v>
      </c>
      <c r="N15" s="359">
        <v>445233</v>
      </c>
      <c r="O15" s="543">
        <v>394304</v>
      </c>
      <c r="P15" s="369">
        <v>393924</v>
      </c>
      <c r="Q15" s="372">
        <v>501078</v>
      </c>
      <c r="R15" s="369">
        <v>389528</v>
      </c>
      <c r="S15" s="369">
        <v>486494</v>
      </c>
      <c r="T15" s="369">
        <v>596702</v>
      </c>
      <c r="U15" s="375">
        <v>532969</v>
      </c>
      <c r="V15" s="1525">
        <v>901461</v>
      </c>
    </row>
    <row r="16" spans="1:22" ht="30" customHeight="1">
      <c r="A16" s="185" t="s">
        <v>482</v>
      </c>
      <c r="B16" s="537">
        <v>881631</v>
      </c>
      <c r="C16" s="541">
        <v>823488</v>
      </c>
      <c r="D16" s="537">
        <v>459119</v>
      </c>
      <c r="E16" s="541">
        <v>749897</v>
      </c>
      <c r="F16" s="537">
        <v>1059981</v>
      </c>
      <c r="G16" s="541">
        <v>1094592</v>
      </c>
      <c r="H16" s="542">
        <v>786094</v>
      </c>
      <c r="I16" s="542">
        <v>1108342</v>
      </c>
      <c r="J16" s="542">
        <v>979169</v>
      </c>
      <c r="K16" s="542">
        <v>689079</v>
      </c>
      <c r="L16" s="365">
        <v>848098</v>
      </c>
      <c r="M16" s="359">
        <v>512737</v>
      </c>
      <c r="N16" s="359">
        <v>482217</v>
      </c>
      <c r="O16" s="543">
        <v>456658</v>
      </c>
      <c r="P16" s="369">
        <v>449929</v>
      </c>
      <c r="Q16" s="372">
        <v>576133</v>
      </c>
      <c r="R16" s="369">
        <v>475259</v>
      </c>
      <c r="S16" s="369">
        <v>704079</v>
      </c>
      <c r="T16" s="369">
        <v>855819</v>
      </c>
      <c r="U16" s="375">
        <v>623061</v>
      </c>
      <c r="V16" s="1525">
        <v>1034365</v>
      </c>
    </row>
    <row r="17" spans="1:22" ht="30" customHeight="1">
      <c r="A17" s="185" t="s">
        <v>1</v>
      </c>
      <c r="B17" s="537">
        <v>1020059</v>
      </c>
      <c r="C17" s="541">
        <v>662326</v>
      </c>
      <c r="D17" s="537">
        <v>814981</v>
      </c>
      <c r="E17" s="541">
        <v>816805</v>
      </c>
      <c r="F17" s="537">
        <v>1575278</v>
      </c>
      <c r="G17" s="541">
        <v>1136059</v>
      </c>
      <c r="H17" s="542">
        <v>1288677</v>
      </c>
      <c r="I17" s="542">
        <v>939853</v>
      </c>
      <c r="J17" s="542">
        <v>947186</v>
      </c>
      <c r="K17" s="542">
        <v>816286</v>
      </c>
      <c r="L17" s="365">
        <v>811880</v>
      </c>
      <c r="M17" s="359">
        <v>700888</v>
      </c>
      <c r="N17" s="359">
        <v>601564</v>
      </c>
      <c r="O17" s="543">
        <v>582851</v>
      </c>
      <c r="P17" s="369">
        <v>580015</v>
      </c>
      <c r="Q17" s="372">
        <v>745643</v>
      </c>
      <c r="R17" s="369">
        <v>500476</v>
      </c>
      <c r="S17" s="369">
        <v>792338</v>
      </c>
      <c r="T17" s="369">
        <v>671436</v>
      </c>
      <c r="U17" s="375">
        <v>714951</v>
      </c>
      <c r="V17" s="1525">
        <v>1340370</v>
      </c>
    </row>
    <row r="18" spans="1:22" ht="30" customHeight="1" thickBot="1">
      <c r="A18" s="544" t="s">
        <v>12</v>
      </c>
      <c r="B18" s="545">
        <v>721605</v>
      </c>
      <c r="C18" s="546">
        <v>529967</v>
      </c>
      <c r="D18" s="545">
        <v>545358</v>
      </c>
      <c r="E18" s="546">
        <v>907893</v>
      </c>
      <c r="F18" s="545">
        <v>996979</v>
      </c>
      <c r="G18" s="546">
        <v>749026</v>
      </c>
      <c r="H18" s="547">
        <v>749397</v>
      </c>
      <c r="I18" s="547">
        <v>482589</v>
      </c>
      <c r="J18" s="547">
        <v>402412</v>
      </c>
      <c r="K18" s="547">
        <v>439162</v>
      </c>
      <c r="L18" s="367">
        <v>475234</v>
      </c>
      <c r="M18" s="364">
        <v>271152</v>
      </c>
      <c r="N18" s="364">
        <v>258059</v>
      </c>
      <c r="O18" s="548">
        <v>303499</v>
      </c>
      <c r="P18" s="369">
        <v>327630</v>
      </c>
      <c r="Q18" s="485">
        <v>367632</v>
      </c>
      <c r="R18" s="600">
        <v>288763</v>
      </c>
      <c r="S18" s="600">
        <v>419224</v>
      </c>
      <c r="T18" s="600">
        <v>279661</v>
      </c>
      <c r="U18" s="1245">
        <v>389919</v>
      </c>
      <c r="V18" s="1526">
        <v>824400</v>
      </c>
    </row>
    <row r="19" spans="1:22" s="9" customFormat="1" ht="24.95" customHeight="1">
      <c r="A19" s="549" t="s">
        <v>310</v>
      </c>
      <c r="B19" s="550">
        <v>100</v>
      </c>
      <c r="C19" s="511">
        <f t="shared" ref="C19:V19" si="0">(C20/$C$20)*100</f>
        <v>100</v>
      </c>
      <c r="D19" s="511">
        <f t="shared" si="0"/>
        <v>70.112478210616416</v>
      </c>
      <c r="E19" s="511">
        <f t="shared" si="0"/>
        <v>123.62837617735913</v>
      </c>
      <c r="F19" s="511">
        <f t="shared" si="0"/>
        <v>133.57796501282425</v>
      </c>
      <c r="G19" s="511">
        <f t="shared" si="0"/>
        <v>199.81497072776367</v>
      </c>
      <c r="H19" s="511">
        <f t="shared" si="0"/>
        <v>125.39963769809243</v>
      </c>
      <c r="I19" s="511">
        <f t="shared" si="0"/>
        <v>126.74897165270076</v>
      </c>
      <c r="J19" s="511">
        <f t="shared" si="0"/>
        <v>106.9737327629322</v>
      </c>
      <c r="K19" s="511">
        <f t="shared" si="0"/>
        <v>97.093242169598298</v>
      </c>
      <c r="L19" s="511">
        <f t="shared" si="0"/>
        <v>88.628840040987413</v>
      </c>
      <c r="M19" s="551">
        <f t="shared" si="0"/>
        <v>82.465564229069116</v>
      </c>
      <c r="N19" s="550">
        <f t="shared" si="0"/>
        <v>72.265251870974765</v>
      </c>
      <c r="O19" s="551">
        <f t="shared" si="0"/>
        <v>71.164172149906776</v>
      </c>
      <c r="P19" s="551">
        <f t="shared" si="0"/>
        <v>68.1727888527641</v>
      </c>
      <c r="Q19" s="551">
        <f t="shared" si="0"/>
        <v>75.01372408554343</v>
      </c>
      <c r="R19" s="551">
        <f t="shared" si="0"/>
        <v>74.485896104312815</v>
      </c>
      <c r="S19" s="551">
        <f t="shared" si="0"/>
        <v>78.967851111633493</v>
      </c>
      <c r="T19" s="551">
        <f t="shared" si="0"/>
        <v>91.739586261545142</v>
      </c>
      <c r="U19" s="551">
        <f t="shared" si="0"/>
        <v>80.859312602930643</v>
      </c>
      <c r="V19" s="551">
        <f t="shared" si="0"/>
        <v>126.74668372382745</v>
      </c>
    </row>
    <row r="20" spans="1:22" ht="24.95" customHeight="1">
      <c r="A20" s="185" t="s">
        <v>260</v>
      </c>
      <c r="B20" s="542">
        <f t="shared" ref="B20:J20" si="1">SUM(B7:B18)</f>
        <v>8456723</v>
      </c>
      <c r="C20" s="542">
        <f t="shared" si="1"/>
        <v>7168055</v>
      </c>
      <c r="D20" s="542">
        <f t="shared" si="1"/>
        <v>5025701</v>
      </c>
      <c r="E20" s="542">
        <f t="shared" si="1"/>
        <v>8861750</v>
      </c>
      <c r="F20" s="542">
        <f t="shared" si="1"/>
        <v>9574942</v>
      </c>
      <c r="G20" s="542">
        <f t="shared" si="1"/>
        <v>14322847</v>
      </c>
      <c r="H20" s="542">
        <f t="shared" si="1"/>
        <v>8988715</v>
      </c>
      <c r="I20" s="542">
        <f t="shared" si="1"/>
        <v>9085436</v>
      </c>
      <c r="J20" s="542">
        <f t="shared" si="1"/>
        <v>7667936</v>
      </c>
      <c r="K20" s="542">
        <f>SUM(K7:K18)</f>
        <v>6959697</v>
      </c>
      <c r="L20" s="541">
        <f>SUM(L8:L18)</f>
        <v>6352964</v>
      </c>
      <c r="M20" s="1186">
        <f t="shared" ref="M20:R20" si="2">SUM(M7:M18)</f>
        <v>5911177</v>
      </c>
      <c r="N20" s="1187">
        <f t="shared" si="2"/>
        <v>5180013</v>
      </c>
      <c r="O20" s="1186">
        <f t="shared" si="2"/>
        <v>5101087</v>
      </c>
      <c r="P20" s="1188">
        <f t="shared" si="2"/>
        <v>4886663</v>
      </c>
      <c r="Q20" s="543">
        <f t="shared" si="2"/>
        <v>5377025</v>
      </c>
      <c r="R20" s="543">
        <f t="shared" si="2"/>
        <v>5339190</v>
      </c>
      <c r="S20" s="1246">
        <f>SUM(S7:S18)</f>
        <v>5660459</v>
      </c>
      <c r="T20" s="1246">
        <f>SUM(T7:T18)</f>
        <v>6575944</v>
      </c>
      <c r="U20" s="1246">
        <f t="shared" ref="U20:V20" si="3">SUM(U7:U18)</f>
        <v>5796040</v>
      </c>
      <c r="V20" s="1527">
        <f t="shared" si="3"/>
        <v>9085272</v>
      </c>
    </row>
    <row r="21" spans="1:22" s="9" customFormat="1" ht="24.95" customHeight="1" thickBot="1">
      <c r="A21" s="175" t="s">
        <v>312</v>
      </c>
      <c r="B21" s="552">
        <v>0</v>
      </c>
      <c r="C21" s="705">
        <f t="shared" ref="C21:H21" si="4">(C20-B20)/B20</f>
        <v>-0.15238384892114828</v>
      </c>
      <c r="D21" s="705">
        <f t="shared" si="4"/>
        <v>-0.29887521789383592</v>
      </c>
      <c r="E21" s="705">
        <f t="shared" si="4"/>
        <v>0.76328635547558443</v>
      </c>
      <c r="F21" s="705">
        <f t="shared" si="4"/>
        <v>8.0479814934973345E-2</v>
      </c>
      <c r="G21" s="705">
        <f t="shared" si="4"/>
        <v>0.49586775564802377</v>
      </c>
      <c r="H21" s="705">
        <f t="shared" si="4"/>
        <v>-0.37242120927494371</v>
      </c>
      <c r="I21" s="705">
        <f t="shared" ref="I21:O21" si="5">(I20-H20)/H20</f>
        <v>1.0760269960722973E-2</v>
      </c>
      <c r="J21" s="705">
        <f t="shared" si="5"/>
        <v>-0.1560189296363983</v>
      </c>
      <c r="K21" s="705">
        <f t="shared" si="5"/>
        <v>-9.2363707782641899E-2</v>
      </c>
      <c r="L21" s="705">
        <f t="shared" si="5"/>
        <v>-8.7178076861679471E-2</v>
      </c>
      <c r="M21" s="705">
        <f t="shared" si="5"/>
        <v>-6.9540296466342327E-2</v>
      </c>
      <c r="N21" s="706">
        <f t="shared" si="5"/>
        <v>-0.12369177914990534</v>
      </c>
      <c r="O21" s="705">
        <f t="shared" si="5"/>
        <v>-1.5236641298004465E-2</v>
      </c>
      <c r="P21" s="705">
        <f>(P20-O20)/O20</f>
        <v>-4.2034962352141811E-2</v>
      </c>
      <c r="Q21" s="705">
        <f>(Q20-P20)/P20</f>
        <v>0.10034700571739856</v>
      </c>
      <c r="R21" s="705">
        <f t="shared" ref="R21:V21" si="6">(R20-Q20)/Q20</f>
        <v>-7.0364188375542239E-3</v>
      </c>
      <c r="S21" s="705">
        <f t="shared" si="6"/>
        <v>6.0171861274837569E-2</v>
      </c>
      <c r="T21" s="705">
        <f t="shared" si="6"/>
        <v>0.16173335059930652</v>
      </c>
      <c r="U21" s="705">
        <f t="shared" si="6"/>
        <v>-0.11859955011782339</v>
      </c>
      <c r="V21" s="705">
        <f t="shared" si="6"/>
        <v>0.56749642859607596</v>
      </c>
    </row>
    <row r="22" spans="1:22">
      <c r="A22" s="72" t="s">
        <v>19</v>
      </c>
    </row>
    <row r="23" spans="1:22">
      <c r="A23" s="72"/>
    </row>
  </sheetData>
  <mergeCells count="1">
    <mergeCell ref="B5:R5"/>
  </mergeCells>
  <phoneticPr fontId="24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5" firstPageNumber="53" orientation="landscape" horizontalDpi="300" verticalDpi="300" r:id="rId1"/>
  <headerFooter alignWithMargins="0">
    <oddFooter>&amp;R
&amp;"Arial,Negrito"70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AF40"/>
  <sheetViews>
    <sheetView showGridLines="0" topLeftCell="A4" zoomScale="75" workbookViewId="0">
      <selection activeCell="A27" sqref="A27:O30"/>
    </sheetView>
  </sheetViews>
  <sheetFormatPr defaultColWidth="14.85546875" defaultRowHeight="15"/>
  <cols>
    <col min="1" max="1" width="10.28515625" style="83" customWidth="1"/>
    <col min="2" max="2" width="11.42578125" style="83" customWidth="1"/>
    <col min="3" max="3" width="11.28515625" style="83" customWidth="1"/>
    <col min="4" max="4" width="11" style="83" customWidth="1"/>
    <col min="5" max="5" width="11.42578125" style="83" customWidth="1"/>
    <col min="6" max="6" width="10.85546875" style="83" customWidth="1"/>
    <col min="7" max="7" width="12.85546875" style="83" customWidth="1"/>
    <col min="8" max="8" width="12.28515625" style="83" customWidth="1"/>
    <col min="9" max="9" width="11.42578125" style="83" customWidth="1"/>
    <col min="10" max="10" width="10.5703125" style="83" customWidth="1"/>
    <col min="11" max="12" width="10.28515625" style="83" customWidth="1"/>
    <col min="13" max="13" width="12.140625" style="83" customWidth="1"/>
    <col min="14" max="14" width="18" style="83" customWidth="1"/>
    <col min="15" max="15" width="17.42578125" style="83" customWidth="1"/>
    <col min="16" max="16384" width="14.85546875" style="83"/>
  </cols>
  <sheetData>
    <row r="2" spans="1:32" ht="30" customHeight="1">
      <c r="A2" s="1542" t="s">
        <v>237</v>
      </c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</row>
    <row r="3" spans="1:32" ht="30" customHeight="1">
      <c r="A3" s="1542" t="s">
        <v>133</v>
      </c>
      <c r="B3" s="1542"/>
      <c r="C3" s="1542"/>
      <c r="D3" s="1542"/>
      <c r="E3" s="1542"/>
      <c r="F3" s="1542"/>
      <c r="G3" s="1542"/>
      <c r="H3" s="1542"/>
      <c r="I3" s="1542"/>
      <c r="J3" s="1542"/>
      <c r="K3" s="1542"/>
      <c r="L3" s="1542"/>
      <c r="M3" s="1542"/>
      <c r="N3" s="1542"/>
      <c r="O3" s="1542"/>
    </row>
    <row r="4" spans="1:32" ht="15" customHeight="1" thickBot="1">
      <c r="A4" s="83" t="s">
        <v>261</v>
      </c>
      <c r="D4" s="84"/>
      <c r="E4" s="84"/>
      <c r="F4" s="84"/>
      <c r="G4" s="84"/>
      <c r="H4" s="84"/>
      <c r="I4" s="84"/>
      <c r="J4" s="84"/>
      <c r="K4" s="84"/>
      <c r="L4" s="85"/>
    </row>
    <row r="5" spans="1:32" ht="24.75" customHeight="1">
      <c r="A5" s="760"/>
      <c r="B5" s="1564" t="s">
        <v>5</v>
      </c>
      <c r="C5" s="1537"/>
      <c r="D5" s="1537"/>
      <c r="E5" s="1537"/>
      <c r="F5" s="1537"/>
      <c r="G5" s="1537"/>
      <c r="H5" s="1537"/>
      <c r="I5" s="1537"/>
      <c r="J5" s="1537"/>
      <c r="K5" s="1537"/>
      <c r="L5" s="1537"/>
      <c r="M5" s="1538"/>
      <c r="N5" s="748" t="s">
        <v>363</v>
      </c>
      <c r="O5" s="748" t="s">
        <v>434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1:32" ht="13.5" customHeight="1" thickBot="1">
      <c r="A6" s="749" t="s">
        <v>435</v>
      </c>
      <c r="B6" s="827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828"/>
      <c r="N6" s="749" t="s">
        <v>475</v>
      </c>
      <c r="O6" s="762" t="s">
        <v>475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spans="1:32" ht="22.5" customHeight="1" thickBot="1">
      <c r="A7" s="749"/>
      <c r="B7" s="881" t="s">
        <v>345</v>
      </c>
      <c r="C7" s="882" t="s">
        <v>373</v>
      </c>
      <c r="D7" s="882" t="s">
        <v>347</v>
      </c>
      <c r="E7" s="882" t="s">
        <v>374</v>
      </c>
      <c r="F7" s="882" t="s">
        <v>351</v>
      </c>
      <c r="G7" s="882" t="s">
        <v>352</v>
      </c>
      <c r="H7" s="882" t="s">
        <v>375</v>
      </c>
      <c r="I7" s="882" t="s">
        <v>354</v>
      </c>
      <c r="J7" s="882" t="s">
        <v>355</v>
      </c>
      <c r="K7" s="882" t="s">
        <v>356</v>
      </c>
      <c r="L7" s="882" t="s">
        <v>357</v>
      </c>
      <c r="M7" s="883" t="s">
        <v>376</v>
      </c>
      <c r="N7" s="826" t="s">
        <v>337</v>
      </c>
      <c r="O7" s="826" t="s">
        <v>436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1:32" ht="24.95" customHeight="1">
      <c r="A8" s="748" t="s">
        <v>377</v>
      </c>
      <c r="B8" s="829">
        <v>60848</v>
      </c>
      <c r="C8" s="1032">
        <v>59970</v>
      </c>
      <c r="D8" s="829">
        <v>60098</v>
      </c>
      <c r="E8" s="1035">
        <v>60270</v>
      </c>
      <c r="F8" s="829">
        <v>60630</v>
      </c>
      <c r="G8" s="1035">
        <v>60725</v>
      </c>
      <c r="H8" s="829">
        <v>61057</v>
      </c>
      <c r="I8" s="1035">
        <v>60792</v>
      </c>
      <c r="J8" s="829">
        <v>60953</v>
      </c>
      <c r="K8" s="1035">
        <v>61861</v>
      </c>
      <c r="L8" s="829">
        <v>59619</v>
      </c>
      <c r="M8" s="1035">
        <v>61201</v>
      </c>
      <c r="N8" s="829">
        <v>60669</v>
      </c>
      <c r="O8" s="829">
        <v>271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</row>
    <row r="9" spans="1:32" ht="24.95" customHeight="1">
      <c r="A9" s="762" t="s">
        <v>378</v>
      </c>
      <c r="B9" s="830">
        <v>60423</v>
      </c>
      <c r="C9" s="1033">
        <v>60687</v>
      </c>
      <c r="D9" s="830">
        <v>57860</v>
      </c>
      <c r="E9" s="1036">
        <v>62548</v>
      </c>
      <c r="F9" s="830">
        <v>66211</v>
      </c>
      <c r="G9" s="1036">
        <v>68596</v>
      </c>
      <c r="H9" s="830">
        <v>72319</v>
      </c>
      <c r="I9" s="1036">
        <v>75055</v>
      </c>
      <c r="J9" s="830">
        <v>78100</v>
      </c>
      <c r="K9" s="1036">
        <v>78539</v>
      </c>
      <c r="L9" s="830">
        <v>77382</v>
      </c>
      <c r="M9" s="1036">
        <v>75926</v>
      </c>
      <c r="N9" s="830">
        <v>66900</v>
      </c>
      <c r="O9" s="830">
        <v>293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</row>
    <row r="10" spans="1:32" ht="24.95" customHeight="1">
      <c r="A10" s="762" t="s">
        <v>379</v>
      </c>
      <c r="B10" s="830">
        <v>77982</v>
      </c>
      <c r="C10" s="1033">
        <v>78744</v>
      </c>
      <c r="D10" s="830">
        <v>78393</v>
      </c>
      <c r="E10" s="1036">
        <v>75897</v>
      </c>
      <c r="F10" s="830">
        <v>74936</v>
      </c>
      <c r="G10" s="1036">
        <v>75330</v>
      </c>
      <c r="H10" s="830">
        <v>77972</v>
      </c>
      <c r="I10" s="1036">
        <v>78708</v>
      </c>
      <c r="J10" s="832">
        <v>79959</v>
      </c>
      <c r="K10" s="1036">
        <v>79071</v>
      </c>
      <c r="L10" s="830">
        <v>74528</v>
      </c>
      <c r="M10" s="1036">
        <v>70061</v>
      </c>
      <c r="N10" s="830">
        <v>76798</v>
      </c>
      <c r="O10" s="830">
        <v>315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</row>
    <row r="11" spans="1:32" ht="24.95" customHeight="1">
      <c r="A11" s="762" t="s">
        <v>380</v>
      </c>
      <c r="B11" s="830">
        <v>62218</v>
      </c>
      <c r="C11" s="1033">
        <v>61277</v>
      </c>
      <c r="D11" s="830">
        <v>59758</v>
      </c>
      <c r="E11" s="1036">
        <v>59256</v>
      </c>
      <c r="F11" s="830">
        <v>59436</v>
      </c>
      <c r="G11" s="1036">
        <v>60070</v>
      </c>
      <c r="H11" s="830">
        <v>60296</v>
      </c>
      <c r="I11" s="1036">
        <v>60298</v>
      </c>
      <c r="J11" s="830">
        <v>60823</v>
      </c>
      <c r="K11" s="1036">
        <v>57998</v>
      </c>
      <c r="L11" s="830">
        <v>54300</v>
      </c>
      <c r="M11" s="1036">
        <v>50772</v>
      </c>
      <c r="N11" s="830">
        <v>58875</v>
      </c>
      <c r="O11" s="830">
        <v>305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1:32" ht="24.95" customHeight="1">
      <c r="A12" s="762" t="s">
        <v>381</v>
      </c>
      <c r="B12" s="830">
        <v>47681</v>
      </c>
      <c r="C12" s="1033">
        <v>45308</v>
      </c>
      <c r="D12" s="830">
        <v>43297</v>
      </c>
      <c r="E12" s="1036">
        <v>41403</v>
      </c>
      <c r="F12" s="830">
        <v>39823</v>
      </c>
      <c r="G12" s="1036">
        <v>39379</v>
      </c>
      <c r="H12" s="830">
        <v>38984</v>
      </c>
      <c r="I12" s="1036">
        <v>38702</v>
      </c>
      <c r="J12" s="830">
        <v>38188</v>
      </c>
      <c r="K12" s="1036">
        <v>38003</v>
      </c>
      <c r="L12" s="830">
        <v>37029</v>
      </c>
      <c r="M12" s="1036">
        <v>36537</v>
      </c>
      <c r="N12" s="830">
        <v>40361</v>
      </c>
      <c r="O12" s="830">
        <v>290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</row>
    <row r="13" spans="1:32" ht="24.95" customHeight="1">
      <c r="A13" s="762" t="s">
        <v>382</v>
      </c>
      <c r="B13" s="830">
        <v>37023</v>
      </c>
      <c r="C13" s="1057">
        <v>36463</v>
      </c>
      <c r="D13" s="830">
        <v>36646</v>
      </c>
      <c r="E13" s="1036">
        <v>36824</v>
      </c>
      <c r="F13" s="830">
        <v>36884</v>
      </c>
      <c r="G13" s="1036">
        <v>37201</v>
      </c>
      <c r="H13" s="830">
        <v>37621</v>
      </c>
      <c r="I13" s="1036">
        <v>38141</v>
      </c>
      <c r="J13" s="830">
        <v>39048</v>
      </c>
      <c r="K13" s="1036">
        <v>39005</v>
      </c>
      <c r="L13" s="830">
        <v>39283</v>
      </c>
      <c r="M13" s="1036">
        <v>38673</v>
      </c>
      <c r="N13" s="830">
        <v>37734</v>
      </c>
      <c r="O13" s="830">
        <v>299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</row>
    <row r="14" spans="1:32" ht="24.95" customHeight="1">
      <c r="A14" s="762" t="s">
        <v>383</v>
      </c>
      <c r="B14" s="830">
        <v>39318</v>
      </c>
      <c r="C14" s="1033">
        <v>39343</v>
      </c>
      <c r="D14" s="830">
        <v>40047</v>
      </c>
      <c r="E14" s="1036">
        <v>40318</v>
      </c>
      <c r="F14" s="830">
        <v>40659</v>
      </c>
      <c r="G14" s="1036">
        <v>40223</v>
      </c>
      <c r="H14" s="830">
        <v>40681</v>
      </c>
      <c r="I14" s="1036">
        <v>41414</v>
      </c>
      <c r="J14" s="830">
        <v>42079</v>
      </c>
      <c r="K14" s="1036">
        <v>43793</v>
      </c>
      <c r="L14" s="830">
        <v>44950</v>
      </c>
      <c r="M14" s="1036">
        <v>44903</v>
      </c>
      <c r="N14" s="830">
        <v>41477</v>
      </c>
      <c r="O14" s="830">
        <v>301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</row>
    <row r="15" spans="1:32" ht="24.95" customHeight="1">
      <c r="A15" s="762" t="s">
        <v>301</v>
      </c>
      <c r="B15" s="830">
        <v>46446</v>
      </c>
      <c r="C15" s="1033">
        <v>47468</v>
      </c>
      <c r="D15" s="830">
        <v>49010</v>
      </c>
      <c r="E15" s="1036">
        <v>50219</v>
      </c>
      <c r="F15" s="830">
        <v>50779</v>
      </c>
      <c r="G15" s="1036">
        <v>49963</v>
      </c>
      <c r="H15" s="830">
        <v>49074</v>
      </c>
      <c r="I15" s="1036">
        <v>48995</v>
      </c>
      <c r="J15" s="830">
        <v>49264</v>
      </c>
      <c r="K15" s="1036">
        <v>48509</v>
      </c>
      <c r="L15" s="830">
        <v>48411</v>
      </c>
      <c r="M15" s="1036">
        <v>46998</v>
      </c>
      <c r="N15" s="830">
        <v>48761</v>
      </c>
      <c r="O15" s="830">
        <v>309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</row>
    <row r="16" spans="1:32" ht="24.95" customHeight="1">
      <c r="A16" s="762">
        <v>1996</v>
      </c>
      <c r="B16" s="830">
        <v>46662</v>
      </c>
      <c r="C16" s="1033">
        <v>46584</v>
      </c>
      <c r="D16" s="830">
        <v>46256</v>
      </c>
      <c r="E16" s="1036">
        <v>46473</v>
      </c>
      <c r="F16" s="830">
        <v>46709</v>
      </c>
      <c r="G16" s="1036">
        <v>47428</v>
      </c>
      <c r="H16" s="830">
        <v>48331</v>
      </c>
      <c r="I16" s="1036">
        <v>49347</v>
      </c>
      <c r="J16" s="830">
        <v>50335</v>
      </c>
      <c r="K16" s="1036">
        <v>50942</v>
      </c>
      <c r="L16" s="830">
        <v>51645</v>
      </c>
      <c r="M16" s="1036">
        <v>51213</v>
      </c>
      <c r="N16" s="830">
        <v>48494</v>
      </c>
      <c r="O16" s="830">
        <v>314</v>
      </c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</row>
    <row r="17" spans="1:32" ht="24.95" customHeight="1">
      <c r="A17" s="762">
        <v>1997</v>
      </c>
      <c r="B17" s="830">
        <v>51756</v>
      </c>
      <c r="C17" s="1033">
        <v>52010</v>
      </c>
      <c r="D17" s="830">
        <v>51469</v>
      </c>
      <c r="E17" s="1036">
        <v>51893</v>
      </c>
      <c r="F17" s="830">
        <v>51377</v>
      </c>
      <c r="G17" s="1036">
        <v>51405</v>
      </c>
      <c r="H17" s="830">
        <v>51686</v>
      </c>
      <c r="I17" s="1036">
        <v>51647</v>
      </c>
      <c r="J17" s="830">
        <v>50674</v>
      </c>
      <c r="K17" s="1036">
        <v>49102</v>
      </c>
      <c r="L17" s="830">
        <v>48853</v>
      </c>
      <c r="M17" s="1036">
        <v>47308</v>
      </c>
      <c r="N17" s="830">
        <v>50773</v>
      </c>
      <c r="O17" s="830">
        <v>313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</row>
    <row r="18" spans="1:32" ht="24.95" customHeight="1">
      <c r="A18" s="762" t="s">
        <v>302</v>
      </c>
      <c r="B18" s="830">
        <v>46833</v>
      </c>
      <c r="C18" s="1033">
        <v>48878</v>
      </c>
      <c r="D18" s="830">
        <v>49579</v>
      </c>
      <c r="E18" s="1036">
        <v>49991</v>
      </c>
      <c r="F18" s="830">
        <v>49708</v>
      </c>
      <c r="G18" s="1036">
        <v>51587</v>
      </c>
      <c r="H18" s="830">
        <v>51634</v>
      </c>
      <c r="I18" s="1036">
        <v>51611</v>
      </c>
      <c r="J18" s="830">
        <v>50699</v>
      </c>
      <c r="K18" s="1036">
        <v>49711</v>
      </c>
      <c r="L18" s="830">
        <v>48584</v>
      </c>
      <c r="M18" s="1036">
        <v>46179</v>
      </c>
      <c r="N18" s="830">
        <v>49583</v>
      </c>
      <c r="O18" s="830">
        <v>312</v>
      </c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</row>
    <row r="19" spans="1:32" ht="24.95" customHeight="1">
      <c r="A19" s="240">
        <v>1999</v>
      </c>
      <c r="B19" s="831">
        <v>45046</v>
      </c>
      <c r="C19" s="1034">
        <v>43777</v>
      </c>
      <c r="D19" s="831">
        <v>40874</v>
      </c>
      <c r="E19" s="1031">
        <v>39891</v>
      </c>
      <c r="F19" s="831">
        <v>39972</v>
      </c>
      <c r="G19" s="1031">
        <v>40545</v>
      </c>
      <c r="H19" s="831">
        <v>42815</v>
      </c>
      <c r="I19" s="1031">
        <v>42647</v>
      </c>
      <c r="J19" s="831">
        <v>43880</v>
      </c>
      <c r="K19" s="1031">
        <v>45045</v>
      </c>
      <c r="L19" s="831">
        <v>48700</v>
      </c>
      <c r="M19" s="1031">
        <v>44168</v>
      </c>
      <c r="N19" s="831">
        <v>43114</v>
      </c>
      <c r="O19" s="831">
        <v>305</v>
      </c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</row>
    <row r="20" spans="1:32" ht="24.95" customHeight="1">
      <c r="A20" s="240">
        <v>2000</v>
      </c>
      <c r="B20" s="831">
        <v>43776</v>
      </c>
      <c r="C20" s="1034">
        <v>43737</v>
      </c>
      <c r="D20" s="831">
        <v>46241</v>
      </c>
      <c r="E20" s="1031">
        <v>47777</v>
      </c>
      <c r="F20" s="831">
        <v>48995</v>
      </c>
      <c r="G20" s="1031">
        <v>50054</v>
      </c>
      <c r="H20" s="831">
        <v>51343</v>
      </c>
      <c r="I20" s="1031">
        <v>52271</v>
      </c>
      <c r="J20" s="831">
        <v>53047</v>
      </c>
      <c r="K20" s="1031">
        <v>54856</v>
      </c>
      <c r="L20" s="831">
        <v>52740</v>
      </c>
      <c r="M20" s="1031">
        <v>54215</v>
      </c>
      <c r="N20" s="831">
        <v>50005</v>
      </c>
      <c r="O20" s="831">
        <v>307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</row>
    <row r="21" spans="1:32" ht="24.95" customHeight="1">
      <c r="A21" s="240">
        <v>2001</v>
      </c>
      <c r="B21" s="831">
        <v>54732</v>
      </c>
      <c r="C21" s="1034">
        <v>54304</v>
      </c>
      <c r="D21" s="831">
        <v>53852</v>
      </c>
      <c r="E21" s="1031">
        <v>54525</v>
      </c>
      <c r="F21" s="831">
        <v>56121</v>
      </c>
      <c r="G21" s="1031">
        <v>55326</v>
      </c>
      <c r="H21" s="831">
        <v>54248</v>
      </c>
      <c r="I21" s="1031">
        <v>53869</v>
      </c>
      <c r="J21" s="831">
        <v>53698</v>
      </c>
      <c r="K21" s="1031">
        <v>54993</v>
      </c>
      <c r="L21" s="831">
        <v>56150</v>
      </c>
      <c r="M21" s="1031">
        <v>54761</v>
      </c>
      <c r="N21" s="831">
        <v>54759</v>
      </c>
      <c r="O21" s="831">
        <v>328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</row>
    <row r="22" spans="1:32" ht="24.95" customHeight="1">
      <c r="A22" s="240">
        <v>2002</v>
      </c>
      <c r="B22" s="831">
        <v>54356</v>
      </c>
      <c r="C22" s="1034">
        <v>54281</v>
      </c>
      <c r="D22" s="831">
        <v>54613</v>
      </c>
      <c r="E22" s="1031">
        <v>55226</v>
      </c>
      <c r="F22" s="831">
        <v>56806</v>
      </c>
      <c r="G22" s="1031">
        <v>56950</v>
      </c>
      <c r="H22" s="831">
        <v>57910</v>
      </c>
      <c r="I22" s="1031">
        <v>58762</v>
      </c>
      <c r="J22" s="831">
        <v>60406</v>
      </c>
      <c r="K22" s="1031">
        <v>61964</v>
      </c>
      <c r="L22" s="831">
        <v>62340</v>
      </c>
      <c r="M22" s="1031">
        <v>60135</v>
      </c>
      <c r="N22" s="831">
        <v>57812</v>
      </c>
      <c r="O22" s="831">
        <v>346</v>
      </c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</row>
    <row r="23" spans="1:32" ht="24.95" customHeight="1">
      <c r="A23" s="240">
        <v>2003</v>
      </c>
      <c r="B23" s="831">
        <v>59884</v>
      </c>
      <c r="C23" s="1034">
        <v>60877</v>
      </c>
      <c r="D23" s="831">
        <v>61555</v>
      </c>
      <c r="E23" s="1031">
        <v>63019</v>
      </c>
      <c r="F23" s="831">
        <v>62662</v>
      </c>
      <c r="G23" s="1031">
        <v>64043</v>
      </c>
      <c r="H23" s="831">
        <v>64154</v>
      </c>
      <c r="I23" s="1031">
        <v>65157</v>
      </c>
      <c r="J23" s="831">
        <v>67774</v>
      </c>
      <c r="K23" s="1031">
        <v>70545</v>
      </c>
      <c r="L23" s="831">
        <v>71331</v>
      </c>
      <c r="M23" s="1031">
        <v>68652</v>
      </c>
      <c r="N23" s="831">
        <v>64971</v>
      </c>
      <c r="O23" s="831">
        <v>353</v>
      </c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</row>
    <row r="24" spans="1:32" ht="24.95" customHeight="1">
      <c r="A24" s="240">
        <v>2004</v>
      </c>
      <c r="B24" s="831">
        <v>69618</v>
      </c>
      <c r="C24" s="1034">
        <v>70818</v>
      </c>
      <c r="D24" s="831">
        <v>72784</v>
      </c>
      <c r="E24" s="1031">
        <v>74055</v>
      </c>
      <c r="F24" s="831">
        <v>75895</v>
      </c>
      <c r="G24" s="1031">
        <v>77888</v>
      </c>
      <c r="H24" s="831">
        <v>80671</v>
      </c>
      <c r="I24" s="1031">
        <v>83620</v>
      </c>
      <c r="J24" s="831">
        <v>85875</v>
      </c>
      <c r="K24" s="1031">
        <v>88687</v>
      </c>
      <c r="L24" s="831">
        <v>89170</v>
      </c>
      <c r="M24" s="1031">
        <v>84296</v>
      </c>
      <c r="N24" s="831">
        <v>79448</v>
      </c>
      <c r="O24" s="831">
        <v>366</v>
      </c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</row>
    <row r="25" spans="1:32" ht="24.95" customHeight="1">
      <c r="A25" s="240">
        <v>2005</v>
      </c>
      <c r="B25" s="831">
        <v>83119</v>
      </c>
      <c r="C25" s="1034">
        <v>82841</v>
      </c>
      <c r="D25" s="831">
        <v>82755</v>
      </c>
      <c r="E25" s="1031">
        <v>84855</v>
      </c>
      <c r="F25" s="831">
        <v>86924</v>
      </c>
      <c r="G25" s="1031">
        <v>87844</v>
      </c>
      <c r="H25" s="831">
        <v>90325</v>
      </c>
      <c r="I25" s="1031">
        <v>93280</v>
      </c>
      <c r="J25" s="831">
        <v>96308</v>
      </c>
      <c r="K25" s="1031">
        <v>98472</v>
      </c>
      <c r="L25" s="831">
        <v>97720</v>
      </c>
      <c r="M25" s="1031">
        <v>93989</v>
      </c>
      <c r="N25" s="831">
        <v>89869</v>
      </c>
      <c r="O25" s="831">
        <v>397</v>
      </c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</row>
    <row r="26" spans="1:32" ht="24.95" customHeight="1">
      <c r="A26" s="240">
        <v>2006</v>
      </c>
      <c r="B26" s="831">
        <v>94188</v>
      </c>
      <c r="C26" s="1034">
        <v>94323</v>
      </c>
      <c r="D26" s="831">
        <v>96808</v>
      </c>
      <c r="E26" s="1031">
        <v>99198</v>
      </c>
      <c r="F26" s="831">
        <v>101315</v>
      </c>
      <c r="G26" s="1031">
        <v>99814</v>
      </c>
      <c r="H26" s="831">
        <v>99882</v>
      </c>
      <c r="I26" s="1031">
        <v>99348</v>
      </c>
      <c r="J26" s="831">
        <v>100688</v>
      </c>
      <c r="K26" s="1031">
        <v>100802</v>
      </c>
      <c r="L26" s="831">
        <v>101508</v>
      </c>
      <c r="M26" s="1031">
        <v>96119</v>
      </c>
      <c r="N26" s="831">
        <v>98666</v>
      </c>
      <c r="O26" s="831">
        <v>416</v>
      </c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</row>
    <row r="27" spans="1:32" ht="24.95" customHeight="1">
      <c r="A27" s="238">
        <v>2007</v>
      </c>
      <c r="B27" s="1515">
        <v>94923</v>
      </c>
      <c r="C27" s="1516">
        <v>94719</v>
      </c>
      <c r="D27" s="1515">
        <v>95231</v>
      </c>
      <c r="E27" s="1517">
        <v>96376</v>
      </c>
      <c r="F27" s="1518">
        <v>96775</v>
      </c>
      <c r="G27" s="1517">
        <v>97008</v>
      </c>
      <c r="H27" s="1515">
        <v>97076</v>
      </c>
      <c r="I27" s="1517">
        <v>98034</v>
      </c>
      <c r="J27" s="1515">
        <v>100416</v>
      </c>
      <c r="K27" s="1517">
        <v>104589</v>
      </c>
      <c r="L27" s="1515">
        <v>106932</v>
      </c>
      <c r="M27" s="1517">
        <v>102561</v>
      </c>
      <c r="N27" s="1515">
        <v>98720</v>
      </c>
      <c r="O27" s="1515">
        <v>410</v>
      </c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</row>
    <row r="28" spans="1:32" ht="24.95" customHeight="1">
      <c r="A28" s="238">
        <v>2008</v>
      </c>
      <c r="B28" s="1515">
        <v>102007</v>
      </c>
      <c r="C28" s="1516">
        <v>103155</v>
      </c>
      <c r="D28" s="1515">
        <v>103190</v>
      </c>
      <c r="E28" s="1517">
        <v>102802</v>
      </c>
      <c r="F28" s="1518">
        <v>102924</v>
      </c>
      <c r="G28" s="1517">
        <v>106008</v>
      </c>
      <c r="H28" s="1515">
        <v>108744</v>
      </c>
      <c r="I28" s="1517">
        <v>111385</v>
      </c>
      <c r="J28" s="1518">
        <v>115774</v>
      </c>
      <c r="K28" s="1517">
        <v>115167</v>
      </c>
      <c r="L28" s="1515">
        <v>110133</v>
      </c>
      <c r="M28" s="1517">
        <v>101679</v>
      </c>
      <c r="N28" s="1515">
        <v>106914</v>
      </c>
      <c r="O28" s="1515">
        <v>419</v>
      </c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</row>
    <row r="29" spans="1:32" ht="24.95" customHeight="1">
      <c r="A29" s="238">
        <v>2009</v>
      </c>
      <c r="B29" s="1515">
        <v>95896</v>
      </c>
      <c r="C29" s="1516">
        <v>91703</v>
      </c>
      <c r="D29" s="1515">
        <v>89822</v>
      </c>
      <c r="E29" s="1517">
        <v>87169</v>
      </c>
      <c r="F29" s="1518">
        <v>87595</v>
      </c>
      <c r="G29" s="1517">
        <v>87570</v>
      </c>
      <c r="H29" s="1515">
        <v>88515</v>
      </c>
      <c r="I29" s="1517">
        <v>92989</v>
      </c>
      <c r="J29" s="1518">
        <v>96389</v>
      </c>
      <c r="K29" s="1517">
        <v>99399</v>
      </c>
      <c r="L29" s="1515">
        <v>99983</v>
      </c>
      <c r="M29" s="1517">
        <v>95369</v>
      </c>
      <c r="N29" s="1515">
        <v>92699</v>
      </c>
      <c r="O29" s="1515">
        <v>417</v>
      </c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</row>
    <row r="30" spans="1:32" ht="24.95" customHeight="1" thickBot="1">
      <c r="A30" s="1505">
        <v>2010</v>
      </c>
      <c r="B30" s="1519">
        <v>96219</v>
      </c>
      <c r="C30" s="1520">
        <v>96724</v>
      </c>
      <c r="D30" s="1519">
        <v>98960</v>
      </c>
      <c r="E30" s="1521">
        <v>100010</v>
      </c>
      <c r="F30" s="1522">
        <v>101010</v>
      </c>
      <c r="G30" s="1521">
        <v>102337</v>
      </c>
      <c r="H30" s="1519">
        <v>103553</v>
      </c>
      <c r="I30" s="1521">
        <v>106057</v>
      </c>
      <c r="J30" s="1522">
        <v>107970</v>
      </c>
      <c r="K30" s="1521">
        <v>110160</v>
      </c>
      <c r="L30" s="1519">
        <v>112088</v>
      </c>
      <c r="M30" s="1521">
        <v>108867</v>
      </c>
      <c r="N30" s="1519">
        <v>103662</v>
      </c>
      <c r="O30" s="1519">
        <v>431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</row>
    <row r="31" spans="1:32" ht="15" customHeight="1">
      <c r="A31" s="87" t="s">
        <v>21</v>
      </c>
      <c r="B31" s="88"/>
      <c r="C31" s="89"/>
      <c r="D31" s="89"/>
      <c r="E31" s="89"/>
      <c r="F31" s="89"/>
      <c r="G31" s="89"/>
      <c r="H31" s="86"/>
      <c r="I31" s="86"/>
      <c r="J31" s="86"/>
      <c r="K31" s="86"/>
      <c r="L31" s="86"/>
      <c r="M31" s="85"/>
      <c r="N31" s="85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</row>
    <row r="32" spans="1:32" ht="15" customHeight="1">
      <c r="A32" s="87" t="s">
        <v>52</v>
      </c>
      <c r="B32" s="88"/>
      <c r="C32" s="89"/>
      <c r="D32" s="89"/>
      <c r="E32" s="89"/>
      <c r="F32" s="89"/>
      <c r="G32" s="89"/>
      <c r="H32" s="86"/>
      <c r="I32" s="86"/>
      <c r="J32" s="86"/>
      <c r="K32" s="86"/>
      <c r="L32" s="86"/>
      <c r="M32" s="85"/>
      <c r="N32" s="85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</row>
    <row r="33" spans="1:32" ht="15" customHeight="1">
      <c r="A33" s="87" t="s">
        <v>168</v>
      </c>
      <c r="B33" s="88"/>
      <c r="C33" s="89"/>
      <c r="D33" s="89"/>
      <c r="E33" s="89"/>
      <c r="F33" s="89"/>
      <c r="G33" s="89"/>
      <c r="H33" s="86"/>
      <c r="I33" s="86"/>
      <c r="J33" s="86"/>
      <c r="K33" s="86"/>
      <c r="L33" s="86"/>
      <c r="M33" s="85"/>
      <c r="N33" s="85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</row>
    <row r="34" spans="1:32" s="89" customFormat="1" ht="15" customHeight="1">
      <c r="A34" s="87" t="s">
        <v>384</v>
      </c>
    </row>
    <row r="35" spans="1:3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</row>
    <row r="36" spans="1:32">
      <c r="A36" s="101"/>
    </row>
    <row r="37" spans="1:32">
      <c r="A37" s="101"/>
    </row>
    <row r="40" spans="1:32">
      <c r="C40" s="90"/>
    </row>
  </sheetData>
  <mergeCells count="3">
    <mergeCell ref="A3:O3"/>
    <mergeCell ref="A2:O2"/>
    <mergeCell ref="B5:M5"/>
  </mergeCells>
  <phoneticPr fontId="24" type="noConversion"/>
  <printOptions horizontalCentered="1" verticalCentered="1"/>
  <pageMargins left="0.39370078740157483" right="0.23622047244094491" top="0.47244094488188981" bottom="0.31496062992125984" header="0.51181102362204722" footer="0.35433070866141736"/>
  <pageSetup paperSize="9" scale="55" orientation="landscape" horizontalDpi="300" verticalDpi="300" r:id="rId1"/>
  <headerFooter alignWithMargins="0">
    <oddHeader xml:space="preserve">&amp;R </oddHeader>
    <oddFooter>&amp;C &amp;R
&amp;"Arial,Negrito"71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showGridLines="0" topLeftCell="A3" zoomScale="75" workbookViewId="0">
      <selection activeCell="B8" sqref="B8:G30"/>
    </sheetView>
  </sheetViews>
  <sheetFormatPr defaultColWidth="11.42578125" defaultRowHeight="12.75"/>
  <cols>
    <col min="1" max="1" width="14.5703125" customWidth="1"/>
    <col min="2" max="2" width="20.5703125" customWidth="1"/>
    <col min="3" max="3" width="16.5703125" customWidth="1"/>
    <col min="4" max="4" width="15.5703125" customWidth="1"/>
    <col min="5" max="5" width="20.5703125" customWidth="1"/>
    <col min="6" max="6" width="16.42578125" customWidth="1"/>
    <col min="7" max="7" width="22.140625" customWidth="1"/>
    <col min="8" max="8" width="24.28515625" customWidth="1"/>
  </cols>
  <sheetData>
    <row r="2" spans="1:8" s="1" customFormat="1" ht="20.25">
      <c r="A2" s="1544" t="s">
        <v>237</v>
      </c>
      <c r="B2" s="1544"/>
      <c r="C2" s="1544"/>
      <c r="D2" s="1544"/>
      <c r="E2" s="1544"/>
      <c r="F2" s="1544"/>
      <c r="G2" s="1544"/>
      <c r="H2" s="1544"/>
    </row>
    <row r="3" spans="1:8" s="1" customFormat="1" ht="20.25">
      <c r="A3" s="1544" t="s">
        <v>96</v>
      </c>
      <c r="B3" s="1544"/>
      <c r="C3" s="1544"/>
      <c r="D3" s="1544"/>
      <c r="E3" s="1544"/>
      <c r="F3" s="1544"/>
      <c r="G3" s="1544"/>
      <c r="H3" s="1544"/>
    </row>
    <row r="4" spans="1:8" s="1" customFormat="1" ht="19.5" customHeight="1" thickBot="1">
      <c r="G4" s="2" t="s">
        <v>78</v>
      </c>
      <c r="H4" s="3"/>
    </row>
    <row r="5" spans="1:8" s="1" customFormat="1" ht="20.25" customHeight="1" thickBot="1">
      <c r="A5" s="135"/>
      <c r="B5" s="528" t="s">
        <v>238</v>
      </c>
      <c r="C5" s="165"/>
      <c r="D5" s="140"/>
      <c r="E5" s="528" t="s">
        <v>239</v>
      </c>
      <c r="F5" s="165"/>
      <c r="G5" s="529"/>
      <c r="H5" s="163" t="s">
        <v>240</v>
      </c>
    </row>
    <row r="6" spans="1:8" s="1" customFormat="1" ht="20.25" customHeight="1">
      <c r="A6" s="141" t="s">
        <v>241</v>
      </c>
      <c r="B6" s="163" t="s">
        <v>242</v>
      </c>
      <c r="C6" s="530" t="s">
        <v>243</v>
      </c>
      <c r="D6" s="163" t="s">
        <v>240</v>
      </c>
      <c r="E6" s="530" t="s">
        <v>242</v>
      </c>
      <c r="F6" s="530" t="s">
        <v>243</v>
      </c>
      <c r="G6" s="163" t="s">
        <v>240</v>
      </c>
      <c r="H6" s="235" t="s">
        <v>244</v>
      </c>
    </row>
    <row r="7" spans="1:8" s="1" customFormat="1" ht="24.75" customHeight="1" thickBot="1">
      <c r="A7" s="141"/>
      <c r="B7" s="235" t="s">
        <v>245</v>
      </c>
      <c r="C7" s="531" t="s">
        <v>246</v>
      </c>
      <c r="D7" s="164" t="s">
        <v>247</v>
      </c>
      <c r="E7" s="531" t="s">
        <v>248</v>
      </c>
      <c r="F7" s="531" t="s">
        <v>249</v>
      </c>
      <c r="G7" s="235" t="s">
        <v>250</v>
      </c>
      <c r="H7" s="235" t="s">
        <v>251</v>
      </c>
    </row>
    <row r="8" spans="1:8" s="1" customFormat="1" ht="24" customHeight="1">
      <c r="A8" s="135">
        <v>1988</v>
      </c>
      <c r="B8" s="1358">
        <v>59657.1</v>
      </c>
      <c r="C8" s="1358">
        <v>460534.2</v>
      </c>
      <c r="D8" s="1359">
        <f t="shared" ref="D8:D14" si="0">B8-C8</f>
        <v>-400877.10000000003</v>
      </c>
      <c r="E8" s="1358">
        <v>5039825.5</v>
      </c>
      <c r="F8" s="1358">
        <v>1924913.2</v>
      </c>
      <c r="G8" s="1360">
        <f>E8-F8</f>
        <v>3114912.3</v>
      </c>
      <c r="H8" s="532">
        <f>D8+G8</f>
        <v>2714035.1999999997</v>
      </c>
    </row>
    <row r="9" spans="1:8" s="1" customFormat="1" ht="24" customHeight="1">
      <c r="A9" s="141">
        <v>1989</v>
      </c>
      <c r="B9" s="1361">
        <v>60987.6</v>
      </c>
      <c r="C9" s="1362">
        <v>675113.4</v>
      </c>
      <c r="D9" s="1359">
        <f t="shared" si="0"/>
        <v>-614125.80000000005</v>
      </c>
      <c r="E9" s="1362">
        <v>6842314.5</v>
      </c>
      <c r="F9" s="1362">
        <v>2350802.4</v>
      </c>
      <c r="G9" s="1363">
        <f>E9-F9</f>
        <v>4491512.0999999996</v>
      </c>
      <c r="H9" s="533">
        <f>D9+G9</f>
        <v>3877386.3</v>
      </c>
    </row>
    <row r="10" spans="1:8" s="1" customFormat="1" ht="24" customHeight="1">
      <c r="A10" s="235">
        <v>1990</v>
      </c>
      <c r="B10" s="1364">
        <v>61775.7</v>
      </c>
      <c r="C10" s="1364">
        <v>659869</v>
      </c>
      <c r="D10" s="1359">
        <f t="shared" si="0"/>
        <v>-598093.30000000005</v>
      </c>
      <c r="E10" s="1364">
        <v>8318632</v>
      </c>
      <c r="F10" s="1364">
        <v>2675334.5</v>
      </c>
      <c r="G10" s="1364">
        <f t="shared" ref="G10:G23" si="1">E10-F10</f>
        <v>5643297.5</v>
      </c>
      <c r="H10" s="534">
        <f t="shared" ref="H10:H30" si="2">D10+G10</f>
        <v>5045204.2</v>
      </c>
    </row>
    <row r="11" spans="1:8" s="1" customFormat="1" ht="24" customHeight="1">
      <c r="A11" s="235">
        <v>1991</v>
      </c>
      <c r="B11" s="1364">
        <v>62457.1</v>
      </c>
      <c r="C11" s="1364">
        <v>668593.80000000005</v>
      </c>
      <c r="D11" s="1359">
        <f t="shared" si="0"/>
        <v>-606136.70000000007</v>
      </c>
      <c r="E11" s="1364">
        <v>5921855.5</v>
      </c>
      <c r="F11" s="1364">
        <v>1814242.9</v>
      </c>
      <c r="G11" s="1364">
        <f t="shared" si="1"/>
        <v>4107612.6</v>
      </c>
      <c r="H11" s="534">
        <f t="shared" si="2"/>
        <v>3501475.9</v>
      </c>
    </row>
    <row r="12" spans="1:8" s="1" customFormat="1" ht="24" customHeight="1">
      <c r="A12" s="235">
        <v>1992</v>
      </c>
      <c r="B12" s="1364">
        <v>115131.8</v>
      </c>
      <c r="C12" s="1364">
        <v>650579.5</v>
      </c>
      <c r="D12" s="1359">
        <f t="shared" si="0"/>
        <v>-535447.69999999995</v>
      </c>
      <c r="E12" s="1364">
        <v>4427632.0999999996</v>
      </c>
      <c r="F12" s="1364">
        <v>1360843.5</v>
      </c>
      <c r="G12" s="1364">
        <f t="shared" si="1"/>
        <v>3066788.5999999996</v>
      </c>
      <c r="H12" s="534">
        <f t="shared" si="2"/>
        <v>2531340.8999999994</v>
      </c>
    </row>
    <row r="13" spans="1:8" s="1" customFormat="1" ht="24" customHeight="1">
      <c r="A13" s="235">
        <v>1993</v>
      </c>
      <c r="B13" s="1364">
        <v>97272.7</v>
      </c>
      <c r="C13" s="1364">
        <v>1221280.6000000001</v>
      </c>
      <c r="D13" s="1359">
        <f t="shared" si="0"/>
        <v>-1124007.9000000001</v>
      </c>
      <c r="E13" s="1364">
        <v>6538448.4000000004</v>
      </c>
      <c r="F13" s="1364">
        <v>1702076.8</v>
      </c>
      <c r="G13" s="1364">
        <f t="shared" si="1"/>
        <v>4836371.6000000006</v>
      </c>
      <c r="H13" s="534">
        <f t="shared" si="2"/>
        <v>3712363.7</v>
      </c>
    </row>
    <row r="14" spans="1:8" s="1" customFormat="1" ht="24" customHeight="1">
      <c r="A14" s="235">
        <v>1994</v>
      </c>
      <c r="B14" s="1364">
        <v>114570.7</v>
      </c>
      <c r="C14" s="1364">
        <v>1816522.8</v>
      </c>
      <c r="D14" s="1359">
        <f t="shared" si="0"/>
        <v>-1701952.1</v>
      </c>
      <c r="E14" s="1364">
        <v>8704198.0999999996</v>
      </c>
      <c r="F14" s="1364">
        <v>2399621.4</v>
      </c>
      <c r="G14" s="1364">
        <f t="shared" si="1"/>
        <v>6304576.6999999993</v>
      </c>
      <c r="H14" s="534">
        <f t="shared" si="2"/>
        <v>4602624.5999999996</v>
      </c>
    </row>
    <row r="15" spans="1:8" s="1" customFormat="1" ht="24" customHeight="1">
      <c r="A15" s="235">
        <v>1995</v>
      </c>
      <c r="B15" s="1364">
        <v>101764.5</v>
      </c>
      <c r="C15" s="1364">
        <v>2791474.9</v>
      </c>
      <c r="D15" s="1359">
        <f t="shared" ref="D15:D30" si="3">(B15-C15)</f>
        <v>-2689710.4</v>
      </c>
      <c r="E15" s="1364">
        <v>11665195.199999999</v>
      </c>
      <c r="F15" s="1364">
        <v>3097345.9</v>
      </c>
      <c r="G15" s="1364">
        <f t="shared" si="1"/>
        <v>8567849.2999999989</v>
      </c>
      <c r="H15" s="534">
        <f t="shared" si="2"/>
        <v>5878138.8999999985</v>
      </c>
    </row>
    <row r="16" spans="1:8" s="1" customFormat="1" ht="24" customHeight="1">
      <c r="A16" s="235">
        <v>1996</v>
      </c>
      <c r="B16" s="1364">
        <v>105308.7</v>
      </c>
      <c r="C16" s="1364">
        <v>3124003.6</v>
      </c>
      <c r="D16" s="1359">
        <f t="shared" si="3"/>
        <v>-3018694.9</v>
      </c>
      <c r="E16" s="1364">
        <v>13160750.6</v>
      </c>
      <c r="F16" s="1364">
        <v>3585422.8</v>
      </c>
      <c r="G16" s="1364">
        <f t="shared" si="1"/>
        <v>9575327.8000000007</v>
      </c>
      <c r="H16" s="534">
        <f t="shared" si="2"/>
        <v>6556632.9000000004</v>
      </c>
    </row>
    <row r="17" spans="1:8" s="1" customFormat="1" ht="24" customHeight="1">
      <c r="A17" s="235">
        <v>1997</v>
      </c>
      <c r="B17" s="1364">
        <v>149656.29999999999</v>
      </c>
      <c r="C17" s="1364">
        <v>3371931.6</v>
      </c>
      <c r="D17" s="1359">
        <f t="shared" si="3"/>
        <v>-3222275.3000000003</v>
      </c>
      <c r="E17" s="1364">
        <v>11581024.1</v>
      </c>
      <c r="F17" s="1364">
        <v>3353783.9</v>
      </c>
      <c r="G17" s="1364">
        <f t="shared" si="1"/>
        <v>8227240.1999999993</v>
      </c>
      <c r="H17" s="534">
        <f t="shared" si="2"/>
        <v>5004964.8999999985</v>
      </c>
    </row>
    <row r="18" spans="1:8" s="1" customFormat="1" ht="24" customHeight="1">
      <c r="A18" s="235">
        <v>1998</v>
      </c>
      <c r="B18" s="1364">
        <v>227586.3</v>
      </c>
      <c r="C18" s="1364">
        <v>2303390.9</v>
      </c>
      <c r="D18" s="1359">
        <f t="shared" si="3"/>
        <v>-2075804.5999999999</v>
      </c>
      <c r="E18" s="1365">
        <v>9711004.6999999993</v>
      </c>
      <c r="F18" s="1364">
        <v>2624802.5</v>
      </c>
      <c r="G18" s="1364">
        <v>7084598.7000000002</v>
      </c>
      <c r="H18" s="534">
        <f t="shared" si="2"/>
        <v>5008794.1000000006</v>
      </c>
    </row>
    <row r="19" spans="1:8" s="1" customFormat="1" ht="24" customHeight="1">
      <c r="A19" s="235">
        <v>1999</v>
      </c>
      <c r="B19" s="1364">
        <v>375653.2</v>
      </c>
      <c r="C19" s="1364">
        <v>2141135.4</v>
      </c>
      <c r="D19" s="1359">
        <f t="shared" si="3"/>
        <v>-1765482.2</v>
      </c>
      <c r="E19" s="1364">
        <v>6841101.4000000004</v>
      </c>
      <c r="F19" s="1364">
        <v>1749503.8</v>
      </c>
      <c r="G19" s="1364">
        <v>5088778.5999999996</v>
      </c>
      <c r="H19" s="534">
        <f>D19+G19</f>
        <v>3323296.3999999994</v>
      </c>
    </row>
    <row r="20" spans="1:8" s="1" customFormat="1" ht="24" customHeight="1">
      <c r="A20" s="235">
        <v>2000</v>
      </c>
      <c r="B20" s="1364">
        <v>741625.6</v>
      </c>
      <c r="C20" s="1364">
        <v>3026104.8</v>
      </c>
      <c r="D20" s="1359">
        <f t="shared" si="3"/>
        <v>-2284479.1999999997</v>
      </c>
      <c r="E20" s="1364">
        <v>9653150.4000000004</v>
      </c>
      <c r="F20" s="1364">
        <v>2471944.1</v>
      </c>
      <c r="G20" s="1364">
        <f t="shared" si="1"/>
        <v>7181206.3000000007</v>
      </c>
      <c r="H20" s="534">
        <f t="shared" si="2"/>
        <v>4896727.1000000015</v>
      </c>
    </row>
    <row r="21" spans="1:8" s="1" customFormat="1" ht="24" customHeight="1">
      <c r="A21" s="583">
        <v>2001</v>
      </c>
      <c r="B21" s="1366">
        <v>829042.1</v>
      </c>
      <c r="C21" s="1367">
        <v>2702019.9</v>
      </c>
      <c r="D21" s="1366">
        <f t="shared" si="3"/>
        <v>-1872977.7999999998</v>
      </c>
      <c r="E21" s="1368">
        <v>8286068</v>
      </c>
      <c r="F21" s="1368">
        <v>2260668.6</v>
      </c>
      <c r="G21" s="1368">
        <f t="shared" si="1"/>
        <v>6025399.4000000004</v>
      </c>
      <c r="H21" s="535">
        <f t="shared" si="2"/>
        <v>4152421.6000000006</v>
      </c>
    </row>
    <row r="22" spans="1:8" s="1" customFormat="1" ht="24" customHeight="1">
      <c r="A22" s="583">
        <v>2002</v>
      </c>
      <c r="B22" s="1366">
        <v>1026327.6</v>
      </c>
      <c r="C22" s="1367">
        <v>2583787.2999999998</v>
      </c>
      <c r="D22" s="1366">
        <f t="shared" si="3"/>
        <v>-1557459.6999999997</v>
      </c>
      <c r="E22" s="1368">
        <v>8086611.5999999996</v>
      </c>
      <c r="F22" s="1368">
        <v>2364238</v>
      </c>
      <c r="G22" s="1368">
        <f t="shared" si="1"/>
        <v>5722373.5999999996</v>
      </c>
      <c r="H22" s="535">
        <f t="shared" si="2"/>
        <v>4164913.9</v>
      </c>
    </row>
    <row r="23" spans="1:8" s="1" customFormat="1" ht="24" customHeight="1">
      <c r="A23" s="583">
        <v>2003</v>
      </c>
      <c r="B23" s="1366">
        <v>1227707</v>
      </c>
      <c r="C23" s="1367">
        <v>3224771.2</v>
      </c>
      <c r="D23" s="1366">
        <f t="shared" si="3"/>
        <v>-1997064.2000000002</v>
      </c>
      <c r="E23" s="1368">
        <v>9394738.0999999996</v>
      </c>
      <c r="F23" s="1368">
        <v>2863955.5</v>
      </c>
      <c r="G23" s="1368">
        <f t="shared" si="1"/>
        <v>6530782.5999999996</v>
      </c>
      <c r="H23" s="535">
        <f t="shared" si="2"/>
        <v>4533718.3999999994</v>
      </c>
    </row>
    <row r="24" spans="1:8" s="1" customFormat="1" ht="24" customHeight="1">
      <c r="A24" s="583">
        <v>2004</v>
      </c>
      <c r="B24" s="1366">
        <v>1085929.7</v>
      </c>
      <c r="C24" s="1367">
        <v>3758994.1</v>
      </c>
      <c r="D24" s="1366">
        <f t="shared" si="3"/>
        <v>-2673064.4000000004</v>
      </c>
      <c r="E24" s="1368">
        <v>13104968</v>
      </c>
      <c r="F24" s="1368">
        <v>3814955.3</v>
      </c>
      <c r="G24" s="1368">
        <v>9033277</v>
      </c>
      <c r="H24" s="535">
        <f t="shared" si="2"/>
        <v>6360212.5999999996</v>
      </c>
    </row>
    <row r="25" spans="1:8" s="1" customFormat="1" ht="24" customHeight="1">
      <c r="A25" s="583">
        <v>2005</v>
      </c>
      <c r="B25" s="1366">
        <v>2024527.5</v>
      </c>
      <c r="C25" s="1367">
        <v>4762242.2</v>
      </c>
      <c r="D25" s="1366">
        <f t="shared" si="3"/>
        <v>-2737714.7</v>
      </c>
      <c r="E25" s="1368">
        <v>16877154.800000001</v>
      </c>
      <c r="F25" s="1368">
        <v>5151058.4000000004</v>
      </c>
      <c r="G25" s="1368">
        <f t="shared" ref="G25:G30" si="4">E25-F25</f>
        <v>11726096.4</v>
      </c>
      <c r="H25" s="535">
        <f t="shared" si="2"/>
        <v>8988381.6999999993</v>
      </c>
    </row>
    <row r="26" spans="1:8" s="1" customFormat="1" ht="24" customHeight="1">
      <c r="A26" s="583">
        <v>2006</v>
      </c>
      <c r="B26" s="1366">
        <v>1482729.2</v>
      </c>
      <c r="C26" s="1367">
        <v>5917620.7000000002</v>
      </c>
      <c r="D26" s="1366">
        <f t="shared" si="3"/>
        <v>-4434891.5</v>
      </c>
      <c r="E26" s="1368">
        <v>21265275.600000001</v>
      </c>
      <c r="F26" s="1368">
        <v>6013732.5999999996</v>
      </c>
      <c r="G26" s="1368">
        <f t="shared" si="4"/>
        <v>15251543.000000002</v>
      </c>
      <c r="H26" s="535">
        <f t="shared" si="2"/>
        <v>10816651.500000002</v>
      </c>
    </row>
    <row r="27" spans="1:8" s="1" customFormat="1" ht="24" customHeight="1">
      <c r="A27" s="1216">
        <v>2007</v>
      </c>
      <c r="B27" s="1366">
        <v>1044794</v>
      </c>
      <c r="C27" s="1367">
        <v>6299075.7000000002</v>
      </c>
      <c r="D27" s="1366">
        <f t="shared" si="3"/>
        <v>-5254281.7</v>
      </c>
      <c r="E27" s="1368">
        <v>24625062.100000001</v>
      </c>
      <c r="F27" s="1368">
        <v>6598409.9000000004</v>
      </c>
      <c r="G27" s="1368">
        <f t="shared" si="4"/>
        <v>18026652.200000003</v>
      </c>
      <c r="H27" s="535">
        <f t="shared" si="2"/>
        <v>12772370.500000004</v>
      </c>
    </row>
    <row r="28" spans="1:8" s="1" customFormat="1" ht="24" customHeight="1">
      <c r="A28" s="1216">
        <v>2008</v>
      </c>
      <c r="B28" s="1366">
        <v>1192004.5</v>
      </c>
      <c r="C28" s="1367">
        <v>8555322.5</v>
      </c>
      <c r="D28" s="1366">
        <f t="shared" si="3"/>
        <v>-7363318</v>
      </c>
      <c r="E28" s="1368">
        <v>28908331.100000001</v>
      </c>
      <c r="F28" s="1368">
        <v>7918106.0999999996</v>
      </c>
      <c r="G28" s="1368">
        <f t="shared" si="4"/>
        <v>20990225</v>
      </c>
      <c r="H28" s="535">
        <f t="shared" si="2"/>
        <v>13626907</v>
      </c>
    </row>
    <row r="29" spans="1:8" s="1" customFormat="1" ht="24" customHeight="1">
      <c r="A29" s="1216">
        <v>2009</v>
      </c>
      <c r="B29" s="1366">
        <v>857448.1</v>
      </c>
      <c r="C29" s="1367">
        <v>6344656.2999999998</v>
      </c>
      <c r="D29" s="1366">
        <f t="shared" si="3"/>
        <v>-5487208.2000000002</v>
      </c>
      <c r="E29" s="1368">
        <v>25096203.5</v>
      </c>
      <c r="F29" s="1368">
        <v>5480992</v>
      </c>
      <c r="G29" s="1368">
        <f t="shared" si="4"/>
        <v>19615211.5</v>
      </c>
      <c r="H29" s="535">
        <f t="shared" si="2"/>
        <v>14128003.300000001</v>
      </c>
    </row>
    <row r="30" spans="1:8" s="1" customFormat="1" ht="24" customHeight="1" thickBot="1">
      <c r="A30" s="1217">
        <v>2010</v>
      </c>
      <c r="B30" s="1369">
        <v>1037497.1</v>
      </c>
      <c r="C30" s="1370">
        <v>10181265.9</v>
      </c>
      <c r="D30" s="1369">
        <f t="shared" si="3"/>
        <v>-9143768.8000000007</v>
      </c>
      <c r="E30" s="1371">
        <v>34177784.399999999</v>
      </c>
      <c r="F30" s="1371">
        <v>7222814.2999999998</v>
      </c>
      <c r="G30" s="1371">
        <f t="shared" si="4"/>
        <v>26954970.099999998</v>
      </c>
      <c r="H30" s="1218">
        <f t="shared" si="2"/>
        <v>17811201.299999997</v>
      </c>
    </row>
    <row r="31" spans="1:8" s="1" customFormat="1" ht="18" customHeight="1">
      <c r="A31" s="4" t="s">
        <v>19</v>
      </c>
      <c r="B31" s="5"/>
    </row>
    <row r="32" spans="1:8">
      <c r="A32" s="6"/>
      <c r="B32" s="7"/>
      <c r="C32" s="7"/>
      <c r="D32" s="7"/>
      <c r="E32" s="7"/>
      <c r="F32" s="8"/>
      <c r="G32" s="8"/>
    </row>
  </sheetData>
  <mergeCells count="2">
    <mergeCell ref="A2:H2"/>
    <mergeCell ref="A3:H3"/>
  </mergeCells>
  <phoneticPr fontId="24" type="noConversion"/>
  <printOptions horizontalCentered="1" verticalCentered="1"/>
  <pageMargins left="0.59055118110236227" right="0.78740157480314965" top="0.78740157480314965" bottom="0.78740157480314965" header="0.51181102362204722" footer="0.51181102362204722"/>
  <pageSetup paperSize="9" scale="60" orientation="landscape" horizontalDpi="300" verticalDpi="300" r:id="rId1"/>
  <headerFooter alignWithMargins="0">
    <oddFooter>&amp;R
&amp;"Arial,Negrito"&amp;8
&amp;10 8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1"/>
  <sheetViews>
    <sheetView showGridLines="0" zoomScale="80" zoomScaleNormal="80" workbookViewId="0">
      <selection activeCell="T13" sqref="T13"/>
    </sheetView>
  </sheetViews>
  <sheetFormatPr defaultRowHeight="12.75"/>
  <cols>
    <col min="1" max="1" width="7.140625" customWidth="1"/>
    <col min="2" max="2" width="7.42578125" customWidth="1"/>
    <col min="3" max="3" width="9.28515625" customWidth="1"/>
    <col min="4" max="4" width="7.85546875" customWidth="1"/>
    <col min="5" max="5" width="9.28515625" customWidth="1"/>
    <col min="6" max="7" width="8.28515625" customWidth="1"/>
    <col min="8" max="8" width="8.85546875" customWidth="1"/>
    <col min="9" max="9" width="8.140625" customWidth="1"/>
    <col min="10" max="12" width="8.5703125" customWidth="1"/>
    <col min="13" max="13" width="8.140625" customWidth="1"/>
    <col min="14" max="14" width="7" customWidth="1"/>
    <col min="15" max="15" width="7.7109375" customWidth="1"/>
    <col min="16" max="17" width="7.5703125" customWidth="1"/>
    <col min="18" max="18" width="8.42578125" customWidth="1"/>
    <col min="19" max="19" width="8.85546875" customWidth="1"/>
    <col min="20" max="20" width="8.5703125" style="46" customWidth="1"/>
    <col min="21" max="21" width="8.42578125" customWidth="1"/>
    <col min="22" max="22" width="9.7109375" customWidth="1"/>
    <col min="23" max="23" width="8.140625" customWidth="1"/>
    <col min="24" max="24" width="9.85546875" style="46" customWidth="1"/>
  </cols>
  <sheetData>
    <row r="2" spans="2:24">
      <c r="B2" s="109" t="s">
        <v>377</v>
      </c>
      <c r="C2" s="109" t="s">
        <v>378</v>
      </c>
      <c r="D2" s="783" t="s">
        <v>379</v>
      </c>
      <c r="E2" s="109" t="s">
        <v>380</v>
      </c>
      <c r="F2" s="783" t="s">
        <v>381</v>
      </c>
      <c r="G2" s="783" t="s">
        <v>382</v>
      </c>
      <c r="H2" s="783" t="s">
        <v>300</v>
      </c>
      <c r="I2" s="109" t="s">
        <v>301</v>
      </c>
      <c r="J2" s="783" t="s">
        <v>42</v>
      </c>
      <c r="K2" s="783" t="s">
        <v>43</v>
      </c>
      <c r="L2" s="783" t="s">
        <v>44</v>
      </c>
      <c r="M2" s="783" t="s">
        <v>45</v>
      </c>
      <c r="N2" s="783" t="s">
        <v>46</v>
      </c>
      <c r="O2" s="109" t="s">
        <v>47</v>
      </c>
      <c r="P2" s="783" t="s">
        <v>48</v>
      </c>
      <c r="Q2" s="783" t="s">
        <v>49</v>
      </c>
      <c r="R2" s="783" t="s">
        <v>50</v>
      </c>
      <c r="S2" s="46">
        <v>2005</v>
      </c>
      <c r="T2" s="46">
        <v>2006</v>
      </c>
      <c r="U2">
        <v>2007</v>
      </c>
      <c r="V2" s="109">
        <v>2008</v>
      </c>
      <c r="W2" s="46">
        <v>2009</v>
      </c>
      <c r="X2" s="46">
        <v>2010</v>
      </c>
    </row>
    <row r="3" spans="2:24">
      <c r="B3" s="433">
        <v>60669</v>
      </c>
      <c r="C3" s="433">
        <v>66900</v>
      </c>
      <c r="D3" s="433">
        <v>76798</v>
      </c>
      <c r="E3" s="434">
        <v>58875</v>
      </c>
      <c r="F3" s="433">
        <v>40361</v>
      </c>
      <c r="G3" s="433">
        <v>37734</v>
      </c>
      <c r="H3" s="433">
        <v>41477</v>
      </c>
      <c r="I3" s="434">
        <v>48760</v>
      </c>
      <c r="J3" s="433">
        <v>48494</v>
      </c>
      <c r="K3" s="433">
        <v>50773</v>
      </c>
      <c r="L3" s="433">
        <v>49583</v>
      </c>
      <c r="M3" s="433">
        <v>43114</v>
      </c>
      <c r="N3" s="433">
        <v>50005</v>
      </c>
      <c r="O3" s="434">
        <v>54759</v>
      </c>
      <c r="P3" s="433">
        <v>57812</v>
      </c>
      <c r="Q3" s="433">
        <v>64971</v>
      </c>
      <c r="R3" s="433">
        <v>79448</v>
      </c>
      <c r="S3" s="833">
        <v>89867</v>
      </c>
      <c r="T3" s="833">
        <v>98666</v>
      </c>
      <c r="U3" s="833">
        <v>98720</v>
      </c>
      <c r="V3" s="833">
        <v>106914</v>
      </c>
      <c r="W3" s="1037">
        <v>92695</v>
      </c>
      <c r="X3" s="1037">
        <v>103662</v>
      </c>
    </row>
    <row r="4" spans="2:24">
      <c r="L4" s="500"/>
    </row>
    <row r="5" spans="2:24">
      <c r="B5" s="109"/>
    </row>
    <row r="6" spans="2:24" ht="15">
      <c r="B6" s="109"/>
      <c r="Q6" s="80"/>
    </row>
    <row r="7" spans="2:24">
      <c r="B7" s="109"/>
    </row>
    <row r="8" spans="2:24">
      <c r="B8" s="109"/>
    </row>
    <row r="9" spans="2:24">
      <c r="B9" s="109"/>
    </row>
    <row r="10" spans="2:24">
      <c r="B10" s="109"/>
    </row>
    <row r="11" spans="2:24">
      <c r="B11" s="109"/>
    </row>
    <row r="12" spans="2:24">
      <c r="B12" s="109"/>
    </row>
    <row r="13" spans="2:24">
      <c r="B13" s="109"/>
    </row>
    <row r="14" spans="2:24">
      <c r="B14" s="109"/>
    </row>
    <row r="15" spans="2:24">
      <c r="B15" s="109"/>
    </row>
    <row r="16" spans="2:24">
      <c r="B16" s="109"/>
    </row>
    <row r="17" spans="2:11">
      <c r="B17" s="109"/>
    </row>
    <row r="18" spans="2:11">
      <c r="B18" s="109"/>
    </row>
    <row r="31" spans="2:11">
      <c r="J31" s="1565"/>
      <c r="K31" s="1566"/>
    </row>
  </sheetData>
  <mergeCells count="1">
    <mergeCell ref="J31:K31"/>
  </mergeCells>
  <phoneticPr fontId="24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0" orientation="landscape" r:id="rId1"/>
  <headerFooter alignWithMargins="0">
    <oddFooter>&amp;R72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topLeftCell="F1" zoomScale="75" workbookViewId="0">
      <selection activeCell="U5" sqref="U5:X23"/>
    </sheetView>
  </sheetViews>
  <sheetFormatPr defaultColWidth="11.42578125" defaultRowHeight="12.75"/>
  <cols>
    <col min="1" max="1" width="48.7109375" customWidth="1"/>
    <col min="2" max="2" width="8.7109375" customWidth="1"/>
    <col min="3" max="3" width="9.28515625" customWidth="1"/>
    <col min="4" max="4" width="8.85546875" customWidth="1"/>
    <col min="5" max="8" width="9" customWidth="1"/>
    <col min="9" max="10" width="8.85546875" customWidth="1"/>
    <col min="11" max="11" width="9.140625" customWidth="1"/>
    <col min="12" max="12" width="8.7109375" customWidth="1"/>
    <col min="13" max="13" width="9.140625" customWidth="1"/>
    <col min="14" max="14" width="8.85546875" customWidth="1"/>
    <col min="15" max="15" width="9.28515625" customWidth="1"/>
    <col min="16" max="16" width="9.140625" customWidth="1"/>
    <col min="17" max="17" width="8.85546875" customWidth="1"/>
    <col min="18" max="21" width="9.140625" customWidth="1"/>
    <col min="22" max="22" width="10.140625" customWidth="1"/>
    <col min="23" max="23" width="9.85546875" customWidth="1"/>
    <col min="24" max="24" width="10.28515625" customWidth="1"/>
  </cols>
  <sheetData>
    <row r="1" spans="1:24" ht="30" customHeight="1">
      <c r="A1" s="105" t="s">
        <v>237</v>
      </c>
      <c r="B1" s="35"/>
      <c r="C1" s="35"/>
      <c r="D1" s="492"/>
      <c r="E1" s="35"/>
      <c r="F1" s="35"/>
      <c r="G1" s="35"/>
      <c r="H1" s="35"/>
      <c r="I1" s="35"/>
      <c r="J1" s="35"/>
      <c r="K1" s="35"/>
      <c r="L1" s="38"/>
    </row>
    <row r="2" spans="1:24" ht="30" customHeight="1">
      <c r="A2" s="1545" t="s">
        <v>134</v>
      </c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1545"/>
      <c r="M2" s="1545"/>
      <c r="N2" s="1545"/>
      <c r="O2" s="1545"/>
      <c r="P2" s="1545"/>
      <c r="Q2" s="1545"/>
      <c r="R2" s="1545"/>
      <c r="S2" s="1545"/>
      <c r="T2" s="1545"/>
      <c r="U2" s="1545"/>
      <c r="V2" s="1545"/>
    </row>
    <row r="3" spans="1:24" ht="16.899999999999999" customHeight="1" thickBot="1"/>
    <row r="4" spans="1:24" s="80" customFormat="1" ht="28.5" customHeight="1" thickBot="1">
      <c r="A4" s="163" t="s">
        <v>31</v>
      </c>
      <c r="B4" s="1556" t="s">
        <v>24</v>
      </c>
      <c r="C4" s="1557"/>
      <c r="D4" s="1557"/>
      <c r="E4" s="1557"/>
      <c r="F4" s="1557"/>
      <c r="G4" s="1557"/>
      <c r="H4" s="1557"/>
      <c r="I4" s="1557"/>
      <c r="J4" s="1557"/>
      <c r="K4" s="1557"/>
      <c r="L4" s="1557"/>
      <c r="M4" s="1557"/>
      <c r="N4" s="1557"/>
      <c r="O4" s="1557"/>
      <c r="P4" s="1557"/>
      <c r="Q4" s="1557"/>
      <c r="R4" s="1557"/>
      <c r="S4" s="1557"/>
      <c r="T4" s="1557"/>
      <c r="U4" s="921"/>
      <c r="V4" s="921"/>
      <c r="W4" s="230"/>
      <c r="X4" s="1038"/>
    </row>
    <row r="5" spans="1:24" s="80" customFormat="1" ht="28.5" customHeight="1" thickBot="1">
      <c r="A5" s="164"/>
      <c r="B5" s="834">
        <v>1988</v>
      </c>
      <c r="C5" s="835">
        <v>1989</v>
      </c>
      <c r="D5" s="970">
        <v>1990</v>
      </c>
      <c r="E5" s="160">
        <v>1991</v>
      </c>
      <c r="F5" s="835">
        <v>1992</v>
      </c>
      <c r="G5" s="160">
        <v>1993</v>
      </c>
      <c r="H5" s="160">
        <v>1994</v>
      </c>
      <c r="I5" s="835">
        <v>1995</v>
      </c>
      <c r="J5" s="160">
        <v>1996</v>
      </c>
      <c r="K5" s="835">
        <v>1997</v>
      </c>
      <c r="L5" s="160">
        <v>1998</v>
      </c>
      <c r="M5" s="836">
        <v>1999</v>
      </c>
      <c r="N5" s="966">
        <v>2000</v>
      </c>
      <c r="O5" s="836">
        <v>2001</v>
      </c>
      <c r="P5" s="966">
        <v>2002</v>
      </c>
      <c r="Q5" s="836">
        <v>2003</v>
      </c>
      <c r="R5" s="837">
        <v>2004</v>
      </c>
      <c r="S5" s="838">
        <v>2005</v>
      </c>
      <c r="T5" s="839">
        <v>2006</v>
      </c>
      <c r="U5" s="1507">
        <v>2007</v>
      </c>
      <c r="V5" s="1508">
        <v>2008</v>
      </c>
      <c r="W5" s="1509">
        <v>2009</v>
      </c>
      <c r="X5" s="1509">
        <v>2010</v>
      </c>
    </row>
    <row r="6" spans="1:24" s="231" customFormat="1" ht="28.5" customHeight="1">
      <c r="A6" s="894" t="s">
        <v>8</v>
      </c>
      <c r="B6" s="884">
        <v>32611</v>
      </c>
      <c r="C6" s="740">
        <v>38048</v>
      </c>
      <c r="D6" s="971">
        <v>45283</v>
      </c>
      <c r="E6" s="884">
        <v>34525</v>
      </c>
      <c r="F6" s="740">
        <v>21274</v>
      </c>
      <c r="G6" s="884">
        <v>18983</v>
      </c>
      <c r="H6" s="884">
        <v>21661</v>
      </c>
      <c r="I6" s="740">
        <v>27003</v>
      </c>
      <c r="J6" s="884">
        <v>27324</v>
      </c>
      <c r="K6" s="740">
        <v>28609</v>
      </c>
      <c r="L6" s="964">
        <v>26831</v>
      </c>
      <c r="M6" s="741">
        <v>21902</v>
      </c>
      <c r="N6" s="967">
        <v>25870</v>
      </c>
      <c r="O6" s="741">
        <v>28100</v>
      </c>
      <c r="P6" s="967">
        <v>27910</v>
      </c>
      <c r="Q6" s="742">
        <v>31043</v>
      </c>
      <c r="R6" s="840">
        <v>41459</v>
      </c>
      <c r="S6" s="743">
        <v>47916</v>
      </c>
      <c r="T6" s="840">
        <v>51484</v>
      </c>
      <c r="U6" s="1510">
        <v>46256</v>
      </c>
      <c r="V6" s="1510">
        <v>46361</v>
      </c>
      <c r="W6" s="1511">
        <v>35461</v>
      </c>
      <c r="X6" s="1510">
        <v>41302</v>
      </c>
    </row>
    <row r="7" spans="1:24" s="231" customFormat="1" ht="28.5" customHeight="1">
      <c r="A7" s="895" t="s">
        <v>320</v>
      </c>
      <c r="B7" s="885">
        <v>2185</v>
      </c>
      <c r="C7" s="739">
        <v>2836</v>
      </c>
      <c r="D7" s="972">
        <v>3209</v>
      </c>
      <c r="E7" s="885">
        <v>2369</v>
      </c>
      <c r="F7" s="739">
        <v>1602</v>
      </c>
      <c r="G7" s="885">
        <v>1602</v>
      </c>
      <c r="H7" s="885">
        <v>1609</v>
      </c>
      <c r="I7" s="739">
        <v>2109</v>
      </c>
      <c r="J7" s="885">
        <v>1710</v>
      </c>
      <c r="K7" s="739">
        <v>1604</v>
      </c>
      <c r="L7" s="965">
        <v>1615</v>
      </c>
      <c r="M7" s="437">
        <v>1526</v>
      </c>
      <c r="N7" s="968">
        <v>1407</v>
      </c>
      <c r="O7" s="437">
        <v>1456</v>
      </c>
      <c r="P7" s="968">
        <v>1469</v>
      </c>
      <c r="Q7" s="738">
        <v>1470</v>
      </c>
      <c r="R7" s="841">
        <v>1442</v>
      </c>
      <c r="S7" s="737">
        <v>1356</v>
      </c>
      <c r="T7" s="841">
        <v>1372</v>
      </c>
      <c r="U7" s="1512">
        <v>1350</v>
      </c>
      <c r="V7" s="1512">
        <v>1468</v>
      </c>
      <c r="W7" s="1511">
        <v>1348</v>
      </c>
      <c r="X7" s="1512">
        <v>1803</v>
      </c>
    </row>
    <row r="8" spans="1:24" s="231" customFormat="1" ht="28.5" customHeight="1">
      <c r="A8" s="895" t="s">
        <v>321</v>
      </c>
      <c r="B8" s="885">
        <v>3404</v>
      </c>
      <c r="C8" s="739">
        <v>3924</v>
      </c>
      <c r="D8" s="972">
        <v>4056</v>
      </c>
      <c r="E8" s="885">
        <v>2979</v>
      </c>
      <c r="F8" s="739">
        <v>2713</v>
      </c>
      <c r="G8" s="885">
        <v>2660</v>
      </c>
      <c r="H8" s="885">
        <v>3135</v>
      </c>
      <c r="I8" s="739">
        <v>3700</v>
      </c>
      <c r="J8" s="885">
        <v>3671</v>
      </c>
      <c r="K8" s="739">
        <v>4575</v>
      </c>
      <c r="L8" s="965">
        <v>5147</v>
      </c>
      <c r="M8" s="437">
        <v>4943</v>
      </c>
      <c r="N8" s="968">
        <v>5709</v>
      </c>
      <c r="O8" s="437">
        <v>6566</v>
      </c>
      <c r="P8" s="968">
        <v>7490</v>
      </c>
      <c r="Q8" s="738">
        <v>9158</v>
      </c>
      <c r="R8" s="841">
        <v>10303</v>
      </c>
      <c r="S8" s="737">
        <v>11329</v>
      </c>
      <c r="T8" s="841">
        <v>12861</v>
      </c>
      <c r="U8" s="1512">
        <v>15589</v>
      </c>
      <c r="V8" s="1512">
        <v>20815</v>
      </c>
      <c r="W8" s="1511">
        <v>19199</v>
      </c>
      <c r="X8" s="1512">
        <v>18380</v>
      </c>
    </row>
    <row r="9" spans="1:24" s="231" customFormat="1" ht="28.5" customHeight="1">
      <c r="A9" s="895" t="s">
        <v>322</v>
      </c>
      <c r="B9" s="885">
        <v>2822</v>
      </c>
      <c r="C9" s="739">
        <v>3175</v>
      </c>
      <c r="D9" s="972">
        <v>3465</v>
      </c>
      <c r="E9" s="885">
        <v>2771</v>
      </c>
      <c r="F9" s="739">
        <v>2024</v>
      </c>
      <c r="G9" s="885">
        <v>1910</v>
      </c>
      <c r="H9" s="885">
        <v>2364</v>
      </c>
      <c r="I9" s="739">
        <v>2548</v>
      </c>
      <c r="J9" s="885">
        <v>2834</v>
      </c>
      <c r="K9" s="739">
        <v>2882</v>
      </c>
      <c r="L9" s="965">
        <v>2680</v>
      </c>
      <c r="M9" s="437">
        <v>2572</v>
      </c>
      <c r="N9" s="968">
        <v>2933</v>
      </c>
      <c r="O9" s="437">
        <v>3609</v>
      </c>
      <c r="P9" s="968">
        <v>5100</v>
      </c>
      <c r="Q9" s="738">
        <v>5217</v>
      </c>
      <c r="R9" s="841">
        <v>6028</v>
      </c>
      <c r="S9" s="737">
        <v>7211</v>
      </c>
      <c r="T9" s="841">
        <v>8516</v>
      </c>
      <c r="U9" s="1512">
        <v>9873</v>
      </c>
      <c r="V9" s="1512">
        <v>10360</v>
      </c>
      <c r="W9" s="1511">
        <v>9694</v>
      </c>
      <c r="X9" s="1512">
        <v>10079</v>
      </c>
    </row>
    <row r="10" spans="1:24" s="231" customFormat="1" ht="28.5" customHeight="1">
      <c r="A10" s="895" t="s">
        <v>323</v>
      </c>
      <c r="B10" s="885">
        <v>2366</v>
      </c>
      <c r="C10" s="739">
        <v>2693</v>
      </c>
      <c r="D10" s="972">
        <v>2657</v>
      </c>
      <c r="E10" s="885">
        <v>2339</v>
      </c>
      <c r="F10" s="739">
        <v>1967</v>
      </c>
      <c r="G10" s="885">
        <v>1634</v>
      </c>
      <c r="H10" s="885">
        <v>1529</v>
      </c>
      <c r="I10" s="739">
        <v>1790</v>
      </c>
      <c r="J10" s="885">
        <v>1786</v>
      </c>
      <c r="K10" s="739">
        <v>1514</v>
      </c>
      <c r="L10" s="965">
        <v>1482</v>
      </c>
      <c r="M10" s="437">
        <v>1151</v>
      </c>
      <c r="N10" s="968">
        <v>928</v>
      </c>
      <c r="O10" s="437">
        <v>1105</v>
      </c>
      <c r="P10" s="968">
        <v>1166</v>
      </c>
      <c r="Q10" s="738">
        <v>1296</v>
      </c>
      <c r="R10" s="841">
        <v>1437</v>
      </c>
      <c r="S10" s="737">
        <v>1507</v>
      </c>
      <c r="T10" s="841">
        <v>1786</v>
      </c>
      <c r="U10" s="1512">
        <v>1751</v>
      </c>
      <c r="V10" s="1512">
        <v>1894</v>
      </c>
      <c r="W10" s="1511">
        <v>1908</v>
      </c>
      <c r="X10" s="1512">
        <v>1692</v>
      </c>
    </row>
    <row r="11" spans="1:24" s="231" customFormat="1" ht="28.5" customHeight="1">
      <c r="A11" s="895" t="s">
        <v>324</v>
      </c>
      <c r="B11" s="885">
        <v>1038</v>
      </c>
      <c r="C11" s="739">
        <v>1092</v>
      </c>
      <c r="D11" s="972">
        <v>1079</v>
      </c>
      <c r="E11" s="885">
        <v>769</v>
      </c>
      <c r="F11" s="739">
        <v>754</v>
      </c>
      <c r="G11" s="885">
        <v>661</v>
      </c>
      <c r="H11" s="885">
        <v>603</v>
      </c>
      <c r="I11" s="739">
        <v>701</v>
      </c>
      <c r="J11" s="885">
        <v>661</v>
      </c>
      <c r="K11" s="739">
        <v>781</v>
      </c>
      <c r="L11" s="965">
        <v>1258</v>
      </c>
      <c r="M11" s="437">
        <v>1102</v>
      </c>
      <c r="N11" s="968">
        <v>1400</v>
      </c>
      <c r="O11" s="437">
        <v>1531</v>
      </c>
      <c r="P11" s="968">
        <v>1861</v>
      </c>
      <c r="Q11" s="738">
        <v>2782</v>
      </c>
      <c r="R11" s="841">
        <v>3232</v>
      </c>
      <c r="S11" s="737">
        <v>4032</v>
      </c>
      <c r="T11" s="841">
        <v>5002</v>
      </c>
      <c r="U11" s="1512">
        <v>6283</v>
      </c>
      <c r="V11" s="1512">
        <v>7103</v>
      </c>
      <c r="W11" s="1511">
        <v>6191</v>
      </c>
      <c r="X11" s="1512">
        <v>7153</v>
      </c>
    </row>
    <row r="12" spans="1:24" s="231" customFormat="1" ht="28.5" customHeight="1">
      <c r="A12" s="895" t="s">
        <v>325</v>
      </c>
      <c r="B12" s="885">
        <v>523</v>
      </c>
      <c r="C12" s="739">
        <v>656</v>
      </c>
      <c r="D12" s="972">
        <v>794</v>
      </c>
      <c r="E12" s="885">
        <v>598</v>
      </c>
      <c r="F12" s="739">
        <v>458</v>
      </c>
      <c r="G12" s="885">
        <v>310</v>
      </c>
      <c r="H12" s="885">
        <v>300</v>
      </c>
      <c r="I12" s="739">
        <v>354</v>
      </c>
      <c r="J12" s="885">
        <v>319</v>
      </c>
      <c r="K12" s="739">
        <v>293</v>
      </c>
      <c r="L12" s="965">
        <v>404</v>
      </c>
      <c r="M12" s="437">
        <v>274</v>
      </c>
      <c r="N12" s="968">
        <v>435</v>
      </c>
      <c r="O12" s="437">
        <v>505</v>
      </c>
      <c r="P12" s="968">
        <v>2066</v>
      </c>
      <c r="Q12" s="738">
        <v>2974</v>
      </c>
      <c r="R12" s="841">
        <v>3472</v>
      </c>
      <c r="S12" s="737">
        <v>3608</v>
      </c>
      <c r="T12" s="841">
        <v>3961</v>
      </c>
      <c r="U12" s="1512">
        <v>4933</v>
      </c>
      <c r="V12" s="1512">
        <v>6080</v>
      </c>
      <c r="W12" s="1511">
        <v>6168</v>
      </c>
      <c r="X12" s="1512">
        <v>8037</v>
      </c>
    </row>
    <row r="13" spans="1:24" s="231" customFormat="1" ht="28.5" customHeight="1">
      <c r="A13" s="895" t="s">
        <v>326</v>
      </c>
      <c r="B13" s="885">
        <v>4189</v>
      </c>
      <c r="C13" s="739">
        <v>5273</v>
      </c>
      <c r="D13" s="972">
        <v>4229</v>
      </c>
      <c r="E13" s="885">
        <v>3213</v>
      </c>
      <c r="F13" s="739">
        <v>2763</v>
      </c>
      <c r="G13" s="885">
        <v>3109</v>
      </c>
      <c r="H13" s="885">
        <v>3453</v>
      </c>
      <c r="I13" s="739">
        <v>3368</v>
      </c>
      <c r="J13" s="885">
        <v>3193</v>
      </c>
      <c r="K13" s="739">
        <v>3463</v>
      </c>
      <c r="L13" s="965">
        <v>2971</v>
      </c>
      <c r="M13" s="437">
        <v>2571</v>
      </c>
      <c r="N13" s="968">
        <v>2391</v>
      </c>
      <c r="O13" s="437">
        <v>2182</v>
      </c>
      <c r="P13" s="968">
        <v>1956</v>
      </c>
      <c r="Q13" s="738">
        <v>1749</v>
      </c>
      <c r="R13" s="841">
        <v>1934</v>
      </c>
      <c r="S13" s="737">
        <v>1943</v>
      </c>
      <c r="T13" s="841">
        <v>1163</v>
      </c>
      <c r="U13" s="1512">
        <v>820</v>
      </c>
      <c r="V13" s="1512">
        <v>846</v>
      </c>
      <c r="W13" s="1511">
        <v>720</v>
      </c>
      <c r="X13" s="1512">
        <v>810</v>
      </c>
    </row>
    <row r="14" spans="1:24" s="231" customFormat="1" ht="28.5" customHeight="1">
      <c r="A14" s="895" t="s">
        <v>327</v>
      </c>
      <c r="B14" s="885">
        <v>457</v>
      </c>
      <c r="C14" s="739">
        <v>571</v>
      </c>
      <c r="D14" s="972">
        <v>625</v>
      </c>
      <c r="E14" s="885">
        <v>568</v>
      </c>
      <c r="F14" s="739">
        <v>476</v>
      </c>
      <c r="G14" s="885">
        <v>325</v>
      </c>
      <c r="H14" s="885">
        <v>456</v>
      </c>
      <c r="I14" s="739">
        <v>531</v>
      </c>
      <c r="J14" s="885">
        <v>520</v>
      </c>
      <c r="K14" s="739">
        <v>582</v>
      </c>
      <c r="L14" s="965">
        <v>615</v>
      </c>
      <c r="M14" s="437">
        <v>660</v>
      </c>
      <c r="N14" s="968">
        <v>874</v>
      </c>
      <c r="O14" s="437">
        <v>1113</v>
      </c>
      <c r="P14" s="968">
        <v>1167</v>
      </c>
      <c r="Q14" s="738">
        <v>1373</v>
      </c>
      <c r="R14" s="841">
        <v>1724</v>
      </c>
      <c r="S14" s="737">
        <v>1941</v>
      </c>
      <c r="T14" s="841">
        <v>2132</v>
      </c>
      <c r="U14" s="1512">
        <v>2326</v>
      </c>
      <c r="V14" s="1512">
        <v>2183</v>
      </c>
      <c r="W14" s="1511">
        <v>2005</v>
      </c>
      <c r="X14" s="1512">
        <v>2115</v>
      </c>
    </row>
    <row r="15" spans="1:24" s="231" customFormat="1" ht="28.5" customHeight="1">
      <c r="A15" s="895" t="s">
        <v>328</v>
      </c>
      <c r="B15" s="885">
        <v>225</v>
      </c>
      <c r="C15" s="739">
        <v>237</v>
      </c>
      <c r="D15" s="972">
        <v>340</v>
      </c>
      <c r="E15" s="885">
        <v>278</v>
      </c>
      <c r="F15" s="739">
        <v>259</v>
      </c>
      <c r="G15" s="885">
        <v>506</v>
      </c>
      <c r="H15" s="885">
        <v>420</v>
      </c>
      <c r="I15" s="739">
        <v>417</v>
      </c>
      <c r="J15" s="885">
        <v>389</v>
      </c>
      <c r="K15" s="739">
        <v>349</v>
      </c>
      <c r="L15" s="965">
        <v>392</v>
      </c>
      <c r="M15" s="437">
        <v>472</v>
      </c>
      <c r="N15" s="968">
        <v>526</v>
      </c>
      <c r="O15" s="437">
        <v>679</v>
      </c>
      <c r="P15" s="968">
        <v>1397</v>
      </c>
      <c r="Q15" s="738">
        <v>1574</v>
      </c>
      <c r="R15" s="841">
        <v>1543</v>
      </c>
      <c r="S15" s="737">
        <v>1540</v>
      </c>
      <c r="T15" s="841">
        <v>1588</v>
      </c>
      <c r="U15" s="1512">
        <v>1494</v>
      </c>
      <c r="V15" s="1512">
        <v>1847</v>
      </c>
      <c r="W15" s="1511">
        <v>1850</v>
      </c>
      <c r="X15" s="1512">
        <v>2078</v>
      </c>
    </row>
    <row r="16" spans="1:24" s="231" customFormat="1" ht="28.5" customHeight="1">
      <c r="A16" s="895" t="s">
        <v>329</v>
      </c>
      <c r="B16" s="885">
        <v>3189</v>
      </c>
      <c r="C16" s="739">
        <v>2599</v>
      </c>
      <c r="D16" s="972">
        <v>2117</v>
      </c>
      <c r="E16" s="885">
        <v>1317</v>
      </c>
      <c r="F16" s="739">
        <v>650</v>
      </c>
      <c r="G16" s="885">
        <v>534</v>
      </c>
      <c r="H16" s="885">
        <v>537</v>
      </c>
      <c r="I16" s="739">
        <v>482</v>
      </c>
      <c r="J16" s="885">
        <v>272</v>
      </c>
      <c r="K16" s="739">
        <v>85</v>
      </c>
      <c r="L16" s="965">
        <v>86</v>
      </c>
      <c r="M16" s="437">
        <v>82</v>
      </c>
      <c r="N16" s="968">
        <v>64</v>
      </c>
      <c r="O16" s="437">
        <v>470</v>
      </c>
      <c r="P16" s="968">
        <v>484</v>
      </c>
      <c r="Q16" s="738">
        <v>611</v>
      </c>
      <c r="R16" s="841">
        <v>644</v>
      </c>
      <c r="S16" s="737">
        <v>684</v>
      </c>
      <c r="T16" s="841">
        <v>629</v>
      </c>
      <c r="U16" s="1512">
        <v>474</v>
      </c>
      <c r="V16" s="1512">
        <v>422</v>
      </c>
      <c r="W16" s="1511">
        <v>405</v>
      </c>
      <c r="X16" s="1512">
        <v>451</v>
      </c>
    </row>
    <row r="17" spans="1:24" s="231" customFormat="1" ht="28.5" customHeight="1">
      <c r="A17" s="895" t="s">
        <v>330</v>
      </c>
      <c r="B17" s="885">
        <v>802</v>
      </c>
      <c r="C17" s="739">
        <v>835</v>
      </c>
      <c r="D17" s="972">
        <v>839</v>
      </c>
      <c r="E17" s="885">
        <v>631</v>
      </c>
      <c r="F17" s="739">
        <v>718</v>
      </c>
      <c r="G17" s="885">
        <v>641</v>
      </c>
      <c r="H17" s="885">
        <v>637</v>
      </c>
      <c r="I17" s="739">
        <v>578</v>
      </c>
      <c r="J17" s="885">
        <v>545</v>
      </c>
      <c r="K17" s="739">
        <v>484</v>
      </c>
      <c r="L17" s="965">
        <v>536</v>
      </c>
      <c r="M17" s="437">
        <v>526</v>
      </c>
      <c r="N17" s="968">
        <v>650</v>
      </c>
      <c r="O17" s="437">
        <v>554</v>
      </c>
      <c r="P17" s="968">
        <v>556</v>
      </c>
      <c r="Q17" s="738">
        <v>467</v>
      </c>
      <c r="R17" s="841">
        <v>507</v>
      </c>
      <c r="S17" s="737">
        <v>534</v>
      </c>
      <c r="T17" s="841">
        <v>526</v>
      </c>
      <c r="U17" s="1512">
        <v>541</v>
      </c>
      <c r="V17" s="1512">
        <v>617</v>
      </c>
      <c r="W17" s="1511">
        <v>730</v>
      </c>
      <c r="X17" s="1512">
        <v>800</v>
      </c>
    </row>
    <row r="18" spans="1:24" s="231" customFormat="1" ht="28.5" customHeight="1">
      <c r="A18" s="895" t="s">
        <v>331</v>
      </c>
      <c r="B18" s="885">
        <v>1176</v>
      </c>
      <c r="C18" s="739">
        <v>1315</v>
      </c>
      <c r="D18" s="972">
        <v>1359</v>
      </c>
      <c r="E18" s="885">
        <v>1026</v>
      </c>
      <c r="F18" s="739">
        <v>831</v>
      </c>
      <c r="G18" s="885">
        <v>782</v>
      </c>
      <c r="H18" s="885">
        <v>863</v>
      </c>
      <c r="I18" s="739">
        <v>1036</v>
      </c>
      <c r="J18" s="885">
        <v>718</v>
      </c>
      <c r="K18" s="739">
        <v>827</v>
      </c>
      <c r="L18" s="965">
        <v>863</v>
      </c>
      <c r="M18" s="437">
        <v>850</v>
      </c>
      <c r="N18" s="968">
        <v>1049</v>
      </c>
      <c r="O18" s="437">
        <v>1121</v>
      </c>
      <c r="P18" s="968">
        <v>393</v>
      </c>
      <c r="Q18" s="738">
        <v>401</v>
      </c>
      <c r="R18" s="841">
        <v>456</v>
      </c>
      <c r="S18" s="737">
        <v>496</v>
      </c>
      <c r="T18" s="841">
        <v>515</v>
      </c>
      <c r="U18" s="1512">
        <v>523</v>
      </c>
      <c r="V18" s="1512">
        <v>537</v>
      </c>
      <c r="W18" s="1511">
        <v>537</v>
      </c>
      <c r="X18" s="1512">
        <v>523</v>
      </c>
    </row>
    <row r="19" spans="1:24" s="231" customFormat="1" ht="28.5" customHeight="1">
      <c r="A19" s="895" t="s">
        <v>332</v>
      </c>
      <c r="B19" s="885">
        <v>656</v>
      </c>
      <c r="C19" s="739">
        <v>863</v>
      </c>
      <c r="D19" s="972">
        <v>1105</v>
      </c>
      <c r="E19" s="885">
        <v>894</v>
      </c>
      <c r="F19" s="739">
        <v>739</v>
      </c>
      <c r="G19" s="885">
        <v>643</v>
      </c>
      <c r="H19" s="885">
        <v>710</v>
      </c>
      <c r="I19" s="739">
        <v>654</v>
      </c>
      <c r="J19" s="885">
        <v>451</v>
      </c>
      <c r="K19" s="739">
        <v>345</v>
      </c>
      <c r="L19" s="965">
        <v>351</v>
      </c>
      <c r="M19" s="437">
        <v>204</v>
      </c>
      <c r="N19" s="968">
        <v>175</v>
      </c>
      <c r="O19" s="437">
        <v>464</v>
      </c>
      <c r="P19" s="968">
        <v>322</v>
      </c>
      <c r="Q19" s="437">
        <v>287</v>
      </c>
      <c r="R19" s="841">
        <v>178</v>
      </c>
      <c r="S19" s="737">
        <v>84</v>
      </c>
      <c r="T19" s="841">
        <v>33</v>
      </c>
      <c r="U19" s="1512">
        <v>0</v>
      </c>
      <c r="V19" s="1512">
        <v>0</v>
      </c>
      <c r="W19" s="1511">
        <v>0</v>
      </c>
      <c r="X19" s="1512">
        <v>0</v>
      </c>
    </row>
    <row r="20" spans="1:24" s="231" customFormat="1" ht="28.5" customHeight="1">
      <c r="A20" s="895" t="s">
        <v>358</v>
      </c>
      <c r="B20" s="885">
        <v>1367</v>
      </c>
      <c r="C20" s="739">
        <v>1418</v>
      </c>
      <c r="D20" s="972">
        <v>1762</v>
      </c>
      <c r="E20" s="885">
        <v>1494</v>
      </c>
      <c r="F20" s="739">
        <v>1340</v>
      </c>
      <c r="G20" s="885">
        <v>1302</v>
      </c>
      <c r="H20" s="885">
        <v>1378</v>
      </c>
      <c r="I20" s="739">
        <v>1724</v>
      </c>
      <c r="J20" s="885">
        <v>1618</v>
      </c>
      <c r="K20" s="739">
        <v>1662</v>
      </c>
      <c r="L20" s="965">
        <v>1700</v>
      </c>
      <c r="M20" s="437">
        <v>1587</v>
      </c>
      <c r="N20" s="968">
        <v>1577</v>
      </c>
      <c r="O20" s="437">
        <v>1734</v>
      </c>
      <c r="P20" s="968">
        <v>1475</v>
      </c>
      <c r="Q20" s="437">
        <v>1616</v>
      </c>
      <c r="R20" s="841">
        <v>1710</v>
      </c>
      <c r="S20" s="737">
        <v>1870</v>
      </c>
      <c r="T20" s="841">
        <v>2486</v>
      </c>
      <c r="U20" s="1512">
        <v>2603</v>
      </c>
      <c r="V20" s="1512">
        <v>2757</v>
      </c>
      <c r="W20" s="1511">
        <v>2844</v>
      </c>
      <c r="X20" s="1512">
        <v>3379</v>
      </c>
    </row>
    <row r="21" spans="1:24" s="231" customFormat="1" ht="28.5" customHeight="1">
      <c r="A21" s="895" t="s">
        <v>225</v>
      </c>
      <c r="B21" s="885">
        <v>95</v>
      </c>
      <c r="C21" s="739">
        <v>100</v>
      </c>
      <c r="D21" s="739">
        <v>156</v>
      </c>
      <c r="E21" s="885">
        <v>105</v>
      </c>
      <c r="F21" s="739">
        <v>67</v>
      </c>
      <c r="G21" s="885">
        <v>70</v>
      </c>
      <c r="H21" s="885">
        <v>93</v>
      </c>
      <c r="I21" s="739">
        <v>154</v>
      </c>
      <c r="J21" s="885">
        <v>140</v>
      </c>
      <c r="K21" s="739">
        <v>143</v>
      </c>
      <c r="L21" s="965">
        <v>215</v>
      </c>
      <c r="M21" s="437">
        <v>240</v>
      </c>
      <c r="N21" s="968">
        <v>242</v>
      </c>
      <c r="O21" s="437">
        <v>270</v>
      </c>
      <c r="P21" s="968">
        <v>303</v>
      </c>
      <c r="Q21" s="437">
        <v>451</v>
      </c>
      <c r="R21" s="841">
        <v>525</v>
      </c>
      <c r="S21" s="737">
        <v>540</v>
      </c>
      <c r="T21" s="841">
        <v>833</v>
      </c>
      <c r="U21" s="1512">
        <v>1063</v>
      </c>
      <c r="V21" s="1512">
        <v>992</v>
      </c>
      <c r="W21" s="1511">
        <v>912</v>
      </c>
      <c r="X21" s="1512">
        <v>1049</v>
      </c>
    </row>
    <row r="22" spans="1:24" s="231" customFormat="1" ht="28.5" customHeight="1" thickBot="1">
      <c r="A22" s="896" t="s">
        <v>359</v>
      </c>
      <c r="B22" s="885">
        <f>B23-SUM(B6:B21)</f>
        <v>3564</v>
      </c>
      <c r="C22" s="885">
        <f t="shared" ref="C22:X22" si="0">C23-SUM(C6:C21)</f>
        <v>1265</v>
      </c>
      <c r="D22" s="885">
        <f t="shared" si="0"/>
        <v>3723</v>
      </c>
      <c r="E22" s="885">
        <f t="shared" si="0"/>
        <v>2999</v>
      </c>
      <c r="F22" s="885">
        <f t="shared" si="0"/>
        <v>1726</v>
      </c>
      <c r="G22" s="885">
        <f t="shared" si="0"/>
        <v>2062</v>
      </c>
      <c r="H22" s="885">
        <f t="shared" si="0"/>
        <v>1729</v>
      </c>
      <c r="I22" s="885">
        <f t="shared" si="0"/>
        <v>1612</v>
      </c>
      <c r="J22" s="885">
        <f t="shared" si="0"/>
        <v>2343</v>
      </c>
      <c r="K22" s="885">
        <f t="shared" si="0"/>
        <v>2575</v>
      </c>
      <c r="L22" s="885">
        <f t="shared" si="0"/>
        <v>2437</v>
      </c>
      <c r="M22" s="885">
        <f t="shared" si="0"/>
        <v>2452</v>
      </c>
      <c r="N22" s="885">
        <f t="shared" si="0"/>
        <v>3775</v>
      </c>
      <c r="O22" s="885">
        <f t="shared" si="0"/>
        <v>3300</v>
      </c>
      <c r="P22" s="885">
        <f t="shared" si="0"/>
        <v>2697</v>
      </c>
      <c r="Q22" s="885">
        <f t="shared" ca="1" si="0"/>
        <v>3564</v>
      </c>
      <c r="R22" s="885">
        <f t="shared" si="0"/>
        <v>1883</v>
      </c>
      <c r="S22" s="885">
        <f t="shared" si="0"/>
        <v>3278</v>
      </c>
      <c r="T22" s="885">
        <f t="shared" si="0"/>
        <v>3778</v>
      </c>
      <c r="U22" s="885">
        <f t="shared" si="0"/>
        <v>2841</v>
      </c>
      <c r="V22" s="885">
        <f t="shared" si="0"/>
        <v>2632</v>
      </c>
      <c r="W22" s="885">
        <f t="shared" si="0"/>
        <v>2729</v>
      </c>
      <c r="X22" s="885">
        <f t="shared" si="0"/>
        <v>4010</v>
      </c>
    </row>
    <row r="23" spans="1:24" s="231" customFormat="1" ht="28.5" customHeight="1" thickBot="1">
      <c r="A23" s="897" t="s">
        <v>260</v>
      </c>
      <c r="B23" s="886">
        <v>60669</v>
      </c>
      <c r="C23" s="744">
        <v>66900</v>
      </c>
      <c r="D23" s="973">
        <v>76798</v>
      </c>
      <c r="E23" s="886">
        <v>58875</v>
      </c>
      <c r="F23" s="744">
        <v>40361</v>
      </c>
      <c r="G23" s="886">
        <v>37734</v>
      </c>
      <c r="H23" s="886">
        <v>41477</v>
      </c>
      <c r="I23" s="744">
        <v>48761</v>
      </c>
      <c r="J23" s="886">
        <v>48494</v>
      </c>
      <c r="K23" s="744">
        <v>50773</v>
      </c>
      <c r="L23" s="886">
        <v>49583</v>
      </c>
      <c r="M23" s="745">
        <v>43114</v>
      </c>
      <c r="N23" s="969">
        <v>50005</v>
      </c>
      <c r="O23" s="745">
        <v>54759</v>
      </c>
      <c r="P23" s="969">
        <v>57812</v>
      </c>
      <c r="Q23" s="745">
        <f ca="1">SUM(Q6:Q22)</f>
        <v>63903</v>
      </c>
      <c r="R23" s="842">
        <v>78477</v>
      </c>
      <c r="S23" s="745">
        <v>89869</v>
      </c>
      <c r="T23" s="842">
        <v>98665</v>
      </c>
      <c r="U23" s="1513">
        <v>98720</v>
      </c>
      <c r="V23" s="1513">
        <v>106914</v>
      </c>
      <c r="W23" s="1514">
        <v>92701</v>
      </c>
      <c r="X23" s="1514">
        <v>103661</v>
      </c>
    </row>
    <row r="24" spans="1:24" s="12" customFormat="1" ht="18" customHeight="1">
      <c r="A24" s="4" t="s">
        <v>19</v>
      </c>
      <c r="B24" s="31"/>
    </row>
    <row r="25" spans="1:24" s="12" customFormat="1" ht="18" customHeight="1">
      <c r="A25" s="4" t="s">
        <v>53</v>
      </c>
      <c r="B25" s="31"/>
    </row>
    <row r="26" spans="1:24" s="12" customFormat="1" ht="18" customHeight="1">
      <c r="A26" s="31" t="s">
        <v>360</v>
      </c>
    </row>
    <row r="27" spans="1:24" s="12" customFormat="1" ht="18" customHeight="1">
      <c r="A27" s="33" t="s">
        <v>1288</v>
      </c>
    </row>
    <row r="28" spans="1:24" s="12" customFormat="1" ht="18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</sheetData>
  <mergeCells count="2">
    <mergeCell ref="B4:T4"/>
    <mergeCell ref="A2:V2"/>
  </mergeCells>
  <phoneticPr fontId="24" type="noConversion"/>
  <printOptions horizontalCentered="1" verticalCentered="1"/>
  <pageMargins left="0.59055118110236227" right="0.43307086614173229" top="0.39370078740157483" bottom="0.19685039370078741" header="0.51181102362204722" footer="0.23622047244094491"/>
  <pageSetup paperSize="9" scale="45" firstPageNumber="64" orientation="landscape" r:id="rId1"/>
  <headerFooter alignWithMargins="0">
    <oddFooter xml:space="preserve">&amp;R
&amp;"Arial,Negrito"73&amp;"Arial,Normal"
&amp;"Arial,Negrito"&amp;8
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4"/>
  <sheetViews>
    <sheetView showGridLines="0" zoomScale="80" zoomScaleNormal="80" workbookViewId="0">
      <selection activeCell="A5" sqref="A5:X63"/>
    </sheetView>
  </sheetViews>
  <sheetFormatPr defaultColWidth="11.42578125" defaultRowHeight="12.75"/>
  <cols>
    <col min="1" max="1" width="42.42578125" customWidth="1"/>
    <col min="2" max="2" width="8.42578125" customWidth="1"/>
    <col min="3" max="3" width="12" customWidth="1"/>
    <col min="4" max="4" width="8.5703125" customWidth="1"/>
    <col min="5" max="5" width="8.7109375" customWidth="1"/>
    <col min="6" max="6" width="9" customWidth="1"/>
    <col min="7" max="7" width="8.28515625" customWidth="1"/>
    <col min="8" max="8" width="8.85546875" customWidth="1"/>
    <col min="9" max="9" width="9" customWidth="1"/>
    <col min="10" max="13" width="8.7109375" customWidth="1"/>
    <col min="14" max="14" width="8.140625" customWidth="1"/>
    <col min="15" max="15" width="9.140625" customWidth="1"/>
    <col min="16" max="16" width="9.42578125" customWidth="1"/>
    <col min="17" max="17" width="8.7109375" customWidth="1"/>
    <col min="18" max="18" width="11" customWidth="1"/>
    <col min="19" max="19" width="9" customWidth="1"/>
    <col min="20" max="20" width="8.7109375" customWidth="1"/>
    <col min="21" max="21" width="9.42578125" customWidth="1"/>
    <col min="22" max="22" width="11" customWidth="1"/>
    <col min="23" max="23" width="9.42578125" customWidth="1"/>
    <col min="24" max="24" width="10.7109375" customWidth="1"/>
  </cols>
  <sheetData>
    <row r="2" spans="1:24" ht="21.75" customHeight="1">
      <c r="A2" s="105" t="s">
        <v>237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492"/>
    </row>
    <row r="3" spans="1:24" ht="21" customHeight="1">
      <c r="A3" s="1545" t="s">
        <v>134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10"/>
    </row>
    <row r="4" spans="1:24" ht="9.75" customHeight="1" thickBot="1">
      <c r="A4" s="8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4" ht="15.75" thickBot="1">
      <c r="A5" s="917" t="s">
        <v>80</v>
      </c>
      <c r="B5" s="1567" t="s">
        <v>25</v>
      </c>
      <c r="C5" s="1568"/>
      <c r="D5" s="1568"/>
      <c r="E5" s="1568"/>
      <c r="F5" s="1568"/>
      <c r="G5" s="1568"/>
      <c r="H5" s="1568"/>
      <c r="I5" s="1568"/>
      <c r="J5" s="1568"/>
      <c r="K5" s="1568"/>
      <c r="L5" s="1568"/>
      <c r="M5" s="1568"/>
      <c r="N5" s="1568"/>
      <c r="O5" s="1568"/>
      <c r="P5" s="1568"/>
      <c r="Q5" s="1568"/>
      <c r="R5" s="1568"/>
      <c r="S5" s="1568"/>
      <c r="T5" s="1568"/>
      <c r="U5" s="901"/>
      <c r="V5" s="901"/>
      <c r="W5" s="266"/>
      <c r="X5" s="267"/>
    </row>
    <row r="6" spans="1:24" ht="16.5" thickBot="1">
      <c r="A6" s="159"/>
      <c r="B6" s="843">
        <v>1988</v>
      </c>
      <c r="C6" s="843">
        <v>1989</v>
      </c>
      <c r="D6" s="843">
        <v>1990</v>
      </c>
      <c r="E6" s="843">
        <v>1991</v>
      </c>
      <c r="F6" s="843">
        <v>1992</v>
      </c>
      <c r="G6" s="843">
        <v>1993</v>
      </c>
      <c r="H6" s="843">
        <v>1994</v>
      </c>
      <c r="I6" s="843">
        <v>1995</v>
      </c>
      <c r="J6" s="843">
        <v>1996</v>
      </c>
      <c r="K6" s="843">
        <v>1997</v>
      </c>
      <c r="L6" s="844">
        <v>1998</v>
      </c>
      <c r="M6" s="844">
        <v>1999</v>
      </c>
      <c r="N6" s="843">
        <v>2000</v>
      </c>
      <c r="O6" s="845">
        <v>2001</v>
      </c>
      <c r="P6" s="845">
        <v>2002</v>
      </c>
      <c r="Q6" s="845">
        <v>2003</v>
      </c>
      <c r="R6" s="845">
        <v>2004</v>
      </c>
      <c r="S6" s="843">
        <v>2005</v>
      </c>
      <c r="T6" s="915">
        <v>2006</v>
      </c>
      <c r="U6" s="915">
        <v>2007</v>
      </c>
      <c r="V6" s="915">
        <v>2008</v>
      </c>
      <c r="W6" s="1041">
        <v>2009</v>
      </c>
      <c r="X6" s="1042">
        <v>2010</v>
      </c>
    </row>
    <row r="7" spans="1:24">
      <c r="A7" s="222" t="s">
        <v>26</v>
      </c>
      <c r="B7" s="1247">
        <v>100</v>
      </c>
      <c r="C7" s="1247">
        <f>(C8/$B$8)*100</f>
        <v>116.67228849161326</v>
      </c>
      <c r="D7" s="1247">
        <f t="shared" ref="D7:X7" si="0">(D8/$B$8)*100</f>
        <v>138.85805403084848</v>
      </c>
      <c r="E7" s="1247">
        <f t="shared" si="0"/>
        <v>105.86918524424274</v>
      </c>
      <c r="F7" s="1247">
        <f t="shared" si="0"/>
        <v>65.235656680261272</v>
      </c>
      <c r="G7" s="1247">
        <f t="shared" si="0"/>
        <v>58.210419797001009</v>
      </c>
      <c r="H7" s="1247">
        <f t="shared" si="0"/>
        <v>66.422372818987469</v>
      </c>
      <c r="I7" s="1247">
        <f t="shared" si="0"/>
        <v>82.803348563368189</v>
      </c>
      <c r="J7" s="1247">
        <f t="shared" si="0"/>
        <v>83.78767900401705</v>
      </c>
      <c r="K7" s="1247">
        <f t="shared" si="0"/>
        <v>87.728067216583355</v>
      </c>
      <c r="L7" s="1247">
        <f t="shared" si="0"/>
        <v>82.275919168378763</v>
      </c>
      <c r="M7" s="1247">
        <f t="shared" si="0"/>
        <v>67.161387261966823</v>
      </c>
      <c r="N7" s="1247">
        <f t="shared" si="0"/>
        <v>79.329060746373926</v>
      </c>
      <c r="O7" s="1247">
        <f t="shared" si="0"/>
        <v>86.167244181411178</v>
      </c>
      <c r="P7" s="1247">
        <f t="shared" si="0"/>
        <v>85.584618686946129</v>
      </c>
      <c r="Q7" s="1247">
        <f t="shared" si="0"/>
        <v>95.191806445677841</v>
      </c>
      <c r="R7" s="1247">
        <f t="shared" si="0"/>
        <v>127.09821839256692</v>
      </c>
      <c r="S7" s="1247">
        <f t="shared" si="0"/>
        <v>146.93201680414586</v>
      </c>
      <c r="T7" s="1258">
        <f t="shared" si="0"/>
        <v>157.87311030020547</v>
      </c>
      <c r="U7" s="1257">
        <f t="shared" si="0"/>
        <v>141.84170985250375</v>
      </c>
      <c r="V7" s="1257">
        <f t="shared" si="0"/>
        <v>142.16368709944499</v>
      </c>
      <c r="W7" s="1256">
        <f t="shared" si="0"/>
        <v>108.73938241697587</v>
      </c>
      <c r="X7" s="1257">
        <f t="shared" si="0"/>
        <v>126.65051669682008</v>
      </c>
    </row>
    <row r="8" spans="1:24">
      <c r="A8" s="158" t="s">
        <v>2</v>
      </c>
      <c r="B8" s="1259">
        <f>MaoSetor73!B6</f>
        <v>32611</v>
      </c>
      <c r="C8" s="1259">
        <f>MaoSetor73!C6</f>
        <v>38048</v>
      </c>
      <c r="D8" s="1259">
        <f>MaoSetor73!D6</f>
        <v>45283</v>
      </c>
      <c r="E8" s="1259">
        <f>MaoSetor73!E6</f>
        <v>34525</v>
      </c>
      <c r="F8" s="1259">
        <f>MaoSetor73!F6</f>
        <v>21274</v>
      </c>
      <c r="G8" s="1259">
        <f>MaoSetor73!G6</f>
        <v>18983</v>
      </c>
      <c r="H8" s="1259">
        <f>MaoSetor73!H6</f>
        <v>21661</v>
      </c>
      <c r="I8" s="1259">
        <f>MaoSetor73!I6</f>
        <v>27003</v>
      </c>
      <c r="J8" s="1259">
        <f>MaoSetor73!J6</f>
        <v>27324</v>
      </c>
      <c r="K8" s="1259">
        <f>MaoSetor73!K6</f>
        <v>28609</v>
      </c>
      <c r="L8" s="1260">
        <f>MaoSetor73!L6</f>
        <v>26831</v>
      </c>
      <c r="M8" s="1260">
        <f>MaoSetor73!M6</f>
        <v>21902</v>
      </c>
      <c r="N8" s="1261">
        <v>25870</v>
      </c>
      <c r="O8" s="1261">
        <v>28100</v>
      </c>
      <c r="P8" s="1261">
        <v>27910</v>
      </c>
      <c r="Q8" s="1261">
        <v>31043</v>
      </c>
      <c r="R8" s="1261">
        <v>41448</v>
      </c>
      <c r="S8" s="916">
        <v>47916</v>
      </c>
      <c r="T8" s="916">
        <v>51484</v>
      </c>
      <c r="U8" s="1251">
        <v>46256</v>
      </c>
      <c r="V8" s="1251">
        <v>46361</v>
      </c>
      <c r="W8" s="1250">
        <v>35461</v>
      </c>
      <c r="X8" s="1251">
        <v>41302</v>
      </c>
    </row>
    <row r="9" spans="1:24" ht="13.5" thickBot="1">
      <c r="A9" s="223" t="s">
        <v>312</v>
      </c>
      <c r="B9" s="1262"/>
      <c r="C9" s="1255">
        <f t="shared" ref="C9:J9" si="1">(C8-B8)/B8</f>
        <v>0.1667228849161326</v>
      </c>
      <c r="D9" s="1255">
        <f t="shared" si="1"/>
        <v>0.19015454163162321</v>
      </c>
      <c r="E9" s="1263">
        <f t="shared" si="1"/>
        <v>-0.23757259898858291</v>
      </c>
      <c r="F9" s="1263">
        <f t="shared" si="1"/>
        <v>-0.38380883417813177</v>
      </c>
      <c r="G9" s="1263">
        <f t="shared" si="1"/>
        <v>-0.10769013819686002</v>
      </c>
      <c r="H9" s="1263">
        <f t="shared" si="1"/>
        <v>0.14107359216140758</v>
      </c>
      <c r="I9" s="1263">
        <f t="shared" si="1"/>
        <v>0.24661834633673421</v>
      </c>
      <c r="J9" s="1263">
        <f t="shared" si="1"/>
        <v>1.1887568047994667E-2</v>
      </c>
      <c r="K9" s="1263">
        <f t="shared" ref="K9:Q9" si="2">(K8-J8)/J8</f>
        <v>4.7028253549992682E-2</v>
      </c>
      <c r="L9" s="1263">
        <f t="shared" si="2"/>
        <v>-6.2148275018350865E-2</v>
      </c>
      <c r="M9" s="1263">
        <f t="shared" si="2"/>
        <v>-0.18370541537773472</v>
      </c>
      <c r="N9" s="1249">
        <f t="shared" si="2"/>
        <v>0.18117066934526527</v>
      </c>
      <c r="O9" s="1249">
        <f t="shared" si="2"/>
        <v>8.6200231928875146E-2</v>
      </c>
      <c r="P9" s="1249">
        <f t="shared" si="2"/>
        <v>-6.7615658362989326E-3</v>
      </c>
      <c r="Q9" s="1249">
        <f t="shared" si="2"/>
        <v>0.11225367251881047</v>
      </c>
      <c r="R9" s="1249">
        <f>(R8-Q8)/Q8</f>
        <v>0.33518023386914925</v>
      </c>
      <c r="S9" s="1254">
        <f>(S8-R8)/R8</f>
        <v>0.15605095541401273</v>
      </c>
      <c r="T9" s="1254">
        <f>(T8-S8)/S8</f>
        <v>7.4463644711578597E-2</v>
      </c>
      <c r="U9" s="1249">
        <f t="shared" ref="U9:X9" si="3">(U8-T8)/T8</f>
        <v>-0.10154611141325461</v>
      </c>
      <c r="V9" s="1249">
        <f t="shared" si="3"/>
        <v>2.2699757869249393E-3</v>
      </c>
      <c r="W9" s="1248">
        <f t="shared" si="3"/>
        <v>-0.23511140829576585</v>
      </c>
      <c r="X9" s="1249">
        <f t="shared" si="3"/>
        <v>0.16471616705676659</v>
      </c>
    </row>
    <row r="10" spans="1:24">
      <c r="A10" s="222" t="s">
        <v>26</v>
      </c>
      <c r="B10" s="1247">
        <v>100</v>
      </c>
      <c r="C10" s="1247">
        <f>(C11/$B$11)*100</f>
        <v>129.79405034324941</v>
      </c>
      <c r="D10" s="1247">
        <f t="shared" ref="D10:X10" si="4">(D11/$B$11)*100</f>
        <v>146.86498855835239</v>
      </c>
      <c r="E10" s="1247">
        <f t="shared" si="4"/>
        <v>108.42105263157895</v>
      </c>
      <c r="F10" s="1247">
        <f t="shared" si="4"/>
        <v>73.318077803203664</v>
      </c>
      <c r="G10" s="1247">
        <f t="shared" si="4"/>
        <v>73.318077803203664</v>
      </c>
      <c r="H10" s="1247">
        <f t="shared" si="4"/>
        <v>73.638443935926773</v>
      </c>
      <c r="I10" s="1247">
        <f t="shared" si="4"/>
        <v>96.521739130434781</v>
      </c>
      <c r="J10" s="1247">
        <f t="shared" si="4"/>
        <v>78.260869565217391</v>
      </c>
      <c r="K10" s="1247">
        <f t="shared" si="4"/>
        <v>73.409610983981693</v>
      </c>
      <c r="L10" s="1247">
        <f t="shared" si="4"/>
        <v>73.91304347826086</v>
      </c>
      <c r="M10" s="1247">
        <f t="shared" si="4"/>
        <v>69.839816933638446</v>
      </c>
      <c r="N10" s="1247">
        <f t="shared" si="4"/>
        <v>64.393592677345538</v>
      </c>
      <c r="O10" s="1247">
        <f t="shared" si="4"/>
        <v>66.636155606407328</v>
      </c>
      <c r="P10" s="1247">
        <f t="shared" si="4"/>
        <v>67.231121281464539</v>
      </c>
      <c r="Q10" s="1247">
        <f t="shared" si="4"/>
        <v>67.276887871853546</v>
      </c>
      <c r="R10" s="1247">
        <f t="shared" si="4"/>
        <v>65.995423340961096</v>
      </c>
      <c r="S10" s="1247">
        <f t="shared" si="4"/>
        <v>62.608695652173921</v>
      </c>
      <c r="T10" s="1247">
        <f t="shared" si="4"/>
        <v>63.386727688787182</v>
      </c>
      <c r="U10" s="1247">
        <f t="shared" si="4"/>
        <v>61.784897025171624</v>
      </c>
      <c r="V10" s="1247">
        <f t="shared" si="4"/>
        <v>67.185354691075517</v>
      </c>
      <c r="W10" s="1247">
        <f t="shared" si="4"/>
        <v>61.693363844393588</v>
      </c>
      <c r="X10" s="1247">
        <f t="shared" si="4"/>
        <v>82.517162471395878</v>
      </c>
    </row>
    <row r="11" spans="1:24">
      <c r="A11" s="158" t="s">
        <v>320</v>
      </c>
      <c r="B11" s="1264">
        <f>MaoSetor73!B7</f>
        <v>2185</v>
      </c>
      <c r="C11" s="1264">
        <f>MaoSetor73!C7</f>
        <v>2836</v>
      </c>
      <c r="D11" s="1264">
        <f>MaoSetor73!D7</f>
        <v>3209</v>
      </c>
      <c r="E11" s="1264">
        <f>MaoSetor73!E7</f>
        <v>2369</v>
      </c>
      <c r="F11" s="1264">
        <f>MaoSetor73!F7</f>
        <v>1602</v>
      </c>
      <c r="G11" s="1264">
        <f>MaoSetor73!G7</f>
        <v>1602</v>
      </c>
      <c r="H11" s="1264">
        <f>MaoSetor73!H7</f>
        <v>1609</v>
      </c>
      <c r="I11" s="1264">
        <f>MaoSetor73!I7</f>
        <v>2109</v>
      </c>
      <c r="J11" s="1264">
        <f>MaoSetor73!J7</f>
        <v>1710</v>
      </c>
      <c r="K11" s="1264">
        <f>MaoSetor73!K7</f>
        <v>1604</v>
      </c>
      <c r="L11" s="1265">
        <f>MaoSetor73!L7</f>
        <v>1615</v>
      </c>
      <c r="M11" s="1265">
        <f>MaoSetor73!M7</f>
        <v>1526</v>
      </c>
      <c r="N11" s="1266">
        <v>1407</v>
      </c>
      <c r="O11" s="1266">
        <v>1456</v>
      </c>
      <c r="P11" s="1266">
        <v>1469</v>
      </c>
      <c r="Q11" s="1266">
        <v>1470</v>
      </c>
      <c r="R11" s="1266">
        <v>1442</v>
      </c>
      <c r="S11" s="916">
        <v>1368</v>
      </c>
      <c r="T11" s="651">
        <v>1385</v>
      </c>
      <c r="U11" s="1251">
        <v>1350</v>
      </c>
      <c r="V11" s="1251">
        <v>1468</v>
      </c>
      <c r="W11" s="1250">
        <v>1348</v>
      </c>
      <c r="X11" s="1251">
        <v>1803</v>
      </c>
    </row>
    <row r="12" spans="1:24" ht="13.5" thickBot="1">
      <c r="A12" s="223" t="s">
        <v>312</v>
      </c>
      <c r="B12" s="1262"/>
      <c r="C12" s="1255">
        <f t="shared" ref="C12:J12" si="5">(C11-B11)/B11</f>
        <v>0.29794050343249429</v>
      </c>
      <c r="D12" s="1255">
        <f t="shared" si="5"/>
        <v>0.13152327221438645</v>
      </c>
      <c r="E12" s="1263">
        <f t="shared" si="5"/>
        <v>-0.2617637893424743</v>
      </c>
      <c r="F12" s="1263">
        <f t="shared" si="5"/>
        <v>-0.32376530181511187</v>
      </c>
      <c r="G12" s="1263">
        <f t="shared" si="5"/>
        <v>0</v>
      </c>
      <c r="H12" s="1263">
        <f t="shared" si="5"/>
        <v>4.3695380774032462E-3</v>
      </c>
      <c r="I12" s="1263">
        <f t="shared" si="5"/>
        <v>0.31075201988812928</v>
      </c>
      <c r="J12" s="1263">
        <f t="shared" si="5"/>
        <v>-0.1891891891891892</v>
      </c>
      <c r="K12" s="1263">
        <f t="shared" ref="K12:Q12" si="6">(K11-J11)/J11</f>
        <v>-6.1988304093567252E-2</v>
      </c>
      <c r="L12" s="1263">
        <f t="shared" si="6"/>
        <v>6.8578553615960096E-3</v>
      </c>
      <c r="M12" s="1263">
        <f t="shared" si="6"/>
        <v>-5.5108359133126936E-2</v>
      </c>
      <c r="N12" s="1249">
        <f t="shared" si="6"/>
        <v>-7.7981651376146793E-2</v>
      </c>
      <c r="O12" s="1249">
        <f t="shared" si="6"/>
        <v>3.482587064676617E-2</v>
      </c>
      <c r="P12" s="1249">
        <f t="shared" si="6"/>
        <v>8.9285714285714281E-3</v>
      </c>
      <c r="Q12" s="1249">
        <f t="shared" si="6"/>
        <v>6.8073519400953025E-4</v>
      </c>
      <c r="R12" s="1249">
        <f>(R11-Q11)/Q11</f>
        <v>-1.9047619047619049E-2</v>
      </c>
      <c r="S12" s="1254">
        <f>(S11-R11)/R11</f>
        <v>-5.1317614424410539E-2</v>
      </c>
      <c r="T12" s="1249">
        <f t="shared" ref="T12:X12" si="7">(T11-S11)/S11</f>
        <v>1.2426900584795321E-2</v>
      </c>
      <c r="U12" s="1248">
        <f t="shared" si="7"/>
        <v>-2.5270758122743681E-2</v>
      </c>
      <c r="V12" s="1249">
        <f t="shared" si="7"/>
        <v>8.7407407407407406E-2</v>
      </c>
      <c r="W12" s="1248">
        <f t="shared" si="7"/>
        <v>-8.1743869209809264E-2</v>
      </c>
      <c r="X12" s="1249">
        <f t="shared" si="7"/>
        <v>0.33753709198813059</v>
      </c>
    </row>
    <row r="13" spans="1:24">
      <c r="A13" s="222" t="s">
        <v>26</v>
      </c>
      <c r="B13" s="1247">
        <v>100</v>
      </c>
      <c r="C13" s="1247">
        <f>(C14/$B$14)*100</f>
        <v>115.27614571092832</v>
      </c>
      <c r="D13" s="1247">
        <f t="shared" ref="D13:X13" si="8">(D14/$B$14)*100</f>
        <v>119.1539365452409</v>
      </c>
      <c r="E13" s="1247">
        <f t="shared" si="8"/>
        <v>87.514688601645119</v>
      </c>
      <c r="F13" s="1247">
        <f t="shared" si="8"/>
        <v>79.700352526439474</v>
      </c>
      <c r="G13" s="1247">
        <f t="shared" si="8"/>
        <v>78.143360752056395</v>
      </c>
      <c r="H13" s="1247">
        <f t="shared" si="8"/>
        <v>92.097532314923626</v>
      </c>
      <c r="I13" s="1247">
        <f t="shared" si="8"/>
        <v>108.69565217391303</v>
      </c>
      <c r="J13" s="1247">
        <f t="shared" si="8"/>
        <v>107.84371327849588</v>
      </c>
      <c r="K13" s="1247">
        <f t="shared" si="8"/>
        <v>134.40070505287895</v>
      </c>
      <c r="L13" s="1247">
        <f t="shared" si="8"/>
        <v>151.20446533490011</v>
      </c>
      <c r="M13" s="1247">
        <f t="shared" si="8"/>
        <v>145.21151586368975</v>
      </c>
      <c r="N13" s="1247">
        <f t="shared" si="8"/>
        <v>167.7144535840188</v>
      </c>
      <c r="O13" s="1247">
        <f t="shared" si="8"/>
        <v>192.89071680376028</v>
      </c>
      <c r="P13" s="1247">
        <f t="shared" si="8"/>
        <v>220.03525264394827</v>
      </c>
      <c r="Q13" s="1247">
        <f t="shared" si="8"/>
        <v>269.03642773207991</v>
      </c>
      <c r="R13" s="1247">
        <f t="shared" si="8"/>
        <v>302.67332549941244</v>
      </c>
      <c r="S13" s="1247">
        <f t="shared" si="8"/>
        <v>332.81433607520563</v>
      </c>
      <c r="T13" s="1247">
        <f t="shared" si="8"/>
        <v>377.82021151586366</v>
      </c>
      <c r="U13" s="1247">
        <f t="shared" si="8"/>
        <v>457.96122209165685</v>
      </c>
      <c r="V13" s="1247">
        <f t="shared" si="8"/>
        <v>611.48648648648646</v>
      </c>
      <c r="W13" s="1247">
        <f t="shared" si="8"/>
        <v>564.01292596944779</v>
      </c>
      <c r="X13" s="1247">
        <f t="shared" si="8"/>
        <v>539.95299647473564</v>
      </c>
    </row>
    <row r="14" spans="1:24">
      <c r="A14" s="158" t="s">
        <v>321</v>
      </c>
      <c r="B14" s="1264">
        <f>MaoSetor73!B8</f>
        <v>3404</v>
      </c>
      <c r="C14" s="1264">
        <f>MaoSetor73!C8</f>
        <v>3924</v>
      </c>
      <c r="D14" s="1264">
        <f>MaoSetor73!D8</f>
        <v>4056</v>
      </c>
      <c r="E14" s="1264">
        <f>MaoSetor73!E8</f>
        <v>2979</v>
      </c>
      <c r="F14" s="1264">
        <f>MaoSetor73!F8</f>
        <v>2713</v>
      </c>
      <c r="G14" s="1264">
        <f>MaoSetor73!G8</f>
        <v>2660</v>
      </c>
      <c r="H14" s="1264">
        <f>MaoSetor73!H8</f>
        <v>3135</v>
      </c>
      <c r="I14" s="1264">
        <f>MaoSetor73!I8</f>
        <v>3700</v>
      </c>
      <c r="J14" s="1264">
        <f>MaoSetor73!J8</f>
        <v>3671</v>
      </c>
      <c r="K14" s="1264">
        <f>MaoSetor73!K8</f>
        <v>4575</v>
      </c>
      <c r="L14" s="1265">
        <f>MaoSetor73!L8</f>
        <v>5147</v>
      </c>
      <c r="M14" s="1265">
        <f>MaoSetor73!M8</f>
        <v>4943</v>
      </c>
      <c r="N14" s="1266">
        <v>5709</v>
      </c>
      <c r="O14" s="1266">
        <v>6566</v>
      </c>
      <c r="P14" s="1266">
        <v>7490</v>
      </c>
      <c r="Q14" s="1266">
        <v>9158</v>
      </c>
      <c r="R14" s="1266">
        <v>10303</v>
      </c>
      <c r="S14" s="916">
        <v>11329</v>
      </c>
      <c r="T14" s="651">
        <v>12861</v>
      </c>
      <c r="U14" s="1251">
        <v>15589</v>
      </c>
      <c r="V14" s="1251">
        <v>20815</v>
      </c>
      <c r="W14" s="1250">
        <v>19199</v>
      </c>
      <c r="X14" s="1251">
        <v>18380</v>
      </c>
    </row>
    <row r="15" spans="1:24" ht="13.5" thickBot="1">
      <c r="A15" s="223" t="s">
        <v>312</v>
      </c>
      <c r="B15" s="1262"/>
      <c r="C15" s="1255">
        <f t="shared" ref="C15:K15" si="9">(C14-B14)/B14</f>
        <v>0.15276145710928318</v>
      </c>
      <c r="D15" s="1255">
        <f t="shared" si="9"/>
        <v>3.3639143730886847E-2</v>
      </c>
      <c r="E15" s="1263">
        <f t="shared" si="9"/>
        <v>-0.26553254437869822</v>
      </c>
      <c r="F15" s="1263">
        <f t="shared" si="9"/>
        <v>-8.9291708627056057E-2</v>
      </c>
      <c r="G15" s="1263">
        <f t="shared" si="9"/>
        <v>-1.9535569480280134E-2</v>
      </c>
      <c r="H15" s="1263">
        <f t="shared" si="9"/>
        <v>0.17857142857142858</v>
      </c>
      <c r="I15" s="1263">
        <f t="shared" si="9"/>
        <v>0.18022328548644337</v>
      </c>
      <c r="J15" s="1255">
        <f t="shared" si="9"/>
        <v>-7.8378378378378376E-3</v>
      </c>
      <c r="K15" s="1255">
        <f t="shared" si="9"/>
        <v>0.24625442658676111</v>
      </c>
      <c r="L15" s="1255">
        <f t="shared" ref="L15:Q15" si="10">(L14-K14)/K14</f>
        <v>0.12502732240437159</v>
      </c>
      <c r="M15" s="1255">
        <f t="shared" si="10"/>
        <v>-3.9634738682727801E-2</v>
      </c>
      <c r="N15" s="1249">
        <f t="shared" si="10"/>
        <v>0.15496661946186527</v>
      </c>
      <c r="O15" s="1249">
        <f t="shared" si="10"/>
        <v>0.15011385531616744</v>
      </c>
      <c r="P15" s="1249">
        <f t="shared" si="10"/>
        <v>0.14072494669509594</v>
      </c>
      <c r="Q15" s="1249">
        <f t="shared" si="10"/>
        <v>0.22269692923898532</v>
      </c>
      <c r="R15" s="1249">
        <f>(R14-Q14)/Q14</f>
        <v>0.12502729853679842</v>
      </c>
      <c r="S15" s="1254">
        <f>(S14-R14)/R14</f>
        <v>9.9582645831311267E-2</v>
      </c>
      <c r="T15" s="1249">
        <f>(T14-S14)/S14</f>
        <v>0.13522817547885957</v>
      </c>
      <c r="U15" s="1248">
        <f t="shared" ref="U15:X15" si="11">(U14-T14)/T14</f>
        <v>0.21211414353471736</v>
      </c>
      <c r="V15" s="1249">
        <f t="shared" si="11"/>
        <v>0.33523638463018796</v>
      </c>
      <c r="W15" s="1248">
        <f t="shared" si="11"/>
        <v>-7.7636319961566183E-2</v>
      </c>
      <c r="X15" s="1249">
        <f t="shared" si="11"/>
        <v>-4.2658471795406008E-2</v>
      </c>
    </row>
    <row r="16" spans="1:24">
      <c r="A16" s="222" t="s">
        <v>26</v>
      </c>
      <c r="B16" s="1247">
        <v>100</v>
      </c>
      <c r="C16" s="1247">
        <f>(C17/$B$17)*100</f>
        <v>112.50885896527285</v>
      </c>
      <c r="D16" s="1247">
        <f t="shared" ref="D16:X16" si="12">(D17/$B$17)*100</f>
        <v>122.78525868178596</v>
      </c>
      <c r="E16" s="1247">
        <f t="shared" si="12"/>
        <v>98.192771084337352</v>
      </c>
      <c r="F16" s="1247">
        <f t="shared" si="12"/>
        <v>71.722182849043236</v>
      </c>
      <c r="G16" s="1247">
        <f t="shared" si="12"/>
        <v>67.682494684620835</v>
      </c>
      <c r="H16" s="1247">
        <f t="shared" si="12"/>
        <v>83.770375620127567</v>
      </c>
      <c r="I16" s="1247">
        <f t="shared" si="12"/>
        <v>90.29057406094968</v>
      </c>
      <c r="J16" s="1247">
        <f t="shared" si="12"/>
        <v>100.42523033309709</v>
      </c>
      <c r="K16" s="1247">
        <f t="shared" si="12"/>
        <v>102.12615166548547</v>
      </c>
      <c r="L16" s="1247">
        <f t="shared" si="12"/>
        <v>94.968107725017717</v>
      </c>
      <c r="M16" s="1247">
        <f t="shared" si="12"/>
        <v>91.141034727143861</v>
      </c>
      <c r="N16" s="1247">
        <f t="shared" si="12"/>
        <v>103.93338058114811</v>
      </c>
      <c r="O16" s="1247">
        <f t="shared" si="12"/>
        <v>127.8880226789511</v>
      </c>
      <c r="P16" s="1247">
        <f t="shared" si="12"/>
        <v>180.72289156626508</v>
      </c>
      <c r="Q16" s="1247">
        <f t="shared" si="12"/>
        <v>184.86888731396175</v>
      </c>
      <c r="R16" s="1247">
        <f t="shared" si="12"/>
        <v>213.60737065910703</v>
      </c>
      <c r="S16" s="1247">
        <f t="shared" si="12"/>
        <v>255.10276399716511</v>
      </c>
      <c r="T16" s="1247">
        <f t="shared" si="12"/>
        <v>301.27569099929133</v>
      </c>
      <c r="U16" s="1247">
        <f t="shared" si="12"/>
        <v>349.85825655563428</v>
      </c>
      <c r="V16" s="1247">
        <f t="shared" si="12"/>
        <v>367.11552090715804</v>
      </c>
      <c r="W16" s="1247">
        <f t="shared" si="12"/>
        <v>343.51523742026933</v>
      </c>
      <c r="X16" s="1247">
        <f t="shared" si="12"/>
        <v>357.15804394046773</v>
      </c>
    </row>
    <row r="17" spans="1:24">
      <c r="A17" s="158" t="s">
        <v>322</v>
      </c>
      <c r="B17" s="1264">
        <f>MaoSetor73!B9</f>
        <v>2822</v>
      </c>
      <c r="C17" s="1264">
        <f>MaoSetor73!C9</f>
        <v>3175</v>
      </c>
      <c r="D17" s="1264">
        <f>MaoSetor73!D9</f>
        <v>3465</v>
      </c>
      <c r="E17" s="1264">
        <f>MaoSetor73!E9</f>
        <v>2771</v>
      </c>
      <c r="F17" s="1264">
        <f>MaoSetor73!F9</f>
        <v>2024</v>
      </c>
      <c r="G17" s="1264">
        <f>MaoSetor73!G9</f>
        <v>1910</v>
      </c>
      <c r="H17" s="1264">
        <f>MaoSetor73!H9</f>
        <v>2364</v>
      </c>
      <c r="I17" s="1264">
        <f>MaoSetor73!I9</f>
        <v>2548</v>
      </c>
      <c r="J17" s="1264">
        <f>MaoSetor73!J9</f>
        <v>2834</v>
      </c>
      <c r="K17" s="1264">
        <f>MaoSetor73!K9</f>
        <v>2882</v>
      </c>
      <c r="L17" s="1265">
        <f>MaoSetor73!L9</f>
        <v>2680</v>
      </c>
      <c r="M17" s="1265">
        <f>MaoSetor73!M9</f>
        <v>2572</v>
      </c>
      <c r="N17" s="1266">
        <v>2933</v>
      </c>
      <c r="O17" s="1266">
        <v>3609</v>
      </c>
      <c r="P17" s="1266">
        <v>5100</v>
      </c>
      <c r="Q17" s="1266">
        <v>5217</v>
      </c>
      <c r="R17" s="1266">
        <v>6028</v>
      </c>
      <c r="S17" s="916">
        <v>7199</v>
      </c>
      <c r="T17" s="651">
        <v>8502</v>
      </c>
      <c r="U17" s="1251">
        <v>9873</v>
      </c>
      <c r="V17" s="1251">
        <v>10360</v>
      </c>
      <c r="W17" s="1250">
        <v>9694</v>
      </c>
      <c r="X17" s="1251">
        <v>10079</v>
      </c>
    </row>
    <row r="18" spans="1:24" ht="13.5" thickBot="1">
      <c r="A18" s="223" t="s">
        <v>312</v>
      </c>
      <c r="B18" s="1262"/>
      <c r="C18" s="1255">
        <f t="shared" ref="C18:J18" si="13">(C17-B17)/B17</f>
        <v>0.12508858965272857</v>
      </c>
      <c r="D18" s="1255">
        <f t="shared" si="13"/>
        <v>9.1338582677165353E-2</v>
      </c>
      <c r="E18" s="1263">
        <f t="shared" si="13"/>
        <v>-0.20028860028860029</v>
      </c>
      <c r="F18" s="1263">
        <f t="shared" si="13"/>
        <v>-0.26957776975821002</v>
      </c>
      <c r="G18" s="1263">
        <f t="shared" si="13"/>
        <v>-5.632411067193676E-2</v>
      </c>
      <c r="H18" s="1263">
        <f t="shared" si="13"/>
        <v>0.23769633507853402</v>
      </c>
      <c r="I18" s="1263">
        <f t="shared" si="13"/>
        <v>7.7834179357021999E-2</v>
      </c>
      <c r="J18" s="1255">
        <f t="shared" si="13"/>
        <v>0.11224489795918367</v>
      </c>
      <c r="K18" s="1263">
        <f t="shared" ref="K18:Q18" si="14">(K17-J17)/J17</f>
        <v>1.6937191249117856E-2</v>
      </c>
      <c r="L18" s="1255">
        <f t="shared" si="14"/>
        <v>-7.0090215128383065E-2</v>
      </c>
      <c r="M18" s="1263">
        <f t="shared" si="14"/>
        <v>-4.0298507462686567E-2</v>
      </c>
      <c r="N18" s="1249">
        <f t="shared" si="14"/>
        <v>0.14035769828926906</v>
      </c>
      <c r="O18" s="1249">
        <f t="shared" si="14"/>
        <v>0.23048073644732356</v>
      </c>
      <c r="P18" s="1249">
        <f t="shared" si="14"/>
        <v>0.41313383208645055</v>
      </c>
      <c r="Q18" s="1249">
        <f t="shared" si="14"/>
        <v>2.2941176470588236E-2</v>
      </c>
      <c r="R18" s="1249">
        <f>(R17-Q17)/Q17</f>
        <v>0.15545332566609163</v>
      </c>
      <c r="S18" s="1254">
        <f>(S17-R17)/R17</f>
        <v>0.19426011944260119</v>
      </c>
      <c r="T18" s="1249">
        <f t="shared" ref="T18:X18" si="15">(T17-S17)/S17</f>
        <v>0.18099736074454786</v>
      </c>
      <c r="U18" s="1248">
        <f t="shared" si="15"/>
        <v>0.16125617501764292</v>
      </c>
      <c r="V18" s="1249">
        <f t="shared" si="15"/>
        <v>4.9326445862453154E-2</v>
      </c>
      <c r="W18" s="1248">
        <f t="shared" si="15"/>
        <v>-6.4285714285714279E-2</v>
      </c>
      <c r="X18" s="1249">
        <f t="shared" si="15"/>
        <v>3.9715287806890862E-2</v>
      </c>
    </row>
    <row r="19" spans="1:24">
      <c r="A19" s="222" t="s">
        <v>26</v>
      </c>
      <c r="B19" s="1247">
        <v>100</v>
      </c>
      <c r="C19" s="1247">
        <f>(C20/$B$20)*100</f>
        <v>113.82079459002537</v>
      </c>
      <c r="D19" s="1247">
        <f t="shared" ref="D19:X19" si="16">(D20/$B$20)*100</f>
        <v>112.29923922231615</v>
      </c>
      <c r="E19" s="1247">
        <f t="shared" si="16"/>
        <v>98.858833474218088</v>
      </c>
      <c r="F19" s="1247">
        <f t="shared" si="16"/>
        <v>83.136094674556219</v>
      </c>
      <c r="G19" s="1247">
        <f t="shared" si="16"/>
        <v>69.061707523245985</v>
      </c>
      <c r="H19" s="1247">
        <f t="shared" si="16"/>
        <v>64.623837700760774</v>
      </c>
      <c r="I19" s="1247">
        <f t="shared" si="16"/>
        <v>75.655114116652584</v>
      </c>
      <c r="J19" s="1247">
        <f t="shared" si="16"/>
        <v>75.486052409129329</v>
      </c>
      <c r="K19" s="1247">
        <f t="shared" si="16"/>
        <v>63.989856297548606</v>
      </c>
      <c r="L19" s="1247">
        <f t="shared" si="16"/>
        <v>62.637362637362635</v>
      </c>
      <c r="M19" s="1247">
        <f t="shared" si="16"/>
        <v>48.647506339814036</v>
      </c>
      <c r="N19" s="1247">
        <f t="shared" si="16"/>
        <v>39.222316145393066</v>
      </c>
      <c r="O19" s="1247">
        <f t="shared" si="16"/>
        <v>46.703296703296701</v>
      </c>
      <c r="P19" s="1247">
        <f t="shared" si="16"/>
        <v>49.281487743026204</v>
      </c>
      <c r="Q19" s="1247">
        <f t="shared" si="16"/>
        <v>54.775993237531694</v>
      </c>
      <c r="R19" s="1247">
        <f t="shared" si="16"/>
        <v>60.735418427726117</v>
      </c>
      <c r="S19" s="1247">
        <f t="shared" si="16"/>
        <v>63.693998309382927</v>
      </c>
      <c r="T19" s="1247">
        <f t="shared" si="16"/>
        <v>75.486052409129329</v>
      </c>
      <c r="U19" s="1247">
        <f t="shared" si="16"/>
        <v>74.006762468300934</v>
      </c>
      <c r="V19" s="1247">
        <f t="shared" si="16"/>
        <v>80.050718512256964</v>
      </c>
      <c r="W19" s="1247">
        <f t="shared" si="16"/>
        <v>80.642434488588336</v>
      </c>
      <c r="X19" s="1247">
        <f t="shared" si="16"/>
        <v>71.513102282333051</v>
      </c>
    </row>
    <row r="20" spans="1:24">
      <c r="A20" s="158" t="s">
        <v>323</v>
      </c>
      <c r="B20" s="1264">
        <f>MaoSetor73!B10</f>
        <v>2366</v>
      </c>
      <c r="C20" s="1264">
        <f>MaoSetor73!C10</f>
        <v>2693</v>
      </c>
      <c r="D20" s="1264">
        <f>MaoSetor73!D10</f>
        <v>2657</v>
      </c>
      <c r="E20" s="1264">
        <f>MaoSetor73!E10</f>
        <v>2339</v>
      </c>
      <c r="F20" s="1264">
        <f>MaoSetor73!F10</f>
        <v>1967</v>
      </c>
      <c r="G20" s="1264">
        <f>MaoSetor73!G10</f>
        <v>1634</v>
      </c>
      <c r="H20" s="1264">
        <f>MaoSetor73!H10</f>
        <v>1529</v>
      </c>
      <c r="I20" s="1264">
        <f>MaoSetor73!I10</f>
        <v>1790</v>
      </c>
      <c r="J20" s="1264">
        <f>MaoSetor73!J10</f>
        <v>1786</v>
      </c>
      <c r="K20" s="1264">
        <f>MaoSetor73!K10</f>
        <v>1514</v>
      </c>
      <c r="L20" s="1265">
        <f>MaoSetor73!L10</f>
        <v>1482</v>
      </c>
      <c r="M20" s="1265">
        <f>MaoSetor73!M10</f>
        <v>1151</v>
      </c>
      <c r="N20" s="1266">
        <v>928</v>
      </c>
      <c r="O20" s="1266">
        <v>1105</v>
      </c>
      <c r="P20" s="1266">
        <v>1166</v>
      </c>
      <c r="Q20" s="1266">
        <v>1296</v>
      </c>
      <c r="R20" s="1266">
        <v>1437</v>
      </c>
      <c r="S20" s="916">
        <v>1507</v>
      </c>
      <c r="T20" s="651">
        <v>1786</v>
      </c>
      <c r="U20" s="1251">
        <v>1751</v>
      </c>
      <c r="V20" s="1251">
        <v>1894</v>
      </c>
      <c r="W20" s="1250">
        <v>1908</v>
      </c>
      <c r="X20" s="1251">
        <v>1692</v>
      </c>
    </row>
    <row r="21" spans="1:24" ht="13.5" thickBot="1">
      <c r="A21" s="223" t="s">
        <v>312</v>
      </c>
      <c r="B21" s="1262"/>
      <c r="C21" s="1255">
        <f t="shared" ref="C21:J21" si="17">(C20-B20)/B20</f>
        <v>0.13820794590025359</v>
      </c>
      <c r="D21" s="1255">
        <f t="shared" si="17"/>
        <v>-1.3367991088005942E-2</v>
      </c>
      <c r="E21" s="1263">
        <f t="shared" si="17"/>
        <v>-0.11968385397064359</v>
      </c>
      <c r="F21" s="1263">
        <f t="shared" si="17"/>
        <v>-0.15904232578024796</v>
      </c>
      <c r="G21" s="1263">
        <f t="shared" si="17"/>
        <v>-0.16929334011184544</v>
      </c>
      <c r="H21" s="1263">
        <f t="shared" si="17"/>
        <v>-6.4259485924112611E-2</v>
      </c>
      <c r="I21" s="1263">
        <f t="shared" si="17"/>
        <v>0.17069980379332897</v>
      </c>
      <c r="J21" s="1255">
        <f t="shared" si="17"/>
        <v>-2.2346368715083797E-3</v>
      </c>
      <c r="K21" s="1263">
        <f t="shared" ref="K21:P21" si="18">(K20-J20)/J20</f>
        <v>-0.1522956326987682</v>
      </c>
      <c r="L21" s="1255">
        <f t="shared" si="18"/>
        <v>-2.1136063408190225E-2</v>
      </c>
      <c r="M21" s="1263">
        <f t="shared" si="18"/>
        <v>-0.2233468286099865</v>
      </c>
      <c r="N21" s="1249">
        <f t="shared" si="18"/>
        <v>-0.19374456993918332</v>
      </c>
      <c r="O21" s="1249">
        <f t="shared" si="18"/>
        <v>0.19073275862068967</v>
      </c>
      <c r="P21" s="1249">
        <f t="shared" si="18"/>
        <v>5.5203619909502261E-2</v>
      </c>
      <c r="Q21" s="1249">
        <f t="shared" ref="Q21:S21" si="19">(Q20-P20)/P20</f>
        <v>0.11149228130360206</v>
      </c>
      <c r="R21" s="1249">
        <f t="shared" si="19"/>
        <v>0.10879629629629629</v>
      </c>
      <c r="S21" s="1254">
        <f t="shared" si="19"/>
        <v>4.8712595685455808E-2</v>
      </c>
      <c r="T21" s="1249">
        <f t="shared" ref="T21" si="20">(T20-S20)/S20</f>
        <v>0.18513603185136032</v>
      </c>
      <c r="U21" s="1248">
        <f t="shared" ref="U21" si="21">(U20-T20)/T20</f>
        <v>-1.9596864501679731E-2</v>
      </c>
      <c r="V21" s="1249">
        <f t="shared" ref="V21" si="22">(V20-U20)/U20</f>
        <v>8.1667618503712167E-2</v>
      </c>
      <c r="W21" s="1248">
        <f t="shared" ref="W21" si="23">(W20-V20)/V20</f>
        <v>7.3917634635691657E-3</v>
      </c>
      <c r="X21" s="1249">
        <f t="shared" ref="X21" si="24">(X20-W20)/W20</f>
        <v>-0.11320754716981132</v>
      </c>
    </row>
    <row r="22" spans="1:24">
      <c r="A22" s="222" t="s">
        <v>26</v>
      </c>
      <c r="B22" s="1247">
        <v>100</v>
      </c>
      <c r="C22" s="1247">
        <f>(C23/$B$23)*100</f>
        <v>105.20231213872833</v>
      </c>
      <c r="D22" s="1247">
        <f t="shared" ref="D22:X22" si="25">(D23/$B$23)*100</f>
        <v>103.94990366088632</v>
      </c>
      <c r="E22" s="1247">
        <f t="shared" si="25"/>
        <v>74.084778420038532</v>
      </c>
      <c r="F22" s="1247">
        <f t="shared" si="25"/>
        <v>72.639691714836218</v>
      </c>
      <c r="G22" s="1247">
        <f t="shared" si="25"/>
        <v>63.680154142581891</v>
      </c>
      <c r="H22" s="1247">
        <f t="shared" si="25"/>
        <v>58.092485549132945</v>
      </c>
      <c r="I22" s="1247">
        <f t="shared" si="25"/>
        <v>67.53371868978806</v>
      </c>
      <c r="J22" s="1247">
        <f t="shared" si="25"/>
        <v>63.680154142581891</v>
      </c>
      <c r="K22" s="1247">
        <f t="shared" si="25"/>
        <v>75.240847784200383</v>
      </c>
      <c r="L22" s="1247">
        <f t="shared" si="25"/>
        <v>121.1946050096339</v>
      </c>
      <c r="M22" s="1247">
        <f t="shared" si="25"/>
        <v>106.16570327552985</v>
      </c>
      <c r="N22" s="1247">
        <f t="shared" si="25"/>
        <v>134.8747591522158</v>
      </c>
      <c r="O22" s="1247">
        <f t="shared" si="25"/>
        <v>147.49518304431598</v>
      </c>
      <c r="P22" s="1247">
        <f t="shared" si="25"/>
        <v>179.28709055876686</v>
      </c>
      <c r="Q22" s="1247">
        <f t="shared" si="25"/>
        <v>268.01541425818886</v>
      </c>
      <c r="R22" s="1247">
        <f t="shared" si="25"/>
        <v>311.3680154142582</v>
      </c>
      <c r="S22" s="1247">
        <f t="shared" si="25"/>
        <v>388.43930635838149</v>
      </c>
      <c r="T22" s="1247">
        <f t="shared" si="25"/>
        <v>481.88824662813101</v>
      </c>
      <c r="U22" s="1247">
        <f t="shared" si="25"/>
        <v>605.29865125240849</v>
      </c>
      <c r="V22" s="1247">
        <f t="shared" si="25"/>
        <v>684.2967244701349</v>
      </c>
      <c r="W22" s="1247">
        <f t="shared" si="25"/>
        <v>596.43545279383432</v>
      </c>
      <c r="X22" s="1247">
        <f t="shared" si="25"/>
        <v>689.11368015414257</v>
      </c>
    </row>
    <row r="23" spans="1:24">
      <c r="A23" s="158" t="s">
        <v>324</v>
      </c>
      <c r="B23" s="1264">
        <f>MaoSetor73!B11</f>
        <v>1038</v>
      </c>
      <c r="C23" s="1264">
        <f>MaoSetor73!C11</f>
        <v>1092</v>
      </c>
      <c r="D23" s="1264">
        <f>MaoSetor73!D11</f>
        <v>1079</v>
      </c>
      <c r="E23" s="1264">
        <f>MaoSetor73!E11</f>
        <v>769</v>
      </c>
      <c r="F23" s="1264">
        <f>MaoSetor73!F11</f>
        <v>754</v>
      </c>
      <c r="G23" s="1264">
        <f>MaoSetor73!G11</f>
        <v>661</v>
      </c>
      <c r="H23" s="1264">
        <f>MaoSetor73!H11</f>
        <v>603</v>
      </c>
      <c r="I23" s="1264">
        <f>MaoSetor73!I11</f>
        <v>701</v>
      </c>
      <c r="J23" s="1264">
        <f>MaoSetor73!J11</f>
        <v>661</v>
      </c>
      <c r="K23" s="1264">
        <f>MaoSetor73!K11</f>
        <v>781</v>
      </c>
      <c r="L23" s="1265">
        <f>MaoSetor73!L11</f>
        <v>1258</v>
      </c>
      <c r="M23" s="1265">
        <f>MaoSetor73!M11</f>
        <v>1102</v>
      </c>
      <c r="N23" s="1266">
        <v>1400</v>
      </c>
      <c r="O23" s="1266">
        <v>1531</v>
      </c>
      <c r="P23" s="1266">
        <v>1861</v>
      </c>
      <c r="Q23" s="1266">
        <v>2782</v>
      </c>
      <c r="R23" s="1266">
        <v>3232</v>
      </c>
      <c r="S23" s="916">
        <v>4032</v>
      </c>
      <c r="T23" s="651">
        <v>5002</v>
      </c>
      <c r="U23" s="1251">
        <v>6283</v>
      </c>
      <c r="V23" s="1251">
        <v>7103</v>
      </c>
      <c r="W23" s="1250">
        <v>6191</v>
      </c>
      <c r="X23" s="1251">
        <v>7153</v>
      </c>
    </row>
    <row r="24" spans="1:24" ht="13.5" thickBot="1">
      <c r="A24" s="223" t="s">
        <v>312</v>
      </c>
      <c r="B24" s="1262"/>
      <c r="C24" s="1255">
        <f t="shared" ref="C24:J24" si="26">(C23-B23)/B23</f>
        <v>5.2023121387283239E-2</v>
      </c>
      <c r="D24" s="1255">
        <f t="shared" si="26"/>
        <v>-1.1904761904761904E-2</v>
      </c>
      <c r="E24" s="1263">
        <f t="shared" si="26"/>
        <v>-0.28730305838739573</v>
      </c>
      <c r="F24" s="1263">
        <f t="shared" si="26"/>
        <v>-1.950585175552666E-2</v>
      </c>
      <c r="G24" s="1263">
        <f t="shared" si="26"/>
        <v>-0.123342175066313</v>
      </c>
      <c r="H24" s="1263">
        <f t="shared" si="26"/>
        <v>-8.7745839636913764E-2</v>
      </c>
      <c r="I24" s="1263">
        <f t="shared" si="26"/>
        <v>0.1625207296849088</v>
      </c>
      <c r="J24" s="1255">
        <f t="shared" si="26"/>
        <v>-5.7061340941512127E-2</v>
      </c>
      <c r="K24" s="1263">
        <f t="shared" ref="K24:P24" si="27">(K23-J23)/J23</f>
        <v>0.18154311649016641</v>
      </c>
      <c r="L24" s="1255">
        <f t="shared" si="27"/>
        <v>0.61075544174135721</v>
      </c>
      <c r="M24" s="1263">
        <f t="shared" si="27"/>
        <v>-0.12400635930047695</v>
      </c>
      <c r="N24" s="1249">
        <f t="shared" si="27"/>
        <v>0.27041742286751363</v>
      </c>
      <c r="O24" s="1249">
        <f t="shared" si="27"/>
        <v>9.3571428571428569E-2</v>
      </c>
      <c r="P24" s="1249">
        <f t="shared" si="27"/>
        <v>0.2155453951665578</v>
      </c>
      <c r="Q24" s="1249">
        <f t="shared" ref="Q24:S24" si="28">(Q23-P23)/P23</f>
        <v>0.49489521762493283</v>
      </c>
      <c r="R24" s="1249">
        <f t="shared" si="28"/>
        <v>0.16175413371675054</v>
      </c>
      <c r="S24" s="1254">
        <f t="shared" si="28"/>
        <v>0.24752475247524752</v>
      </c>
      <c r="T24" s="1249">
        <f t="shared" ref="T24" si="29">(T23-S23)/S23</f>
        <v>0.24057539682539683</v>
      </c>
      <c r="U24" s="1248">
        <f t="shared" ref="U24" si="30">(U23-T23)/T23</f>
        <v>0.25609756097560976</v>
      </c>
      <c r="V24" s="1249">
        <f t="shared" ref="V24" si="31">(V23-U23)/U23</f>
        <v>0.13051090243514243</v>
      </c>
      <c r="W24" s="1248">
        <f t="shared" ref="W24" si="32">(W23-V23)/V23</f>
        <v>-0.12839645220329438</v>
      </c>
      <c r="X24" s="1249">
        <f t="shared" ref="X24" si="33">(X23-W23)/W23</f>
        <v>0.15538685188176385</v>
      </c>
    </row>
    <row r="25" spans="1:24">
      <c r="A25" s="525" t="s">
        <v>26</v>
      </c>
      <c r="B25" s="1247">
        <v>100</v>
      </c>
      <c r="C25" s="1247">
        <f>(C26/$B$26)*100</f>
        <v>125.4302103250478</v>
      </c>
      <c r="D25" s="1247">
        <f t="shared" ref="D25:X25" si="34">(D26/$B$26)*100</f>
        <v>151.81644359464627</v>
      </c>
      <c r="E25" s="1247">
        <f t="shared" si="34"/>
        <v>114.34034416826005</v>
      </c>
      <c r="F25" s="1247">
        <f t="shared" si="34"/>
        <v>87.571701720841304</v>
      </c>
      <c r="G25" s="1247">
        <f t="shared" si="34"/>
        <v>59.273422562141484</v>
      </c>
      <c r="H25" s="1247">
        <f t="shared" si="34"/>
        <v>57.361376673040155</v>
      </c>
      <c r="I25" s="1247">
        <f t="shared" si="34"/>
        <v>67.686424474187376</v>
      </c>
      <c r="J25" s="1247">
        <f t="shared" si="34"/>
        <v>60.994263862332701</v>
      </c>
      <c r="K25" s="1247">
        <f t="shared" si="34"/>
        <v>56.022944550669216</v>
      </c>
      <c r="L25" s="1247">
        <f t="shared" si="34"/>
        <v>77.246653919694069</v>
      </c>
      <c r="M25" s="1247">
        <f t="shared" si="34"/>
        <v>52.390057361376677</v>
      </c>
      <c r="N25" s="1247">
        <f t="shared" si="34"/>
        <v>83.173996175908229</v>
      </c>
      <c r="O25" s="1247">
        <f t="shared" si="34"/>
        <v>96.558317399617593</v>
      </c>
      <c r="P25" s="1247">
        <f t="shared" si="34"/>
        <v>395.02868068833652</v>
      </c>
      <c r="Q25" s="1247">
        <f t="shared" si="34"/>
        <v>568.64244741873802</v>
      </c>
      <c r="R25" s="1247">
        <f t="shared" si="34"/>
        <v>663.86233269598472</v>
      </c>
      <c r="S25" s="1247">
        <f t="shared" si="34"/>
        <v>689.86615678776286</v>
      </c>
      <c r="T25" s="1247">
        <f t="shared" si="34"/>
        <v>757.36137667304013</v>
      </c>
      <c r="U25" s="1247">
        <f t="shared" si="34"/>
        <v>943.21223709369019</v>
      </c>
      <c r="V25" s="1247">
        <f t="shared" si="34"/>
        <v>1162.5239005736137</v>
      </c>
      <c r="W25" s="1247">
        <f t="shared" si="34"/>
        <v>1179.3499043977056</v>
      </c>
      <c r="X25" s="1247">
        <f t="shared" si="34"/>
        <v>1536.7112810707458</v>
      </c>
    </row>
    <row r="26" spans="1:24">
      <c r="A26" s="158" t="s">
        <v>325</v>
      </c>
      <c r="B26" s="1264">
        <f>MaoSetor73!B12</f>
        <v>523</v>
      </c>
      <c r="C26" s="1264">
        <f>MaoSetor73!C12</f>
        <v>656</v>
      </c>
      <c r="D26" s="1264">
        <f>MaoSetor73!D12</f>
        <v>794</v>
      </c>
      <c r="E26" s="1264">
        <f>MaoSetor73!E12</f>
        <v>598</v>
      </c>
      <c r="F26" s="1264">
        <f>MaoSetor73!F12</f>
        <v>458</v>
      </c>
      <c r="G26" s="1264">
        <f>MaoSetor73!G12</f>
        <v>310</v>
      </c>
      <c r="H26" s="1264">
        <f>MaoSetor73!H12</f>
        <v>300</v>
      </c>
      <c r="I26" s="1264">
        <f>MaoSetor73!I12</f>
        <v>354</v>
      </c>
      <c r="J26" s="1264">
        <f>MaoSetor73!J12</f>
        <v>319</v>
      </c>
      <c r="K26" s="1264">
        <f>MaoSetor73!K12</f>
        <v>293</v>
      </c>
      <c r="L26" s="1265">
        <f>MaoSetor73!L12</f>
        <v>404</v>
      </c>
      <c r="M26" s="1265">
        <f>MaoSetor73!M12</f>
        <v>274</v>
      </c>
      <c r="N26" s="1266">
        <v>435</v>
      </c>
      <c r="O26" s="1266">
        <v>505</v>
      </c>
      <c r="P26" s="1266">
        <v>2066</v>
      </c>
      <c r="Q26" s="1266">
        <v>2974</v>
      </c>
      <c r="R26" s="1266">
        <v>3472</v>
      </c>
      <c r="S26" s="916">
        <v>3608</v>
      </c>
      <c r="T26" s="651">
        <v>3961</v>
      </c>
      <c r="U26" s="1251">
        <v>4933</v>
      </c>
      <c r="V26" s="1251">
        <v>6080</v>
      </c>
      <c r="W26" s="1250">
        <v>6168</v>
      </c>
      <c r="X26" s="1251">
        <v>8037</v>
      </c>
    </row>
    <row r="27" spans="1:24" ht="13.5" thickBot="1">
      <c r="A27" s="223" t="s">
        <v>312</v>
      </c>
      <c r="B27" s="1262"/>
      <c r="C27" s="1263">
        <f t="shared" ref="C27:J27" si="35">(C26-B26)/B26</f>
        <v>0.25430210325047803</v>
      </c>
      <c r="D27" s="1263">
        <f t="shared" si="35"/>
        <v>0.21036585365853658</v>
      </c>
      <c r="E27" s="1263">
        <f t="shared" si="35"/>
        <v>-0.24685138539042822</v>
      </c>
      <c r="F27" s="1263">
        <f t="shared" si="35"/>
        <v>-0.23411371237458195</v>
      </c>
      <c r="G27" s="1263">
        <f t="shared" si="35"/>
        <v>-0.32314410480349343</v>
      </c>
      <c r="H27" s="1263">
        <f t="shared" si="35"/>
        <v>-3.2258064516129031E-2</v>
      </c>
      <c r="I27" s="1263">
        <f t="shared" si="35"/>
        <v>0.18</v>
      </c>
      <c r="J27" s="1263">
        <f t="shared" si="35"/>
        <v>-9.8870056497175146E-2</v>
      </c>
      <c r="K27" s="1263">
        <f t="shared" ref="K27:P27" si="36">(K26-J26)/J26</f>
        <v>-8.1504702194357362E-2</v>
      </c>
      <c r="L27" s="1263">
        <f t="shared" si="36"/>
        <v>0.37883959044368598</v>
      </c>
      <c r="M27" s="1263">
        <f t="shared" si="36"/>
        <v>-0.32178217821782179</v>
      </c>
      <c r="N27" s="1249">
        <f t="shared" si="36"/>
        <v>0.58759124087591241</v>
      </c>
      <c r="O27" s="1249">
        <f t="shared" si="36"/>
        <v>0.16091954022988506</v>
      </c>
      <c r="P27" s="1249">
        <f t="shared" si="36"/>
        <v>3.0910891089108912</v>
      </c>
      <c r="Q27" s="1249">
        <f t="shared" ref="Q27:S27" si="37">(Q26-P26)/P26</f>
        <v>0.4394966118102614</v>
      </c>
      <c r="R27" s="1249">
        <f t="shared" si="37"/>
        <v>0.16745124411566914</v>
      </c>
      <c r="S27" s="1254">
        <f t="shared" si="37"/>
        <v>3.9170506912442393E-2</v>
      </c>
      <c r="T27" s="1249">
        <f t="shared" ref="T27" si="38">(T26-S26)/S26</f>
        <v>9.7838137472283815E-2</v>
      </c>
      <c r="U27" s="1248">
        <f t="shared" ref="U27" si="39">(U26-T26)/T26</f>
        <v>0.24539257763191114</v>
      </c>
      <c r="V27" s="1249">
        <f t="shared" ref="V27" si="40">(V26-U26)/U26</f>
        <v>0.23251571052098113</v>
      </c>
      <c r="W27" s="1248">
        <f t="shared" ref="W27" si="41">(W26-V26)/V26</f>
        <v>1.4473684210526316E-2</v>
      </c>
      <c r="X27" s="1249">
        <f t="shared" ref="X27" si="42">(X26-W26)/W26</f>
        <v>0.30301556420233461</v>
      </c>
    </row>
    <row r="28" spans="1:24">
      <c r="A28" s="222" t="s">
        <v>26</v>
      </c>
      <c r="B28" s="1247">
        <v>100</v>
      </c>
      <c r="C28" s="1247">
        <f>(C29/$B$29)*100</f>
        <v>125.87729768441156</v>
      </c>
      <c r="D28" s="1247">
        <f t="shared" ref="D28:X28" si="43">(D29/$B$29)*100</f>
        <v>100.95488183337311</v>
      </c>
      <c r="E28" s="1247">
        <f t="shared" si="43"/>
        <v>76.700883265695879</v>
      </c>
      <c r="F28" s="1247">
        <f t="shared" si="43"/>
        <v>65.958462640248271</v>
      </c>
      <c r="G28" s="1247">
        <f t="shared" si="43"/>
        <v>74.218190498925765</v>
      </c>
      <c r="H28" s="1247">
        <f t="shared" si="43"/>
        <v>82.430174265934582</v>
      </c>
      <c r="I28" s="1247">
        <f t="shared" si="43"/>
        <v>80.401050370016719</v>
      </c>
      <c r="J28" s="1247">
        <f t="shared" si="43"/>
        <v>76.223442349009304</v>
      </c>
      <c r="K28" s="1247">
        <f t="shared" si="43"/>
        <v>82.668894724277877</v>
      </c>
      <c r="L28" s="1247">
        <f t="shared" si="43"/>
        <v>70.9238481737885</v>
      </c>
      <c r="M28" s="1247">
        <f t="shared" si="43"/>
        <v>61.375029840057294</v>
      </c>
      <c r="N28" s="1247">
        <f t="shared" si="43"/>
        <v>57.078061589878246</v>
      </c>
      <c r="O28" s="1247">
        <f t="shared" si="43"/>
        <v>52.088804010503701</v>
      </c>
      <c r="P28" s="1247">
        <f t="shared" si="43"/>
        <v>46.693721651945573</v>
      </c>
      <c r="Q28" s="1247">
        <f t="shared" si="43"/>
        <v>41.752208164239676</v>
      </c>
      <c r="R28" s="1247">
        <f t="shared" si="43"/>
        <v>46.168536643590357</v>
      </c>
      <c r="S28" s="1247">
        <f t="shared" si="43"/>
        <v>46.383385056099307</v>
      </c>
      <c r="T28" s="1247">
        <f t="shared" si="43"/>
        <v>27.763189305323465</v>
      </c>
      <c r="U28" s="1247">
        <f t="shared" si="43"/>
        <v>19.575077584148961</v>
      </c>
      <c r="V28" s="1247">
        <f t="shared" si="43"/>
        <v>20.195750775841489</v>
      </c>
      <c r="W28" s="1247">
        <f t="shared" si="43"/>
        <v>17.187873000716163</v>
      </c>
      <c r="X28" s="1247">
        <f t="shared" si="43"/>
        <v>19.33635712580568</v>
      </c>
    </row>
    <row r="29" spans="1:24">
      <c r="A29" s="158" t="s">
        <v>326</v>
      </c>
      <c r="B29" s="1264">
        <f>MaoSetor73!B13</f>
        <v>4189</v>
      </c>
      <c r="C29" s="1264">
        <f>MaoSetor73!C13</f>
        <v>5273</v>
      </c>
      <c r="D29" s="1264">
        <f>MaoSetor73!D13</f>
        <v>4229</v>
      </c>
      <c r="E29" s="1264">
        <f>MaoSetor73!E13</f>
        <v>3213</v>
      </c>
      <c r="F29" s="1264">
        <f>MaoSetor73!F13</f>
        <v>2763</v>
      </c>
      <c r="G29" s="1264">
        <f>MaoSetor73!G13</f>
        <v>3109</v>
      </c>
      <c r="H29" s="1264">
        <f>MaoSetor73!H13</f>
        <v>3453</v>
      </c>
      <c r="I29" s="1264">
        <f>MaoSetor73!I13</f>
        <v>3368</v>
      </c>
      <c r="J29" s="1264">
        <f>MaoSetor73!J13</f>
        <v>3193</v>
      </c>
      <c r="K29" s="1264">
        <f>MaoSetor73!K13</f>
        <v>3463</v>
      </c>
      <c r="L29" s="1265">
        <f>MaoSetor73!L13</f>
        <v>2971</v>
      </c>
      <c r="M29" s="1265">
        <f>MaoSetor73!M13</f>
        <v>2571</v>
      </c>
      <c r="N29" s="1266">
        <v>2391</v>
      </c>
      <c r="O29" s="1266">
        <v>2182</v>
      </c>
      <c r="P29" s="1266">
        <v>1956</v>
      </c>
      <c r="Q29" s="1266">
        <v>1749</v>
      </c>
      <c r="R29" s="1266">
        <v>1934</v>
      </c>
      <c r="S29" s="916">
        <v>1943</v>
      </c>
      <c r="T29" s="651">
        <v>1163</v>
      </c>
      <c r="U29" s="1251">
        <v>820</v>
      </c>
      <c r="V29" s="1251">
        <v>846</v>
      </c>
      <c r="W29" s="1250">
        <v>720</v>
      </c>
      <c r="X29" s="1251">
        <v>810</v>
      </c>
    </row>
    <row r="30" spans="1:24" ht="13.5" thickBot="1">
      <c r="A30" s="223" t="s">
        <v>312</v>
      </c>
      <c r="B30" s="1262"/>
      <c r="C30" s="1255">
        <f t="shared" ref="C30:J30" si="44">(C29-B29)/B29</f>
        <v>0.25877297684411554</v>
      </c>
      <c r="D30" s="1255">
        <f t="shared" si="44"/>
        <v>-0.19798975915038877</v>
      </c>
      <c r="E30" s="1263">
        <f t="shared" si="44"/>
        <v>-0.24024592102151809</v>
      </c>
      <c r="F30" s="1263">
        <f t="shared" si="44"/>
        <v>-0.14005602240896359</v>
      </c>
      <c r="G30" s="1263">
        <f t="shared" si="44"/>
        <v>0.12522620340209917</v>
      </c>
      <c r="H30" s="1263">
        <f t="shared" si="44"/>
        <v>0.11064651013187519</v>
      </c>
      <c r="I30" s="1263">
        <f t="shared" si="44"/>
        <v>-2.4616275702287867E-2</v>
      </c>
      <c r="J30" s="1255">
        <f t="shared" si="44"/>
        <v>-5.1959619952494061E-2</v>
      </c>
      <c r="K30" s="1263">
        <f t="shared" ref="K30:P30" si="45">(K29-J29)/J29</f>
        <v>8.4559974945192615E-2</v>
      </c>
      <c r="L30" s="1255">
        <f t="shared" si="45"/>
        <v>-0.14207334680912503</v>
      </c>
      <c r="M30" s="1263">
        <f t="shared" si="45"/>
        <v>-0.13463480309660047</v>
      </c>
      <c r="N30" s="1249">
        <f t="shared" si="45"/>
        <v>-7.0011668611435235E-2</v>
      </c>
      <c r="O30" s="1249">
        <f t="shared" si="45"/>
        <v>-8.7411125052279381E-2</v>
      </c>
      <c r="P30" s="1249">
        <f t="shared" si="45"/>
        <v>-0.10357470210815765</v>
      </c>
      <c r="Q30" s="1249">
        <f t="shared" ref="Q30:S30" si="46">(Q29-P29)/P29</f>
        <v>-0.10582822085889571</v>
      </c>
      <c r="R30" s="1249">
        <f t="shared" si="46"/>
        <v>0.10577472841623785</v>
      </c>
      <c r="S30" s="1254">
        <f t="shared" si="46"/>
        <v>4.6535677352637023E-3</v>
      </c>
      <c r="T30" s="1249">
        <f t="shared" ref="T30" si="47">(T29-S29)/S29</f>
        <v>-0.40144107050952138</v>
      </c>
      <c r="U30" s="1248">
        <f t="shared" ref="U30" si="48">(U29-T29)/T29</f>
        <v>-0.29492691315563196</v>
      </c>
      <c r="V30" s="1249">
        <f t="shared" ref="V30" si="49">(V29-U29)/U29</f>
        <v>3.1707317073170732E-2</v>
      </c>
      <c r="W30" s="1248">
        <f t="shared" ref="W30" si="50">(W29-V29)/V29</f>
        <v>-0.14893617021276595</v>
      </c>
      <c r="X30" s="1249">
        <f t="shared" ref="X30" si="51">(X29-W29)/W29</f>
        <v>0.125</v>
      </c>
    </row>
    <row r="31" spans="1:24">
      <c r="A31" s="222" t="s">
        <v>26</v>
      </c>
      <c r="B31" s="1247">
        <v>100</v>
      </c>
      <c r="C31" s="1247">
        <f>(C32/$B$32)*100</f>
        <v>124.945295404814</v>
      </c>
      <c r="D31" s="1247">
        <f t="shared" ref="D31:X31" si="52">(D32/$B$32)*100</f>
        <v>136.76148796498907</v>
      </c>
      <c r="E31" s="1247">
        <f t="shared" si="52"/>
        <v>124.28884026258207</v>
      </c>
      <c r="F31" s="1247">
        <f t="shared" si="52"/>
        <v>104.15754923413567</v>
      </c>
      <c r="G31" s="1247">
        <f t="shared" si="52"/>
        <v>71.115973741794321</v>
      </c>
      <c r="H31" s="1247">
        <f t="shared" si="52"/>
        <v>99.781181619256017</v>
      </c>
      <c r="I31" s="1247">
        <f t="shared" si="52"/>
        <v>116.19256017505471</v>
      </c>
      <c r="J31" s="1247">
        <f t="shared" si="52"/>
        <v>113.78555798687088</v>
      </c>
      <c r="K31" s="1247">
        <f t="shared" si="52"/>
        <v>127.35229759299781</v>
      </c>
      <c r="L31" s="1247">
        <f t="shared" si="52"/>
        <v>134.57330415754925</v>
      </c>
      <c r="M31" s="1247">
        <f t="shared" si="52"/>
        <v>144.42013129102844</v>
      </c>
      <c r="N31" s="1247">
        <f t="shared" si="52"/>
        <v>191.24726477024069</v>
      </c>
      <c r="O31" s="1247">
        <f t="shared" si="52"/>
        <v>243.54485776805254</v>
      </c>
      <c r="P31" s="1247">
        <f t="shared" si="52"/>
        <v>255.36105032822758</v>
      </c>
      <c r="Q31" s="1247">
        <f t="shared" si="52"/>
        <v>300.43763676148797</v>
      </c>
      <c r="R31" s="1247">
        <f t="shared" si="52"/>
        <v>377.24288840262579</v>
      </c>
      <c r="S31" s="1247">
        <f t="shared" si="52"/>
        <v>424.72647702406999</v>
      </c>
      <c r="T31" s="1247">
        <f t="shared" si="52"/>
        <v>466.52078774617064</v>
      </c>
      <c r="U31" s="1247">
        <f t="shared" si="52"/>
        <v>508.97155361050335</v>
      </c>
      <c r="V31" s="1247">
        <f t="shared" si="52"/>
        <v>477.68052516411376</v>
      </c>
      <c r="W31" s="1247">
        <f t="shared" si="52"/>
        <v>438.73085339168495</v>
      </c>
      <c r="X31" s="1247">
        <f t="shared" si="52"/>
        <v>462.80087527352299</v>
      </c>
    </row>
    <row r="32" spans="1:24">
      <c r="A32" s="158" t="s">
        <v>327</v>
      </c>
      <c r="B32" s="1267">
        <f>MaoSetor73!B14</f>
        <v>457</v>
      </c>
      <c r="C32" s="1267">
        <f>MaoSetor73!C14</f>
        <v>571</v>
      </c>
      <c r="D32" s="1267">
        <f>MaoSetor73!D14</f>
        <v>625</v>
      </c>
      <c r="E32" s="1267">
        <f>MaoSetor73!E14</f>
        <v>568</v>
      </c>
      <c r="F32" s="1267">
        <f>MaoSetor73!F14</f>
        <v>476</v>
      </c>
      <c r="G32" s="1267">
        <f>MaoSetor73!G14</f>
        <v>325</v>
      </c>
      <c r="H32" s="1267">
        <f>MaoSetor73!H14</f>
        <v>456</v>
      </c>
      <c r="I32" s="1267">
        <f>MaoSetor73!I14</f>
        <v>531</v>
      </c>
      <c r="J32" s="1267">
        <f>MaoSetor73!J14</f>
        <v>520</v>
      </c>
      <c r="K32" s="1267">
        <f>MaoSetor73!K14</f>
        <v>582</v>
      </c>
      <c r="L32" s="1268">
        <f>MaoSetor73!L14</f>
        <v>615</v>
      </c>
      <c r="M32" s="1268">
        <f>MaoSetor73!M14</f>
        <v>660</v>
      </c>
      <c r="N32" s="914">
        <v>874</v>
      </c>
      <c r="O32" s="914">
        <v>1113</v>
      </c>
      <c r="P32" s="914">
        <v>1167</v>
      </c>
      <c r="Q32" s="914">
        <v>1373</v>
      </c>
      <c r="R32" s="914">
        <v>1724</v>
      </c>
      <c r="S32" s="916">
        <v>1941</v>
      </c>
      <c r="T32" s="651">
        <v>2132</v>
      </c>
      <c r="U32" s="1251">
        <v>2326</v>
      </c>
      <c r="V32" s="1251">
        <v>2183</v>
      </c>
      <c r="W32" s="1250">
        <v>2005</v>
      </c>
      <c r="X32" s="1251">
        <v>2115</v>
      </c>
    </row>
    <row r="33" spans="1:24" ht="13.5" thickBot="1">
      <c r="A33" s="223" t="s">
        <v>312</v>
      </c>
      <c r="B33" s="1262"/>
      <c r="C33" s="1255">
        <f t="shared" ref="C33:J33" si="53">(C32-B32)/B32</f>
        <v>0.24945295404814005</v>
      </c>
      <c r="D33" s="1255">
        <f t="shared" si="53"/>
        <v>9.4570928196147111E-2</v>
      </c>
      <c r="E33" s="1263">
        <f t="shared" si="53"/>
        <v>-9.1200000000000003E-2</v>
      </c>
      <c r="F33" s="1263">
        <f t="shared" si="53"/>
        <v>-0.1619718309859155</v>
      </c>
      <c r="G33" s="1263">
        <f t="shared" si="53"/>
        <v>-0.3172268907563025</v>
      </c>
      <c r="H33" s="1263">
        <f t="shared" si="53"/>
        <v>0.40307692307692305</v>
      </c>
      <c r="I33" s="1263">
        <f t="shared" si="53"/>
        <v>0.16447368421052633</v>
      </c>
      <c r="J33" s="1255">
        <f t="shared" si="53"/>
        <v>-2.0715630885122412E-2</v>
      </c>
      <c r="K33" s="1263">
        <f t="shared" ref="K33:P33" si="54">(K32-J32)/J32</f>
        <v>0.11923076923076924</v>
      </c>
      <c r="L33" s="1255">
        <f t="shared" si="54"/>
        <v>5.6701030927835051E-2</v>
      </c>
      <c r="M33" s="1263">
        <f t="shared" si="54"/>
        <v>7.3170731707317069E-2</v>
      </c>
      <c r="N33" s="1249">
        <f t="shared" si="54"/>
        <v>0.32424242424242422</v>
      </c>
      <c r="O33" s="1249">
        <f t="shared" si="54"/>
        <v>0.27345537757437072</v>
      </c>
      <c r="P33" s="1249">
        <f t="shared" si="54"/>
        <v>4.8517520215633422E-2</v>
      </c>
      <c r="Q33" s="1249">
        <f t="shared" ref="Q33:T33" si="55">(Q32-P32)/P32</f>
        <v>0.17652099400171378</v>
      </c>
      <c r="R33" s="1249">
        <f t="shared" si="55"/>
        <v>0.25564457392571011</v>
      </c>
      <c r="S33" s="1254">
        <f t="shared" si="55"/>
        <v>0.12587006960556846</v>
      </c>
      <c r="T33" s="1249">
        <f t="shared" si="55"/>
        <v>9.8402885110767641E-2</v>
      </c>
      <c r="U33" s="1248">
        <f t="shared" ref="U33" si="56">(U32-T32)/T32</f>
        <v>9.0994371482176359E-2</v>
      </c>
      <c r="V33" s="1249">
        <f t="shared" ref="V33" si="57">(V32-U32)/U32</f>
        <v>-6.1478933791917455E-2</v>
      </c>
      <c r="W33" s="1248">
        <f t="shared" ref="W33" si="58">(W32-V32)/V32</f>
        <v>-8.1539166284928993E-2</v>
      </c>
      <c r="X33" s="1249">
        <f t="shared" ref="X33" si="59">(X32-W32)/W32</f>
        <v>5.4862842892768077E-2</v>
      </c>
    </row>
    <row r="34" spans="1:24">
      <c r="A34" s="222" t="s">
        <v>26</v>
      </c>
      <c r="B34" s="1247">
        <v>100</v>
      </c>
      <c r="C34" s="1247">
        <f>(C35/$B$35)*100</f>
        <v>105.33333333333333</v>
      </c>
      <c r="D34" s="1247">
        <f t="shared" ref="D34:X34" si="60">(D35/$B$35)*100</f>
        <v>151.11111111111111</v>
      </c>
      <c r="E34" s="1247">
        <f t="shared" si="60"/>
        <v>123.55555555555556</v>
      </c>
      <c r="F34" s="1247">
        <f t="shared" si="60"/>
        <v>115.11111111111111</v>
      </c>
      <c r="G34" s="1247">
        <f t="shared" si="60"/>
        <v>224.88888888888886</v>
      </c>
      <c r="H34" s="1247">
        <f t="shared" si="60"/>
        <v>186.66666666666666</v>
      </c>
      <c r="I34" s="1247">
        <f t="shared" si="60"/>
        <v>185.33333333333331</v>
      </c>
      <c r="J34" s="1247">
        <f t="shared" si="60"/>
        <v>172.88888888888889</v>
      </c>
      <c r="K34" s="1247">
        <f t="shared" si="60"/>
        <v>155.11111111111111</v>
      </c>
      <c r="L34" s="1247">
        <f t="shared" si="60"/>
        <v>174.2222222222222</v>
      </c>
      <c r="M34" s="1247">
        <f t="shared" si="60"/>
        <v>209.7777777777778</v>
      </c>
      <c r="N34" s="1247">
        <f t="shared" si="60"/>
        <v>233.77777777777777</v>
      </c>
      <c r="O34" s="1247">
        <f t="shared" si="60"/>
        <v>301.77777777777777</v>
      </c>
      <c r="P34" s="1247">
        <f t="shared" si="60"/>
        <v>620.88888888888891</v>
      </c>
      <c r="Q34" s="1247">
        <f t="shared" si="60"/>
        <v>699.55555555555554</v>
      </c>
      <c r="R34" s="1247">
        <f t="shared" si="60"/>
        <v>685.77777777777783</v>
      </c>
      <c r="S34" s="1247">
        <f t="shared" si="60"/>
        <v>680.88888888888891</v>
      </c>
      <c r="T34" s="1247">
        <f t="shared" si="60"/>
        <v>705.33333333333337</v>
      </c>
      <c r="U34" s="1247">
        <f t="shared" si="60"/>
        <v>664</v>
      </c>
      <c r="V34" s="1247">
        <f t="shared" si="60"/>
        <v>820.88888888888891</v>
      </c>
      <c r="W34" s="1247">
        <f t="shared" si="60"/>
        <v>822.22222222222217</v>
      </c>
      <c r="X34" s="1247">
        <f t="shared" si="60"/>
        <v>923.55555555555554</v>
      </c>
    </row>
    <row r="35" spans="1:24">
      <c r="A35" s="158" t="s">
        <v>328</v>
      </c>
      <c r="B35" s="1264">
        <f>MaoSetor73!B15</f>
        <v>225</v>
      </c>
      <c r="C35" s="1264">
        <f>MaoSetor73!C15</f>
        <v>237</v>
      </c>
      <c r="D35" s="1264">
        <f>MaoSetor73!D15</f>
        <v>340</v>
      </c>
      <c r="E35" s="1264">
        <f>MaoSetor73!E15</f>
        <v>278</v>
      </c>
      <c r="F35" s="1264">
        <f>MaoSetor73!F15</f>
        <v>259</v>
      </c>
      <c r="G35" s="1264">
        <f>MaoSetor73!G15</f>
        <v>506</v>
      </c>
      <c r="H35" s="1264">
        <f>MaoSetor73!H15</f>
        <v>420</v>
      </c>
      <c r="I35" s="1264">
        <f>MaoSetor73!I15</f>
        <v>417</v>
      </c>
      <c r="J35" s="1264">
        <f>MaoSetor73!J15</f>
        <v>389</v>
      </c>
      <c r="K35" s="1264">
        <f>MaoSetor73!K15</f>
        <v>349</v>
      </c>
      <c r="L35" s="1265">
        <f>MaoSetor73!L15</f>
        <v>392</v>
      </c>
      <c r="M35" s="1265">
        <f>MaoSetor73!M15</f>
        <v>472</v>
      </c>
      <c r="N35" s="1266">
        <v>526</v>
      </c>
      <c r="O35" s="1266">
        <v>679</v>
      </c>
      <c r="P35" s="1266">
        <v>1397</v>
      </c>
      <c r="Q35" s="1266">
        <v>1574</v>
      </c>
      <c r="R35" s="1266">
        <v>1543</v>
      </c>
      <c r="S35" s="916">
        <v>1532</v>
      </c>
      <c r="T35" s="651">
        <v>1587</v>
      </c>
      <c r="U35" s="1251">
        <v>1494</v>
      </c>
      <c r="V35" s="1251">
        <v>1847</v>
      </c>
      <c r="W35" s="1250">
        <v>1850</v>
      </c>
      <c r="X35" s="1251">
        <v>2078</v>
      </c>
    </row>
    <row r="36" spans="1:24" ht="13.5" thickBot="1">
      <c r="A36" s="223" t="s">
        <v>312</v>
      </c>
      <c r="B36" s="1262"/>
      <c r="C36" s="1255">
        <f t="shared" ref="C36:I36" si="61">(C35-B35)/B35</f>
        <v>5.3333333333333337E-2</v>
      </c>
      <c r="D36" s="1255">
        <f t="shared" si="61"/>
        <v>0.43459915611814348</v>
      </c>
      <c r="E36" s="1263">
        <f t="shared" si="61"/>
        <v>-0.18235294117647058</v>
      </c>
      <c r="F36" s="1263">
        <f t="shared" si="61"/>
        <v>-6.83453237410072E-2</v>
      </c>
      <c r="G36" s="1263">
        <f t="shared" si="61"/>
        <v>0.95366795366795365</v>
      </c>
      <c r="H36" s="1263">
        <f t="shared" si="61"/>
        <v>-0.16996047430830039</v>
      </c>
      <c r="I36" s="1263">
        <f t="shared" si="61"/>
        <v>-7.1428571428571426E-3</v>
      </c>
      <c r="J36" s="1263">
        <f t="shared" ref="J36:P36" si="62">(J35-I35)/I35</f>
        <v>-6.7146282973621102E-2</v>
      </c>
      <c r="K36" s="1263">
        <f t="shared" si="62"/>
        <v>-0.10282776349614396</v>
      </c>
      <c r="L36" s="1263">
        <f t="shared" si="62"/>
        <v>0.12320916905444126</v>
      </c>
      <c r="M36" s="1263">
        <f t="shared" si="62"/>
        <v>0.20408163265306123</v>
      </c>
      <c r="N36" s="1249">
        <f t="shared" si="62"/>
        <v>0.11440677966101695</v>
      </c>
      <c r="O36" s="1249">
        <f t="shared" si="62"/>
        <v>0.29087452471482889</v>
      </c>
      <c r="P36" s="1249">
        <f t="shared" si="62"/>
        <v>1.0574374079528719</v>
      </c>
      <c r="Q36" s="1249">
        <f t="shared" ref="Q36:T36" si="63">(Q35-P35)/P35</f>
        <v>0.12670007158196134</v>
      </c>
      <c r="R36" s="1249">
        <f t="shared" si="63"/>
        <v>-1.9695044472681066E-2</v>
      </c>
      <c r="S36" s="1254">
        <f t="shared" si="63"/>
        <v>-7.1289695398574207E-3</v>
      </c>
      <c r="T36" s="1249">
        <f t="shared" si="63"/>
        <v>3.5900783289817231E-2</v>
      </c>
      <c r="U36" s="1248">
        <f t="shared" ref="U36" si="64">(U35-T35)/T35</f>
        <v>-5.8601134215500943E-2</v>
      </c>
      <c r="V36" s="1249">
        <f t="shared" ref="V36" si="65">(V35-U35)/U35</f>
        <v>0.23627844712182061</v>
      </c>
      <c r="W36" s="1248">
        <f t="shared" ref="W36" si="66">(W35-V35)/V35</f>
        <v>1.6242555495397943E-3</v>
      </c>
      <c r="X36" s="1249">
        <f t="shared" ref="X36" si="67">(X35-W35)/W35</f>
        <v>0.12324324324324325</v>
      </c>
    </row>
    <row r="37" spans="1:24">
      <c r="A37" s="222" t="s">
        <v>26</v>
      </c>
      <c r="B37" s="1247">
        <v>100</v>
      </c>
      <c r="C37" s="1247">
        <f>(C38/$B$38)*100</f>
        <v>81.498902477265602</v>
      </c>
      <c r="D37" s="1247">
        <f t="shared" ref="D37:X37" si="68">(D38/$B$38)*100</f>
        <v>66.384446534963942</v>
      </c>
      <c r="E37" s="1247">
        <f t="shared" si="68"/>
        <v>41.298212605832553</v>
      </c>
      <c r="F37" s="1247">
        <f t="shared" si="68"/>
        <v>20.382565067419254</v>
      </c>
      <c r="G37" s="1247">
        <f t="shared" si="68"/>
        <v>16.745061147695203</v>
      </c>
      <c r="H37" s="1247">
        <f t="shared" si="68"/>
        <v>16.839134524929445</v>
      </c>
      <c r="I37" s="1247">
        <f t="shared" si="68"/>
        <v>15.114455942301664</v>
      </c>
      <c r="J37" s="1247">
        <f t="shared" si="68"/>
        <v>8.5293195359046727</v>
      </c>
      <c r="K37" s="1247">
        <f t="shared" si="68"/>
        <v>2.66541235497021</v>
      </c>
      <c r="L37" s="1247">
        <f t="shared" si="68"/>
        <v>2.6967701473816241</v>
      </c>
      <c r="M37" s="1247">
        <f t="shared" si="68"/>
        <v>2.5713389777359672</v>
      </c>
      <c r="N37" s="1247">
        <f t="shared" si="68"/>
        <v>2.0068987143305113</v>
      </c>
      <c r="O37" s="1247">
        <f t="shared" si="68"/>
        <v>14.738162433364691</v>
      </c>
      <c r="P37" s="1247">
        <f t="shared" si="68"/>
        <v>15.177171527124491</v>
      </c>
      <c r="Q37" s="1247">
        <f t="shared" si="68"/>
        <v>19.159611163374098</v>
      </c>
      <c r="R37" s="1247">
        <f t="shared" si="68"/>
        <v>20.194418312950766</v>
      </c>
      <c r="S37" s="1247">
        <f t="shared" si="68"/>
        <v>21.448730009407338</v>
      </c>
      <c r="T37" s="1247">
        <f t="shared" si="68"/>
        <v>19.724051426779553</v>
      </c>
      <c r="U37" s="1247">
        <f t="shared" si="68"/>
        <v>14.863593603010347</v>
      </c>
      <c r="V37" s="1247">
        <f t="shared" si="68"/>
        <v>13.232988397616808</v>
      </c>
      <c r="W37" s="1247">
        <f t="shared" si="68"/>
        <v>12.699905926622765</v>
      </c>
      <c r="X37" s="1247">
        <f t="shared" si="68"/>
        <v>14.142364377547819</v>
      </c>
    </row>
    <row r="38" spans="1:24">
      <c r="A38" s="158" t="s">
        <v>329</v>
      </c>
      <c r="B38" s="1264">
        <f>MaoSetor73!B16</f>
        <v>3189</v>
      </c>
      <c r="C38" s="1264">
        <f>MaoSetor73!C16</f>
        <v>2599</v>
      </c>
      <c r="D38" s="1264">
        <f>MaoSetor73!D16</f>
        <v>2117</v>
      </c>
      <c r="E38" s="1264">
        <f>MaoSetor73!E16</f>
        <v>1317</v>
      </c>
      <c r="F38" s="1264">
        <f>MaoSetor73!F16</f>
        <v>650</v>
      </c>
      <c r="G38" s="1264">
        <f>MaoSetor73!G16</f>
        <v>534</v>
      </c>
      <c r="H38" s="1264">
        <f>MaoSetor73!H16</f>
        <v>537</v>
      </c>
      <c r="I38" s="1264">
        <f>MaoSetor73!I16</f>
        <v>482</v>
      </c>
      <c r="J38" s="1264">
        <f>MaoSetor73!J16</f>
        <v>272</v>
      </c>
      <c r="K38" s="1264">
        <f>MaoSetor73!K16</f>
        <v>85</v>
      </c>
      <c r="L38" s="1265">
        <f>MaoSetor73!L16</f>
        <v>86</v>
      </c>
      <c r="M38" s="1265">
        <f>MaoSetor73!M16</f>
        <v>82</v>
      </c>
      <c r="N38" s="1266">
        <v>64</v>
      </c>
      <c r="O38" s="1266">
        <v>470</v>
      </c>
      <c r="P38" s="1266">
        <v>484</v>
      </c>
      <c r="Q38" s="1266">
        <v>611</v>
      </c>
      <c r="R38" s="1266">
        <v>644</v>
      </c>
      <c r="S38" s="916">
        <v>684</v>
      </c>
      <c r="T38" s="651">
        <v>629</v>
      </c>
      <c r="U38" s="1251">
        <v>474</v>
      </c>
      <c r="V38" s="1251">
        <v>422</v>
      </c>
      <c r="W38" s="1250">
        <v>405</v>
      </c>
      <c r="X38" s="1251">
        <v>451</v>
      </c>
    </row>
    <row r="39" spans="1:24" ht="13.5" thickBot="1">
      <c r="A39" s="223" t="s">
        <v>312</v>
      </c>
      <c r="B39" s="1262"/>
      <c r="C39" s="1255">
        <f t="shared" ref="C39:I39" si="69">(C38-B38)/B38</f>
        <v>-0.185010975227344</v>
      </c>
      <c r="D39" s="1255">
        <f t="shared" si="69"/>
        <v>-0.18545594459407463</v>
      </c>
      <c r="E39" s="1263">
        <f t="shared" si="69"/>
        <v>-0.3778932451582428</v>
      </c>
      <c r="F39" s="1263">
        <f t="shared" si="69"/>
        <v>-0.50645406226271827</v>
      </c>
      <c r="G39" s="1263">
        <f t="shared" si="69"/>
        <v>-0.17846153846153845</v>
      </c>
      <c r="H39" s="1263">
        <f t="shared" si="69"/>
        <v>5.6179775280898875E-3</v>
      </c>
      <c r="I39" s="1263">
        <f t="shared" si="69"/>
        <v>-0.10242085661080075</v>
      </c>
      <c r="J39" s="1263">
        <f t="shared" ref="J39:P39" si="70">(J38-I38)/I38</f>
        <v>-0.43568464730290457</v>
      </c>
      <c r="K39" s="1263">
        <f t="shared" si="70"/>
        <v>-0.6875</v>
      </c>
      <c r="L39" s="1263">
        <f t="shared" si="70"/>
        <v>1.1764705882352941E-2</v>
      </c>
      <c r="M39" s="1263">
        <f t="shared" si="70"/>
        <v>-4.6511627906976744E-2</v>
      </c>
      <c r="N39" s="1249">
        <f t="shared" si="70"/>
        <v>-0.21951219512195122</v>
      </c>
      <c r="O39" s="1249">
        <f t="shared" si="70"/>
        <v>6.34375</v>
      </c>
      <c r="P39" s="1249">
        <f t="shared" si="70"/>
        <v>2.9787234042553193E-2</v>
      </c>
      <c r="Q39" s="1249">
        <f t="shared" ref="Q39:T39" si="71">(Q38-P38)/P38</f>
        <v>0.26239669421487605</v>
      </c>
      <c r="R39" s="1249">
        <f t="shared" si="71"/>
        <v>5.4009819967266774E-2</v>
      </c>
      <c r="S39" s="1254">
        <f t="shared" si="71"/>
        <v>6.2111801242236024E-2</v>
      </c>
      <c r="T39" s="1249">
        <f t="shared" si="71"/>
        <v>-8.0409356725146194E-2</v>
      </c>
      <c r="U39" s="1248">
        <f t="shared" ref="U39" si="72">(U38-T38)/T38</f>
        <v>-0.246422893481717</v>
      </c>
      <c r="V39" s="1249">
        <f t="shared" ref="V39" si="73">(V38-U38)/U38</f>
        <v>-0.10970464135021098</v>
      </c>
      <c r="W39" s="1248">
        <f t="shared" ref="W39" si="74">(W38-V38)/V38</f>
        <v>-4.0284360189573459E-2</v>
      </c>
      <c r="X39" s="1249">
        <f t="shared" ref="X39" si="75">(X38-W38)/W38</f>
        <v>0.11358024691358025</v>
      </c>
    </row>
    <row r="40" spans="1:24">
      <c r="A40" s="222" t="s">
        <v>26</v>
      </c>
      <c r="B40" s="1247">
        <v>100</v>
      </c>
      <c r="C40" s="1247">
        <f>(C41/$B$41)*100</f>
        <v>104.1147132169576</v>
      </c>
      <c r="D40" s="1247">
        <f t="shared" ref="D40:X40" si="76">(D41/$B$41)*100</f>
        <v>104.6134663341646</v>
      </c>
      <c r="E40" s="1247">
        <f t="shared" si="76"/>
        <v>78.678304239401498</v>
      </c>
      <c r="F40" s="1247">
        <f t="shared" si="76"/>
        <v>89.526184538653368</v>
      </c>
      <c r="G40" s="1247">
        <f t="shared" si="76"/>
        <v>79.925187032418961</v>
      </c>
      <c r="H40" s="1247">
        <f t="shared" si="76"/>
        <v>79.426433915211973</v>
      </c>
      <c r="I40" s="1247">
        <f t="shared" si="76"/>
        <v>72.069825436408976</v>
      </c>
      <c r="J40" s="1247">
        <f t="shared" si="76"/>
        <v>67.955112219451379</v>
      </c>
      <c r="K40" s="1247">
        <f t="shared" si="76"/>
        <v>60.349127182044896</v>
      </c>
      <c r="L40" s="1247">
        <f t="shared" si="76"/>
        <v>66.832917705735667</v>
      </c>
      <c r="M40" s="1247">
        <f t="shared" si="76"/>
        <v>65.586034912718205</v>
      </c>
      <c r="N40" s="1247">
        <f t="shared" si="76"/>
        <v>81.047381546134673</v>
      </c>
      <c r="O40" s="1247">
        <f t="shared" si="76"/>
        <v>69.077306733167092</v>
      </c>
      <c r="P40" s="1247">
        <f t="shared" si="76"/>
        <v>69.326683291770578</v>
      </c>
      <c r="Q40" s="1247">
        <f t="shared" si="76"/>
        <v>58.229426433915208</v>
      </c>
      <c r="R40" s="1247">
        <f t="shared" si="76"/>
        <v>63.216957605985037</v>
      </c>
      <c r="S40" s="1247">
        <f t="shared" si="76"/>
        <v>66.583541147132181</v>
      </c>
      <c r="T40" s="1247">
        <f t="shared" si="76"/>
        <v>65.586034912718205</v>
      </c>
      <c r="U40" s="1247">
        <f t="shared" si="76"/>
        <v>67.456359102244392</v>
      </c>
      <c r="V40" s="1247">
        <f t="shared" si="76"/>
        <v>76.932668329177062</v>
      </c>
      <c r="W40" s="1247">
        <f t="shared" si="76"/>
        <v>91.022443890274317</v>
      </c>
      <c r="X40" s="1247">
        <f t="shared" si="76"/>
        <v>99.750623441396513</v>
      </c>
    </row>
    <row r="41" spans="1:24">
      <c r="A41" s="158" t="s">
        <v>330</v>
      </c>
      <c r="B41" s="1264">
        <f>MaoSetor73!B17</f>
        <v>802</v>
      </c>
      <c r="C41" s="1264">
        <f>MaoSetor73!C17</f>
        <v>835</v>
      </c>
      <c r="D41" s="1264">
        <f>MaoSetor73!D17</f>
        <v>839</v>
      </c>
      <c r="E41" s="1264">
        <f>MaoSetor73!E17</f>
        <v>631</v>
      </c>
      <c r="F41" s="1264">
        <f>MaoSetor73!F17</f>
        <v>718</v>
      </c>
      <c r="G41" s="1264">
        <f>MaoSetor73!G17</f>
        <v>641</v>
      </c>
      <c r="H41" s="1264">
        <f>MaoSetor73!H17</f>
        <v>637</v>
      </c>
      <c r="I41" s="1264">
        <f>MaoSetor73!I17</f>
        <v>578</v>
      </c>
      <c r="J41" s="1264">
        <f>MaoSetor73!J17</f>
        <v>545</v>
      </c>
      <c r="K41" s="1264">
        <f>MaoSetor73!K17</f>
        <v>484</v>
      </c>
      <c r="L41" s="1265">
        <f>MaoSetor73!L17</f>
        <v>536</v>
      </c>
      <c r="M41" s="1265">
        <f>MaoSetor73!M17</f>
        <v>526</v>
      </c>
      <c r="N41" s="1266">
        <v>650</v>
      </c>
      <c r="O41" s="1266">
        <v>554</v>
      </c>
      <c r="P41" s="1266">
        <v>556</v>
      </c>
      <c r="Q41" s="1266">
        <v>467</v>
      </c>
      <c r="R41" s="1266">
        <v>507</v>
      </c>
      <c r="S41" s="916">
        <v>534</v>
      </c>
      <c r="T41" s="651">
        <v>526</v>
      </c>
      <c r="U41" s="1251">
        <v>541</v>
      </c>
      <c r="V41" s="1251">
        <v>617</v>
      </c>
      <c r="W41" s="1250">
        <v>730</v>
      </c>
      <c r="X41" s="1251">
        <v>800</v>
      </c>
    </row>
    <row r="42" spans="1:24" ht="13.5" thickBot="1">
      <c r="A42" s="223" t="s">
        <v>312</v>
      </c>
      <c r="B42" s="1262"/>
      <c r="C42" s="1255">
        <f t="shared" ref="C42:J42" si="77">(C41-B41)/B41</f>
        <v>4.1147132169576058E-2</v>
      </c>
      <c r="D42" s="1255">
        <f t="shared" si="77"/>
        <v>4.7904191616766467E-3</v>
      </c>
      <c r="E42" s="1263">
        <f t="shared" si="77"/>
        <v>-0.24791418355184744</v>
      </c>
      <c r="F42" s="1263">
        <f t="shared" si="77"/>
        <v>0.13787638668779714</v>
      </c>
      <c r="G42" s="1263">
        <f t="shared" si="77"/>
        <v>-0.10724233983286909</v>
      </c>
      <c r="H42" s="1263">
        <f t="shared" si="77"/>
        <v>-6.2402496099843996E-3</v>
      </c>
      <c r="I42" s="1263">
        <f t="shared" si="77"/>
        <v>-9.2621664050235475E-2</v>
      </c>
      <c r="J42" s="1255">
        <f t="shared" si="77"/>
        <v>-5.7093425605536333E-2</v>
      </c>
      <c r="K42" s="1263">
        <f t="shared" ref="K42:Q42" si="78">(K41-J41)/J41</f>
        <v>-0.11192660550458716</v>
      </c>
      <c r="L42" s="1255">
        <f t="shared" si="78"/>
        <v>0.10743801652892562</v>
      </c>
      <c r="M42" s="1263">
        <f t="shared" si="78"/>
        <v>-1.8656716417910446E-2</v>
      </c>
      <c r="N42" s="1249">
        <f t="shared" si="78"/>
        <v>0.23574144486692014</v>
      </c>
      <c r="O42" s="1249">
        <f t="shared" si="78"/>
        <v>-0.14769230769230771</v>
      </c>
      <c r="P42" s="1249">
        <f t="shared" si="78"/>
        <v>3.6101083032490976E-3</v>
      </c>
      <c r="Q42" s="1249">
        <f t="shared" si="78"/>
        <v>-0.16007194244604317</v>
      </c>
      <c r="R42" s="1249">
        <f>(R41-Q41)/Q41</f>
        <v>8.5653104925053528E-2</v>
      </c>
      <c r="S42" s="1254">
        <f>(S41-R41)/R41</f>
        <v>5.3254437869822487E-2</v>
      </c>
      <c r="T42" s="1249">
        <f t="shared" ref="T42:X42" si="79">(T41-S41)/S41</f>
        <v>-1.4981273408239701E-2</v>
      </c>
      <c r="U42" s="1248">
        <f t="shared" si="79"/>
        <v>2.8517110266159697E-2</v>
      </c>
      <c r="V42" s="1249">
        <f t="shared" si="79"/>
        <v>0.14048059149722736</v>
      </c>
      <c r="W42" s="1248">
        <f t="shared" si="79"/>
        <v>0.18314424635332252</v>
      </c>
      <c r="X42" s="1249">
        <f t="shared" si="79"/>
        <v>9.5890410958904104E-2</v>
      </c>
    </row>
    <row r="43" spans="1:24">
      <c r="A43" s="222" t="s">
        <v>26</v>
      </c>
      <c r="B43" s="1247">
        <v>100</v>
      </c>
      <c r="C43" s="1247">
        <f>(C44/$B$44)*100</f>
        <v>111.81972789115646</v>
      </c>
      <c r="D43" s="1247">
        <f t="shared" ref="D43:X43" si="80">(D44/$B$44)*100</f>
        <v>115.5612244897959</v>
      </c>
      <c r="E43" s="1247">
        <f t="shared" si="80"/>
        <v>87.244897959183675</v>
      </c>
      <c r="F43" s="1247">
        <f t="shared" si="80"/>
        <v>70.66326530612244</v>
      </c>
      <c r="G43" s="1247">
        <f t="shared" si="80"/>
        <v>66.496598639455783</v>
      </c>
      <c r="H43" s="1247">
        <f t="shared" si="80"/>
        <v>73.384353741496597</v>
      </c>
      <c r="I43" s="1247">
        <f t="shared" si="80"/>
        <v>88.095238095238088</v>
      </c>
      <c r="J43" s="1247">
        <f t="shared" si="80"/>
        <v>61.054421768707478</v>
      </c>
      <c r="K43" s="1247">
        <f t="shared" si="80"/>
        <v>70.323129251700678</v>
      </c>
      <c r="L43" s="1247">
        <f t="shared" si="80"/>
        <v>73.384353741496597</v>
      </c>
      <c r="M43" s="1247">
        <f t="shared" si="80"/>
        <v>72.278911564625844</v>
      </c>
      <c r="N43" s="1247">
        <f t="shared" si="80"/>
        <v>89.200680272108841</v>
      </c>
      <c r="O43" s="1247">
        <f t="shared" si="80"/>
        <v>95.323129251700678</v>
      </c>
      <c r="P43" s="1247">
        <f t="shared" si="80"/>
        <v>33.41836734693878</v>
      </c>
      <c r="Q43" s="1247">
        <f t="shared" si="80"/>
        <v>34.098639455782312</v>
      </c>
      <c r="R43" s="1247">
        <f t="shared" si="80"/>
        <v>38.775510204081634</v>
      </c>
      <c r="S43" s="1247">
        <f t="shared" si="80"/>
        <v>42.176870748299322</v>
      </c>
      <c r="T43" s="1247">
        <f t="shared" si="80"/>
        <v>43.792517006802726</v>
      </c>
      <c r="U43" s="1247">
        <f t="shared" si="80"/>
        <v>44.472789115646258</v>
      </c>
      <c r="V43" s="1247">
        <f t="shared" si="80"/>
        <v>45.663265306122447</v>
      </c>
      <c r="W43" s="1247">
        <f t="shared" si="80"/>
        <v>45.663265306122447</v>
      </c>
      <c r="X43" s="1247">
        <f t="shared" si="80"/>
        <v>44.472789115646258</v>
      </c>
    </row>
    <row r="44" spans="1:24">
      <c r="A44" s="158" t="s">
        <v>331</v>
      </c>
      <c r="B44" s="1264">
        <f>MaoSetor73!B18</f>
        <v>1176</v>
      </c>
      <c r="C44" s="1264">
        <f>MaoSetor73!C18</f>
        <v>1315</v>
      </c>
      <c r="D44" s="1264">
        <f>MaoSetor73!D18</f>
        <v>1359</v>
      </c>
      <c r="E44" s="1264">
        <f>MaoSetor73!E18</f>
        <v>1026</v>
      </c>
      <c r="F44" s="1264">
        <f>MaoSetor73!F18</f>
        <v>831</v>
      </c>
      <c r="G44" s="1264">
        <f>MaoSetor73!G18</f>
        <v>782</v>
      </c>
      <c r="H44" s="1264">
        <f>MaoSetor73!H18</f>
        <v>863</v>
      </c>
      <c r="I44" s="1264">
        <f>MaoSetor73!I18</f>
        <v>1036</v>
      </c>
      <c r="J44" s="1264">
        <f>MaoSetor73!J18</f>
        <v>718</v>
      </c>
      <c r="K44" s="1264">
        <f>MaoSetor73!K18</f>
        <v>827</v>
      </c>
      <c r="L44" s="1265">
        <f>MaoSetor73!L18</f>
        <v>863</v>
      </c>
      <c r="M44" s="1265">
        <f>MaoSetor73!M18</f>
        <v>850</v>
      </c>
      <c r="N44" s="1266">
        <v>1049</v>
      </c>
      <c r="O44" s="1266">
        <v>1121</v>
      </c>
      <c r="P44" s="1266">
        <v>393</v>
      </c>
      <c r="Q44" s="1266">
        <v>401</v>
      </c>
      <c r="R44" s="1266">
        <v>456</v>
      </c>
      <c r="S44" s="916">
        <v>496</v>
      </c>
      <c r="T44" s="651">
        <v>515</v>
      </c>
      <c r="U44" s="1251">
        <v>523</v>
      </c>
      <c r="V44" s="1251">
        <v>537</v>
      </c>
      <c r="W44" s="1250">
        <v>537</v>
      </c>
      <c r="X44" s="1251">
        <v>523</v>
      </c>
    </row>
    <row r="45" spans="1:24" ht="13.5" thickBot="1">
      <c r="A45" s="223" t="s">
        <v>312</v>
      </c>
      <c r="B45" s="1262"/>
      <c r="C45" s="1255">
        <f t="shared" ref="C45:J45" si="81">(C44-B44)/B44</f>
        <v>0.11819727891156463</v>
      </c>
      <c r="D45" s="1255">
        <f t="shared" si="81"/>
        <v>3.3460076045627375E-2</v>
      </c>
      <c r="E45" s="1263">
        <f t="shared" si="81"/>
        <v>-0.24503311258278146</v>
      </c>
      <c r="F45" s="1263">
        <f t="shared" si="81"/>
        <v>-0.19005847953216373</v>
      </c>
      <c r="G45" s="1263">
        <f t="shared" si="81"/>
        <v>-5.8965102286401928E-2</v>
      </c>
      <c r="H45" s="1263">
        <f t="shared" si="81"/>
        <v>0.10358056265984655</v>
      </c>
      <c r="I45" s="1263">
        <f t="shared" si="81"/>
        <v>0.20046349942062572</v>
      </c>
      <c r="J45" s="1255">
        <f t="shared" si="81"/>
        <v>-0.30694980694980695</v>
      </c>
      <c r="K45" s="1263">
        <f t="shared" ref="K45:P45" si="82">(K44-J44)/J44</f>
        <v>0.15181058495821728</v>
      </c>
      <c r="L45" s="1255">
        <f t="shared" si="82"/>
        <v>4.3530834340991538E-2</v>
      </c>
      <c r="M45" s="1263">
        <f t="shared" si="82"/>
        <v>-1.5063731170336037E-2</v>
      </c>
      <c r="N45" s="1249">
        <f t="shared" si="82"/>
        <v>0.23411764705882354</v>
      </c>
      <c r="O45" s="1249">
        <f t="shared" si="82"/>
        <v>6.8636796949475692E-2</v>
      </c>
      <c r="P45" s="1249">
        <f t="shared" si="82"/>
        <v>-0.64942016057091878</v>
      </c>
      <c r="Q45" s="1249">
        <f t="shared" ref="Q45:S45" si="83">(Q44-P44)/P44</f>
        <v>2.0356234096692113E-2</v>
      </c>
      <c r="R45" s="1249">
        <f t="shared" si="83"/>
        <v>0.13715710723192021</v>
      </c>
      <c r="S45" s="1254">
        <f t="shared" si="83"/>
        <v>8.771929824561403E-2</v>
      </c>
      <c r="T45" s="1249">
        <f t="shared" ref="T45" si="84">(T44-S44)/S44</f>
        <v>3.8306451612903226E-2</v>
      </c>
      <c r="U45" s="1248">
        <f t="shared" ref="U45" si="85">(U44-T44)/T44</f>
        <v>1.5533980582524271E-2</v>
      </c>
      <c r="V45" s="1249">
        <f t="shared" ref="V45" si="86">(V44-U44)/U44</f>
        <v>2.676864244741874E-2</v>
      </c>
      <c r="W45" s="1248">
        <f t="shared" ref="W45" si="87">(W44-V44)/V44</f>
        <v>0</v>
      </c>
      <c r="X45" s="1249">
        <f t="shared" ref="X45" si="88">(X44-W44)/W44</f>
        <v>-2.6070763500931099E-2</v>
      </c>
    </row>
    <row r="46" spans="1:24">
      <c r="A46" s="222" t="s">
        <v>26</v>
      </c>
      <c r="B46" s="1247">
        <v>100</v>
      </c>
      <c r="C46" s="1247">
        <f>(C47/$B$47)*100</f>
        <v>131.55487804878047</v>
      </c>
      <c r="D46" s="1247">
        <f t="shared" ref="D46:X46" si="89">(D47/$B$47)*100</f>
        <v>168.44512195121953</v>
      </c>
      <c r="E46" s="1247">
        <f t="shared" si="89"/>
        <v>136.28048780487805</v>
      </c>
      <c r="F46" s="1247">
        <f t="shared" si="89"/>
        <v>112.65243902439023</v>
      </c>
      <c r="G46" s="1247">
        <f t="shared" si="89"/>
        <v>98.018292682926827</v>
      </c>
      <c r="H46" s="1247">
        <f t="shared" si="89"/>
        <v>108.23170731707317</v>
      </c>
      <c r="I46" s="1247">
        <f t="shared" si="89"/>
        <v>99.695121951219505</v>
      </c>
      <c r="J46" s="1247">
        <f t="shared" si="89"/>
        <v>68.75</v>
      </c>
      <c r="K46" s="1247">
        <f t="shared" si="89"/>
        <v>52.591463414634141</v>
      </c>
      <c r="L46" s="1247">
        <f t="shared" si="89"/>
        <v>53.506097560975604</v>
      </c>
      <c r="M46" s="1247">
        <f t="shared" si="89"/>
        <v>31.097560975609756</v>
      </c>
      <c r="N46" s="1247">
        <f t="shared" si="89"/>
        <v>26.676829268292686</v>
      </c>
      <c r="O46" s="1247">
        <f t="shared" si="89"/>
        <v>70.731707317073173</v>
      </c>
      <c r="P46" s="1247">
        <f t="shared" si="89"/>
        <v>49.085365853658537</v>
      </c>
      <c r="Q46" s="1247">
        <f t="shared" si="89"/>
        <v>43.75</v>
      </c>
      <c r="R46" s="1247">
        <f t="shared" si="89"/>
        <v>27.134146341463417</v>
      </c>
      <c r="S46" s="1247">
        <f t="shared" si="89"/>
        <v>12.804878048780488</v>
      </c>
      <c r="T46" s="1247">
        <f t="shared" si="89"/>
        <v>5.0304878048780495</v>
      </c>
      <c r="U46" s="1247">
        <f t="shared" si="89"/>
        <v>0</v>
      </c>
      <c r="V46" s="1247">
        <f t="shared" si="89"/>
        <v>0</v>
      </c>
      <c r="W46" s="1247">
        <f t="shared" si="89"/>
        <v>0</v>
      </c>
      <c r="X46" s="1247">
        <f t="shared" si="89"/>
        <v>0</v>
      </c>
    </row>
    <row r="47" spans="1:24">
      <c r="A47" s="158" t="s">
        <v>332</v>
      </c>
      <c r="B47" s="1264">
        <f>MaoSetor73!B19</f>
        <v>656</v>
      </c>
      <c r="C47" s="1264">
        <f>MaoSetor73!C19</f>
        <v>863</v>
      </c>
      <c r="D47" s="1264">
        <f>MaoSetor73!D19</f>
        <v>1105</v>
      </c>
      <c r="E47" s="1264">
        <f>MaoSetor73!E19</f>
        <v>894</v>
      </c>
      <c r="F47" s="1264">
        <f>MaoSetor73!F19</f>
        <v>739</v>
      </c>
      <c r="G47" s="1264">
        <f>MaoSetor73!G19</f>
        <v>643</v>
      </c>
      <c r="H47" s="1264">
        <f>MaoSetor73!H19</f>
        <v>710</v>
      </c>
      <c r="I47" s="1264">
        <f>MaoSetor73!I19</f>
        <v>654</v>
      </c>
      <c r="J47" s="1264">
        <f>MaoSetor73!J19</f>
        <v>451</v>
      </c>
      <c r="K47" s="1264">
        <f>MaoSetor73!K19</f>
        <v>345</v>
      </c>
      <c r="L47" s="1265">
        <f>MaoSetor73!L19</f>
        <v>351</v>
      </c>
      <c r="M47" s="1265">
        <f>MaoSetor73!M19</f>
        <v>204</v>
      </c>
      <c r="N47" s="1266">
        <v>175</v>
      </c>
      <c r="O47" s="1266">
        <v>464</v>
      </c>
      <c r="P47" s="1266">
        <v>322</v>
      </c>
      <c r="Q47" s="1266">
        <v>287</v>
      </c>
      <c r="R47" s="1266">
        <v>178</v>
      </c>
      <c r="S47" s="916">
        <v>84</v>
      </c>
      <c r="T47" s="651">
        <v>33</v>
      </c>
      <c r="U47" s="1250">
        <v>0</v>
      </c>
      <c r="V47" s="1251">
        <v>0</v>
      </c>
      <c r="W47" s="1251">
        <v>0</v>
      </c>
      <c r="X47" s="796">
        <v>0</v>
      </c>
    </row>
    <row r="48" spans="1:24" ht="13.5" thickBot="1">
      <c r="A48" s="223" t="s">
        <v>312</v>
      </c>
      <c r="B48" s="1262"/>
      <c r="C48" s="1255">
        <f t="shared" ref="C48:J48" si="90">(C47-B47)/B47</f>
        <v>0.31554878048780488</v>
      </c>
      <c r="D48" s="1255">
        <f t="shared" si="90"/>
        <v>0.28041714947856317</v>
      </c>
      <c r="E48" s="1263">
        <f t="shared" si="90"/>
        <v>-0.19095022624434388</v>
      </c>
      <c r="F48" s="1263">
        <f t="shared" si="90"/>
        <v>-0.17337807606263983</v>
      </c>
      <c r="G48" s="1263">
        <f t="shared" si="90"/>
        <v>-0.12990527740189445</v>
      </c>
      <c r="H48" s="1263">
        <f t="shared" si="90"/>
        <v>0.104199066874028</v>
      </c>
      <c r="I48" s="1263">
        <f t="shared" si="90"/>
        <v>-7.8873239436619724E-2</v>
      </c>
      <c r="J48" s="1255">
        <f t="shared" si="90"/>
        <v>-0.31039755351681958</v>
      </c>
      <c r="K48" s="1263">
        <f t="shared" ref="K48:P48" si="91">(K47-J47)/J47</f>
        <v>-0.23503325942350334</v>
      </c>
      <c r="L48" s="1255">
        <f t="shared" si="91"/>
        <v>1.7391304347826087E-2</v>
      </c>
      <c r="M48" s="1263">
        <f t="shared" si="91"/>
        <v>-0.41880341880341881</v>
      </c>
      <c r="N48" s="1249">
        <f t="shared" si="91"/>
        <v>-0.14215686274509803</v>
      </c>
      <c r="O48" s="1249">
        <f t="shared" si="91"/>
        <v>1.6514285714285715</v>
      </c>
      <c r="P48" s="1249">
        <f t="shared" si="91"/>
        <v>-0.30603448275862066</v>
      </c>
      <c r="Q48" s="1249">
        <f>(Q47-P47)/P47</f>
        <v>-0.10869565217391304</v>
      </c>
      <c r="R48" s="1249">
        <f>(R47-Q47)/Q47</f>
        <v>-0.37979094076655051</v>
      </c>
      <c r="S48" s="1254">
        <f>(S47-R47)/R47</f>
        <v>-0.5280898876404494</v>
      </c>
      <c r="T48" s="1249">
        <f t="shared" ref="T48" si="92">(T47-S47)/S47</f>
        <v>-0.6071428571428571</v>
      </c>
      <c r="U48" s="1248"/>
      <c r="V48" s="1249"/>
      <c r="W48" s="1248"/>
      <c r="X48" s="1249"/>
    </row>
    <row r="49" spans="1:24">
      <c r="A49" s="222" t="s">
        <v>26</v>
      </c>
      <c r="B49" s="1247">
        <v>100</v>
      </c>
      <c r="C49" s="1247">
        <f>(C50/$B$50)*100</f>
        <v>103.73079736649598</v>
      </c>
      <c r="D49" s="1247">
        <f t="shared" ref="D49:X49" si="93">(D50/$B$50)*100</f>
        <v>128.89539136795904</v>
      </c>
      <c r="E49" s="1247">
        <f t="shared" si="93"/>
        <v>109.29041697147038</v>
      </c>
      <c r="F49" s="1247">
        <f t="shared" si="93"/>
        <v>98.024871982443301</v>
      </c>
      <c r="G49" s="1247">
        <f t="shared" si="93"/>
        <v>95.245062179956108</v>
      </c>
      <c r="H49" s="1247">
        <f t="shared" si="93"/>
        <v>100.80468178493049</v>
      </c>
      <c r="I49" s="1247">
        <f t="shared" si="93"/>
        <v>126.11558156547184</v>
      </c>
      <c r="J49" s="1247">
        <f t="shared" si="93"/>
        <v>118.36137527432334</v>
      </c>
      <c r="K49" s="1247">
        <f t="shared" si="93"/>
        <v>121.58010241404536</v>
      </c>
      <c r="L49" s="1247">
        <f t="shared" si="93"/>
        <v>124.35991221653255</v>
      </c>
      <c r="M49" s="1247">
        <f t="shared" si="93"/>
        <v>116.09363569861009</v>
      </c>
      <c r="N49" s="1247">
        <f t="shared" si="93"/>
        <v>115.36210680321872</v>
      </c>
      <c r="O49" s="1247">
        <f t="shared" si="93"/>
        <v>126.84711046086321</v>
      </c>
      <c r="P49" s="1247">
        <f t="shared" si="93"/>
        <v>107.90051207022677</v>
      </c>
      <c r="Q49" s="1247">
        <f t="shared" si="93"/>
        <v>118.21506949524507</v>
      </c>
      <c r="R49" s="1247">
        <f t="shared" si="93"/>
        <v>125.09144111192391</v>
      </c>
      <c r="S49" s="1247">
        <f t="shared" si="93"/>
        <v>136.7959034381858</v>
      </c>
      <c r="T49" s="1247">
        <f t="shared" si="93"/>
        <v>181.85808339429408</v>
      </c>
      <c r="U49" s="1247">
        <f t="shared" si="93"/>
        <v>190.41697147037308</v>
      </c>
      <c r="V49" s="1247">
        <f t="shared" si="93"/>
        <v>201.68251645940015</v>
      </c>
      <c r="W49" s="1247">
        <f t="shared" si="93"/>
        <v>208.04681784930503</v>
      </c>
      <c r="X49" s="1247">
        <f t="shared" si="93"/>
        <v>247.18361375274321</v>
      </c>
    </row>
    <row r="50" spans="1:24">
      <c r="A50" s="158" t="s">
        <v>358</v>
      </c>
      <c r="B50" s="1264">
        <f>MaoSetor73!B20</f>
        <v>1367</v>
      </c>
      <c r="C50" s="1264">
        <f>MaoSetor73!C20</f>
        <v>1418</v>
      </c>
      <c r="D50" s="1264">
        <f>MaoSetor73!D20</f>
        <v>1762</v>
      </c>
      <c r="E50" s="1264">
        <f>MaoSetor73!E20</f>
        <v>1494</v>
      </c>
      <c r="F50" s="1264">
        <f>MaoSetor73!F20</f>
        <v>1340</v>
      </c>
      <c r="G50" s="1264">
        <f>MaoSetor73!G20</f>
        <v>1302</v>
      </c>
      <c r="H50" s="1264">
        <f>MaoSetor73!H20</f>
        <v>1378</v>
      </c>
      <c r="I50" s="1264">
        <f>MaoSetor73!I20</f>
        <v>1724</v>
      </c>
      <c r="J50" s="1264">
        <f>MaoSetor73!J20</f>
        <v>1618</v>
      </c>
      <c r="K50" s="1264">
        <f>MaoSetor73!K20</f>
        <v>1662</v>
      </c>
      <c r="L50" s="1265">
        <f>MaoSetor73!L20</f>
        <v>1700</v>
      </c>
      <c r="M50" s="1265">
        <f>MaoSetor73!M20</f>
        <v>1587</v>
      </c>
      <c r="N50" s="1266">
        <v>1577</v>
      </c>
      <c r="O50" s="1266">
        <v>1734</v>
      </c>
      <c r="P50" s="1266">
        <v>1475</v>
      </c>
      <c r="Q50" s="1266">
        <v>1616</v>
      </c>
      <c r="R50" s="1266">
        <v>1710</v>
      </c>
      <c r="S50" s="916">
        <v>1870</v>
      </c>
      <c r="T50" s="651">
        <v>2486</v>
      </c>
      <c r="U50" s="1251">
        <v>2603</v>
      </c>
      <c r="V50" s="1251">
        <v>2757</v>
      </c>
      <c r="W50" s="1250">
        <v>2844</v>
      </c>
      <c r="X50" s="1251">
        <v>3379</v>
      </c>
    </row>
    <row r="51" spans="1:24" ht="13.5" thickBot="1">
      <c r="A51" s="223" t="s">
        <v>312</v>
      </c>
      <c r="B51" s="1262"/>
      <c r="C51" s="1255">
        <f t="shared" ref="C51:J51" si="94">(C50-B50)/B50</f>
        <v>3.7307973664959769E-2</v>
      </c>
      <c r="D51" s="1255">
        <f t="shared" si="94"/>
        <v>0.24259520451339917</v>
      </c>
      <c r="E51" s="1263">
        <f t="shared" si="94"/>
        <v>-0.15209988649262202</v>
      </c>
      <c r="F51" s="1263">
        <f t="shared" si="94"/>
        <v>-0.10307898259705489</v>
      </c>
      <c r="G51" s="1263">
        <f t="shared" si="94"/>
        <v>-2.8358208955223882E-2</v>
      </c>
      <c r="H51" s="1263">
        <f t="shared" si="94"/>
        <v>5.8371735791090631E-2</v>
      </c>
      <c r="I51" s="1263">
        <f t="shared" si="94"/>
        <v>0.25108853410740201</v>
      </c>
      <c r="J51" s="1255">
        <f t="shared" si="94"/>
        <v>-6.1484918793503478E-2</v>
      </c>
      <c r="K51" s="1263">
        <f t="shared" ref="K51:P51" si="95">(K50-J50)/J50</f>
        <v>2.7194066749072928E-2</v>
      </c>
      <c r="L51" s="1255">
        <f t="shared" si="95"/>
        <v>2.2864019253910951E-2</v>
      </c>
      <c r="M51" s="1263">
        <f t="shared" si="95"/>
        <v>-6.6470588235294115E-2</v>
      </c>
      <c r="N51" s="1249">
        <f t="shared" si="95"/>
        <v>-6.3011972274732196E-3</v>
      </c>
      <c r="O51" s="1249">
        <f t="shared" si="95"/>
        <v>9.9556119213696892E-2</v>
      </c>
      <c r="P51" s="1249">
        <f t="shared" si="95"/>
        <v>-0.14936562860438293</v>
      </c>
      <c r="Q51" s="1249">
        <f t="shared" ref="Q51:S51" si="96">(Q50-P50)/P50</f>
        <v>9.5593220338983056E-2</v>
      </c>
      <c r="R51" s="1249">
        <f t="shared" si="96"/>
        <v>5.8168316831683171E-2</v>
      </c>
      <c r="S51" s="1254">
        <f t="shared" si="96"/>
        <v>9.3567251461988299E-2</v>
      </c>
      <c r="T51" s="1249">
        <f t="shared" ref="T51" si="97">(T50-S50)/S50</f>
        <v>0.32941176470588235</v>
      </c>
      <c r="U51" s="1248">
        <f t="shared" ref="U51" si="98">(U50-T50)/T50</f>
        <v>4.7063555913113432E-2</v>
      </c>
      <c r="V51" s="1249">
        <f t="shared" ref="V51" si="99">(V50-U50)/U50</f>
        <v>5.9162504802151364E-2</v>
      </c>
      <c r="W51" s="1248">
        <f t="shared" ref="W51" si="100">(W50-V50)/V50</f>
        <v>3.1556039173014146E-2</v>
      </c>
      <c r="X51" s="1249">
        <f t="shared" ref="X51" si="101">(X50-W50)/W50</f>
        <v>0.18811533052039381</v>
      </c>
    </row>
    <row r="52" spans="1:24">
      <c r="A52" s="1157" t="s">
        <v>26</v>
      </c>
      <c r="B52" s="1269"/>
      <c r="C52" s="1252">
        <f>(C53/$B$53)</f>
        <v>1.0526315789473684</v>
      </c>
      <c r="D52" s="1252">
        <f t="shared" ref="D52:X52" si="102">(D53/$B$53)</f>
        <v>1.6421052631578947</v>
      </c>
      <c r="E52" s="1252">
        <f t="shared" si="102"/>
        <v>1.1052631578947369</v>
      </c>
      <c r="F52" s="1252">
        <f t="shared" si="102"/>
        <v>0.70526315789473681</v>
      </c>
      <c r="G52" s="1252">
        <f t="shared" si="102"/>
        <v>0.73684210526315785</v>
      </c>
      <c r="H52" s="1252">
        <f t="shared" si="102"/>
        <v>0.97894736842105268</v>
      </c>
      <c r="I52" s="1252">
        <f t="shared" si="102"/>
        <v>1.6210526315789473</v>
      </c>
      <c r="J52" s="1252">
        <f t="shared" si="102"/>
        <v>1.4736842105263157</v>
      </c>
      <c r="K52" s="1252">
        <f t="shared" si="102"/>
        <v>1.5052631578947369</v>
      </c>
      <c r="L52" s="1252">
        <f t="shared" si="102"/>
        <v>2.263157894736842</v>
      </c>
      <c r="M52" s="1252">
        <f t="shared" si="102"/>
        <v>2.5263157894736841</v>
      </c>
      <c r="N52" s="1252">
        <f t="shared" si="102"/>
        <v>2.5473684210526315</v>
      </c>
      <c r="O52" s="1252">
        <f t="shared" si="102"/>
        <v>2.8421052631578947</v>
      </c>
      <c r="P52" s="1252">
        <f t="shared" si="102"/>
        <v>3.1894736842105265</v>
      </c>
      <c r="Q52" s="1252">
        <f t="shared" si="102"/>
        <v>4.7473684210526317</v>
      </c>
      <c r="R52" s="1252">
        <f t="shared" si="102"/>
        <v>5.5263157894736841</v>
      </c>
      <c r="S52" s="1252">
        <f t="shared" si="102"/>
        <v>5.6842105263157894</v>
      </c>
      <c r="T52" s="1252">
        <f t="shared" si="102"/>
        <v>8.7684210526315791</v>
      </c>
      <c r="U52" s="1252">
        <f t="shared" si="102"/>
        <v>11.189473684210526</v>
      </c>
      <c r="V52" s="1252">
        <f t="shared" si="102"/>
        <v>10.442105263157895</v>
      </c>
      <c r="W52" s="1252">
        <f t="shared" si="102"/>
        <v>9.6</v>
      </c>
      <c r="X52" s="1252">
        <f t="shared" si="102"/>
        <v>11.042105263157895</v>
      </c>
    </row>
    <row r="53" spans="1:24">
      <c r="A53" s="1158" t="s">
        <v>225</v>
      </c>
      <c r="B53" s="914">
        <v>95</v>
      </c>
      <c r="C53" s="1043">
        <v>100</v>
      </c>
      <c r="D53" s="1043">
        <v>156</v>
      </c>
      <c r="E53" s="914">
        <v>105</v>
      </c>
      <c r="F53" s="1043">
        <v>67</v>
      </c>
      <c r="G53" s="914">
        <v>70</v>
      </c>
      <c r="H53" s="914">
        <v>93</v>
      </c>
      <c r="I53" s="1043">
        <v>154</v>
      </c>
      <c r="J53" s="914">
        <v>140</v>
      </c>
      <c r="K53" s="1043">
        <v>143</v>
      </c>
      <c r="L53" s="1166">
        <v>215</v>
      </c>
      <c r="M53" s="1167">
        <v>240</v>
      </c>
      <c r="N53" s="1168">
        <v>242</v>
      </c>
      <c r="O53" s="1167">
        <v>270</v>
      </c>
      <c r="P53" s="1168">
        <v>303</v>
      </c>
      <c r="Q53" s="1167">
        <v>451</v>
      </c>
      <c r="R53" s="651">
        <v>525</v>
      </c>
      <c r="S53" s="1039">
        <v>540</v>
      </c>
      <c r="T53" s="651">
        <v>833</v>
      </c>
      <c r="U53" s="1251">
        <v>1063</v>
      </c>
      <c r="V53" s="1251">
        <v>992</v>
      </c>
      <c r="W53" s="1250">
        <v>912</v>
      </c>
      <c r="X53" s="1251">
        <v>1049</v>
      </c>
    </row>
    <row r="54" spans="1:24" ht="13.5" thickBot="1">
      <c r="A54" s="223" t="s">
        <v>312</v>
      </c>
      <c r="B54" s="1270"/>
      <c r="C54" s="1253">
        <f t="shared" ref="C54" si="103">(C53-B53)/B53</f>
        <v>5.2631578947368418E-2</v>
      </c>
      <c r="D54" s="1253">
        <f t="shared" ref="D54" si="104">(D53-C53)/C53</f>
        <v>0.56000000000000005</v>
      </c>
      <c r="E54" s="1253">
        <f t="shared" ref="E54" si="105">(E53-D53)/D53</f>
        <v>-0.32692307692307693</v>
      </c>
      <c r="F54" s="1253">
        <f t="shared" ref="F54" si="106">(F53-E53)/E53</f>
        <v>-0.3619047619047619</v>
      </c>
      <c r="G54" s="1253">
        <f t="shared" ref="G54" si="107">(G53-F53)/F53</f>
        <v>4.4776119402985072E-2</v>
      </c>
      <c r="H54" s="1253">
        <f t="shared" ref="H54" si="108">(H53-G53)/G53</f>
        <v>0.32857142857142857</v>
      </c>
      <c r="I54" s="1253">
        <f t="shared" ref="I54" si="109">(I53-H53)/H53</f>
        <v>0.65591397849462363</v>
      </c>
      <c r="J54" s="1253">
        <f t="shared" ref="J54" si="110">(J53-I53)/I53</f>
        <v>-9.0909090909090912E-2</v>
      </c>
      <c r="K54" s="1253">
        <f t="shared" ref="K54" si="111">(K53-J53)/J53</f>
        <v>2.1428571428571429E-2</v>
      </c>
      <c r="L54" s="1253">
        <f t="shared" ref="L54" si="112">(L53-K53)/K53</f>
        <v>0.50349650349650354</v>
      </c>
      <c r="M54" s="1253">
        <f t="shared" ref="M54" si="113">(M53-L53)/L53</f>
        <v>0.11627906976744186</v>
      </c>
      <c r="N54" s="1253">
        <f t="shared" ref="N54" si="114">(N53-M53)/M53</f>
        <v>8.3333333333333332E-3</v>
      </c>
      <c r="O54" s="1253">
        <f t="shared" ref="O54" si="115">(O53-N53)/N53</f>
        <v>0.11570247933884298</v>
      </c>
      <c r="P54" s="1253">
        <f t="shared" ref="P54" si="116">(P53-O53)/O53</f>
        <v>0.12222222222222222</v>
      </c>
      <c r="Q54" s="1253">
        <f t="shared" ref="Q54" si="117">(Q53-P53)/P53</f>
        <v>0.48844884488448848</v>
      </c>
      <c r="R54" s="1253">
        <f t="shared" ref="R54" si="118">(R53-Q53)/Q53</f>
        <v>0.16407982261640799</v>
      </c>
      <c r="S54" s="1253">
        <f t="shared" ref="S54" si="119">(S53-R53)/R53</f>
        <v>2.8571428571428571E-2</v>
      </c>
      <c r="T54" s="1253">
        <f t="shared" ref="T54" si="120">(T53-S53)/S53</f>
        <v>0.54259259259259263</v>
      </c>
      <c r="U54" s="1253">
        <f t="shared" ref="U54" si="121">(U53-T53)/T53</f>
        <v>0.27611044417767105</v>
      </c>
      <c r="V54" s="1253">
        <f t="shared" ref="V54" si="122">(V53-U53)/U53</f>
        <v>-6.679209783631232E-2</v>
      </c>
      <c r="W54" s="1253">
        <f t="shared" ref="W54" si="123">(W53-V53)/V53</f>
        <v>-8.0645161290322578E-2</v>
      </c>
      <c r="X54" s="1253">
        <f t="shared" ref="X54" si="124">(X53-W53)/W53</f>
        <v>0.15021929824561403</v>
      </c>
    </row>
    <row r="55" spans="1:24">
      <c r="A55" s="222" t="s">
        <v>26</v>
      </c>
      <c r="B55" s="1247">
        <v>100</v>
      </c>
      <c r="C55" s="1247">
        <f>(C56/$B$56)*100</f>
        <v>35.493827160493829</v>
      </c>
      <c r="D55" s="1247">
        <f t="shared" ref="D55:X55" si="125">(D56/$B$56)*100</f>
        <v>104.46127946127946</v>
      </c>
      <c r="E55" s="1247">
        <f t="shared" si="125"/>
        <v>84.14702581369248</v>
      </c>
      <c r="F55" s="1247">
        <f t="shared" si="125"/>
        <v>48.428731762065098</v>
      </c>
      <c r="G55" s="1247">
        <f t="shared" si="125"/>
        <v>57.856341189674524</v>
      </c>
      <c r="H55" s="1247">
        <f t="shared" si="125"/>
        <v>48.512906846240178</v>
      </c>
      <c r="I55" s="1247">
        <f t="shared" si="125"/>
        <v>45.230078563411894</v>
      </c>
      <c r="J55" s="1247">
        <f t="shared" si="125"/>
        <v>65.740740740740748</v>
      </c>
      <c r="K55" s="1247">
        <f t="shared" si="125"/>
        <v>72.250280583613915</v>
      </c>
      <c r="L55" s="1247">
        <f t="shared" si="125"/>
        <v>68.378226711560046</v>
      </c>
      <c r="M55" s="1247">
        <f t="shared" si="125"/>
        <v>68.799102132435465</v>
      </c>
      <c r="N55" s="1247">
        <f t="shared" si="125"/>
        <v>105.92031425364759</v>
      </c>
      <c r="O55" s="1247">
        <f t="shared" si="125"/>
        <v>92.592592592592595</v>
      </c>
      <c r="P55" s="1247">
        <f t="shared" si="125"/>
        <v>75.673400673400664</v>
      </c>
      <c r="Q55" s="1247">
        <f t="shared" si="125"/>
        <v>100</v>
      </c>
      <c r="R55" s="1247">
        <f t="shared" si="125"/>
        <v>52.833894500561165</v>
      </c>
      <c r="S55" s="1247">
        <f t="shared" si="125"/>
        <v>91.975308641975303</v>
      </c>
      <c r="T55" s="1247">
        <f t="shared" si="125"/>
        <v>106.00448933782268</v>
      </c>
      <c r="U55" s="1247">
        <f t="shared" ca="1" si="125"/>
        <v>79.741863075196406</v>
      </c>
      <c r="V55" s="1247">
        <f t="shared" ca="1" si="125"/>
        <v>73.288439955106625</v>
      </c>
      <c r="W55" s="1247">
        <f t="shared" ca="1" si="125"/>
        <v>75.953984287317624</v>
      </c>
      <c r="X55" s="1247">
        <f t="shared" ca="1" si="125"/>
        <v>80.359147025813698</v>
      </c>
    </row>
    <row r="56" spans="1:24" ht="14.25" customHeight="1">
      <c r="A56" s="158" t="s">
        <v>333</v>
      </c>
      <c r="B56" s="1264">
        <v>3564</v>
      </c>
      <c r="C56" s="1264">
        <v>1265</v>
      </c>
      <c r="D56" s="1264">
        <v>3723</v>
      </c>
      <c r="E56" s="1264">
        <v>2999</v>
      </c>
      <c r="F56" s="1264">
        <v>1726</v>
      </c>
      <c r="G56" s="1264">
        <v>2062</v>
      </c>
      <c r="H56" s="1264">
        <v>1729</v>
      </c>
      <c r="I56" s="1264">
        <v>1612</v>
      </c>
      <c r="J56" s="1264">
        <v>2343</v>
      </c>
      <c r="K56" s="1264">
        <v>2575</v>
      </c>
      <c r="L56" s="1265">
        <v>2437</v>
      </c>
      <c r="M56" s="1265">
        <v>2452</v>
      </c>
      <c r="N56" s="1266">
        <v>3775</v>
      </c>
      <c r="O56" s="1266">
        <v>3300</v>
      </c>
      <c r="P56" s="1266">
        <v>2697</v>
      </c>
      <c r="Q56" s="1266">
        <v>3564</v>
      </c>
      <c r="R56" s="1266">
        <v>1883</v>
      </c>
      <c r="S56" s="1265">
        <v>3278</v>
      </c>
      <c r="T56" s="914">
        <v>3778</v>
      </c>
      <c r="U56" s="914">
        <f t="shared" ref="U56:X56" ca="1" si="126">U57-SUM(U40:U55)</f>
        <v>2841</v>
      </c>
      <c r="V56" s="914">
        <f t="shared" ca="1" si="126"/>
        <v>2632</v>
      </c>
      <c r="W56" s="914">
        <f t="shared" ca="1" si="126"/>
        <v>2729</v>
      </c>
      <c r="X56" s="914">
        <f t="shared" ca="1" si="126"/>
        <v>4010</v>
      </c>
    </row>
    <row r="57" spans="1:24" ht="13.5" thickBot="1">
      <c r="A57" s="223" t="s">
        <v>312</v>
      </c>
      <c r="B57" s="1262"/>
      <c r="C57" s="1255">
        <f t="shared" ref="C57:J57" si="127">(C56-B56)/B56</f>
        <v>-0.64506172839506171</v>
      </c>
      <c r="D57" s="1255">
        <f t="shared" si="127"/>
        <v>1.9430830039525693</v>
      </c>
      <c r="E57" s="1263">
        <f t="shared" si="127"/>
        <v>-0.19446682782702121</v>
      </c>
      <c r="F57" s="1263">
        <f t="shared" si="127"/>
        <v>-0.42447482494164723</v>
      </c>
      <c r="G57" s="1263">
        <f t="shared" si="127"/>
        <v>0.19466975666280417</v>
      </c>
      <c r="H57" s="1263">
        <f t="shared" si="127"/>
        <v>-0.16149369544131911</v>
      </c>
      <c r="I57" s="1263">
        <f t="shared" si="127"/>
        <v>-6.7669172932330823E-2</v>
      </c>
      <c r="J57" s="1255">
        <f t="shared" si="127"/>
        <v>0.45347394540942926</v>
      </c>
      <c r="K57" s="1263">
        <f t="shared" ref="K57:P57" si="128">(K56-J56)/J56</f>
        <v>9.9018352539479298E-2</v>
      </c>
      <c r="L57" s="1255">
        <f t="shared" si="128"/>
        <v>-5.3592233009708737E-2</v>
      </c>
      <c r="M57" s="1263">
        <f t="shared" si="128"/>
        <v>6.155108740254411E-3</v>
      </c>
      <c r="N57" s="1249">
        <f t="shared" si="128"/>
        <v>0.53955954323001631</v>
      </c>
      <c r="O57" s="1249">
        <f t="shared" si="128"/>
        <v>-0.12582781456953643</v>
      </c>
      <c r="P57" s="1249">
        <f t="shared" si="128"/>
        <v>-0.18272727272727274</v>
      </c>
      <c r="Q57" s="1249">
        <f t="shared" ref="Q57:S57" si="129">(Q56-P56)/P56</f>
        <v>0.32146829810901001</v>
      </c>
      <c r="R57" s="1249">
        <f t="shared" si="129"/>
        <v>-0.47166105499438832</v>
      </c>
      <c r="S57" s="1254">
        <f t="shared" si="129"/>
        <v>0.74083908656399367</v>
      </c>
      <c r="T57" s="1254">
        <f t="shared" ref="T57" si="130">(T56-S56)/S56</f>
        <v>0.1525320317266626</v>
      </c>
      <c r="U57" s="1254">
        <f t="shared" ref="U57" ca="1" si="131">(U56-T56)/T56</f>
        <v>-0.24775013234515617</v>
      </c>
      <c r="V57" s="1254">
        <f t="shared" ref="V57" ca="1" si="132">(V56-U56)/U56</f>
        <v>-8.0928923293455315E-2</v>
      </c>
      <c r="W57" s="1254">
        <f t="shared" ref="W57" ca="1" si="133">(W56-V56)/V56</f>
        <v>3.6370597243491579E-2</v>
      </c>
      <c r="X57" s="1249">
        <f t="shared" ref="X57" ca="1" si="134">(X56-W56)/W56</f>
        <v>5.7997783524196531E-2</v>
      </c>
    </row>
    <row r="58" spans="1:24" ht="13.5" thickBot="1">
      <c r="A58" s="222" t="s">
        <v>26</v>
      </c>
      <c r="B58" s="1247">
        <v>100</v>
      </c>
      <c r="C58" s="1247">
        <f>(C59/$B$59)*100</f>
        <v>110.27048410225981</v>
      </c>
      <c r="D58" s="1247">
        <f t="shared" ref="D58:X58" si="135">(D59/$B$59)*100</f>
        <v>126.58524122698577</v>
      </c>
      <c r="E58" s="1247">
        <f t="shared" si="135"/>
        <v>97.042970874746572</v>
      </c>
      <c r="F58" s="1247">
        <f t="shared" si="135"/>
        <v>66.52656216519145</v>
      </c>
      <c r="G58" s="1247">
        <f t="shared" si="135"/>
        <v>62.196508925480884</v>
      </c>
      <c r="H58" s="1247">
        <f t="shared" si="135"/>
        <v>68.366051855148427</v>
      </c>
      <c r="I58" s="1247">
        <f t="shared" si="135"/>
        <v>80.372183487448297</v>
      </c>
      <c r="J58" s="1247">
        <f t="shared" si="135"/>
        <v>79.932090523990837</v>
      </c>
      <c r="K58" s="1247">
        <f t="shared" si="135"/>
        <v>83.688539451779334</v>
      </c>
      <c r="L58" s="1247">
        <f t="shared" si="135"/>
        <v>81.727076431126278</v>
      </c>
      <c r="M58" s="1247">
        <f t="shared" si="135"/>
        <v>71.064299724735861</v>
      </c>
      <c r="N58" s="1247">
        <f t="shared" si="135"/>
        <v>82.422654073744411</v>
      </c>
      <c r="O58" s="1247">
        <f t="shared" si="135"/>
        <v>90.258616426840717</v>
      </c>
      <c r="P58" s="1247">
        <f t="shared" si="135"/>
        <v>95.290840462180029</v>
      </c>
      <c r="Q58" s="1247">
        <f t="shared" si="135"/>
        <v>105.33056420906888</v>
      </c>
      <c r="R58" s="1247">
        <f t="shared" si="135"/>
        <v>129.35271720318448</v>
      </c>
      <c r="S58" s="1247">
        <f t="shared" si="135"/>
        <v>148.130016977369</v>
      </c>
      <c r="T58" s="1247">
        <f t="shared" si="135"/>
        <v>162.62836044767508</v>
      </c>
      <c r="U58" s="1247">
        <f t="shared" si="135"/>
        <v>162.71901630157083</v>
      </c>
      <c r="V58" s="1247">
        <f t="shared" si="135"/>
        <v>176.22509024378184</v>
      </c>
      <c r="W58" s="1247">
        <f t="shared" si="135"/>
        <v>152.79796930887272</v>
      </c>
      <c r="X58" s="1247">
        <f t="shared" si="135"/>
        <v>170.86320855791263</v>
      </c>
    </row>
    <row r="59" spans="1:24" ht="13.5" thickBot="1">
      <c r="A59" s="846" t="s">
        <v>260</v>
      </c>
      <c r="B59" s="1159">
        <v>60669</v>
      </c>
      <c r="C59" s="1160">
        <v>66900</v>
      </c>
      <c r="D59" s="1161">
        <v>76798</v>
      </c>
      <c r="E59" s="1159">
        <v>58875</v>
      </c>
      <c r="F59" s="1160">
        <v>40361</v>
      </c>
      <c r="G59" s="1159">
        <v>37734</v>
      </c>
      <c r="H59" s="1159">
        <v>41477</v>
      </c>
      <c r="I59" s="1160">
        <v>48761</v>
      </c>
      <c r="J59" s="1159">
        <v>48494</v>
      </c>
      <c r="K59" s="1160">
        <v>50773</v>
      </c>
      <c r="L59" s="1159">
        <v>49583</v>
      </c>
      <c r="M59" s="1162">
        <v>43114</v>
      </c>
      <c r="N59" s="1163">
        <v>50005</v>
      </c>
      <c r="O59" s="1162">
        <v>54759</v>
      </c>
      <c r="P59" s="1163">
        <v>57812</v>
      </c>
      <c r="Q59" s="1162">
        <v>63903</v>
      </c>
      <c r="R59" s="1164">
        <v>78477</v>
      </c>
      <c r="S59" s="1162">
        <v>89869</v>
      </c>
      <c r="T59" s="1164">
        <v>98665</v>
      </c>
      <c r="U59" s="1271">
        <v>98720</v>
      </c>
      <c r="V59" s="1271">
        <v>106914</v>
      </c>
      <c r="W59" s="1272">
        <v>92701</v>
      </c>
      <c r="X59" s="1272">
        <v>103661</v>
      </c>
    </row>
    <row r="60" spans="1:24" ht="13.5" thickBot="1">
      <c r="A60" s="223" t="s">
        <v>312</v>
      </c>
      <c r="B60" s="1262"/>
      <c r="C60" s="1255">
        <f>(C59-B59)/B59</f>
        <v>0.10270484102259803</v>
      </c>
      <c r="D60" s="1255">
        <f t="shared" ref="D60:X60" si="136">(D59-C59)/C59</f>
        <v>0.14795216741405082</v>
      </c>
      <c r="E60" s="1255">
        <f t="shared" si="136"/>
        <v>-0.23337847339774473</v>
      </c>
      <c r="F60" s="1255">
        <f t="shared" si="136"/>
        <v>-0.31446284501061572</v>
      </c>
      <c r="G60" s="1255">
        <f t="shared" si="136"/>
        <v>-6.5087584549441288E-2</v>
      </c>
      <c r="H60" s="1255">
        <f t="shared" si="136"/>
        <v>9.9194360523665662E-2</v>
      </c>
      <c r="I60" s="1255">
        <f t="shared" si="136"/>
        <v>0.17561540130674833</v>
      </c>
      <c r="J60" s="1255">
        <f t="shared" si="136"/>
        <v>-5.4756875371711001E-3</v>
      </c>
      <c r="K60" s="1255">
        <f t="shared" si="136"/>
        <v>4.6995504598507029E-2</v>
      </c>
      <c r="L60" s="1255">
        <f t="shared" si="136"/>
        <v>-2.343765387115199E-2</v>
      </c>
      <c r="M60" s="1255">
        <f t="shared" si="136"/>
        <v>-0.1304681039872537</v>
      </c>
      <c r="N60" s="1255">
        <f t="shared" si="136"/>
        <v>0.15983207310850303</v>
      </c>
      <c r="O60" s="1255">
        <f t="shared" si="136"/>
        <v>9.5070492950704924E-2</v>
      </c>
      <c r="P60" s="1255">
        <f t="shared" si="136"/>
        <v>5.5753392136452452E-2</v>
      </c>
      <c r="Q60" s="1255">
        <f t="shared" si="136"/>
        <v>0.10535874904864043</v>
      </c>
      <c r="R60" s="1255">
        <f t="shared" si="136"/>
        <v>0.22806441012159054</v>
      </c>
      <c r="S60" s="1255">
        <f t="shared" si="136"/>
        <v>0.14516355110414517</v>
      </c>
      <c r="T60" s="1255">
        <f t="shared" si="136"/>
        <v>9.7875796993401501E-2</v>
      </c>
      <c r="U60" s="1255">
        <f t="shared" si="136"/>
        <v>5.5744184867987637E-4</v>
      </c>
      <c r="V60" s="1255">
        <f t="shared" si="136"/>
        <v>8.3002431118314429E-2</v>
      </c>
      <c r="W60" s="1255">
        <f t="shared" si="136"/>
        <v>-0.13293862356660494</v>
      </c>
      <c r="X60" s="1255">
        <f t="shared" si="136"/>
        <v>0.11822957681146913</v>
      </c>
    </row>
    <row r="61" spans="1:24">
      <c r="A61" s="1282" t="s">
        <v>19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1283"/>
    </row>
    <row r="62" spans="1:24">
      <c r="A62" s="1282" t="s">
        <v>54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283"/>
    </row>
    <row r="63" spans="1:24" ht="13.5" thickBot="1">
      <c r="A63" s="800" t="s">
        <v>55</v>
      </c>
      <c r="B63" s="664"/>
      <c r="C63" s="664"/>
      <c r="D63" s="664"/>
      <c r="E63" s="664"/>
      <c r="F63" s="664"/>
      <c r="G63" s="664"/>
      <c r="H63" s="664"/>
      <c r="I63" s="664"/>
      <c r="J63" s="664"/>
      <c r="K63" s="664"/>
      <c r="L63" s="664"/>
      <c r="M63" s="664"/>
      <c r="N63" s="664"/>
      <c r="O63" s="664"/>
      <c r="P63" s="664"/>
      <c r="Q63" s="664"/>
      <c r="R63" s="664"/>
      <c r="S63" s="664"/>
      <c r="T63" s="664"/>
      <c r="U63" s="664"/>
      <c r="V63" s="664"/>
      <c r="W63" s="664"/>
      <c r="X63" s="1284"/>
    </row>
    <row r="64" spans="1:24">
      <c r="A64" s="7"/>
    </row>
  </sheetData>
  <mergeCells count="2">
    <mergeCell ref="A3:M3"/>
    <mergeCell ref="B5:T5"/>
  </mergeCells>
  <phoneticPr fontId="24" type="noConversion"/>
  <printOptions horizontalCentered="1" verticalCentered="1"/>
  <pageMargins left="0.39370078740157483" right="0.39370078740157483" top="0.39370078740157483" bottom="0.39370078740157483" header="0.19685039370078741" footer="0.39370078740157483"/>
  <pageSetup paperSize="9" scale="45" orientation="landscape" horizontalDpi="300" verticalDpi="300" r:id="rId1"/>
  <headerFooter alignWithMargins="0">
    <oddFooter>&amp;R&amp;"Arial,Negrito"74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showGridLines="0" zoomScale="80" zoomScaleNormal="80" workbookViewId="0">
      <selection activeCell="J45" sqref="A1:J45"/>
    </sheetView>
  </sheetViews>
  <sheetFormatPr defaultRowHeight="12.75"/>
  <cols>
    <col min="1" max="1" width="13.5703125" customWidth="1"/>
    <col min="2" max="2" width="16.28515625" customWidth="1"/>
    <col min="3" max="3" width="12.28515625" customWidth="1"/>
    <col min="4" max="4" width="12.7109375" customWidth="1"/>
    <col min="5" max="6" width="13.5703125" customWidth="1"/>
    <col min="7" max="7" width="14.42578125" customWidth="1"/>
    <col min="8" max="8" width="14.140625" customWidth="1"/>
    <col min="9" max="9" width="14.28515625" bestFit="1" customWidth="1"/>
    <col min="10" max="10" width="12.85546875" customWidth="1"/>
  </cols>
  <sheetData>
    <row r="2" spans="1:13" ht="21" customHeight="1">
      <c r="A2" s="1569" t="s">
        <v>136</v>
      </c>
      <c r="B2" s="1569"/>
      <c r="C2" s="1569"/>
      <c r="D2" s="1569"/>
      <c r="E2" s="1569"/>
      <c r="F2" s="1569"/>
      <c r="G2" s="1569"/>
      <c r="H2" s="1569"/>
      <c r="I2" s="1569"/>
      <c r="J2" s="1569"/>
    </row>
    <row r="3" spans="1:13" ht="21.75" customHeight="1">
      <c r="A3" s="1569" t="s">
        <v>135</v>
      </c>
      <c r="B3" s="1569"/>
      <c r="C3" s="1569"/>
      <c r="D3" s="1569"/>
      <c r="E3" s="1569"/>
      <c r="F3" s="1569"/>
      <c r="G3" s="1569"/>
      <c r="H3" s="1569"/>
      <c r="I3" s="1569"/>
      <c r="J3" s="1569"/>
    </row>
    <row r="4" spans="1:13" ht="21.75" customHeight="1" thickBot="1"/>
    <row r="5" spans="1:13" ht="17.25" customHeight="1" thickBot="1">
      <c r="A5" s="167"/>
      <c r="B5" s="168"/>
      <c r="C5" s="1556" t="s">
        <v>337</v>
      </c>
      <c r="D5" s="1557"/>
      <c r="E5" s="1557"/>
      <c r="F5" s="1557"/>
      <c r="G5" s="1557"/>
      <c r="H5" s="1557"/>
      <c r="I5" s="1557"/>
      <c r="J5" s="1558"/>
      <c r="K5" s="80"/>
    </row>
    <row r="6" spans="1:13" ht="17.25" customHeight="1">
      <c r="A6" s="170" t="s">
        <v>308</v>
      </c>
      <c r="B6" s="171" t="s">
        <v>338</v>
      </c>
      <c r="C6" s="172" t="s">
        <v>339</v>
      </c>
      <c r="D6" s="173" t="s">
        <v>340</v>
      </c>
      <c r="E6" s="172" t="s">
        <v>341</v>
      </c>
      <c r="F6" s="173" t="s">
        <v>340</v>
      </c>
      <c r="G6" s="174" t="s">
        <v>260</v>
      </c>
      <c r="H6" s="454" t="s">
        <v>340</v>
      </c>
      <c r="I6" s="174" t="s">
        <v>342</v>
      </c>
      <c r="J6" s="174" t="s">
        <v>340</v>
      </c>
      <c r="K6" s="708"/>
      <c r="L6" s="708"/>
      <c r="M6" s="80"/>
    </row>
    <row r="7" spans="1:13" ht="17.25" customHeight="1" thickBot="1">
      <c r="A7" s="175"/>
      <c r="B7" s="444" t="s">
        <v>343</v>
      </c>
      <c r="C7" s="176" t="s">
        <v>271</v>
      </c>
      <c r="D7" s="444" t="s">
        <v>344</v>
      </c>
      <c r="E7" s="176" t="s">
        <v>272</v>
      </c>
      <c r="F7" s="444" t="s">
        <v>344</v>
      </c>
      <c r="G7" s="177" t="s">
        <v>51</v>
      </c>
      <c r="H7" s="444" t="s">
        <v>344</v>
      </c>
      <c r="I7" s="177" t="s">
        <v>274</v>
      </c>
      <c r="J7" s="170" t="s">
        <v>344</v>
      </c>
      <c r="K7" s="708"/>
      <c r="L7" s="708"/>
      <c r="M7" s="80"/>
    </row>
    <row r="8" spans="1:13" ht="17.25" customHeight="1">
      <c r="A8" s="178">
        <v>35796</v>
      </c>
      <c r="B8" s="445">
        <v>325</v>
      </c>
      <c r="C8" s="670">
        <v>46347</v>
      </c>
      <c r="D8" s="455" t="s">
        <v>304</v>
      </c>
      <c r="E8" s="456">
        <v>137</v>
      </c>
      <c r="F8" s="457" t="s">
        <v>304</v>
      </c>
      <c r="G8" s="479">
        <f>SUM(C8+E8+I8)</f>
        <v>46833</v>
      </c>
      <c r="H8" s="458" t="s">
        <v>304</v>
      </c>
      <c r="I8" s="459">
        <v>349</v>
      </c>
      <c r="J8" s="455" t="s">
        <v>304</v>
      </c>
      <c r="K8" s="37"/>
      <c r="L8" s="37"/>
    </row>
    <row r="9" spans="1:13" ht="17.25" customHeight="1">
      <c r="A9" s="170" t="s">
        <v>346</v>
      </c>
      <c r="B9" s="446">
        <v>318</v>
      </c>
      <c r="C9" s="448">
        <v>46363</v>
      </c>
      <c r="D9" s="451">
        <f t="shared" ref="D9:D17" si="0">C9*100/C8-100</f>
        <v>3.4522191296090909E-2</v>
      </c>
      <c r="E9" s="460">
        <v>586</v>
      </c>
      <c r="F9" s="461">
        <f t="shared" ref="F9:F20" si="1">E9*100/E8-100</f>
        <v>327.73722627737226</v>
      </c>
      <c r="G9" s="478">
        <f t="shared" ref="G9:G43" si="2">SUM(C9+E9+I9)</f>
        <v>48878</v>
      </c>
      <c r="H9" s="453">
        <f t="shared" ref="H9:H20" si="3">G9*100/G8-100</f>
        <v>4.3665791215595817</v>
      </c>
      <c r="I9" s="460">
        <v>1929</v>
      </c>
      <c r="J9" s="451">
        <f t="shared" ref="J9:J20" si="4">I9*100/I8-100</f>
        <v>452.72206303724931</v>
      </c>
      <c r="K9" s="37"/>
      <c r="L9" s="37"/>
    </row>
    <row r="10" spans="1:13" ht="17.25" customHeight="1">
      <c r="A10" s="170" t="s">
        <v>347</v>
      </c>
      <c r="B10" s="446">
        <v>309</v>
      </c>
      <c r="C10" s="448">
        <v>46447</v>
      </c>
      <c r="D10" s="451">
        <f t="shared" si="0"/>
        <v>0.18117895735824163</v>
      </c>
      <c r="E10" s="460">
        <v>1053</v>
      </c>
      <c r="F10" s="461">
        <f t="shared" si="1"/>
        <v>79.692832764505113</v>
      </c>
      <c r="G10" s="478">
        <f t="shared" si="2"/>
        <v>49579</v>
      </c>
      <c r="H10" s="453">
        <f t="shared" si="3"/>
        <v>1.4341830680469769</v>
      </c>
      <c r="I10" s="460">
        <v>2079</v>
      </c>
      <c r="J10" s="451">
        <f t="shared" si="4"/>
        <v>7.7760497667185007</v>
      </c>
      <c r="K10" s="37"/>
      <c r="L10" s="37"/>
    </row>
    <row r="11" spans="1:13" ht="17.25" customHeight="1">
      <c r="A11" s="170" t="s">
        <v>350</v>
      </c>
      <c r="B11" s="446">
        <v>310</v>
      </c>
      <c r="C11" s="448">
        <v>46606</v>
      </c>
      <c r="D11" s="451">
        <f t="shared" si="0"/>
        <v>0.34232566150666344</v>
      </c>
      <c r="E11" s="460">
        <v>1160</v>
      </c>
      <c r="F11" s="461">
        <f t="shared" si="1"/>
        <v>10.161443494776833</v>
      </c>
      <c r="G11" s="478">
        <f t="shared" si="2"/>
        <v>49991</v>
      </c>
      <c r="H11" s="453">
        <f t="shared" si="3"/>
        <v>0.83099699469534016</v>
      </c>
      <c r="I11" s="460">
        <v>2225</v>
      </c>
      <c r="J11" s="451">
        <f t="shared" si="4"/>
        <v>7.0226070226070192</v>
      </c>
      <c r="K11" s="37"/>
      <c r="L11" s="37"/>
    </row>
    <row r="12" spans="1:13" ht="17.25" customHeight="1">
      <c r="A12" s="170" t="s">
        <v>351</v>
      </c>
      <c r="B12" s="446">
        <v>307</v>
      </c>
      <c r="C12" s="448">
        <v>45536</v>
      </c>
      <c r="D12" s="645">
        <f t="shared" si="0"/>
        <v>-2.2958417371153956</v>
      </c>
      <c r="E12" s="460">
        <v>1558</v>
      </c>
      <c r="F12" s="461">
        <f t="shared" si="1"/>
        <v>34.310344827586221</v>
      </c>
      <c r="G12" s="478">
        <f t="shared" si="2"/>
        <v>49708</v>
      </c>
      <c r="H12" s="649">
        <f t="shared" si="3"/>
        <v>-0.56610189834169944</v>
      </c>
      <c r="I12" s="460">
        <v>2614</v>
      </c>
      <c r="J12" s="451">
        <f t="shared" si="4"/>
        <v>17.483146067415731</v>
      </c>
      <c r="K12" s="37"/>
      <c r="L12" s="37"/>
    </row>
    <row r="13" spans="1:13" ht="17.25" customHeight="1">
      <c r="A13" s="170" t="s">
        <v>352</v>
      </c>
      <c r="B13" s="446">
        <v>309</v>
      </c>
      <c r="C13" s="448">
        <v>46168</v>
      </c>
      <c r="D13" s="451">
        <f t="shared" si="0"/>
        <v>1.3879128601546</v>
      </c>
      <c r="E13" s="460">
        <v>1500</v>
      </c>
      <c r="F13" s="647">
        <f t="shared" si="1"/>
        <v>-3.7227214377406881</v>
      </c>
      <c r="G13" s="478">
        <f t="shared" si="2"/>
        <v>51587</v>
      </c>
      <c r="H13" s="453">
        <f t="shared" si="3"/>
        <v>3.7800756417478141</v>
      </c>
      <c r="I13" s="460">
        <v>3919</v>
      </c>
      <c r="J13" s="451">
        <f t="shared" si="4"/>
        <v>49.923488905891361</v>
      </c>
      <c r="K13" s="37"/>
      <c r="L13" s="37"/>
    </row>
    <row r="14" spans="1:13" ht="17.25" customHeight="1">
      <c r="A14" s="170" t="s">
        <v>353</v>
      </c>
      <c r="B14" s="446">
        <v>312</v>
      </c>
      <c r="C14" s="448">
        <v>46218</v>
      </c>
      <c r="D14" s="451">
        <f t="shared" si="0"/>
        <v>0.1083001212961392</v>
      </c>
      <c r="E14" s="460">
        <v>2287</v>
      </c>
      <c r="F14" s="461">
        <f t="shared" si="1"/>
        <v>52.466666666666669</v>
      </c>
      <c r="G14" s="478">
        <f t="shared" si="2"/>
        <v>51634</v>
      </c>
      <c r="H14" s="453">
        <f t="shared" si="3"/>
        <v>9.1108224940398941E-2</v>
      </c>
      <c r="I14" s="460">
        <v>3129</v>
      </c>
      <c r="J14" s="645">
        <f t="shared" si="4"/>
        <v>-20.158203623373311</v>
      </c>
      <c r="K14" s="37"/>
      <c r="L14" s="37"/>
    </row>
    <row r="15" spans="1:13" ht="17.25" customHeight="1">
      <c r="A15" s="170" t="s">
        <v>354</v>
      </c>
      <c r="B15" s="446">
        <v>318</v>
      </c>
      <c r="C15" s="448">
        <v>45785</v>
      </c>
      <c r="D15" s="645">
        <f t="shared" si="0"/>
        <v>-0.93686442511575763</v>
      </c>
      <c r="E15" s="460">
        <v>2556</v>
      </c>
      <c r="F15" s="461">
        <f t="shared" si="1"/>
        <v>11.762133799737654</v>
      </c>
      <c r="G15" s="478">
        <f t="shared" si="2"/>
        <v>51611</v>
      </c>
      <c r="H15" s="649">
        <f t="shared" si="3"/>
        <v>-4.4544292520427575E-2</v>
      </c>
      <c r="I15" s="460">
        <v>3270</v>
      </c>
      <c r="J15" s="451">
        <f t="shared" si="4"/>
        <v>4.5062320230105399</v>
      </c>
      <c r="K15" s="37"/>
      <c r="L15" s="37"/>
    </row>
    <row r="16" spans="1:13" ht="17.25" customHeight="1">
      <c r="A16" s="170" t="s">
        <v>355</v>
      </c>
      <c r="B16" s="446">
        <v>312</v>
      </c>
      <c r="C16" s="448">
        <v>46317</v>
      </c>
      <c r="D16" s="451">
        <f t="shared" si="0"/>
        <v>1.1619526045648172</v>
      </c>
      <c r="E16" s="460">
        <v>1915</v>
      </c>
      <c r="F16" s="647">
        <f t="shared" si="1"/>
        <v>-25.078247261345851</v>
      </c>
      <c r="G16" s="478">
        <f t="shared" si="2"/>
        <v>50699</v>
      </c>
      <c r="H16" s="649">
        <f t="shared" si="3"/>
        <v>-1.7670651605277925</v>
      </c>
      <c r="I16" s="460">
        <v>2467</v>
      </c>
      <c r="J16" s="645">
        <f t="shared" si="4"/>
        <v>-24.556574923547402</v>
      </c>
      <c r="K16" s="37"/>
      <c r="L16" s="37"/>
    </row>
    <row r="17" spans="1:12" ht="17.25" customHeight="1">
      <c r="A17" s="170" t="s">
        <v>356</v>
      </c>
      <c r="B17" s="446">
        <v>314</v>
      </c>
      <c r="C17" s="448">
        <v>45303</v>
      </c>
      <c r="D17" s="645">
        <f t="shared" si="0"/>
        <v>-2.1892609624975705</v>
      </c>
      <c r="E17" s="460">
        <v>2079</v>
      </c>
      <c r="F17" s="461">
        <f t="shared" si="1"/>
        <v>8.5639686684073126</v>
      </c>
      <c r="G17" s="478">
        <f t="shared" si="2"/>
        <v>49711</v>
      </c>
      <c r="H17" s="649">
        <f t="shared" si="3"/>
        <v>-1.9487563857275347</v>
      </c>
      <c r="I17" s="460">
        <v>2329</v>
      </c>
      <c r="J17" s="645">
        <f t="shared" si="4"/>
        <v>-5.5938386704499408</v>
      </c>
      <c r="K17" s="37"/>
      <c r="L17" s="37"/>
    </row>
    <row r="18" spans="1:12" ht="17.25" customHeight="1">
      <c r="A18" s="170" t="s">
        <v>357</v>
      </c>
      <c r="B18" s="446">
        <v>308</v>
      </c>
      <c r="C18" s="448">
        <v>43579</v>
      </c>
      <c r="D18" s="645">
        <f t="shared" ref="D18:D23" si="5">C18*100/C17-100</f>
        <v>-3.8054874953093645</v>
      </c>
      <c r="E18" s="460">
        <v>2034</v>
      </c>
      <c r="F18" s="647">
        <f t="shared" si="1"/>
        <v>-2.1645021645021671</v>
      </c>
      <c r="G18" s="478">
        <f t="shared" si="2"/>
        <v>48584</v>
      </c>
      <c r="H18" s="649">
        <f t="shared" si="3"/>
        <v>-2.2671038603126021</v>
      </c>
      <c r="I18" s="460">
        <v>2971</v>
      </c>
      <c r="J18" s="451">
        <f t="shared" si="4"/>
        <v>27.565478746243016</v>
      </c>
      <c r="K18" s="37"/>
      <c r="L18" s="37"/>
    </row>
    <row r="19" spans="1:12" ht="17.25" customHeight="1" thickBot="1">
      <c r="A19" s="177" t="s">
        <v>433</v>
      </c>
      <c r="B19" s="447">
        <v>311</v>
      </c>
      <c r="C19" s="671">
        <v>42213</v>
      </c>
      <c r="D19" s="646">
        <f t="shared" si="5"/>
        <v>-3.1345372771288993</v>
      </c>
      <c r="E19" s="462">
        <v>1512</v>
      </c>
      <c r="F19" s="648">
        <f t="shared" si="1"/>
        <v>-25.663716814159287</v>
      </c>
      <c r="G19" s="483">
        <f t="shared" si="2"/>
        <v>46179</v>
      </c>
      <c r="H19" s="650">
        <f t="shared" si="3"/>
        <v>-4.9501893627531643</v>
      </c>
      <c r="I19" s="462">
        <v>2454</v>
      </c>
      <c r="J19" s="646">
        <f t="shared" si="4"/>
        <v>-17.401548300235618</v>
      </c>
      <c r="K19" s="37"/>
      <c r="L19" s="37"/>
    </row>
    <row r="20" spans="1:12" ht="17.25" customHeight="1">
      <c r="A20" s="179" t="s">
        <v>13</v>
      </c>
      <c r="B20" s="439">
        <v>307</v>
      </c>
      <c r="C20" s="670">
        <v>41605</v>
      </c>
      <c r="D20" s="643">
        <f t="shared" si="5"/>
        <v>-1.4403145950299603</v>
      </c>
      <c r="E20" s="456">
        <v>1129</v>
      </c>
      <c r="F20" s="642">
        <f t="shared" si="1"/>
        <v>-25.330687830687836</v>
      </c>
      <c r="G20" s="479">
        <f t="shared" si="2"/>
        <v>45046</v>
      </c>
      <c r="H20" s="644">
        <f t="shared" si="3"/>
        <v>-2.4534961779163638</v>
      </c>
      <c r="I20" s="463">
        <v>2312</v>
      </c>
      <c r="J20" s="643">
        <f t="shared" si="4"/>
        <v>-5.7864710676446549</v>
      </c>
      <c r="K20" s="37"/>
      <c r="L20" s="37"/>
    </row>
    <row r="21" spans="1:12" ht="17.25" customHeight="1">
      <c r="A21" s="170" t="s">
        <v>346</v>
      </c>
      <c r="B21" s="448">
        <v>305</v>
      </c>
      <c r="C21" s="448">
        <v>40700</v>
      </c>
      <c r="D21" s="634">
        <f t="shared" si="5"/>
        <v>-2.1752193246004055</v>
      </c>
      <c r="E21" s="460">
        <v>1095</v>
      </c>
      <c r="F21" s="635">
        <f t="shared" ref="F21:F26" si="6">E21*100/E20-100</f>
        <v>-3.0115146147032732</v>
      </c>
      <c r="G21" s="478">
        <f t="shared" si="2"/>
        <v>43777</v>
      </c>
      <c r="H21" s="640">
        <f t="shared" ref="H21:H26" si="7">G21*100/G20-100</f>
        <v>-2.8171202770501225</v>
      </c>
      <c r="I21" s="464">
        <v>1982</v>
      </c>
      <c r="J21" s="634">
        <f t="shared" ref="J21:J26" si="8">I21*100/I20-100</f>
        <v>-14.273356401384078</v>
      </c>
      <c r="K21" s="37"/>
      <c r="L21" s="37"/>
    </row>
    <row r="22" spans="1:12" ht="17.25" customHeight="1">
      <c r="A22" s="170" t="s">
        <v>347</v>
      </c>
      <c r="B22" s="448">
        <v>301</v>
      </c>
      <c r="C22" s="448">
        <v>37720</v>
      </c>
      <c r="D22" s="634">
        <f t="shared" si="5"/>
        <v>-7.321867321867316</v>
      </c>
      <c r="E22" s="460">
        <v>1044</v>
      </c>
      <c r="F22" s="635">
        <f t="shared" si="6"/>
        <v>-4.657534246575338</v>
      </c>
      <c r="G22" s="478">
        <f t="shared" si="2"/>
        <v>40874</v>
      </c>
      <c r="H22" s="640">
        <f t="shared" si="7"/>
        <v>-6.6313360897274833</v>
      </c>
      <c r="I22" s="464">
        <v>2110</v>
      </c>
      <c r="J22" s="435">
        <f t="shared" si="8"/>
        <v>6.458123107971744</v>
      </c>
      <c r="K22" s="37"/>
      <c r="L22" s="37"/>
    </row>
    <row r="23" spans="1:12" ht="17.25" customHeight="1">
      <c r="A23" s="170" t="s">
        <v>350</v>
      </c>
      <c r="B23" s="448">
        <v>300</v>
      </c>
      <c r="C23" s="448">
        <v>36892</v>
      </c>
      <c r="D23" s="634">
        <f t="shared" si="5"/>
        <v>-2.1951219512195053</v>
      </c>
      <c r="E23" s="460">
        <v>831</v>
      </c>
      <c r="F23" s="635">
        <f t="shared" si="6"/>
        <v>-20.402298850574709</v>
      </c>
      <c r="G23" s="478">
        <f t="shared" si="2"/>
        <v>39891</v>
      </c>
      <c r="H23" s="640">
        <f t="shared" si="7"/>
        <v>-2.4049518031022217</v>
      </c>
      <c r="I23" s="464">
        <v>2168</v>
      </c>
      <c r="J23" s="435">
        <f t="shared" si="8"/>
        <v>2.7488151658767777</v>
      </c>
      <c r="K23" s="37"/>
      <c r="L23" s="37"/>
    </row>
    <row r="24" spans="1:12" ht="17.25" customHeight="1">
      <c r="A24" s="170" t="s">
        <v>351</v>
      </c>
      <c r="B24" s="448">
        <v>304</v>
      </c>
      <c r="C24" s="448">
        <v>36581</v>
      </c>
      <c r="D24" s="435">
        <f t="shared" ref="D24:D29" si="9">C24*100/C23-100</f>
        <v>-0.84300119267049922</v>
      </c>
      <c r="E24" s="460">
        <v>1022</v>
      </c>
      <c r="F24" s="436">
        <f t="shared" si="6"/>
        <v>22.984356197352582</v>
      </c>
      <c r="G24" s="478">
        <f t="shared" si="2"/>
        <v>39972</v>
      </c>
      <c r="H24" s="438">
        <f t="shared" si="7"/>
        <v>0.20305332029781198</v>
      </c>
      <c r="I24" s="464">
        <v>2369</v>
      </c>
      <c r="J24" s="435">
        <f t="shared" si="8"/>
        <v>9.2712177121771191</v>
      </c>
      <c r="K24" s="37"/>
      <c r="L24" s="37"/>
    </row>
    <row r="25" spans="1:12" ht="17.25" customHeight="1">
      <c r="A25" s="170" t="s">
        <v>352</v>
      </c>
      <c r="B25" s="448">
        <v>305</v>
      </c>
      <c r="C25" s="448">
        <v>36799</v>
      </c>
      <c r="D25" s="435">
        <f t="shared" si="9"/>
        <v>0.59593778190864555</v>
      </c>
      <c r="E25" s="460">
        <v>1288</v>
      </c>
      <c r="F25" s="436">
        <f t="shared" si="6"/>
        <v>26.027397260273972</v>
      </c>
      <c r="G25" s="478">
        <f t="shared" si="2"/>
        <v>40545</v>
      </c>
      <c r="H25" s="438">
        <f t="shared" si="7"/>
        <v>1.4335034524166872</v>
      </c>
      <c r="I25" s="464">
        <v>2458</v>
      </c>
      <c r="J25" s="435">
        <f t="shared" si="8"/>
        <v>3.7568594343604929</v>
      </c>
      <c r="K25" s="37"/>
      <c r="L25" s="37"/>
    </row>
    <row r="26" spans="1:12" ht="17.25" customHeight="1">
      <c r="A26" s="170" t="s">
        <v>375</v>
      </c>
      <c r="B26" s="448">
        <v>313</v>
      </c>
      <c r="C26" s="448">
        <v>38448</v>
      </c>
      <c r="D26" s="435">
        <f t="shared" si="9"/>
        <v>4.4811000298921186</v>
      </c>
      <c r="E26" s="460">
        <v>1503</v>
      </c>
      <c r="F26" s="436">
        <f t="shared" si="6"/>
        <v>16.692546583850927</v>
      </c>
      <c r="G26" s="478">
        <f t="shared" si="2"/>
        <v>42815</v>
      </c>
      <c r="H26" s="438">
        <f t="shared" si="7"/>
        <v>5.5987174744111456</v>
      </c>
      <c r="I26" s="464">
        <v>2864</v>
      </c>
      <c r="J26" s="435">
        <f t="shared" si="8"/>
        <v>16.517493897477621</v>
      </c>
      <c r="K26" s="37"/>
      <c r="L26" s="37"/>
    </row>
    <row r="27" spans="1:12" ht="17.25" customHeight="1">
      <c r="A27" s="170" t="s">
        <v>354</v>
      </c>
      <c r="B27" s="448">
        <v>308</v>
      </c>
      <c r="C27" s="448">
        <v>37411</v>
      </c>
      <c r="D27" s="634">
        <f t="shared" si="9"/>
        <v>-2.697149396587605</v>
      </c>
      <c r="E27" s="460">
        <v>1750</v>
      </c>
      <c r="F27" s="436">
        <f t="shared" ref="F27:F32" si="10">E27*100/E26-100</f>
        <v>16.433799068529609</v>
      </c>
      <c r="G27" s="478">
        <f t="shared" si="2"/>
        <v>42647</v>
      </c>
      <c r="H27" s="640">
        <f t="shared" ref="H27:H32" si="11">G27*100/G26-100</f>
        <v>-0.39238584608197868</v>
      </c>
      <c r="I27" s="464">
        <v>3486</v>
      </c>
      <c r="J27" s="435">
        <f t="shared" ref="J27:J32" si="12">I27*100/I26-100</f>
        <v>21.717877094972067</v>
      </c>
      <c r="K27" s="37"/>
      <c r="L27" s="37"/>
    </row>
    <row r="28" spans="1:12" ht="17.25" customHeight="1">
      <c r="A28" s="170" t="s">
        <v>355</v>
      </c>
      <c r="B28" s="448">
        <v>309</v>
      </c>
      <c r="C28" s="448">
        <v>37832</v>
      </c>
      <c r="D28" s="435">
        <f t="shared" si="9"/>
        <v>1.1253374675897447</v>
      </c>
      <c r="E28" s="460">
        <v>2076</v>
      </c>
      <c r="F28" s="436">
        <f t="shared" si="10"/>
        <v>18.628571428571433</v>
      </c>
      <c r="G28" s="478">
        <f t="shared" si="2"/>
        <v>43880</v>
      </c>
      <c r="H28" s="438">
        <f t="shared" si="11"/>
        <v>2.89117640162263</v>
      </c>
      <c r="I28" s="464">
        <v>3972</v>
      </c>
      <c r="J28" s="435">
        <f t="shared" si="12"/>
        <v>13.941480206540447</v>
      </c>
      <c r="K28" s="37"/>
      <c r="L28" s="37"/>
    </row>
    <row r="29" spans="1:12" ht="17.25" customHeight="1">
      <c r="A29" s="170" t="s">
        <v>356</v>
      </c>
      <c r="B29" s="448">
        <v>305</v>
      </c>
      <c r="C29" s="448">
        <v>38590</v>
      </c>
      <c r="D29" s="435">
        <f t="shared" si="9"/>
        <v>2.0035948403467927</v>
      </c>
      <c r="E29" s="460">
        <v>2346</v>
      </c>
      <c r="F29" s="436">
        <f t="shared" si="10"/>
        <v>13.005780346820814</v>
      </c>
      <c r="G29" s="478">
        <f t="shared" si="2"/>
        <v>45045</v>
      </c>
      <c r="H29" s="438">
        <f t="shared" si="11"/>
        <v>2.6549680948040049</v>
      </c>
      <c r="I29" s="464">
        <v>4109</v>
      </c>
      <c r="J29" s="435">
        <f t="shared" si="12"/>
        <v>3.4491440080563933</v>
      </c>
      <c r="K29" s="37"/>
      <c r="L29" s="37"/>
    </row>
    <row r="30" spans="1:12" ht="17.25" customHeight="1">
      <c r="A30" s="170" t="s">
        <v>357</v>
      </c>
      <c r="B30" s="448">
        <v>305</v>
      </c>
      <c r="C30" s="448">
        <v>42238</v>
      </c>
      <c r="D30" s="435">
        <f>C30*100/C29-100</f>
        <v>9.4532262244104714</v>
      </c>
      <c r="E30" s="460">
        <v>2767</v>
      </c>
      <c r="F30" s="436">
        <f t="shared" si="10"/>
        <v>17.945439045183292</v>
      </c>
      <c r="G30" s="478">
        <f t="shared" si="2"/>
        <v>48700</v>
      </c>
      <c r="H30" s="438">
        <f t="shared" si="11"/>
        <v>8.1141081141081202</v>
      </c>
      <c r="I30" s="464">
        <v>3695</v>
      </c>
      <c r="J30" s="634">
        <f t="shared" si="12"/>
        <v>-10.0754441469944</v>
      </c>
      <c r="K30" s="37"/>
      <c r="L30" s="37"/>
    </row>
    <row r="31" spans="1:12" ht="17.25" customHeight="1" thickBot="1">
      <c r="A31" s="177" t="s">
        <v>433</v>
      </c>
      <c r="B31" s="443">
        <v>300</v>
      </c>
      <c r="C31" s="447">
        <v>38403</v>
      </c>
      <c r="D31" s="636">
        <f>C31*100/C30-100</f>
        <v>-9.0795018703537096</v>
      </c>
      <c r="E31" s="462">
        <v>2479</v>
      </c>
      <c r="F31" s="637">
        <f t="shared" si="10"/>
        <v>-10.408384531984098</v>
      </c>
      <c r="G31" s="483">
        <f t="shared" si="2"/>
        <v>44168</v>
      </c>
      <c r="H31" s="641">
        <f t="shared" si="11"/>
        <v>-9.3059548254620097</v>
      </c>
      <c r="I31" s="468">
        <v>3286</v>
      </c>
      <c r="J31" s="636">
        <f t="shared" si="12"/>
        <v>-11.069012178619758</v>
      </c>
      <c r="K31" s="37"/>
      <c r="L31" s="37"/>
    </row>
    <row r="32" spans="1:12" ht="15" customHeight="1">
      <c r="A32" s="179" t="s">
        <v>17</v>
      </c>
      <c r="B32" s="439">
        <v>301</v>
      </c>
      <c r="C32" s="445">
        <v>39067</v>
      </c>
      <c r="D32" s="440">
        <f>C32*100/C31-100</f>
        <v>1.7290315860740009</v>
      </c>
      <c r="E32" s="456">
        <v>2672</v>
      </c>
      <c r="F32" s="452">
        <f t="shared" si="10"/>
        <v>7.7853973376361409</v>
      </c>
      <c r="G32" s="479">
        <f t="shared" si="2"/>
        <v>43776</v>
      </c>
      <c r="H32" s="644">
        <f t="shared" si="11"/>
        <v>-0.88752037674333906</v>
      </c>
      <c r="I32" s="463">
        <v>2037</v>
      </c>
      <c r="J32" s="643">
        <f t="shared" si="12"/>
        <v>-38.009738283627513</v>
      </c>
      <c r="K32" s="37"/>
      <c r="L32" s="37"/>
    </row>
    <row r="33" spans="1:12" ht="15" customHeight="1">
      <c r="A33" s="180" t="s">
        <v>346</v>
      </c>
      <c r="B33" s="442">
        <v>308</v>
      </c>
      <c r="C33" s="446">
        <v>39955</v>
      </c>
      <c r="D33" s="435">
        <f t="shared" ref="D33:D43" si="13">C33*100/C32-100</f>
        <v>2.273018148309319</v>
      </c>
      <c r="E33" s="460">
        <v>2172</v>
      </c>
      <c r="F33" s="635">
        <f t="shared" ref="F33:F43" si="14">E33*100/E32-100</f>
        <v>-18.712574850299404</v>
      </c>
      <c r="G33" s="478">
        <f t="shared" si="2"/>
        <v>44737</v>
      </c>
      <c r="H33" s="438">
        <f t="shared" ref="H33:H43" si="15">G33*100/G32-100</f>
        <v>2.1952668128654977</v>
      </c>
      <c r="I33" s="464">
        <v>2610</v>
      </c>
      <c r="J33" s="435">
        <f t="shared" ref="J33:J43" si="16">I33*100/I32-100</f>
        <v>28.12960235640648</v>
      </c>
      <c r="K33" s="37"/>
      <c r="L33" s="37"/>
    </row>
    <row r="34" spans="1:12" ht="15">
      <c r="A34" s="180" t="s">
        <v>347</v>
      </c>
      <c r="B34" s="442">
        <v>316</v>
      </c>
      <c r="C34" s="446">
        <v>40985</v>
      </c>
      <c r="D34" s="435">
        <f t="shared" si="13"/>
        <v>2.5779001376548649</v>
      </c>
      <c r="E34" s="460">
        <v>2061</v>
      </c>
      <c r="F34" s="635">
        <f t="shared" si="14"/>
        <v>-5.1104972375690636</v>
      </c>
      <c r="G34" s="478">
        <f t="shared" si="2"/>
        <v>46241</v>
      </c>
      <c r="H34" s="438">
        <f t="shared" si="15"/>
        <v>3.3618704875159295</v>
      </c>
      <c r="I34" s="464">
        <v>3195</v>
      </c>
      <c r="J34" s="435">
        <f t="shared" si="16"/>
        <v>22.41379310344827</v>
      </c>
      <c r="K34" s="37"/>
      <c r="L34" s="37"/>
    </row>
    <row r="35" spans="1:12" ht="15">
      <c r="A35" s="180" t="s">
        <v>374</v>
      </c>
      <c r="B35" s="442">
        <v>316</v>
      </c>
      <c r="C35" s="446">
        <v>41955</v>
      </c>
      <c r="D35" s="435">
        <f t="shared" si="13"/>
        <v>2.3667195315359209</v>
      </c>
      <c r="E35" s="460">
        <v>3144</v>
      </c>
      <c r="F35" s="436">
        <f t="shared" si="14"/>
        <v>52.547307132459963</v>
      </c>
      <c r="G35" s="478">
        <f t="shared" si="2"/>
        <v>47777</v>
      </c>
      <c r="H35" s="438">
        <f t="shared" si="15"/>
        <v>3.3217274712917089</v>
      </c>
      <c r="I35" s="464">
        <v>2678</v>
      </c>
      <c r="J35" s="634">
        <f t="shared" si="16"/>
        <v>-16.181533646322379</v>
      </c>
      <c r="K35" s="37"/>
      <c r="L35" s="37"/>
    </row>
    <row r="36" spans="1:12" ht="15">
      <c r="A36" s="180" t="s">
        <v>351</v>
      </c>
      <c r="B36" s="442">
        <v>310</v>
      </c>
      <c r="C36" s="446">
        <v>42647</v>
      </c>
      <c r="D36" s="435">
        <f t="shared" si="13"/>
        <v>1.6493862471695877</v>
      </c>
      <c r="E36" s="460">
        <v>2807</v>
      </c>
      <c r="F36" s="635">
        <f t="shared" si="14"/>
        <v>-10.718829516539444</v>
      </c>
      <c r="G36" s="478">
        <f t="shared" si="2"/>
        <v>48995</v>
      </c>
      <c r="H36" s="438">
        <f t="shared" si="15"/>
        <v>2.5493438265274051</v>
      </c>
      <c r="I36" s="464">
        <v>3541</v>
      </c>
      <c r="J36" s="435">
        <f t="shared" si="16"/>
        <v>32.225541448842421</v>
      </c>
      <c r="K36" s="37"/>
      <c r="L36" s="37"/>
    </row>
    <row r="37" spans="1:12" ht="15">
      <c r="A37" s="180" t="s">
        <v>352</v>
      </c>
      <c r="B37" s="442">
        <v>311</v>
      </c>
      <c r="C37" s="446">
        <v>44146</v>
      </c>
      <c r="D37" s="435">
        <f t="shared" si="13"/>
        <v>3.5149013998640015</v>
      </c>
      <c r="E37" s="460">
        <v>2410</v>
      </c>
      <c r="F37" s="635">
        <f t="shared" si="14"/>
        <v>-14.14321339508372</v>
      </c>
      <c r="G37" s="478">
        <f t="shared" si="2"/>
        <v>50054</v>
      </c>
      <c r="H37" s="438">
        <f t="shared" si="15"/>
        <v>2.1614450454127905</v>
      </c>
      <c r="I37" s="464">
        <v>3498</v>
      </c>
      <c r="J37" s="634">
        <f t="shared" si="16"/>
        <v>-1.2143462298785721</v>
      </c>
      <c r="K37" s="37"/>
      <c r="L37" s="37"/>
    </row>
    <row r="38" spans="1:12" ht="15">
      <c r="A38" s="180" t="s">
        <v>375</v>
      </c>
      <c r="B38" s="442">
        <v>313</v>
      </c>
      <c r="C38" s="446">
        <v>44826</v>
      </c>
      <c r="D38" s="435">
        <f t="shared" si="13"/>
        <v>1.5403434059711003</v>
      </c>
      <c r="E38" s="460">
        <v>3058</v>
      </c>
      <c r="F38" s="436">
        <f t="shared" si="14"/>
        <v>26.887966804979257</v>
      </c>
      <c r="G38" s="478">
        <f t="shared" si="2"/>
        <v>51343</v>
      </c>
      <c r="H38" s="438">
        <f t="shared" si="15"/>
        <v>2.5752187637351653</v>
      </c>
      <c r="I38" s="464">
        <v>3459</v>
      </c>
      <c r="J38" s="634">
        <f t="shared" si="16"/>
        <v>-1.1149228130360171</v>
      </c>
      <c r="K38" s="37"/>
      <c r="L38" s="37"/>
    </row>
    <row r="39" spans="1:12" ht="15">
      <c r="A39" s="180" t="s">
        <v>354</v>
      </c>
      <c r="B39" s="442">
        <v>316</v>
      </c>
      <c r="C39" s="446">
        <v>45644</v>
      </c>
      <c r="D39" s="435">
        <f t="shared" si="13"/>
        <v>1.8248338018114509</v>
      </c>
      <c r="E39" s="460">
        <v>3185</v>
      </c>
      <c r="F39" s="436">
        <f t="shared" si="14"/>
        <v>4.1530412034009174</v>
      </c>
      <c r="G39" s="478">
        <f t="shared" si="2"/>
        <v>52271</v>
      </c>
      <c r="H39" s="438">
        <f t="shared" si="15"/>
        <v>1.8074518434840172</v>
      </c>
      <c r="I39" s="464">
        <v>3442</v>
      </c>
      <c r="J39" s="634">
        <f t="shared" si="16"/>
        <v>-0.49147152356172796</v>
      </c>
      <c r="K39" s="37"/>
      <c r="L39" s="37"/>
    </row>
    <row r="40" spans="1:12" ht="15">
      <c r="A40" s="180" t="s">
        <v>355</v>
      </c>
      <c r="B40" s="442">
        <v>315</v>
      </c>
      <c r="C40" s="446">
        <v>46210</v>
      </c>
      <c r="D40" s="435">
        <f t="shared" si="13"/>
        <v>1.2400315485058258</v>
      </c>
      <c r="E40" s="460">
        <v>3361</v>
      </c>
      <c r="F40" s="436">
        <f t="shared" si="14"/>
        <v>5.5259026687598123</v>
      </c>
      <c r="G40" s="478">
        <f t="shared" si="2"/>
        <v>53047</v>
      </c>
      <c r="H40" s="438">
        <f t="shared" si="15"/>
        <v>1.4845707945132034</v>
      </c>
      <c r="I40" s="464">
        <v>3476</v>
      </c>
      <c r="J40" s="435">
        <f t="shared" si="16"/>
        <v>0.98779779198140716</v>
      </c>
      <c r="K40" s="37"/>
      <c r="L40" s="37"/>
    </row>
    <row r="41" spans="1:12" ht="15">
      <c r="A41" s="180" t="s">
        <v>356</v>
      </c>
      <c r="B41" s="442">
        <v>317</v>
      </c>
      <c r="C41" s="446">
        <v>47713</v>
      </c>
      <c r="D41" s="435">
        <f t="shared" si="13"/>
        <v>3.2525427396667368</v>
      </c>
      <c r="E41" s="460">
        <v>3759</v>
      </c>
      <c r="F41" s="436">
        <f t="shared" si="14"/>
        <v>11.841713775662001</v>
      </c>
      <c r="G41" s="478">
        <f t="shared" si="2"/>
        <v>54856</v>
      </c>
      <c r="H41" s="438">
        <f t="shared" si="15"/>
        <v>3.4101834222481955</v>
      </c>
      <c r="I41" s="464">
        <v>3384</v>
      </c>
      <c r="J41" s="634">
        <f t="shared" si="16"/>
        <v>-2.6467203682393574</v>
      </c>
      <c r="K41" s="37"/>
      <c r="L41" s="37"/>
    </row>
    <row r="42" spans="1:12" ht="15">
      <c r="A42" s="180" t="s">
        <v>357</v>
      </c>
      <c r="B42" s="442">
        <v>311</v>
      </c>
      <c r="C42" s="446">
        <v>45905</v>
      </c>
      <c r="D42" s="634">
        <f t="shared" si="13"/>
        <v>-3.7893236644101194</v>
      </c>
      <c r="E42" s="460">
        <v>3328</v>
      </c>
      <c r="F42" s="635">
        <f t="shared" si="14"/>
        <v>-11.465815376429902</v>
      </c>
      <c r="G42" s="478">
        <f t="shared" si="2"/>
        <v>52740</v>
      </c>
      <c r="H42" s="640">
        <f t="shared" si="15"/>
        <v>-3.8573720285839244</v>
      </c>
      <c r="I42" s="464">
        <v>3507</v>
      </c>
      <c r="J42" s="435">
        <f t="shared" si="16"/>
        <v>3.6347517730496435</v>
      </c>
      <c r="K42" s="37"/>
      <c r="L42" s="37"/>
    </row>
    <row r="43" spans="1:12" ht="15.75" thickBot="1">
      <c r="A43" s="181" t="s">
        <v>433</v>
      </c>
      <c r="B43" s="443">
        <v>311</v>
      </c>
      <c r="C43" s="447">
        <v>47703</v>
      </c>
      <c r="D43" s="465">
        <f t="shared" si="13"/>
        <v>3.9167846639799535</v>
      </c>
      <c r="E43" s="462">
        <v>3509</v>
      </c>
      <c r="F43" s="466">
        <f t="shared" si="14"/>
        <v>5.4387019230769198</v>
      </c>
      <c r="G43" s="483">
        <f t="shared" si="2"/>
        <v>54215</v>
      </c>
      <c r="H43" s="467">
        <f t="shared" si="15"/>
        <v>2.7967387182404195</v>
      </c>
      <c r="I43" s="468">
        <v>3003</v>
      </c>
      <c r="J43" s="636">
        <f t="shared" si="16"/>
        <v>-14.371257485029943</v>
      </c>
      <c r="K43" s="37"/>
      <c r="L43" s="37"/>
    </row>
    <row r="44" spans="1:12">
      <c r="C44" s="103"/>
      <c r="K44" s="37"/>
      <c r="L44" s="37"/>
    </row>
    <row r="45" spans="1:12">
      <c r="K45" s="37"/>
      <c r="L45" s="37"/>
    </row>
    <row r="46" spans="1:12">
      <c r="K46" s="37"/>
      <c r="L46" s="37"/>
    </row>
    <row r="47" spans="1:12">
      <c r="K47" s="37"/>
      <c r="L47" s="37"/>
    </row>
  </sheetData>
  <mergeCells count="3">
    <mergeCell ref="C5:J5"/>
    <mergeCell ref="A2:J2"/>
    <mergeCell ref="A3:J3"/>
  </mergeCells>
  <phoneticPr fontId="24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fitToHeight="90" orientation="landscape" horizontalDpi="300" verticalDpi="300" r:id="rId1"/>
  <headerFooter alignWithMargins="0">
    <oddFooter xml:space="preserve">&amp;R   
&amp;"Arial,Negrito"75&amp;8
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6"/>
  <sheetViews>
    <sheetView showGridLines="0" zoomScale="80" zoomScaleNormal="80" workbookViewId="0">
      <selection activeCell="D46" sqref="D46"/>
    </sheetView>
  </sheetViews>
  <sheetFormatPr defaultRowHeight="12.75"/>
  <cols>
    <col min="1" max="1" width="10.5703125" customWidth="1"/>
    <col min="2" max="2" width="14.85546875" customWidth="1"/>
    <col min="3" max="3" width="15.42578125" customWidth="1"/>
    <col min="4" max="4" width="12.5703125" customWidth="1"/>
    <col min="5" max="5" width="14.140625" customWidth="1"/>
    <col min="6" max="6" width="13.140625" customWidth="1"/>
    <col min="7" max="7" width="14.42578125" customWidth="1"/>
    <col min="8" max="8" width="16.140625" customWidth="1"/>
    <col min="9" max="9" width="14.7109375" customWidth="1"/>
    <col min="10" max="10" width="16" customWidth="1"/>
    <col min="11" max="11" width="13.5703125" customWidth="1"/>
  </cols>
  <sheetData>
    <row r="2" spans="1:15" ht="21" customHeight="1">
      <c r="A2" s="1569" t="s">
        <v>136</v>
      </c>
      <c r="B2" s="1569"/>
      <c r="C2" s="1569"/>
      <c r="D2" s="1569"/>
      <c r="E2" s="1569"/>
      <c r="F2" s="1569"/>
      <c r="G2" s="1569"/>
      <c r="H2" s="1569"/>
      <c r="I2" s="1569"/>
      <c r="J2" s="1569"/>
    </row>
    <row r="3" spans="1:15" ht="21.75" customHeight="1">
      <c r="A3" s="1569" t="s">
        <v>137</v>
      </c>
      <c r="B3" s="1569"/>
      <c r="C3" s="1569"/>
      <c r="D3" s="1569"/>
      <c r="E3" s="1569"/>
      <c r="F3" s="1569"/>
      <c r="G3" s="1569"/>
      <c r="H3" s="1569"/>
      <c r="I3" s="1569"/>
      <c r="J3" s="1569"/>
    </row>
    <row r="4" spans="1:15" ht="21.75" customHeight="1" thickBot="1"/>
    <row r="5" spans="1:15" ht="15" customHeight="1" thickBot="1">
      <c r="A5" s="167"/>
      <c r="B5" s="167"/>
      <c r="C5" s="1556" t="s">
        <v>41</v>
      </c>
      <c r="D5" s="1557"/>
      <c r="E5" s="1557"/>
      <c r="F5" s="1557"/>
      <c r="G5" s="1557"/>
      <c r="H5" s="1557"/>
      <c r="I5" s="1557"/>
      <c r="J5" s="1557"/>
      <c r="K5" s="230"/>
      <c r="L5" s="266"/>
      <c r="M5" s="266"/>
      <c r="N5" s="267"/>
    </row>
    <row r="6" spans="1:15" ht="15" customHeight="1" thickBot="1">
      <c r="A6" s="170" t="s">
        <v>308</v>
      </c>
      <c r="B6" s="170" t="s">
        <v>338</v>
      </c>
      <c r="C6" s="423" t="s">
        <v>339</v>
      </c>
      <c r="D6" s="174" t="s">
        <v>340</v>
      </c>
      <c r="E6" s="423" t="s">
        <v>341</v>
      </c>
      <c r="F6" s="174" t="s">
        <v>340</v>
      </c>
      <c r="G6" s="174" t="s">
        <v>260</v>
      </c>
      <c r="H6" s="174" t="s">
        <v>340</v>
      </c>
      <c r="I6" s="425" t="s">
        <v>342</v>
      </c>
      <c r="J6" s="423" t="s">
        <v>340</v>
      </c>
      <c r="K6" s="427" t="s">
        <v>36</v>
      </c>
      <c r="L6" s="427" t="s">
        <v>37</v>
      </c>
      <c r="M6" s="428" t="s">
        <v>38</v>
      </c>
      <c r="N6" s="429"/>
      <c r="O6" s="12"/>
    </row>
    <row r="7" spans="1:15" ht="15" customHeight="1" thickBot="1">
      <c r="A7" s="175"/>
      <c r="B7" s="177" t="s">
        <v>343</v>
      </c>
      <c r="C7" s="424" t="s">
        <v>271</v>
      </c>
      <c r="D7" s="177" t="s">
        <v>344</v>
      </c>
      <c r="E7" s="424" t="s">
        <v>272</v>
      </c>
      <c r="F7" s="177" t="s">
        <v>344</v>
      </c>
      <c r="G7" s="177" t="s">
        <v>51</v>
      </c>
      <c r="H7" s="177" t="s">
        <v>344</v>
      </c>
      <c r="I7" s="426" t="s">
        <v>274</v>
      </c>
      <c r="J7" s="424" t="s">
        <v>344</v>
      </c>
      <c r="K7" s="378" t="s">
        <v>275</v>
      </c>
      <c r="L7" s="378" t="s">
        <v>276</v>
      </c>
      <c r="M7" s="376" t="s">
        <v>39</v>
      </c>
      <c r="N7" s="376" t="s">
        <v>40</v>
      </c>
      <c r="O7" s="12"/>
    </row>
    <row r="8" spans="1:15" ht="15" customHeight="1">
      <c r="A8" s="898" t="s">
        <v>34</v>
      </c>
      <c r="B8" s="442">
        <v>320</v>
      </c>
      <c r="C8" s="442">
        <v>48406</v>
      </c>
      <c r="D8" s="435">
        <v>3.2896582986163594</v>
      </c>
      <c r="E8" s="446">
        <v>2950</v>
      </c>
      <c r="F8" s="634">
        <v>-10.44323011536126</v>
      </c>
      <c r="G8" s="469">
        <f t="shared" ref="G8:G40" si="0">SUM(C8+E8+I8)</f>
        <v>54732</v>
      </c>
      <c r="H8" s="436">
        <v>2.9759299781181596</v>
      </c>
      <c r="I8" s="672">
        <v>3376</v>
      </c>
      <c r="J8" s="471">
        <v>13.087934560327199</v>
      </c>
      <c r="K8" s="449"/>
      <c r="L8" s="450"/>
      <c r="M8" s="472"/>
      <c r="N8" s="472"/>
    </row>
    <row r="9" spans="1:15" ht="15" customHeight="1">
      <c r="A9" s="180" t="s">
        <v>346</v>
      </c>
      <c r="B9" s="442">
        <v>324</v>
      </c>
      <c r="C9" s="442">
        <v>48270</v>
      </c>
      <c r="D9" s="634">
        <v>-0.31347307266305791</v>
      </c>
      <c r="E9" s="446">
        <v>2569</v>
      </c>
      <c r="F9" s="634">
        <v>-13.220338983050851</v>
      </c>
      <c r="G9" s="469">
        <f t="shared" si="0"/>
        <v>54304</v>
      </c>
      <c r="H9" s="635">
        <v>-0.8315009516066425</v>
      </c>
      <c r="I9" s="672">
        <v>3465</v>
      </c>
      <c r="J9" s="471">
        <v>2.712477396021697</v>
      </c>
      <c r="K9" s="435"/>
      <c r="L9" s="471"/>
      <c r="M9" s="473"/>
      <c r="N9" s="473"/>
    </row>
    <row r="10" spans="1:15" ht="15" customHeight="1">
      <c r="A10" s="180" t="s">
        <v>347</v>
      </c>
      <c r="B10" s="442">
        <v>326</v>
      </c>
      <c r="C10" s="442">
        <v>48416</v>
      </c>
      <c r="D10" s="435">
        <v>0.34380830590554012</v>
      </c>
      <c r="E10" s="446">
        <v>2256</v>
      </c>
      <c r="F10" s="634">
        <v>-11.875</v>
      </c>
      <c r="G10" s="469">
        <f t="shared" si="0"/>
        <v>53852</v>
      </c>
      <c r="H10" s="635">
        <v>-0.76207866738712937</v>
      </c>
      <c r="I10" s="672">
        <v>3180</v>
      </c>
      <c r="J10" s="471">
        <v>-7.8931924882629119</v>
      </c>
      <c r="K10" s="435"/>
      <c r="L10" s="471"/>
      <c r="M10" s="473"/>
      <c r="N10" s="473"/>
    </row>
    <row r="11" spans="1:15" ht="15" customHeight="1">
      <c r="A11" s="180" t="s">
        <v>374</v>
      </c>
      <c r="B11" s="442">
        <v>326</v>
      </c>
      <c r="C11" s="442">
        <v>48913</v>
      </c>
      <c r="D11" s="435">
        <v>1.0153556878721446</v>
      </c>
      <c r="E11" s="446">
        <v>2613</v>
      </c>
      <c r="F11" s="435">
        <v>15.824468085106389</v>
      </c>
      <c r="G11" s="469">
        <f t="shared" si="0"/>
        <v>54525</v>
      </c>
      <c r="H11" s="436">
        <v>1.242959068719486</v>
      </c>
      <c r="I11" s="672">
        <v>2999</v>
      </c>
      <c r="J11" s="471">
        <v>-5.7661675692895784</v>
      </c>
      <c r="K11" s="435"/>
      <c r="L11" s="471"/>
      <c r="M11" s="473"/>
      <c r="N11" s="473"/>
    </row>
    <row r="12" spans="1:15" ht="15" customHeight="1">
      <c r="A12" s="180" t="s">
        <v>351</v>
      </c>
      <c r="B12" s="442">
        <v>325</v>
      </c>
      <c r="C12" s="442">
        <v>49573</v>
      </c>
      <c r="D12" s="435">
        <v>1.3608818845525406</v>
      </c>
      <c r="E12" s="446">
        <v>2796</v>
      </c>
      <c r="F12" s="435">
        <v>7.0034443168771503</v>
      </c>
      <c r="G12" s="469">
        <f t="shared" si="0"/>
        <v>56121</v>
      </c>
      <c r="H12" s="436">
        <v>2.950558213716107</v>
      </c>
      <c r="I12" s="672">
        <v>3752</v>
      </c>
      <c r="J12" s="471">
        <v>25.354969574036517</v>
      </c>
      <c r="K12" s="435"/>
      <c r="L12" s="471"/>
      <c r="M12" s="473"/>
      <c r="N12" s="473"/>
    </row>
    <row r="13" spans="1:15" ht="15" customHeight="1">
      <c r="A13" s="180" t="s">
        <v>352</v>
      </c>
      <c r="B13" s="442">
        <v>328</v>
      </c>
      <c r="C13" s="442">
        <v>49421</v>
      </c>
      <c r="D13" s="634">
        <v>-0.3387132975575895</v>
      </c>
      <c r="E13" s="446">
        <v>2933</v>
      </c>
      <c r="F13" s="435">
        <v>4.8640915593705358</v>
      </c>
      <c r="G13" s="469">
        <f t="shared" si="0"/>
        <v>55326</v>
      </c>
      <c r="H13" s="635">
        <v>-1.4302956064345267</v>
      </c>
      <c r="I13" s="672">
        <v>2972</v>
      </c>
      <c r="J13" s="471">
        <v>-20.60409924487594</v>
      </c>
      <c r="K13" s="435"/>
      <c r="L13" s="471"/>
      <c r="M13" s="473"/>
      <c r="N13" s="473"/>
    </row>
    <row r="14" spans="1:15" ht="15" customHeight="1">
      <c r="A14" s="180" t="s">
        <v>375</v>
      </c>
      <c r="B14" s="442">
        <v>332</v>
      </c>
      <c r="C14" s="442">
        <v>49038</v>
      </c>
      <c r="D14" s="634">
        <v>-0.97250373646171795</v>
      </c>
      <c r="E14" s="446">
        <v>2486</v>
      </c>
      <c r="F14" s="634">
        <v>-15.245566166439289</v>
      </c>
      <c r="G14" s="469">
        <f t="shared" si="0"/>
        <v>54248</v>
      </c>
      <c r="H14" s="635">
        <v>-2.1381969699738619</v>
      </c>
      <c r="I14" s="672">
        <v>2724</v>
      </c>
      <c r="J14" s="471">
        <v>-8.4239130434782652</v>
      </c>
      <c r="K14" s="435"/>
      <c r="L14" s="471"/>
      <c r="M14" s="473"/>
      <c r="N14" s="473"/>
    </row>
    <row r="15" spans="1:15" ht="15" customHeight="1">
      <c r="A15" s="180" t="s">
        <v>354</v>
      </c>
      <c r="B15" s="442">
        <v>333</v>
      </c>
      <c r="C15" s="442">
        <v>47961</v>
      </c>
      <c r="D15" s="634">
        <v>-3.2397452861395948</v>
      </c>
      <c r="E15" s="446">
        <v>2732</v>
      </c>
      <c r="F15" s="435">
        <v>9.8591549295774712</v>
      </c>
      <c r="G15" s="469">
        <f t="shared" si="0"/>
        <v>53869</v>
      </c>
      <c r="H15" s="635">
        <v>-1.635884890474145</v>
      </c>
      <c r="I15" s="672">
        <v>3176</v>
      </c>
      <c r="J15" s="471">
        <v>16.543026706231458</v>
      </c>
      <c r="K15" s="435"/>
      <c r="L15" s="471"/>
      <c r="M15" s="473"/>
      <c r="N15" s="473"/>
    </row>
    <row r="16" spans="1:15" ht="15" customHeight="1">
      <c r="A16" s="180" t="s">
        <v>355</v>
      </c>
      <c r="B16" s="442">
        <v>335</v>
      </c>
      <c r="C16" s="442">
        <v>47920</v>
      </c>
      <c r="D16" s="634">
        <v>-0.57263733680903783</v>
      </c>
      <c r="E16" s="446">
        <v>2829</v>
      </c>
      <c r="F16" s="435">
        <v>3.5897435897435912</v>
      </c>
      <c r="G16" s="469">
        <f t="shared" si="0"/>
        <v>53698</v>
      </c>
      <c r="H16" s="635">
        <v>-0.7423157974673984</v>
      </c>
      <c r="I16" s="672">
        <v>2949</v>
      </c>
      <c r="J16" s="471">
        <v>-7.0337364735837014</v>
      </c>
      <c r="K16" s="435"/>
      <c r="L16" s="471"/>
      <c r="M16" s="473"/>
      <c r="N16" s="473"/>
    </row>
    <row r="17" spans="1:14" ht="15" customHeight="1">
      <c r="A17" s="180" t="s">
        <v>356</v>
      </c>
      <c r="B17" s="442">
        <v>331</v>
      </c>
      <c r="C17" s="442">
        <v>48077</v>
      </c>
      <c r="D17" s="435">
        <v>0.18481507747189596</v>
      </c>
      <c r="E17" s="446">
        <v>3843</v>
      </c>
      <c r="F17" s="435">
        <v>35.820367751060814</v>
      </c>
      <c r="G17" s="469">
        <f t="shared" si="0"/>
        <v>54993</v>
      </c>
      <c r="H17" s="436">
        <v>2.3334991010290338</v>
      </c>
      <c r="I17" s="672">
        <v>3073</v>
      </c>
      <c r="J17" s="471">
        <v>4.1424169804861322</v>
      </c>
      <c r="K17" s="435"/>
      <c r="L17" s="471"/>
      <c r="M17" s="473"/>
      <c r="N17" s="473"/>
    </row>
    <row r="18" spans="1:14" ht="15" customHeight="1">
      <c r="A18" s="180" t="s">
        <v>357</v>
      </c>
      <c r="B18" s="442">
        <v>333</v>
      </c>
      <c r="C18" s="442">
        <v>47911</v>
      </c>
      <c r="D18" s="634">
        <v>-0.2230850082584368</v>
      </c>
      <c r="E18" s="446">
        <v>4875</v>
      </c>
      <c r="F18" s="435">
        <v>26.9200728976829</v>
      </c>
      <c r="G18" s="469">
        <f t="shared" si="0"/>
        <v>56350</v>
      </c>
      <c r="H18" s="436">
        <v>2.2840267653545681</v>
      </c>
      <c r="I18" s="672">
        <v>3564</v>
      </c>
      <c r="J18" s="471">
        <v>9.5989480604865207</v>
      </c>
      <c r="K18" s="435"/>
      <c r="L18" s="471"/>
      <c r="M18" s="473"/>
      <c r="N18" s="473"/>
    </row>
    <row r="19" spans="1:14" ht="15" customHeight="1" thickBot="1">
      <c r="A19" s="181" t="s">
        <v>376</v>
      </c>
      <c r="B19" s="443">
        <v>305</v>
      </c>
      <c r="C19" s="443">
        <v>47201</v>
      </c>
      <c r="D19" s="636">
        <v>-1.8187681393098956</v>
      </c>
      <c r="E19" s="447">
        <v>3984</v>
      </c>
      <c r="F19" s="636">
        <v>-18.276923076923083</v>
      </c>
      <c r="G19" s="474">
        <f t="shared" si="0"/>
        <v>54761</v>
      </c>
      <c r="H19" s="637">
        <v>-2.8232585337329112</v>
      </c>
      <c r="I19" s="673">
        <v>3576</v>
      </c>
      <c r="J19" s="476">
        <v>5.7588482303539337</v>
      </c>
      <c r="K19" s="465"/>
      <c r="L19" s="476"/>
      <c r="M19" s="477"/>
      <c r="N19" s="477"/>
    </row>
    <row r="20" spans="1:14" ht="15" customHeight="1">
      <c r="A20" s="431" t="s">
        <v>32</v>
      </c>
      <c r="B20" s="442">
        <v>340</v>
      </c>
      <c r="C20" s="446">
        <v>48233</v>
      </c>
      <c r="D20" s="435">
        <f t="shared" ref="D20:D43" si="1">C20*100/C19-100</f>
        <v>2.1863943560517782</v>
      </c>
      <c r="E20" s="446">
        <v>2914</v>
      </c>
      <c r="F20" s="635">
        <f t="shared" ref="F20:F43" si="2">E20*100/E19-100</f>
        <v>-26.857429718875508</v>
      </c>
      <c r="G20" s="478">
        <f t="shared" si="0"/>
        <v>54356</v>
      </c>
      <c r="H20" s="635">
        <f t="shared" ref="H20:H43" si="3">G20*100/G19-100</f>
        <v>-0.73957743649677354</v>
      </c>
      <c r="I20" s="470">
        <v>3209</v>
      </c>
      <c r="J20" s="438">
        <f t="shared" ref="J20:J43" si="4">I20*100/I19-100</f>
        <v>-10.262863534675617</v>
      </c>
      <c r="K20" s="440"/>
      <c r="L20" s="440"/>
      <c r="M20" s="472"/>
      <c r="N20" s="472"/>
    </row>
    <row r="21" spans="1:14" ht="15" customHeight="1">
      <c r="A21" s="431" t="s">
        <v>346</v>
      </c>
      <c r="B21" s="442">
        <v>337</v>
      </c>
      <c r="C21" s="446">
        <v>48381</v>
      </c>
      <c r="D21" s="435">
        <f t="shared" si="1"/>
        <v>0.3068438620861258</v>
      </c>
      <c r="E21" s="446">
        <v>2715</v>
      </c>
      <c r="F21" s="635">
        <f t="shared" si="2"/>
        <v>-6.829100892244341</v>
      </c>
      <c r="G21" s="478">
        <f t="shared" si="0"/>
        <v>54281</v>
      </c>
      <c r="H21" s="635">
        <f t="shared" si="3"/>
        <v>-0.13797924792110905</v>
      </c>
      <c r="I21" s="470">
        <v>3185</v>
      </c>
      <c r="J21" s="438">
        <f t="shared" si="4"/>
        <v>-0.74789654097850189</v>
      </c>
      <c r="K21" s="435"/>
      <c r="L21" s="435"/>
      <c r="M21" s="473"/>
      <c r="N21" s="473"/>
    </row>
    <row r="22" spans="1:14" ht="15" customHeight="1">
      <c r="A22" s="431" t="s">
        <v>347</v>
      </c>
      <c r="B22" s="442">
        <v>340</v>
      </c>
      <c r="C22" s="446">
        <v>48559</v>
      </c>
      <c r="D22" s="435">
        <f t="shared" si="1"/>
        <v>0.36791302370765777</v>
      </c>
      <c r="E22" s="446">
        <v>3238</v>
      </c>
      <c r="F22" s="436">
        <f t="shared" si="2"/>
        <v>19.263351749539595</v>
      </c>
      <c r="G22" s="478">
        <f t="shared" si="0"/>
        <v>54613</v>
      </c>
      <c r="H22" s="436">
        <f t="shared" si="3"/>
        <v>0.61163206278439475</v>
      </c>
      <c r="I22" s="470">
        <v>2816</v>
      </c>
      <c r="J22" s="438">
        <f t="shared" si="4"/>
        <v>-11.585557299843018</v>
      </c>
      <c r="K22" s="435"/>
      <c r="L22" s="435"/>
      <c r="M22" s="473"/>
      <c r="N22" s="473"/>
    </row>
    <row r="23" spans="1:14" ht="15" customHeight="1">
      <c r="A23" s="431" t="s">
        <v>374</v>
      </c>
      <c r="B23" s="442">
        <v>344</v>
      </c>
      <c r="C23" s="446">
        <v>48816</v>
      </c>
      <c r="D23" s="435">
        <f t="shared" si="1"/>
        <v>0.52925307358059115</v>
      </c>
      <c r="E23" s="446">
        <v>3160</v>
      </c>
      <c r="F23" s="635">
        <f t="shared" si="2"/>
        <v>-2.4088943792464477</v>
      </c>
      <c r="G23" s="478">
        <f t="shared" si="0"/>
        <v>55226</v>
      </c>
      <c r="H23" s="436">
        <f t="shared" si="3"/>
        <v>1.1224433742881672</v>
      </c>
      <c r="I23" s="470">
        <v>3250</v>
      </c>
      <c r="J23" s="438">
        <f t="shared" si="4"/>
        <v>15.411931818181813</v>
      </c>
      <c r="K23" s="435"/>
      <c r="L23" s="435"/>
      <c r="M23" s="473"/>
      <c r="N23" s="473"/>
    </row>
    <row r="24" spans="1:14" ht="15" customHeight="1">
      <c r="A24" s="431" t="s">
        <v>351</v>
      </c>
      <c r="B24" s="442">
        <v>350</v>
      </c>
      <c r="C24" s="446">
        <v>49954</v>
      </c>
      <c r="D24" s="435">
        <f t="shared" si="1"/>
        <v>2.3312028843002253</v>
      </c>
      <c r="E24" s="446">
        <v>3454</v>
      </c>
      <c r="F24" s="436">
        <f t="shared" si="2"/>
        <v>9.303797468354432</v>
      </c>
      <c r="G24" s="478">
        <f t="shared" si="0"/>
        <v>56806</v>
      </c>
      <c r="H24" s="436">
        <f t="shared" si="3"/>
        <v>2.8609712816427049</v>
      </c>
      <c r="I24" s="470">
        <v>3398</v>
      </c>
      <c r="J24" s="438">
        <f t="shared" si="4"/>
        <v>4.5538461538461519</v>
      </c>
      <c r="K24" s="435"/>
      <c r="L24" s="435"/>
      <c r="M24" s="473"/>
      <c r="N24" s="473"/>
    </row>
    <row r="25" spans="1:14" ht="15" customHeight="1">
      <c r="A25" s="431" t="s">
        <v>352</v>
      </c>
      <c r="B25" s="442">
        <v>346</v>
      </c>
      <c r="C25" s="446">
        <v>50853</v>
      </c>
      <c r="D25" s="435">
        <f t="shared" si="1"/>
        <v>1.7996556832285648</v>
      </c>
      <c r="E25" s="446">
        <v>2960</v>
      </c>
      <c r="F25" s="635">
        <f t="shared" si="2"/>
        <v>-14.302258251302831</v>
      </c>
      <c r="G25" s="478">
        <f t="shared" si="0"/>
        <v>56950</v>
      </c>
      <c r="H25" s="436">
        <f t="shared" si="3"/>
        <v>0.2534943491884718</v>
      </c>
      <c r="I25" s="470">
        <v>3137</v>
      </c>
      <c r="J25" s="438">
        <f t="shared" si="4"/>
        <v>-7.6809888169511424</v>
      </c>
      <c r="K25" s="435"/>
      <c r="L25" s="435"/>
      <c r="M25" s="473"/>
      <c r="N25" s="473"/>
    </row>
    <row r="26" spans="1:14" ht="15" customHeight="1">
      <c r="A26" s="431" t="s">
        <v>375</v>
      </c>
      <c r="B26" s="442">
        <v>350</v>
      </c>
      <c r="C26" s="446">
        <v>51815</v>
      </c>
      <c r="D26" s="435">
        <f t="shared" si="1"/>
        <v>1.8917271350756124</v>
      </c>
      <c r="E26" s="446">
        <v>3034</v>
      </c>
      <c r="F26" s="436">
        <f t="shared" si="2"/>
        <v>2.5</v>
      </c>
      <c r="G26" s="478">
        <f t="shared" si="0"/>
        <v>57910</v>
      </c>
      <c r="H26" s="436">
        <f t="shared" si="3"/>
        <v>1.6856892010535489</v>
      </c>
      <c r="I26" s="470">
        <v>3061</v>
      </c>
      <c r="J26" s="438">
        <f t="shared" si="4"/>
        <v>-2.4226968441185903</v>
      </c>
      <c r="K26" s="435"/>
      <c r="L26" s="435"/>
      <c r="M26" s="473"/>
      <c r="N26" s="473"/>
    </row>
    <row r="27" spans="1:14" ht="15" customHeight="1">
      <c r="A27" s="431" t="s">
        <v>354</v>
      </c>
      <c r="B27" s="442">
        <v>352</v>
      </c>
      <c r="C27" s="446">
        <v>52422</v>
      </c>
      <c r="D27" s="435">
        <f t="shared" si="1"/>
        <v>1.1714754414744704</v>
      </c>
      <c r="E27" s="446">
        <v>3269</v>
      </c>
      <c r="F27" s="436">
        <f t="shared" si="2"/>
        <v>7.7455504284772587</v>
      </c>
      <c r="G27" s="478">
        <f t="shared" si="0"/>
        <v>58762</v>
      </c>
      <c r="H27" s="436">
        <f t="shared" si="3"/>
        <v>1.4712484890347071</v>
      </c>
      <c r="I27" s="470">
        <v>3071</v>
      </c>
      <c r="J27" s="438">
        <f t="shared" si="4"/>
        <v>0.32669062397908988</v>
      </c>
      <c r="K27" s="435"/>
      <c r="L27" s="435"/>
      <c r="M27" s="473"/>
      <c r="N27" s="473"/>
    </row>
    <row r="28" spans="1:14" ht="15" customHeight="1">
      <c r="A28" s="431" t="s">
        <v>355</v>
      </c>
      <c r="B28" s="442">
        <v>349</v>
      </c>
      <c r="C28" s="446">
        <v>53252</v>
      </c>
      <c r="D28" s="435">
        <f t="shared" si="1"/>
        <v>1.5833047193926149</v>
      </c>
      <c r="E28" s="446">
        <v>3945</v>
      </c>
      <c r="F28" s="436">
        <f t="shared" si="2"/>
        <v>20.679106760477211</v>
      </c>
      <c r="G28" s="478">
        <f t="shared" si="0"/>
        <v>60406</v>
      </c>
      <c r="H28" s="436">
        <f t="shared" si="3"/>
        <v>2.7977264218372397</v>
      </c>
      <c r="I28" s="470">
        <v>3209</v>
      </c>
      <c r="J28" s="438">
        <f t="shared" si="4"/>
        <v>4.4936502767828017</v>
      </c>
      <c r="K28" s="435"/>
      <c r="L28" s="435"/>
      <c r="M28" s="473"/>
      <c r="N28" s="473"/>
    </row>
    <row r="29" spans="1:14" ht="15" customHeight="1">
      <c r="A29" s="431" t="s">
        <v>356</v>
      </c>
      <c r="B29" s="442">
        <v>349</v>
      </c>
      <c r="C29" s="446">
        <v>54115</v>
      </c>
      <c r="D29" s="435">
        <f t="shared" si="1"/>
        <v>1.6205964095245236</v>
      </c>
      <c r="E29" s="446">
        <v>4342</v>
      </c>
      <c r="F29" s="436">
        <f t="shared" si="2"/>
        <v>10.063371356147016</v>
      </c>
      <c r="G29" s="478">
        <f t="shared" si="0"/>
        <v>61964</v>
      </c>
      <c r="H29" s="436">
        <f t="shared" si="3"/>
        <v>2.5792139853656977</v>
      </c>
      <c r="I29" s="470">
        <v>3507</v>
      </c>
      <c r="J29" s="438">
        <f t="shared" si="4"/>
        <v>9.286382050483013</v>
      </c>
      <c r="K29" s="435"/>
      <c r="L29" s="435"/>
      <c r="M29" s="473"/>
      <c r="N29" s="473"/>
    </row>
    <row r="30" spans="1:14" ht="15" customHeight="1">
      <c r="A30" s="431" t="s">
        <v>357</v>
      </c>
      <c r="B30" s="442">
        <v>348</v>
      </c>
      <c r="C30" s="446">
        <v>54026</v>
      </c>
      <c r="D30" s="634">
        <f t="shared" si="1"/>
        <v>-0.16446456620160177</v>
      </c>
      <c r="E30" s="446">
        <v>4757</v>
      </c>
      <c r="F30" s="436">
        <f t="shared" si="2"/>
        <v>9.5578074619990758</v>
      </c>
      <c r="G30" s="478">
        <f t="shared" si="0"/>
        <v>62340</v>
      </c>
      <c r="H30" s="436">
        <f t="shared" si="3"/>
        <v>0.60680395068104076</v>
      </c>
      <c r="I30" s="470">
        <v>3557</v>
      </c>
      <c r="J30" s="438">
        <f t="shared" si="4"/>
        <v>1.4257199885942384</v>
      </c>
      <c r="K30" s="435"/>
      <c r="L30" s="435"/>
      <c r="M30" s="473"/>
      <c r="N30" s="473"/>
    </row>
    <row r="31" spans="1:14" ht="15" customHeight="1" thickBot="1">
      <c r="A31" s="431" t="s">
        <v>376</v>
      </c>
      <c r="B31" s="442">
        <v>343</v>
      </c>
      <c r="C31" s="446">
        <v>53222</v>
      </c>
      <c r="D31" s="634">
        <f t="shared" si="1"/>
        <v>-1.4881723614555966</v>
      </c>
      <c r="E31" s="446">
        <v>3527</v>
      </c>
      <c r="F31" s="635">
        <f t="shared" si="2"/>
        <v>-25.856632331301242</v>
      </c>
      <c r="G31" s="478">
        <f t="shared" si="0"/>
        <v>60135</v>
      </c>
      <c r="H31" s="635">
        <f t="shared" si="3"/>
        <v>-3.537054860442737</v>
      </c>
      <c r="I31" s="470">
        <v>3386</v>
      </c>
      <c r="J31" s="438">
        <f t="shared" si="4"/>
        <v>-4.8074219848186743</v>
      </c>
      <c r="K31" s="465"/>
      <c r="L31" s="465"/>
      <c r="M31" s="477"/>
      <c r="N31" s="477"/>
    </row>
    <row r="32" spans="1:14" ht="15" customHeight="1">
      <c r="A32" s="430" t="s">
        <v>33</v>
      </c>
      <c r="B32" s="439">
        <v>351</v>
      </c>
      <c r="C32" s="439">
        <v>54166</v>
      </c>
      <c r="D32" s="440">
        <f t="shared" si="1"/>
        <v>1.7737026041862407</v>
      </c>
      <c r="E32" s="439">
        <v>2287</v>
      </c>
      <c r="F32" s="643">
        <f t="shared" si="2"/>
        <v>-35.157357527643896</v>
      </c>
      <c r="G32" s="479">
        <f t="shared" si="0"/>
        <v>59884</v>
      </c>
      <c r="H32" s="642">
        <f t="shared" si="3"/>
        <v>-0.41739419639145581</v>
      </c>
      <c r="I32" s="480">
        <v>3431</v>
      </c>
      <c r="J32" s="441">
        <f t="shared" si="4"/>
        <v>1.329001772002357</v>
      </c>
      <c r="K32" s="609"/>
      <c r="L32" s="440"/>
      <c r="M32" s="472"/>
      <c r="N32" s="472"/>
    </row>
    <row r="33" spans="1:15" ht="15" customHeight="1">
      <c r="A33" s="431" t="s">
        <v>346</v>
      </c>
      <c r="B33" s="442">
        <v>353</v>
      </c>
      <c r="C33" s="442">
        <v>54515</v>
      </c>
      <c r="D33" s="435">
        <f t="shared" si="1"/>
        <v>0.64431562234612727</v>
      </c>
      <c r="E33" s="442">
        <v>2656</v>
      </c>
      <c r="F33" s="435">
        <f t="shared" si="2"/>
        <v>16.134674245736775</v>
      </c>
      <c r="G33" s="478">
        <f t="shared" si="0"/>
        <v>60877</v>
      </c>
      <c r="H33" s="436">
        <f t="shared" si="3"/>
        <v>1.6582058646717002</v>
      </c>
      <c r="I33" s="470">
        <v>3706</v>
      </c>
      <c r="J33" s="438">
        <f t="shared" si="4"/>
        <v>8.0151559312153893</v>
      </c>
      <c r="K33" s="607"/>
      <c r="L33" s="435"/>
      <c r="M33" s="473"/>
      <c r="N33" s="473"/>
    </row>
    <row r="34" spans="1:15" ht="15" customHeight="1">
      <c r="A34" s="431" t="s">
        <v>347</v>
      </c>
      <c r="B34" s="442">
        <v>349</v>
      </c>
      <c r="C34" s="442">
        <v>55181</v>
      </c>
      <c r="D34" s="435">
        <f t="shared" si="1"/>
        <v>1.221682105842433</v>
      </c>
      <c r="E34" s="442">
        <v>2749</v>
      </c>
      <c r="F34" s="435">
        <f t="shared" si="2"/>
        <v>3.5015060240963862</v>
      </c>
      <c r="G34" s="478">
        <f t="shared" si="0"/>
        <v>61555</v>
      </c>
      <c r="H34" s="436">
        <f t="shared" si="3"/>
        <v>1.1137211097787372</v>
      </c>
      <c r="I34" s="470">
        <v>3625</v>
      </c>
      <c r="J34" s="438">
        <f t="shared" si="4"/>
        <v>-2.185644900161904</v>
      </c>
      <c r="K34" s="607"/>
      <c r="L34" s="435"/>
      <c r="M34" s="473"/>
      <c r="N34" s="473"/>
    </row>
    <row r="35" spans="1:15" ht="15" customHeight="1">
      <c r="A35" s="431" t="s">
        <v>374</v>
      </c>
      <c r="B35" s="442">
        <v>348</v>
      </c>
      <c r="C35" s="442">
        <v>56100</v>
      </c>
      <c r="D35" s="435">
        <f t="shared" si="1"/>
        <v>1.6654283177180531</v>
      </c>
      <c r="E35" s="442">
        <v>2972</v>
      </c>
      <c r="F35" s="435">
        <f t="shared" si="2"/>
        <v>8.1120407420880269</v>
      </c>
      <c r="G35" s="478">
        <f t="shared" si="0"/>
        <v>63019</v>
      </c>
      <c r="H35" s="436">
        <f t="shared" si="3"/>
        <v>2.3783608155308258</v>
      </c>
      <c r="I35" s="470">
        <v>3947</v>
      </c>
      <c r="J35" s="438">
        <f t="shared" si="4"/>
        <v>8.8827586206896569</v>
      </c>
      <c r="K35" s="607"/>
      <c r="L35" s="435"/>
      <c r="M35" s="473"/>
      <c r="N35" s="473"/>
    </row>
    <row r="36" spans="1:15" ht="15" customHeight="1">
      <c r="A36" s="431" t="s">
        <v>351</v>
      </c>
      <c r="B36" s="442">
        <v>352</v>
      </c>
      <c r="C36" s="442">
        <v>55914</v>
      </c>
      <c r="D36" s="634">
        <f t="shared" si="1"/>
        <v>-0.33155080213903432</v>
      </c>
      <c r="E36" s="442">
        <v>2793</v>
      </c>
      <c r="F36" s="435">
        <f t="shared" si="2"/>
        <v>-6.0228802153432071</v>
      </c>
      <c r="G36" s="478">
        <f>SUM(C36+E36+I36)</f>
        <v>62662</v>
      </c>
      <c r="H36" s="635">
        <f t="shared" si="3"/>
        <v>-0.56649581872133581</v>
      </c>
      <c r="I36" s="470">
        <v>3955</v>
      </c>
      <c r="J36" s="438">
        <f t="shared" si="4"/>
        <v>0.20268558398784364</v>
      </c>
      <c r="K36" s="607"/>
      <c r="L36" s="435"/>
      <c r="M36" s="473"/>
      <c r="N36" s="473"/>
    </row>
    <row r="37" spans="1:15" ht="15" customHeight="1">
      <c r="A37" s="431" t="s">
        <v>352</v>
      </c>
      <c r="B37" s="442">
        <v>354</v>
      </c>
      <c r="C37" s="442">
        <v>57429</v>
      </c>
      <c r="D37" s="435">
        <f t="shared" si="1"/>
        <v>2.7095181886468538</v>
      </c>
      <c r="E37" s="442">
        <v>2424</v>
      </c>
      <c r="F37" s="634">
        <f t="shared" si="2"/>
        <v>-13.211600429645543</v>
      </c>
      <c r="G37" s="478">
        <f>SUM(C37+E37+I37)</f>
        <v>64043</v>
      </c>
      <c r="H37" s="436">
        <f t="shared" si="3"/>
        <v>2.203887523538981</v>
      </c>
      <c r="I37" s="470">
        <v>4190</v>
      </c>
      <c r="J37" s="438">
        <f t="shared" si="4"/>
        <v>5.9418457648546195</v>
      </c>
      <c r="K37" s="607"/>
      <c r="L37" s="435"/>
      <c r="M37" s="473"/>
      <c r="N37" s="473"/>
    </row>
    <row r="38" spans="1:15" ht="15" customHeight="1">
      <c r="A38" s="431" t="s">
        <v>375</v>
      </c>
      <c r="B38" s="442">
        <v>354</v>
      </c>
      <c r="C38" s="442">
        <v>58100</v>
      </c>
      <c r="D38" s="435">
        <f t="shared" si="1"/>
        <v>1.1683992408016906</v>
      </c>
      <c r="E38" s="442">
        <v>2142</v>
      </c>
      <c r="F38" s="634">
        <f t="shared" si="2"/>
        <v>-11.633663366336634</v>
      </c>
      <c r="G38" s="478">
        <f>SUM(C38+E38+I38)</f>
        <v>64154</v>
      </c>
      <c r="H38" s="436">
        <f t="shared" si="3"/>
        <v>0.1733210499195792</v>
      </c>
      <c r="I38" s="470">
        <v>3912</v>
      </c>
      <c r="J38" s="438">
        <f t="shared" si="4"/>
        <v>-6.6348448687350867</v>
      </c>
      <c r="K38" s="607"/>
      <c r="L38" s="435"/>
      <c r="M38" s="473"/>
      <c r="N38" s="473"/>
    </row>
    <row r="39" spans="1:15" ht="15" customHeight="1">
      <c r="A39" s="431" t="s">
        <v>354</v>
      </c>
      <c r="B39" s="442">
        <v>354</v>
      </c>
      <c r="C39" s="442">
        <v>58367</v>
      </c>
      <c r="D39" s="435">
        <f t="shared" si="1"/>
        <v>0.4595524956970678</v>
      </c>
      <c r="E39" s="442">
        <v>3135</v>
      </c>
      <c r="F39" s="435">
        <f t="shared" si="2"/>
        <v>46.358543417366946</v>
      </c>
      <c r="G39" s="478">
        <f>SUM(C39+E39+I39)</f>
        <v>65157</v>
      </c>
      <c r="H39" s="436">
        <f t="shared" si="3"/>
        <v>1.5634255073728838</v>
      </c>
      <c r="I39" s="470">
        <v>3655</v>
      </c>
      <c r="J39" s="438">
        <f t="shared" si="4"/>
        <v>-6.5695296523517328</v>
      </c>
      <c r="K39" s="607"/>
      <c r="L39" s="435"/>
      <c r="M39" s="473"/>
      <c r="N39" s="473"/>
    </row>
    <row r="40" spans="1:15" ht="15" customHeight="1">
      <c r="A40" s="431" t="s">
        <v>355</v>
      </c>
      <c r="B40" s="442">
        <v>354</v>
      </c>
      <c r="C40" s="442">
        <v>59519</v>
      </c>
      <c r="D40" s="435">
        <f t="shared" si="1"/>
        <v>1.9737180255966535</v>
      </c>
      <c r="E40" s="442">
        <v>4330</v>
      </c>
      <c r="F40" s="435">
        <f t="shared" si="2"/>
        <v>38.118022328548648</v>
      </c>
      <c r="G40" s="478">
        <f t="shared" si="0"/>
        <v>67774</v>
      </c>
      <c r="H40" s="436">
        <f t="shared" si="3"/>
        <v>4.0164525684116796</v>
      </c>
      <c r="I40" s="470">
        <v>3925</v>
      </c>
      <c r="J40" s="438">
        <f t="shared" si="4"/>
        <v>7.3871409028727726</v>
      </c>
      <c r="K40" s="607"/>
      <c r="L40" s="435"/>
      <c r="M40" s="473"/>
      <c r="N40" s="473"/>
    </row>
    <row r="41" spans="1:15" ht="15" customHeight="1">
      <c r="A41" s="431" t="s">
        <v>356</v>
      </c>
      <c r="B41" s="442">
        <v>359</v>
      </c>
      <c r="C41" s="442">
        <v>60563</v>
      </c>
      <c r="D41" s="435">
        <f t="shared" si="1"/>
        <v>1.7540617281876365</v>
      </c>
      <c r="E41" s="442">
        <v>5884</v>
      </c>
      <c r="F41" s="435">
        <f t="shared" si="2"/>
        <v>35.889145496535804</v>
      </c>
      <c r="G41" s="478">
        <f>SUM(C41+E41+I41)</f>
        <v>70545</v>
      </c>
      <c r="H41" s="436">
        <f t="shared" si="3"/>
        <v>4.0885885442795171</v>
      </c>
      <c r="I41" s="470">
        <v>4098</v>
      </c>
      <c r="J41" s="438">
        <f t="shared" si="4"/>
        <v>4.4076433121019107</v>
      </c>
      <c r="K41" s="607"/>
      <c r="L41" s="435"/>
      <c r="M41" s="473"/>
      <c r="N41" s="473"/>
    </row>
    <row r="42" spans="1:15" ht="15" customHeight="1">
      <c r="A42" s="431" t="s">
        <v>357</v>
      </c>
      <c r="B42" s="442">
        <v>358</v>
      </c>
      <c r="C42" s="442">
        <v>60594</v>
      </c>
      <c r="D42" s="634">
        <f t="shared" si="1"/>
        <v>5.1186367914397124E-2</v>
      </c>
      <c r="E42" s="442">
        <v>6686</v>
      </c>
      <c r="F42" s="435">
        <f t="shared" si="2"/>
        <v>13.630183548606396</v>
      </c>
      <c r="G42" s="478">
        <f>SUM(C42+E42+I42)</f>
        <v>71331</v>
      </c>
      <c r="H42" s="436">
        <f t="shared" si="3"/>
        <v>1.1141824367425102</v>
      </c>
      <c r="I42" s="470">
        <v>4051</v>
      </c>
      <c r="J42" s="438">
        <f t="shared" si="4"/>
        <v>-1.1469009272816066</v>
      </c>
      <c r="K42" s="607"/>
      <c r="L42" s="435"/>
      <c r="M42" s="473"/>
      <c r="N42" s="473"/>
    </row>
    <row r="43" spans="1:15" ht="15" customHeight="1" thickBot="1">
      <c r="A43" s="431" t="s">
        <v>376</v>
      </c>
      <c r="B43" s="442">
        <v>357</v>
      </c>
      <c r="C43" s="442">
        <v>59838</v>
      </c>
      <c r="D43" s="634">
        <f t="shared" si="1"/>
        <v>-1.2476482820081145</v>
      </c>
      <c r="E43" s="442">
        <v>4894</v>
      </c>
      <c r="F43" s="634">
        <f t="shared" si="2"/>
        <v>-26.802273407119358</v>
      </c>
      <c r="G43" s="478">
        <f>SUM(C43+E43+I43)</f>
        <v>68652</v>
      </c>
      <c r="H43" s="635">
        <f t="shared" si="3"/>
        <v>-3.7557303276275462</v>
      </c>
      <c r="I43" s="470">
        <v>3920</v>
      </c>
      <c r="J43" s="438">
        <f t="shared" si="4"/>
        <v>-3.2337694396445329</v>
      </c>
      <c r="K43" s="608"/>
      <c r="L43" s="435"/>
      <c r="M43" s="473"/>
      <c r="N43" s="473"/>
    </row>
    <row r="44" spans="1:15" ht="15" customHeight="1">
      <c r="A44" s="430" t="s">
        <v>35</v>
      </c>
      <c r="B44" s="439">
        <v>360</v>
      </c>
      <c r="C44" s="439">
        <v>61659</v>
      </c>
      <c r="D44" s="440">
        <v>6.1995863495346413</v>
      </c>
      <c r="E44" s="439">
        <v>4010</v>
      </c>
      <c r="F44" s="643">
        <v>-16.388657214345287</v>
      </c>
      <c r="G44" s="479">
        <v>69576</v>
      </c>
      <c r="H44" s="440">
        <v>4.2727613338328894</v>
      </c>
      <c r="I44" s="506">
        <v>3949</v>
      </c>
      <c r="J44" s="440">
        <v>1.0232796111537539</v>
      </c>
      <c r="K44" s="504">
        <v>23522</v>
      </c>
      <c r="L44" s="480">
        <v>1539</v>
      </c>
      <c r="M44" s="481">
        <v>33.770265608830634</v>
      </c>
      <c r="N44" s="481">
        <v>2.497687326549491</v>
      </c>
      <c r="O44" s="103"/>
    </row>
    <row r="45" spans="1:15" ht="15" customHeight="1">
      <c r="A45" s="431" t="s">
        <v>346</v>
      </c>
      <c r="B45" s="442">
        <v>358</v>
      </c>
      <c r="C45" s="442">
        <v>63110</v>
      </c>
      <c r="D45" s="435">
        <v>2.3418861677783696</v>
      </c>
      <c r="E45" s="442">
        <v>3616</v>
      </c>
      <c r="F45" s="634">
        <v>-9.8254364089775521</v>
      </c>
      <c r="G45" s="478">
        <v>70768</v>
      </c>
      <c r="H45" s="435">
        <v>1.713234448660458</v>
      </c>
      <c r="I45" s="507">
        <v>4092</v>
      </c>
      <c r="J45" s="435">
        <v>3.621169916434539</v>
      </c>
      <c r="K45" s="505">
        <v>27039</v>
      </c>
      <c r="L45" s="470">
        <v>1753</v>
      </c>
      <c r="M45" s="482">
        <v>38.210773230838797</v>
      </c>
      <c r="N45" s="482">
        <v>2.722803679035839</v>
      </c>
      <c r="O45" s="103"/>
    </row>
    <row r="46" spans="1:15" ht="15" customHeight="1">
      <c r="A46" s="431" t="s">
        <v>347</v>
      </c>
      <c r="B46" s="442">
        <v>362</v>
      </c>
      <c r="C46" s="442">
        <v>64806</v>
      </c>
      <c r="D46" s="435">
        <v>2.6577862353314288</v>
      </c>
      <c r="E46" s="442">
        <v>4047</v>
      </c>
      <c r="F46" s="435">
        <v>11.919247787610615</v>
      </c>
      <c r="G46" s="478">
        <v>72714</v>
      </c>
      <c r="H46" s="435">
        <v>2.7498304318336011</v>
      </c>
      <c r="I46" s="507">
        <v>3931</v>
      </c>
      <c r="J46" s="435">
        <v>-3.9345063538611953</v>
      </c>
      <c r="K46" s="505">
        <v>28367</v>
      </c>
      <c r="L46" s="470">
        <v>1689</v>
      </c>
      <c r="M46" s="482">
        <v>38.967736611931677</v>
      </c>
      <c r="N46" s="482">
        <v>2.6090583292140384</v>
      </c>
      <c r="O46" s="103"/>
    </row>
    <row r="47" spans="1:15" ht="15" customHeight="1">
      <c r="A47" s="431" t="s">
        <v>374</v>
      </c>
      <c r="B47" s="442">
        <v>362</v>
      </c>
      <c r="C47" s="442">
        <v>66228</v>
      </c>
      <c r="D47" s="435">
        <v>2.2352323282254076</v>
      </c>
      <c r="E47" s="442">
        <v>3958</v>
      </c>
      <c r="F47" s="634">
        <v>-2.1991598715097638</v>
      </c>
      <c r="G47" s="478">
        <v>73995</v>
      </c>
      <c r="H47" s="435">
        <v>1.7616965096130031</v>
      </c>
      <c r="I47" s="507">
        <v>3869</v>
      </c>
      <c r="J47" s="435">
        <v>-1.958789112185201</v>
      </c>
      <c r="K47" s="505">
        <v>26857</v>
      </c>
      <c r="L47" s="470">
        <v>1858</v>
      </c>
      <c r="M47" s="482">
        <v>36.257855260490572</v>
      </c>
      <c r="N47" s="482">
        <v>2.8073674508559598</v>
      </c>
      <c r="O47" s="103"/>
    </row>
    <row r="48" spans="1:15" ht="15" customHeight="1">
      <c r="A48" s="431" t="s">
        <v>351</v>
      </c>
      <c r="B48" s="442">
        <v>361</v>
      </c>
      <c r="C48" s="442">
        <v>67581</v>
      </c>
      <c r="D48" s="435">
        <v>2.0594412462414766</v>
      </c>
      <c r="E48" s="442">
        <v>4490</v>
      </c>
      <c r="F48" s="435">
        <v>13.441131884790295</v>
      </c>
      <c r="G48" s="478">
        <v>75845</v>
      </c>
      <c r="H48" s="435">
        <v>2.5001689303331318</v>
      </c>
      <c r="I48" s="507">
        <v>3824</v>
      </c>
      <c r="J48" s="435">
        <v>-1.1676180591593095</v>
      </c>
      <c r="K48" s="505">
        <v>27587</v>
      </c>
      <c r="L48" s="470">
        <v>1728</v>
      </c>
      <c r="M48" s="482">
        <v>36.339903751071262</v>
      </c>
      <c r="N48" s="482">
        <v>2.5582565955052852</v>
      </c>
      <c r="O48" s="103"/>
    </row>
    <row r="49" spans="1:15" ht="15" customHeight="1">
      <c r="A49" s="431" t="s">
        <v>352</v>
      </c>
      <c r="B49" s="442">
        <v>364</v>
      </c>
      <c r="C49" s="442">
        <v>69361</v>
      </c>
      <c r="D49" s="435">
        <v>2.635241168981139</v>
      </c>
      <c r="E49" s="442">
        <v>4492</v>
      </c>
      <c r="F49" s="435">
        <v>4.4543429844097204E-2</v>
      </c>
      <c r="G49" s="478">
        <v>77838</v>
      </c>
      <c r="H49" s="435">
        <v>2.6277276023468943</v>
      </c>
      <c r="I49" s="507">
        <v>4035</v>
      </c>
      <c r="J49" s="435">
        <v>5.5395116828563857</v>
      </c>
      <c r="K49" s="505">
        <v>27477</v>
      </c>
      <c r="L49" s="470">
        <v>2786</v>
      </c>
      <c r="M49" s="482">
        <v>35.300238957835504</v>
      </c>
      <c r="N49" s="482">
        <v>4.0186942849724492</v>
      </c>
      <c r="O49" s="103"/>
    </row>
    <row r="50" spans="1:15" ht="15" customHeight="1">
      <c r="A50" s="431" t="s">
        <v>375</v>
      </c>
      <c r="B50" s="442">
        <v>364</v>
      </c>
      <c r="C50" s="442">
        <v>71522</v>
      </c>
      <c r="D50" s="435">
        <v>3.1142717018146158</v>
      </c>
      <c r="E50" s="442">
        <v>5063</v>
      </c>
      <c r="F50" s="435">
        <v>12.71148708815673</v>
      </c>
      <c r="G50" s="478">
        <v>80574</v>
      </c>
      <c r="H50" s="435">
        <v>3.51499267709859</v>
      </c>
      <c r="I50" s="507">
        <v>4086</v>
      </c>
      <c r="J50" s="435">
        <v>0.14925373134327913</v>
      </c>
      <c r="K50" s="505">
        <v>28809</v>
      </c>
      <c r="L50" s="470">
        <v>2359</v>
      </c>
      <c r="M50" s="482">
        <v>35.698860674659322</v>
      </c>
      <c r="N50" s="482">
        <v>3.2999930055256348</v>
      </c>
      <c r="O50" s="103"/>
    </row>
    <row r="51" spans="1:15" ht="15" customHeight="1">
      <c r="A51" s="431" t="s">
        <v>354</v>
      </c>
      <c r="B51" s="442">
        <v>365</v>
      </c>
      <c r="C51" s="442">
        <v>72802</v>
      </c>
      <c r="D51" s="435">
        <v>1.7877876477582646</v>
      </c>
      <c r="E51" s="442">
        <v>6467</v>
      </c>
      <c r="F51" s="435">
        <v>27.730594509184272</v>
      </c>
      <c r="G51" s="478">
        <v>83556</v>
      </c>
      <c r="H51" s="435">
        <v>3.7009457144984736</v>
      </c>
      <c r="I51" s="507">
        <v>4351</v>
      </c>
      <c r="J51" s="435">
        <v>7.4515648286140106</v>
      </c>
      <c r="K51" s="505">
        <v>25164</v>
      </c>
      <c r="L51" s="470">
        <v>1796</v>
      </c>
      <c r="M51" s="482">
        <v>30.073244291253769</v>
      </c>
      <c r="N51" s="482">
        <v>2.4682874537883266</v>
      </c>
      <c r="O51" s="103"/>
    </row>
    <row r="52" spans="1:15" ht="15" customHeight="1">
      <c r="A52" s="431" t="s">
        <v>355</v>
      </c>
      <c r="B52" s="442">
        <v>369</v>
      </c>
      <c r="C52" s="442">
        <v>74424</v>
      </c>
      <c r="D52" s="435">
        <v>2.2827535972953257</v>
      </c>
      <c r="E52" s="442">
        <v>7494</v>
      </c>
      <c r="F52" s="435">
        <v>15.880624710066485</v>
      </c>
      <c r="G52" s="478">
        <v>85875</v>
      </c>
      <c r="H52" s="435">
        <v>2.7753841734884332</v>
      </c>
      <c r="I52" s="507">
        <v>3957</v>
      </c>
      <c r="J52" s="435">
        <v>-8.5298196948682374</v>
      </c>
      <c r="K52" s="505">
        <v>26547</v>
      </c>
      <c r="L52" s="470">
        <v>2231</v>
      </c>
      <c r="M52" s="482">
        <v>30.913537117903932</v>
      </c>
      <c r="N52" s="482">
        <v>2.9976889175534773</v>
      </c>
      <c r="O52" s="103"/>
    </row>
    <row r="53" spans="1:15" ht="15" customHeight="1">
      <c r="A53" s="431" t="s">
        <v>356</v>
      </c>
      <c r="B53" s="442">
        <v>373</v>
      </c>
      <c r="C53" s="442">
        <v>76410</v>
      </c>
      <c r="D53" s="435">
        <v>2.6684940341825154</v>
      </c>
      <c r="E53" s="442">
        <v>8302</v>
      </c>
      <c r="F53" s="435">
        <v>10.781958900453702</v>
      </c>
      <c r="G53" s="478">
        <v>88687</v>
      </c>
      <c r="H53" s="435">
        <v>3.2745269286753995</v>
      </c>
      <c r="I53" s="507">
        <v>3975</v>
      </c>
      <c r="J53" s="435">
        <v>0.45489006823351019</v>
      </c>
      <c r="K53" s="505">
        <v>27544</v>
      </c>
      <c r="L53" s="470">
        <v>1718</v>
      </c>
      <c r="M53" s="482">
        <v>31.057539436445026</v>
      </c>
      <c r="N53" s="482">
        <v>2.2483968067006934</v>
      </c>
      <c r="O53" s="103"/>
    </row>
    <row r="54" spans="1:15" ht="15" customHeight="1">
      <c r="A54" s="431" t="s">
        <v>357</v>
      </c>
      <c r="B54" s="442">
        <v>366</v>
      </c>
      <c r="C54" s="442">
        <v>76723</v>
      </c>
      <c r="D54" s="435">
        <v>0.35990053657897647</v>
      </c>
      <c r="E54" s="442">
        <v>8189</v>
      </c>
      <c r="F54" s="634">
        <v>-1.3611178029390487</v>
      </c>
      <c r="G54" s="478">
        <v>88966</v>
      </c>
      <c r="H54" s="435">
        <v>0.3145895114278261</v>
      </c>
      <c r="I54" s="507">
        <v>4258</v>
      </c>
      <c r="J54" s="435">
        <v>2.9433962264150892</v>
      </c>
      <c r="K54" s="505">
        <v>26675</v>
      </c>
      <c r="L54" s="470">
        <v>2155</v>
      </c>
      <c r="M54" s="482">
        <v>29.894566463592835</v>
      </c>
      <c r="N54" s="482">
        <v>2.8101975614526959</v>
      </c>
      <c r="O54" s="103"/>
    </row>
    <row r="55" spans="1:15" ht="15" customHeight="1" thickBot="1">
      <c r="A55" s="432" t="s">
        <v>376</v>
      </c>
      <c r="B55" s="443">
        <v>378</v>
      </c>
      <c r="C55" s="443">
        <v>75531</v>
      </c>
      <c r="D55" s="636">
        <v>-1.5557149377322759</v>
      </c>
      <c r="E55" s="443">
        <v>4888</v>
      </c>
      <c r="F55" s="636">
        <v>-40.310172182195629</v>
      </c>
      <c r="G55" s="483">
        <v>84175</v>
      </c>
      <c r="H55" s="636">
        <v>-5.3852033361059313</v>
      </c>
      <c r="I55" s="508">
        <v>3877</v>
      </c>
      <c r="J55" s="465">
        <v>-7.2580645161290391</v>
      </c>
      <c r="K55" s="509">
        <v>27341</v>
      </c>
      <c r="L55" s="475">
        <v>1774</v>
      </c>
      <c r="M55" s="484">
        <v>32.397980397980398</v>
      </c>
      <c r="N55" s="484">
        <v>2.3499178720924072</v>
      </c>
      <c r="O55" s="103"/>
    </row>
    <row r="56" spans="1:15" ht="15" customHeight="1">
      <c r="A56" s="420" t="s">
        <v>21</v>
      </c>
      <c r="B56" s="421"/>
      <c r="C56" s="422"/>
    </row>
  </sheetData>
  <mergeCells count="3">
    <mergeCell ref="A2:J2"/>
    <mergeCell ref="A3:J3"/>
    <mergeCell ref="C5:J5"/>
  </mergeCells>
  <phoneticPr fontId="24" type="noConversion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5" orientation="landscape" horizontalDpi="300" verticalDpi="300" r:id="rId1"/>
  <headerFooter alignWithMargins="0">
    <oddFooter>&amp;R&amp;"Arial,Negrito"76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showGridLines="0" topLeftCell="A26" zoomScaleNormal="100" workbookViewId="0">
      <selection activeCell="A43" sqref="A32:A43"/>
    </sheetView>
  </sheetViews>
  <sheetFormatPr defaultRowHeight="12.75"/>
  <cols>
    <col min="2" max="2" width="14.5703125" customWidth="1"/>
    <col min="3" max="3" width="10.42578125" customWidth="1"/>
    <col min="4" max="4" width="11" customWidth="1"/>
    <col min="5" max="5" width="14" customWidth="1"/>
    <col min="6" max="7" width="11.28515625" customWidth="1"/>
    <col min="8" max="8" width="10.28515625" customWidth="1"/>
    <col min="9" max="9" width="14" customWidth="1"/>
    <col min="10" max="10" width="11.42578125" customWidth="1"/>
    <col min="11" max="11" width="10.42578125" customWidth="1"/>
    <col min="12" max="12" width="10.140625" customWidth="1"/>
  </cols>
  <sheetData>
    <row r="2" spans="1:14" ht="18">
      <c r="A2" s="1569" t="s">
        <v>136</v>
      </c>
      <c r="B2" s="1569"/>
      <c r="C2" s="1569"/>
      <c r="D2" s="1569"/>
      <c r="E2" s="1569"/>
      <c r="F2" s="1569"/>
      <c r="G2" s="1569"/>
      <c r="H2" s="1569"/>
      <c r="I2" s="1569"/>
      <c r="J2" s="1569"/>
    </row>
    <row r="3" spans="1:14" ht="18">
      <c r="A3" s="1569" t="s">
        <v>138</v>
      </c>
      <c r="B3" s="1569"/>
      <c r="C3" s="1569"/>
      <c r="D3" s="1569"/>
      <c r="E3" s="1569"/>
      <c r="F3" s="1569"/>
      <c r="G3" s="1569"/>
      <c r="H3" s="1569"/>
      <c r="I3" s="1569"/>
      <c r="J3" s="1569"/>
    </row>
    <row r="4" spans="1:14" ht="13.5" thickBot="1"/>
    <row r="5" spans="1:14" ht="16.5" thickBot="1">
      <c r="A5" s="167"/>
      <c r="B5" s="167"/>
      <c r="C5" s="1556" t="s">
        <v>41</v>
      </c>
      <c r="D5" s="1557"/>
      <c r="E5" s="1557"/>
      <c r="F5" s="1557"/>
      <c r="G5" s="1557"/>
      <c r="H5" s="1557"/>
      <c r="I5" s="1557"/>
      <c r="J5" s="1557"/>
      <c r="K5" s="230"/>
      <c r="L5" s="266"/>
      <c r="M5" s="266"/>
      <c r="N5" s="267"/>
    </row>
    <row r="6" spans="1:14" ht="13.5" thickBot="1">
      <c r="A6" s="170" t="s">
        <v>308</v>
      </c>
      <c r="B6" s="170" t="s">
        <v>338</v>
      </c>
      <c r="C6" s="423" t="s">
        <v>339</v>
      </c>
      <c r="D6" s="174" t="s">
        <v>340</v>
      </c>
      <c r="E6" s="423" t="s">
        <v>341</v>
      </c>
      <c r="F6" s="174" t="s">
        <v>340</v>
      </c>
      <c r="G6" s="174" t="s">
        <v>260</v>
      </c>
      <c r="H6" s="174" t="s">
        <v>340</v>
      </c>
      <c r="I6" s="425" t="s">
        <v>342</v>
      </c>
      <c r="J6" s="423" t="s">
        <v>340</v>
      </c>
      <c r="K6" s="427" t="s">
        <v>36</v>
      </c>
      <c r="L6" s="427" t="s">
        <v>37</v>
      </c>
      <c r="M6" s="428" t="s">
        <v>38</v>
      </c>
      <c r="N6" s="429"/>
    </row>
    <row r="7" spans="1:14" ht="13.5" thickBot="1">
      <c r="A7" s="175"/>
      <c r="B7" s="177" t="s">
        <v>343</v>
      </c>
      <c r="C7" s="424" t="s">
        <v>271</v>
      </c>
      <c r="D7" s="177" t="s">
        <v>344</v>
      </c>
      <c r="E7" s="424" t="s">
        <v>272</v>
      </c>
      <c r="F7" s="177" t="s">
        <v>344</v>
      </c>
      <c r="G7" s="177" t="s">
        <v>51</v>
      </c>
      <c r="H7" s="177" t="s">
        <v>344</v>
      </c>
      <c r="I7" s="426" t="s">
        <v>274</v>
      </c>
      <c r="J7" s="424" t="s">
        <v>344</v>
      </c>
      <c r="K7" s="378" t="s">
        <v>275</v>
      </c>
      <c r="L7" s="378" t="s">
        <v>276</v>
      </c>
      <c r="M7" s="376" t="s">
        <v>39</v>
      </c>
      <c r="N7" s="376" t="s">
        <v>40</v>
      </c>
    </row>
    <row r="8" spans="1:14" ht="15">
      <c r="A8" s="898" t="s">
        <v>154</v>
      </c>
      <c r="B8" s="442">
        <v>382</v>
      </c>
      <c r="C8" s="442">
        <v>76333</v>
      </c>
      <c r="D8" s="435">
        <v>1.08</v>
      </c>
      <c r="E8" s="446">
        <v>3117</v>
      </c>
      <c r="F8" s="634">
        <v>-36.229999999999997</v>
      </c>
      <c r="G8" s="469">
        <f t="shared" ref="G8:G31" si="0">SUM(C8+E8+I8)</f>
        <v>83119</v>
      </c>
      <c r="H8" s="635">
        <v>-1.31</v>
      </c>
      <c r="I8" s="470">
        <v>3669</v>
      </c>
      <c r="J8" s="638">
        <v>-3.85</v>
      </c>
      <c r="K8" s="609">
        <v>26105</v>
      </c>
      <c r="L8" s="610">
        <v>2318</v>
      </c>
      <c r="M8" s="612">
        <f t="shared" ref="M8:M31" si="1">K8*100/G8</f>
        <v>31.406778233616862</v>
      </c>
      <c r="N8" s="612">
        <f t="shared" ref="N8:N31" si="2">L8*100/C8</f>
        <v>3.0366944833820235</v>
      </c>
    </row>
    <row r="9" spans="1:14" ht="15">
      <c r="A9" s="180" t="s">
        <v>346</v>
      </c>
      <c r="B9" s="442">
        <v>382</v>
      </c>
      <c r="C9" s="442">
        <v>76373</v>
      </c>
      <c r="D9" s="435">
        <f t="shared" ref="D9:D31" si="3">C9*100/C8-100</f>
        <v>5.2401975554474234E-2</v>
      </c>
      <c r="E9" s="446">
        <v>2761</v>
      </c>
      <c r="F9" s="634">
        <f t="shared" ref="F9:F31" si="4">E9*100/E8-100</f>
        <v>-11.421238370227783</v>
      </c>
      <c r="G9" s="469">
        <f t="shared" si="0"/>
        <v>82841</v>
      </c>
      <c r="H9" s="635">
        <f t="shared" ref="H9:H31" si="5">G9*100/G8-100</f>
        <v>-0.33446023171597972</v>
      </c>
      <c r="I9" s="470">
        <v>3707</v>
      </c>
      <c r="J9" s="471">
        <f t="shared" ref="J9:J31" si="6">I9*100/I8-100</f>
        <v>1.0357045516489478</v>
      </c>
      <c r="K9" s="607">
        <v>26957</v>
      </c>
      <c r="L9" s="610">
        <v>1759</v>
      </c>
      <c r="M9" s="613">
        <f t="shared" si="1"/>
        <v>32.540650161152087</v>
      </c>
      <c r="N9" s="613">
        <f t="shared" si="2"/>
        <v>2.3031699684443456</v>
      </c>
    </row>
    <row r="10" spans="1:14" ht="15">
      <c r="A10" s="180" t="s">
        <v>347</v>
      </c>
      <c r="B10" s="442">
        <v>385</v>
      </c>
      <c r="C10" s="442">
        <v>76475</v>
      </c>
      <c r="D10" s="435">
        <f t="shared" si="3"/>
        <v>0.13355505217812436</v>
      </c>
      <c r="E10" s="446">
        <v>2506</v>
      </c>
      <c r="F10" s="634">
        <f t="shared" si="4"/>
        <v>-9.235784136182545</v>
      </c>
      <c r="G10" s="469">
        <f t="shared" si="0"/>
        <v>82755</v>
      </c>
      <c r="H10" s="635">
        <f t="shared" si="5"/>
        <v>-0.10381332914860764</v>
      </c>
      <c r="I10" s="470">
        <v>3774</v>
      </c>
      <c r="J10" s="471">
        <f t="shared" si="6"/>
        <v>1.8073914216347475</v>
      </c>
      <c r="K10" s="607">
        <v>29354</v>
      </c>
      <c r="L10" s="610">
        <v>2067</v>
      </c>
      <c r="M10" s="613">
        <f t="shared" si="1"/>
        <v>35.470968521539483</v>
      </c>
      <c r="N10" s="613">
        <f t="shared" si="2"/>
        <v>2.7028440666884603</v>
      </c>
    </row>
    <row r="11" spans="1:14" ht="15">
      <c r="A11" s="180" t="s">
        <v>374</v>
      </c>
      <c r="B11" s="442">
        <v>389</v>
      </c>
      <c r="C11" s="442">
        <v>77974</v>
      </c>
      <c r="D11" s="435">
        <f t="shared" si="3"/>
        <v>1.9601176855181421</v>
      </c>
      <c r="E11" s="446">
        <v>3330</v>
      </c>
      <c r="F11" s="435">
        <f t="shared" si="4"/>
        <v>32.881085395051883</v>
      </c>
      <c r="G11" s="469">
        <f t="shared" si="0"/>
        <v>84855</v>
      </c>
      <c r="H11" s="436">
        <f t="shared" si="5"/>
        <v>2.5376110204821458</v>
      </c>
      <c r="I11" s="470">
        <v>3551</v>
      </c>
      <c r="J11" s="638">
        <f t="shared" si="6"/>
        <v>-5.9088500264970918</v>
      </c>
      <c r="K11" s="607">
        <v>26613</v>
      </c>
      <c r="L11" s="610">
        <v>2114</v>
      </c>
      <c r="M11" s="613">
        <f t="shared" si="1"/>
        <v>31.362913204878911</v>
      </c>
      <c r="N11" s="613">
        <f t="shared" si="2"/>
        <v>2.7111601302998434</v>
      </c>
    </row>
    <row r="12" spans="1:14" ht="15">
      <c r="A12" s="180" t="s">
        <v>351</v>
      </c>
      <c r="B12" s="442">
        <v>392</v>
      </c>
      <c r="C12" s="442">
        <v>78993</v>
      </c>
      <c r="D12" s="435">
        <f t="shared" si="3"/>
        <v>1.3068458717008298</v>
      </c>
      <c r="E12" s="446">
        <v>4275</v>
      </c>
      <c r="F12" s="435">
        <f t="shared" si="4"/>
        <v>28.378378378378386</v>
      </c>
      <c r="G12" s="469">
        <f t="shared" si="0"/>
        <v>86924</v>
      </c>
      <c r="H12" s="436">
        <f t="shared" si="5"/>
        <v>2.4382770608685433</v>
      </c>
      <c r="I12" s="470">
        <v>3656</v>
      </c>
      <c r="J12" s="471">
        <f t="shared" si="6"/>
        <v>2.9569135454801483</v>
      </c>
      <c r="K12" s="607">
        <v>27207</v>
      </c>
      <c r="L12" s="610">
        <v>2098</v>
      </c>
      <c r="M12" s="613">
        <f t="shared" si="1"/>
        <v>31.299756108784685</v>
      </c>
      <c r="N12" s="613">
        <f t="shared" si="2"/>
        <v>2.6559315382375654</v>
      </c>
    </row>
    <row r="13" spans="1:14" ht="15">
      <c r="A13" s="180" t="s">
        <v>352</v>
      </c>
      <c r="B13" s="442">
        <v>398</v>
      </c>
      <c r="C13" s="442">
        <v>80262</v>
      </c>
      <c r="D13" s="435">
        <f t="shared" si="3"/>
        <v>1.6064714594964045</v>
      </c>
      <c r="E13" s="446">
        <v>3919</v>
      </c>
      <c r="F13" s="634">
        <f t="shared" si="4"/>
        <v>-8.3274853801169542</v>
      </c>
      <c r="G13" s="469">
        <f t="shared" si="0"/>
        <v>87844</v>
      </c>
      <c r="H13" s="436">
        <f t="shared" si="5"/>
        <v>1.0583958400441702</v>
      </c>
      <c r="I13" s="470">
        <v>3663</v>
      </c>
      <c r="J13" s="471">
        <f t="shared" si="6"/>
        <v>0.1914660831509849</v>
      </c>
      <c r="K13" s="607">
        <v>27771</v>
      </c>
      <c r="L13" s="610">
        <v>2051</v>
      </c>
      <c r="M13" s="613">
        <f t="shared" si="1"/>
        <v>31.613997541095578</v>
      </c>
      <c r="N13" s="613">
        <f t="shared" si="2"/>
        <v>2.5553811268096984</v>
      </c>
    </row>
    <row r="14" spans="1:14" ht="15">
      <c r="A14" s="180" t="s">
        <v>375</v>
      </c>
      <c r="B14" s="442">
        <v>401</v>
      </c>
      <c r="C14" s="442">
        <v>82447</v>
      </c>
      <c r="D14" s="435">
        <f t="shared" si="3"/>
        <v>2.7223343549874102</v>
      </c>
      <c r="E14" s="446">
        <v>3900</v>
      </c>
      <c r="F14" s="634">
        <f t="shared" si="4"/>
        <v>-0.48481755549885008</v>
      </c>
      <c r="G14" s="469">
        <f t="shared" si="0"/>
        <v>90325</v>
      </c>
      <c r="H14" s="436">
        <f t="shared" si="5"/>
        <v>2.8243249396657717</v>
      </c>
      <c r="I14" s="470">
        <v>3978</v>
      </c>
      <c r="J14" s="471">
        <f t="shared" si="6"/>
        <v>8.5995085995085958</v>
      </c>
      <c r="K14" s="607">
        <v>30699</v>
      </c>
      <c r="L14" s="610">
        <v>1924</v>
      </c>
      <c r="M14" s="613">
        <f t="shared" si="1"/>
        <v>33.987268198173261</v>
      </c>
      <c r="N14" s="613">
        <f t="shared" si="2"/>
        <v>2.3336203864300704</v>
      </c>
    </row>
    <row r="15" spans="1:14" ht="15">
      <c r="A15" s="180" t="s">
        <v>354</v>
      </c>
      <c r="B15" s="442">
        <v>404</v>
      </c>
      <c r="C15" s="442">
        <v>84644</v>
      </c>
      <c r="D15" s="435">
        <f t="shared" si="3"/>
        <v>2.6647421980181178</v>
      </c>
      <c r="E15" s="446">
        <v>4314</v>
      </c>
      <c r="F15" s="435">
        <f t="shared" si="4"/>
        <v>10.615384615384613</v>
      </c>
      <c r="G15" s="469">
        <f t="shared" si="0"/>
        <v>93280</v>
      </c>
      <c r="H15" s="436">
        <f t="shared" si="5"/>
        <v>3.2715195128701851</v>
      </c>
      <c r="I15" s="470">
        <v>4322</v>
      </c>
      <c r="J15" s="471">
        <f t="shared" si="6"/>
        <v>8.647561588738057</v>
      </c>
      <c r="K15" s="607">
        <v>29870</v>
      </c>
      <c r="L15" s="610">
        <v>2145</v>
      </c>
      <c r="M15" s="613">
        <f t="shared" si="1"/>
        <v>32.021869639794168</v>
      </c>
      <c r="N15" s="613">
        <f t="shared" si="2"/>
        <v>2.534142998913095</v>
      </c>
    </row>
    <row r="16" spans="1:14" ht="15">
      <c r="A16" s="180" t="s">
        <v>355</v>
      </c>
      <c r="B16" s="442">
        <v>407</v>
      </c>
      <c r="C16" s="442">
        <v>87058</v>
      </c>
      <c r="D16" s="435">
        <f t="shared" si="3"/>
        <v>2.8519446150937995</v>
      </c>
      <c r="E16" s="446">
        <v>4987</v>
      </c>
      <c r="F16" s="435">
        <f t="shared" si="4"/>
        <v>15.600370885489099</v>
      </c>
      <c r="G16" s="469">
        <v>96308</v>
      </c>
      <c r="H16" s="436">
        <f t="shared" si="5"/>
        <v>3.2461406518010278</v>
      </c>
      <c r="I16" s="470">
        <v>4263</v>
      </c>
      <c r="J16" s="638">
        <f t="shared" si="6"/>
        <v>-1.3651087459509483</v>
      </c>
      <c r="K16" s="607">
        <v>32898</v>
      </c>
      <c r="L16" s="610">
        <v>1914</v>
      </c>
      <c r="M16" s="613">
        <f t="shared" si="1"/>
        <v>34.159156041035011</v>
      </c>
      <c r="N16" s="613">
        <f t="shared" si="2"/>
        <v>2.1985343104596935</v>
      </c>
    </row>
    <row r="17" spans="1:14" ht="15">
      <c r="A17" s="180" t="s">
        <v>356</v>
      </c>
      <c r="B17" s="442">
        <v>402</v>
      </c>
      <c r="C17" s="442">
        <v>88348</v>
      </c>
      <c r="D17" s="435">
        <f t="shared" si="3"/>
        <v>1.4817707735073213</v>
      </c>
      <c r="E17" s="446">
        <v>5904</v>
      </c>
      <c r="F17" s="435">
        <f t="shared" si="4"/>
        <v>18.387808301584116</v>
      </c>
      <c r="G17" s="469">
        <f t="shared" si="0"/>
        <v>98472</v>
      </c>
      <c r="H17" s="436">
        <f t="shared" si="5"/>
        <v>2.2469576774515048</v>
      </c>
      <c r="I17" s="470">
        <v>4220</v>
      </c>
      <c r="J17" s="638">
        <f t="shared" si="6"/>
        <v>-1.0086793338024904</v>
      </c>
      <c r="K17" s="607">
        <v>31181</v>
      </c>
      <c r="L17" s="610">
        <v>2344</v>
      </c>
      <c r="M17" s="613">
        <f>K17*100/G17</f>
        <v>31.664838735884313</v>
      </c>
      <c r="N17" s="613">
        <f>L17*100/C17</f>
        <v>2.6531443835740482</v>
      </c>
    </row>
    <row r="18" spans="1:14" ht="15">
      <c r="A18" s="180" t="s">
        <v>357</v>
      </c>
      <c r="B18" s="442">
        <v>409</v>
      </c>
      <c r="C18" s="442">
        <v>87625</v>
      </c>
      <c r="D18" s="634">
        <f t="shared" si="3"/>
        <v>-0.81835468827817692</v>
      </c>
      <c r="E18" s="446">
        <v>5745</v>
      </c>
      <c r="F18" s="634">
        <f t="shared" si="4"/>
        <v>-2.6930894308943039</v>
      </c>
      <c r="G18" s="469">
        <f t="shared" si="0"/>
        <v>97720</v>
      </c>
      <c r="H18" s="635">
        <f t="shared" si="5"/>
        <v>-0.76366886018359992</v>
      </c>
      <c r="I18" s="470">
        <v>4350</v>
      </c>
      <c r="J18" s="471">
        <f t="shared" si="6"/>
        <v>3.0805687203791479</v>
      </c>
      <c r="K18" s="607">
        <v>33098</v>
      </c>
      <c r="L18" s="610">
        <v>2116</v>
      </c>
      <c r="M18" s="613">
        <f t="shared" si="1"/>
        <v>33.870241506344655</v>
      </c>
      <c r="N18" s="613">
        <f t="shared" si="2"/>
        <v>2.414835948644793</v>
      </c>
    </row>
    <row r="19" spans="1:14" ht="15.75" thickBot="1">
      <c r="A19" s="181" t="s">
        <v>376</v>
      </c>
      <c r="B19" s="443">
        <v>412</v>
      </c>
      <c r="C19" s="443">
        <v>85880</v>
      </c>
      <c r="D19" s="636">
        <f t="shared" si="3"/>
        <v>-1.9914407988587755</v>
      </c>
      <c r="E19" s="447">
        <v>3866</v>
      </c>
      <c r="F19" s="636">
        <f t="shared" si="4"/>
        <v>-32.706701479547434</v>
      </c>
      <c r="G19" s="474">
        <f t="shared" si="0"/>
        <v>93989</v>
      </c>
      <c r="H19" s="637">
        <f t="shared" si="5"/>
        <v>-3.8180515759312357</v>
      </c>
      <c r="I19" s="475">
        <v>4243</v>
      </c>
      <c r="J19" s="639">
        <f t="shared" si="6"/>
        <v>-2.4597701149425291</v>
      </c>
      <c r="K19" s="608">
        <v>54367</v>
      </c>
      <c r="L19" s="611">
        <v>2127</v>
      </c>
      <c r="M19" s="614">
        <f t="shared" si="1"/>
        <v>57.844003021630193</v>
      </c>
      <c r="N19" s="614">
        <f t="shared" si="2"/>
        <v>2.476711690731253</v>
      </c>
    </row>
    <row r="20" spans="1:14" ht="15">
      <c r="A20" s="430" t="s">
        <v>155</v>
      </c>
      <c r="B20" s="439">
        <v>415</v>
      </c>
      <c r="C20" s="445">
        <v>85908</v>
      </c>
      <c r="D20" s="440">
        <f t="shared" si="3"/>
        <v>3.2603632976247354E-2</v>
      </c>
      <c r="E20" s="445">
        <v>3844</v>
      </c>
      <c r="F20" s="642">
        <f t="shared" si="4"/>
        <v>-0.5690636316606259</v>
      </c>
      <c r="G20" s="479">
        <f t="shared" si="0"/>
        <v>94188</v>
      </c>
      <c r="H20" s="452">
        <f t="shared" si="5"/>
        <v>0.21172690421219897</v>
      </c>
      <c r="I20" s="480">
        <v>4436</v>
      </c>
      <c r="J20" s="441">
        <f t="shared" si="6"/>
        <v>4.5486683950035314</v>
      </c>
      <c r="K20" s="609">
        <v>29503</v>
      </c>
      <c r="L20" s="609">
        <v>1930</v>
      </c>
      <c r="M20" s="612">
        <f t="shared" si="1"/>
        <v>31.323523166433091</v>
      </c>
      <c r="N20" s="612">
        <f t="shared" si="2"/>
        <v>2.2465893746798899</v>
      </c>
    </row>
    <row r="21" spans="1:14" ht="15">
      <c r="A21" s="431" t="s">
        <v>346</v>
      </c>
      <c r="B21" s="442">
        <v>416</v>
      </c>
      <c r="C21" s="446">
        <v>86446</v>
      </c>
      <c r="D21" s="435">
        <f t="shared" si="3"/>
        <v>0.62625133864133886</v>
      </c>
      <c r="E21" s="446">
        <v>3480</v>
      </c>
      <c r="F21" s="635">
        <f t="shared" si="4"/>
        <v>-9.4693028095733638</v>
      </c>
      <c r="G21" s="478">
        <f t="shared" si="0"/>
        <v>94323</v>
      </c>
      <c r="H21" s="436">
        <f t="shared" si="5"/>
        <v>0.14333036055548121</v>
      </c>
      <c r="I21" s="470">
        <v>4397</v>
      </c>
      <c r="J21" s="640">
        <f t="shared" si="6"/>
        <v>-0.87917042380523469</v>
      </c>
      <c r="K21" s="607">
        <v>30008</v>
      </c>
      <c r="L21" s="607">
        <v>1835</v>
      </c>
      <c r="M21" s="613">
        <f t="shared" si="1"/>
        <v>31.814085641890102</v>
      </c>
      <c r="N21" s="613">
        <f t="shared" si="2"/>
        <v>2.1227124447632049</v>
      </c>
    </row>
    <row r="22" spans="1:14" ht="15">
      <c r="A22" s="431" t="s">
        <v>347</v>
      </c>
      <c r="B22" s="442">
        <v>417</v>
      </c>
      <c r="C22" s="446">
        <v>88201</v>
      </c>
      <c r="D22" s="435">
        <f t="shared" si="3"/>
        <v>2.0301691229206682</v>
      </c>
      <c r="E22" s="446">
        <v>4378</v>
      </c>
      <c r="F22" s="436">
        <f t="shared" si="4"/>
        <v>25.804597701149419</v>
      </c>
      <c r="G22" s="478">
        <f t="shared" si="0"/>
        <v>96808</v>
      </c>
      <c r="H22" s="436">
        <f t="shared" si="5"/>
        <v>2.6345642102138385</v>
      </c>
      <c r="I22" s="470">
        <v>4229</v>
      </c>
      <c r="J22" s="640">
        <f t="shared" si="6"/>
        <v>-3.8207869001592059</v>
      </c>
      <c r="K22" s="607">
        <v>30662</v>
      </c>
      <c r="L22" s="607">
        <v>1988</v>
      </c>
      <c r="M22" s="613">
        <f t="shared" si="1"/>
        <v>31.673002231220561</v>
      </c>
      <c r="N22" s="613">
        <f t="shared" si="2"/>
        <v>2.2539426990623688</v>
      </c>
    </row>
    <row r="23" spans="1:14" ht="15">
      <c r="A23" s="431" t="s">
        <v>374</v>
      </c>
      <c r="B23" s="442">
        <v>417</v>
      </c>
      <c r="C23" s="446">
        <v>89428</v>
      </c>
      <c r="D23" s="435">
        <f t="shared" si="3"/>
        <v>1.3911406900148506</v>
      </c>
      <c r="E23" s="446">
        <v>5618</v>
      </c>
      <c r="F23" s="436">
        <f t="shared" si="4"/>
        <v>28.323435358611249</v>
      </c>
      <c r="G23" s="478">
        <f t="shared" si="0"/>
        <v>99198</v>
      </c>
      <c r="H23" s="436">
        <f t="shared" si="5"/>
        <v>2.4688042310552873</v>
      </c>
      <c r="I23" s="470">
        <v>4152</v>
      </c>
      <c r="J23" s="640">
        <f t="shared" si="6"/>
        <v>-1.8207614093166171</v>
      </c>
      <c r="K23" s="607">
        <v>32337</v>
      </c>
      <c r="L23" s="607">
        <v>2083</v>
      </c>
      <c r="M23" s="613">
        <f t="shared" si="1"/>
        <v>32.598439484667033</v>
      </c>
      <c r="N23" s="613">
        <f t="shared" si="2"/>
        <v>2.3292481102115667</v>
      </c>
    </row>
    <row r="24" spans="1:14" ht="15">
      <c r="A24" s="431" t="s">
        <v>351</v>
      </c>
      <c r="B24" s="442">
        <v>413</v>
      </c>
      <c r="C24" s="446">
        <v>90976</v>
      </c>
      <c r="D24" s="435">
        <f t="shared" si="3"/>
        <v>1.7310014760477657</v>
      </c>
      <c r="E24" s="446">
        <v>5551</v>
      </c>
      <c r="F24" s="635">
        <f t="shared" si="4"/>
        <v>-1.1925952296190871</v>
      </c>
      <c r="G24" s="478">
        <f t="shared" si="0"/>
        <v>101315</v>
      </c>
      <c r="H24" s="436">
        <f t="shared" si="5"/>
        <v>2.1341156071695053</v>
      </c>
      <c r="I24" s="470">
        <v>4788</v>
      </c>
      <c r="J24" s="438">
        <f t="shared" si="6"/>
        <v>15.317919075144502</v>
      </c>
      <c r="K24" s="607">
        <v>32586</v>
      </c>
      <c r="L24" s="607">
        <v>1888</v>
      </c>
      <c r="M24" s="613">
        <f t="shared" si="1"/>
        <v>32.163055816019344</v>
      </c>
      <c r="N24" s="613">
        <f t="shared" si="2"/>
        <v>2.0752725993668659</v>
      </c>
    </row>
    <row r="25" spans="1:14" ht="15">
      <c r="A25" s="431" t="s">
        <v>352</v>
      </c>
      <c r="B25" s="442">
        <v>414</v>
      </c>
      <c r="C25" s="446">
        <v>90415</v>
      </c>
      <c r="D25" s="634">
        <f t="shared" si="3"/>
        <v>-0.61664614843475363</v>
      </c>
      <c r="E25" s="446">
        <v>4796</v>
      </c>
      <c r="F25" s="635">
        <f t="shared" si="4"/>
        <v>-13.601152945415237</v>
      </c>
      <c r="G25" s="478">
        <f t="shared" si="0"/>
        <v>99814</v>
      </c>
      <c r="H25" s="635">
        <f t="shared" si="5"/>
        <v>-1.4815180378028856</v>
      </c>
      <c r="I25" s="470">
        <v>4603</v>
      </c>
      <c r="J25" s="640">
        <f t="shared" si="6"/>
        <v>-3.8638262322472912</v>
      </c>
      <c r="K25" s="607">
        <v>32878</v>
      </c>
      <c r="L25" s="607">
        <v>1896</v>
      </c>
      <c r="M25" s="613">
        <f t="shared" si="1"/>
        <v>32.939267036688243</v>
      </c>
      <c r="N25" s="613">
        <f t="shared" si="2"/>
        <v>2.0969971796715146</v>
      </c>
    </row>
    <row r="26" spans="1:14" ht="15">
      <c r="A26" s="431" t="s">
        <v>375</v>
      </c>
      <c r="B26" s="442">
        <v>417</v>
      </c>
      <c r="C26" s="446">
        <v>90717</v>
      </c>
      <c r="D26" s="435">
        <f t="shared" si="3"/>
        <v>0.33401537355527466</v>
      </c>
      <c r="E26" s="446">
        <v>4706</v>
      </c>
      <c r="F26" s="635">
        <f t="shared" si="4"/>
        <v>-1.8765638031693044</v>
      </c>
      <c r="G26" s="478">
        <f t="shared" si="0"/>
        <v>99882</v>
      </c>
      <c r="H26" s="436">
        <f t="shared" si="5"/>
        <v>6.8126715691178674E-2</v>
      </c>
      <c r="I26" s="470">
        <v>4459</v>
      </c>
      <c r="J26" s="640">
        <f t="shared" si="6"/>
        <v>-3.1283945253095737</v>
      </c>
      <c r="K26" s="607">
        <v>32330</v>
      </c>
      <c r="L26" s="607">
        <v>2124</v>
      </c>
      <c r="M26" s="613">
        <f t="shared" si="1"/>
        <v>32.368194469473977</v>
      </c>
      <c r="N26" s="613">
        <f t="shared" si="2"/>
        <v>2.3413472667746951</v>
      </c>
    </row>
    <row r="27" spans="1:14" ht="15">
      <c r="A27" s="431" t="s">
        <v>354</v>
      </c>
      <c r="B27" s="442">
        <v>418</v>
      </c>
      <c r="C27" s="446">
        <v>90126</v>
      </c>
      <c r="D27" s="634">
        <f t="shared" si="3"/>
        <v>-0.651476569992397</v>
      </c>
      <c r="E27" s="446">
        <v>4732</v>
      </c>
      <c r="F27" s="436">
        <f t="shared" si="4"/>
        <v>0.55248618784530379</v>
      </c>
      <c r="G27" s="478">
        <f t="shared" si="0"/>
        <v>99348</v>
      </c>
      <c r="H27" s="635">
        <f t="shared" si="5"/>
        <v>-0.53463086442000929</v>
      </c>
      <c r="I27" s="470">
        <v>4490</v>
      </c>
      <c r="J27" s="438">
        <f t="shared" si="6"/>
        <v>0.69522314420274256</v>
      </c>
      <c r="K27" s="607">
        <v>32043</v>
      </c>
      <c r="L27" s="607">
        <v>1753</v>
      </c>
      <c r="M27" s="613">
        <f t="shared" si="1"/>
        <v>32.253291460321293</v>
      </c>
      <c r="N27" s="613">
        <f t="shared" si="2"/>
        <v>1.9450547011961032</v>
      </c>
    </row>
    <row r="28" spans="1:14" ht="15">
      <c r="A28" s="431" t="s">
        <v>355</v>
      </c>
      <c r="B28" s="442">
        <v>421</v>
      </c>
      <c r="C28" s="446">
        <v>90546</v>
      </c>
      <c r="D28" s="435">
        <f t="shared" si="3"/>
        <v>0.46601424672125802</v>
      </c>
      <c r="E28" s="446">
        <v>5420</v>
      </c>
      <c r="F28" s="436">
        <f t="shared" si="4"/>
        <v>14.539306846999153</v>
      </c>
      <c r="G28" s="478">
        <f t="shared" si="0"/>
        <v>100688</v>
      </c>
      <c r="H28" s="436">
        <f t="shared" si="5"/>
        <v>1.348794137778313</v>
      </c>
      <c r="I28" s="470">
        <v>4722</v>
      </c>
      <c r="J28" s="438">
        <f t="shared" si="6"/>
        <v>5.167037861915361</v>
      </c>
      <c r="K28" s="607">
        <v>32318</v>
      </c>
      <c r="L28" s="607">
        <v>1819</v>
      </c>
      <c r="M28" s="613">
        <f t="shared" si="1"/>
        <v>32.097171460352776</v>
      </c>
      <c r="N28" s="613">
        <f t="shared" si="2"/>
        <v>2.0089236410222426</v>
      </c>
    </row>
    <row r="29" spans="1:14" ht="15">
      <c r="A29" s="431" t="s">
        <v>356</v>
      </c>
      <c r="B29" s="442">
        <v>418</v>
      </c>
      <c r="C29" s="446">
        <v>90684</v>
      </c>
      <c r="D29" s="435">
        <f t="shared" si="3"/>
        <v>0.15240872042939202</v>
      </c>
      <c r="E29" s="446">
        <v>5257</v>
      </c>
      <c r="F29" s="635">
        <f t="shared" si="4"/>
        <v>-3.0073800738007321</v>
      </c>
      <c r="G29" s="478">
        <f t="shared" si="0"/>
        <v>100802</v>
      </c>
      <c r="H29" s="436">
        <f t="shared" si="5"/>
        <v>0.11322103924996441</v>
      </c>
      <c r="I29" s="470">
        <v>4861</v>
      </c>
      <c r="J29" s="438">
        <f t="shared" si="6"/>
        <v>2.9436679373147001</v>
      </c>
      <c r="K29" s="607">
        <v>30593</v>
      </c>
      <c r="L29" s="607">
        <v>1841</v>
      </c>
      <c r="M29" s="613">
        <f t="shared" si="1"/>
        <v>30.349596238169877</v>
      </c>
      <c r="N29" s="613">
        <f t="shared" si="2"/>
        <v>2.0301265934453707</v>
      </c>
    </row>
    <row r="30" spans="1:14" ht="15">
      <c r="A30" s="431" t="s">
        <v>357</v>
      </c>
      <c r="B30" s="442">
        <v>418</v>
      </c>
      <c r="C30" s="446">
        <v>90332</v>
      </c>
      <c r="D30" s="634">
        <f t="shared" si="3"/>
        <v>-0.38816108685104211</v>
      </c>
      <c r="E30" s="446">
        <v>6101</v>
      </c>
      <c r="F30" s="436">
        <f t="shared" si="4"/>
        <v>16.054784097393949</v>
      </c>
      <c r="G30" s="478">
        <f t="shared" si="0"/>
        <v>101508</v>
      </c>
      <c r="H30" s="436">
        <f t="shared" si="5"/>
        <v>0.70038292891014464</v>
      </c>
      <c r="I30" s="470">
        <v>5075</v>
      </c>
      <c r="J30" s="438">
        <f t="shared" si="6"/>
        <v>4.4023863402592127</v>
      </c>
      <c r="K30" s="607">
        <v>31084</v>
      </c>
      <c r="L30" s="607">
        <v>2057</v>
      </c>
      <c r="M30" s="613">
        <f t="shared" si="1"/>
        <v>30.622216968120739</v>
      </c>
      <c r="N30" s="613">
        <f t="shared" si="2"/>
        <v>2.2771553823672672</v>
      </c>
    </row>
    <row r="31" spans="1:14" ht="15.75" thickBot="1">
      <c r="A31" s="432" t="s">
        <v>376</v>
      </c>
      <c r="B31" s="443">
        <v>415</v>
      </c>
      <c r="C31" s="447">
        <v>87332</v>
      </c>
      <c r="D31" s="636">
        <f t="shared" si="3"/>
        <v>-3.3210822299960086</v>
      </c>
      <c r="E31" s="447">
        <v>4419</v>
      </c>
      <c r="F31" s="637">
        <f t="shared" si="4"/>
        <v>-27.569250942468443</v>
      </c>
      <c r="G31" s="483">
        <f t="shared" si="0"/>
        <v>96119</v>
      </c>
      <c r="H31" s="637">
        <f t="shared" si="5"/>
        <v>-5.3089411671986397</v>
      </c>
      <c r="I31" s="475">
        <v>4368</v>
      </c>
      <c r="J31" s="641">
        <f t="shared" si="6"/>
        <v>-13.931034482758619</v>
      </c>
      <c r="K31" s="608">
        <v>30018</v>
      </c>
      <c r="L31" s="608">
        <v>2174</v>
      </c>
      <c r="M31" s="614">
        <f t="shared" si="1"/>
        <v>31.230037765686284</v>
      </c>
      <c r="N31" s="614">
        <f t="shared" si="2"/>
        <v>2.4893509824577476</v>
      </c>
    </row>
    <row r="32" spans="1:14" ht="15">
      <c r="A32" s="430" t="s">
        <v>348</v>
      </c>
      <c r="B32" s="439">
        <v>410</v>
      </c>
      <c r="C32" s="445">
        <v>86206</v>
      </c>
      <c r="D32" s="440">
        <f t="shared" ref="D32:D43" si="7">C32*100/C31-100</f>
        <v>-1.2893326615673573</v>
      </c>
      <c r="E32" s="445">
        <v>4014</v>
      </c>
      <c r="F32" s="642">
        <f t="shared" ref="F32:F43" si="8">E32*100/E31-100</f>
        <v>-9.1649694501018359</v>
      </c>
      <c r="G32" s="479">
        <f t="shared" ref="G32:G38" si="9">SUM(C32+E32+I32)</f>
        <v>94923</v>
      </c>
      <c r="H32" s="452">
        <f t="shared" ref="H32:H43" si="10">G32*100/G31-100</f>
        <v>-1.2442909310334045</v>
      </c>
      <c r="I32" s="480">
        <v>4703</v>
      </c>
      <c r="J32" s="441">
        <f t="shared" ref="J32:J43" si="11">I32*100/I31-100</f>
        <v>7.6694139194139126</v>
      </c>
      <c r="K32" s="609">
        <v>28781</v>
      </c>
      <c r="L32" s="609">
        <v>2193</v>
      </c>
      <c r="M32" s="612">
        <f t="shared" ref="M32:M43" si="12">K32*100/G32</f>
        <v>30.320364927362178</v>
      </c>
      <c r="N32" s="612">
        <f t="shared" ref="N32:N43" si="13">L32*100/C32</f>
        <v>2.5439064566271488</v>
      </c>
    </row>
    <row r="33" spans="1:14" ht="15">
      <c r="A33" s="431" t="s">
        <v>346</v>
      </c>
      <c r="B33" s="442">
        <v>408</v>
      </c>
      <c r="C33" s="446">
        <v>86166</v>
      </c>
      <c r="D33" s="435">
        <f t="shared" si="7"/>
        <v>-4.6400482565019274E-2</v>
      </c>
      <c r="E33" s="446">
        <v>3861</v>
      </c>
      <c r="F33" s="635">
        <f t="shared" si="8"/>
        <v>-3.8116591928251182</v>
      </c>
      <c r="G33" s="478">
        <f t="shared" si="9"/>
        <v>94719</v>
      </c>
      <c r="H33" s="436">
        <f t="shared" si="10"/>
        <v>-0.21491103315318583</v>
      </c>
      <c r="I33" s="470">
        <v>4692</v>
      </c>
      <c r="J33" s="640">
        <f t="shared" si="11"/>
        <v>-0.23389325962152441</v>
      </c>
      <c r="K33" s="607">
        <v>29043</v>
      </c>
      <c r="L33" s="607">
        <v>1845</v>
      </c>
      <c r="M33" s="613">
        <f t="shared" si="12"/>
        <v>30.662274728407183</v>
      </c>
      <c r="N33" s="613">
        <f t="shared" si="13"/>
        <v>2.141215792772091</v>
      </c>
    </row>
    <row r="34" spans="1:14" ht="15">
      <c r="A34" s="431" t="s">
        <v>347</v>
      </c>
      <c r="B34" s="442">
        <v>407</v>
      </c>
      <c r="C34" s="446">
        <v>86435</v>
      </c>
      <c r="D34" s="435">
        <f t="shared" si="7"/>
        <v>0.31218810203560565</v>
      </c>
      <c r="E34" s="446">
        <v>4256</v>
      </c>
      <c r="F34" s="436">
        <f t="shared" si="8"/>
        <v>10.230510230510234</v>
      </c>
      <c r="G34" s="478">
        <f t="shared" si="9"/>
        <v>95231</v>
      </c>
      <c r="H34" s="436">
        <f t="shared" si="10"/>
        <v>0.54054624732101786</v>
      </c>
      <c r="I34" s="470">
        <v>4540</v>
      </c>
      <c r="J34" s="640">
        <f t="shared" si="11"/>
        <v>-3.2395566922421182</v>
      </c>
      <c r="K34" s="607">
        <v>28322</v>
      </c>
      <c r="L34" s="607">
        <v>2512</v>
      </c>
      <c r="M34" s="613">
        <f t="shared" si="12"/>
        <v>29.740315653516188</v>
      </c>
      <c r="N34" s="613">
        <f t="shared" si="13"/>
        <v>2.9062301151154046</v>
      </c>
    </row>
    <row r="35" spans="1:14" ht="15">
      <c r="A35" s="431" t="s">
        <v>374</v>
      </c>
      <c r="B35" s="442">
        <v>409</v>
      </c>
      <c r="C35" s="446">
        <v>87727</v>
      </c>
      <c r="D35" s="435">
        <f t="shared" si="7"/>
        <v>1.4947648522010724</v>
      </c>
      <c r="E35" s="446">
        <v>4391</v>
      </c>
      <c r="F35" s="436">
        <f t="shared" si="8"/>
        <v>3.1719924812030058</v>
      </c>
      <c r="G35" s="478">
        <f t="shared" si="9"/>
        <v>96376</v>
      </c>
      <c r="H35" s="436">
        <f t="shared" si="10"/>
        <v>1.2023395742982785</v>
      </c>
      <c r="I35" s="470">
        <v>4258</v>
      </c>
      <c r="J35" s="640">
        <f t="shared" si="11"/>
        <v>-6.2114537444933973</v>
      </c>
      <c r="K35" s="607">
        <v>29519</v>
      </c>
      <c r="L35" s="607">
        <v>1952</v>
      </c>
      <c r="M35" s="613">
        <f t="shared" si="12"/>
        <v>30.628994770482279</v>
      </c>
      <c r="N35" s="613">
        <f t="shared" si="13"/>
        <v>2.2250846375688216</v>
      </c>
    </row>
    <row r="36" spans="1:14" ht="15">
      <c r="A36" s="431" t="s">
        <v>351</v>
      </c>
      <c r="B36" s="442">
        <v>407</v>
      </c>
      <c r="C36" s="446">
        <v>87450</v>
      </c>
      <c r="D36" s="634">
        <f t="shared" si="7"/>
        <v>-0.31575227695007868</v>
      </c>
      <c r="E36" s="446">
        <v>5166</v>
      </c>
      <c r="F36" s="436">
        <f t="shared" si="8"/>
        <v>17.649738100660443</v>
      </c>
      <c r="G36" s="478">
        <f t="shared" si="9"/>
        <v>96775</v>
      </c>
      <c r="H36" s="436">
        <f t="shared" si="10"/>
        <v>0.41400348634515183</v>
      </c>
      <c r="I36" s="470">
        <v>4159</v>
      </c>
      <c r="J36" s="640">
        <f t="shared" si="11"/>
        <v>-2.325035227806481</v>
      </c>
      <c r="K36" s="607">
        <v>29880</v>
      </c>
      <c r="L36" s="607">
        <v>1862</v>
      </c>
      <c r="M36" s="613">
        <f t="shared" si="12"/>
        <v>30.875742702144148</v>
      </c>
      <c r="N36" s="613">
        <f t="shared" si="13"/>
        <v>2.1292166952544309</v>
      </c>
    </row>
    <row r="37" spans="1:14" ht="15">
      <c r="A37" s="431" t="s">
        <v>352</v>
      </c>
      <c r="B37" s="442">
        <v>408</v>
      </c>
      <c r="C37" s="446">
        <v>87715</v>
      </c>
      <c r="D37" s="435">
        <f t="shared" si="7"/>
        <v>0.30303030303029743</v>
      </c>
      <c r="E37" s="446">
        <v>4720</v>
      </c>
      <c r="F37" s="635">
        <f t="shared" si="8"/>
        <v>-8.6333720480061942</v>
      </c>
      <c r="G37" s="478">
        <f t="shared" si="9"/>
        <v>97008</v>
      </c>
      <c r="H37" s="436">
        <f t="shared" si="10"/>
        <v>0.24076466029450216</v>
      </c>
      <c r="I37" s="470">
        <v>4573</v>
      </c>
      <c r="J37" s="438">
        <f t="shared" si="11"/>
        <v>9.9543159413320552</v>
      </c>
      <c r="K37" s="607">
        <v>29888</v>
      </c>
      <c r="L37" s="607">
        <v>1951</v>
      </c>
      <c r="M37" s="613">
        <f t="shared" si="12"/>
        <v>30.809830117103743</v>
      </c>
      <c r="N37" s="613">
        <f t="shared" si="13"/>
        <v>2.2242489882004217</v>
      </c>
    </row>
    <row r="38" spans="1:14" ht="15">
      <c r="A38" s="431" t="s">
        <v>375</v>
      </c>
      <c r="B38" s="442">
        <v>410</v>
      </c>
      <c r="C38" s="446">
        <v>88033</v>
      </c>
      <c r="D38" s="435">
        <f t="shared" si="7"/>
        <v>0.36253776435044927</v>
      </c>
      <c r="E38" s="446">
        <v>4737</v>
      </c>
      <c r="F38" s="436">
        <f t="shared" si="8"/>
        <v>0.36016949152542566</v>
      </c>
      <c r="G38" s="478">
        <f t="shared" si="9"/>
        <v>97076</v>
      </c>
      <c r="H38" s="436">
        <f t="shared" si="10"/>
        <v>7.0097311561937659E-2</v>
      </c>
      <c r="I38" s="470">
        <v>4306</v>
      </c>
      <c r="J38" s="640">
        <f t="shared" si="11"/>
        <v>-5.8386179750710738</v>
      </c>
      <c r="K38" s="607">
        <v>28543</v>
      </c>
      <c r="L38" s="607">
        <v>2028</v>
      </c>
      <c r="M38" s="613">
        <f t="shared" si="12"/>
        <v>29.402736000659278</v>
      </c>
      <c r="N38" s="613">
        <f t="shared" si="13"/>
        <v>2.3036815739552212</v>
      </c>
    </row>
    <row r="39" spans="1:14" ht="15">
      <c r="A39" s="431" t="s">
        <v>354</v>
      </c>
      <c r="B39" s="442">
        <v>409</v>
      </c>
      <c r="C39" s="446">
        <v>88340</v>
      </c>
      <c r="D39" s="435">
        <f t="shared" si="7"/>
        <v>0.3487328615405545</v>
      </c>
      <c r="E39" s="446">
        <v>5159</v>
      </c>
      <c r="F39" s="436">
        <f t="shared" si="8"/>
        <v>8.9085919358243615</v>
      </c>
      <c r="G39" s="478">
        <v>98034</v>
      </c>
      <c r="H39" s="436">
        <f t="shared" si="10"/>
        <v>0.98685565948329668</v>
      </c>
      <c r="I39" s="470">
        <v>4535</v>
      </c>
      <c r="J39" s="438">
        <f t="shared" si="11"/>
        <v>5.3181607059916445</v>
      </c>
      <c r="K39" s="607">
        <v>29498</v>
      </c>
      <c r="L39" s="607">
        <v>2401</v>
      </c>
      <c r="M39" s="613">
        <f t="shared" si="12"/>
        <v>30.089560764632679</v>
      </c>
      <c r="N39" s="613">
        <f t="shared" si="13"/>
        <v>2.7179080824088748</v>
      </c>
    </row>
    <row r="40" spans="1:14" ht="15">
      <c r="A40" s="431" t="s">
        <v>355</v>
      </c>
      <c r="B40" s="442">
        <v>414</v>
      </c>
      <c r="C40" s="446">
        <v>89861</v>
      </c>
      <c r="D40" s="435">
        <f t="shared" si="7"/>
        <v>1.7217568485397265</v>
      </c>
      <c r="E40" s="446">
        <v>5843</v>
      </c>
      <c r="F40" s="436">
        <f t="shared" si="8"/>
        <v>13.25838340763714</v>
      </c>
      <c r="G40" s="478">
        <v>100416</v>
      </c>
      <c r="H40" s="436">
        <f t="shared" si="10"/>
        <v>2.429769263724836</v>
      </c>
      <c r="I40" s="470">
        <v>4712</v>
      </c>
      <c r="J40" s="438">
        <f t="shared" si="11"/>
        <v>3.9029768467475208</v>
      </c>
      <c r="K40" s="607">
        <v>29620</v>
      </c>
      <c r="L40" s="607">
        <v>1930</v>
      </c>
      <c r="M40" s="613">
        <f t="shared" si="12"/>
        <v>29.497291268323774</v>
      </c>
      <c r="N40" s="613">
        <f t="shared" si="13"/>
        <v>2.1477615428272556</v>
      </c>
    </row>
    <row r="41" spans="1:14" ht="15">
      <c r="A41" s="431" t="s">
        <v>356</v>
      </c>
      <c r="B41" s="442">
        <v>415</v>
      </c>
      <c r="C41" s="446">
        <v>92827</v>
      </c>
      <c r="D41" s="435">
        <f t="shared" si="7"/>
        <v>3.3006532311013643</v>
      </c>
      <c r="E41" s="446">
        <v>6468</v>
      </c>
      <c r="F41" s="436">
        <f t="shared" si="8"/>
        <v>10.696559986308401</v>
      </c>
      <c r="G41" s="478">
        <v>104589</v>
      </c>
      <c r="H41" s="436">
        <f t="shared" si="10"/>
        <v>4.1557122370936952</v>
      </c>
      <c r="I41" s="470">
        <v>5294</v>
      </c>
      <c r="J41" s="438">
        <f t="shared" si="11"/>
        <v>12.351443123938878</v>
      </c>
      <c r="K41" s="607">
        <v>31080</v>
      </c>
      <c r="L41" s="607">
        <v>2357</v>
      </c>
      <c r="M41" s="613">
        <f t="shared" si="12"/>
        <v>29.7163181596535</v>
      </c>
      <c r="N41" s="613">
        <f t="shared" si="13"/>
        <v>2.5391319335969063</v>
      </c>
    </row>
    <row r="42" spans="1:14" ht="15">
      <c r="A42" s="431" t="s">
        <v>357</v>
      </c>
      <c r="B42" s="442">
        <v>415</v>
      </c>
      <c r="C42" s="446">
        <v>94907</v>
      </c>
      <c r="D42" s="435">
        <f t="shared" si="7"/>
        <v>2.2407273745785119</v>
      </c>
      <c r="E42" s="446">
        <v>6268</v>
      </c>
      <c r="F42" s="635">
        <f t="shared" si="8"/>
        <v>-3.0921459492888062</v>
      </c>
      <c r="G42" s="478">
        <v>106932</v>
      </c>
      <c r="H42" s="436">
        <f t="shared" si="10"/>
        <v>2.2401973438889371</v>
      </c>
      <c r="I42" s="470">
        <v>5757</v>
      </c>
      <c r="J42" s="438">
        <f t="shared" si="11"/>
        <v>8.7457499055534527</v>
      </c>
      <c r="K42" s="607">
        <v>32109</v>
      </c>
      <c r="L42" s="607">
        <v>2123</v>
      </c>
      <c r="M42" s="613">
        <f t="shared" si="12"/>
        <v>30.027494108405342</v>
      </c>
      <c r="N42" s="613">
        <f t="shared" si="13"/>
        <v>2.2369266755876804</v>
      </c>
    </row>
    <row r="43" spans="1:14" ht="15.75" thickBot="1">
      <c r="A43" s="432" t="s">
        <v>376</v>
      </c>
      <c r="B43" s="443">
        <v>415</v>
      </c>
      <c r="C43" s="447">
        <v>92616</v>
      </c>
      <c r="D43" s="636">
        <f t="shared" si="7"/>
        <v>-2.4139420696049854</v>
      </c>
      <c r="E43" s="447">
        <v>4490</v>
      </c>
      <c r="F43" s="637">
        <f t="shared" si="8"/>
        <v>-28.36630504148053</v>
      </c>
      <c r="G43" s="483">
        <v>102561</v>
      </c>
      <c r="H43" s="637">
        <f t="shared" si="10"/>
        <v>-4.0876444843451907</v>
      </c>
      <c r="I43" s="475">
        <v>5455</v>
      </c>
      <c r="J43" s="641">
        <f t="shared" si="11"/>
        <v>-5.2457877366684045</v>
      </c>
      <c r="K43" s="608">
        <v>30608</v>
      </c>
      <c r="L43" s="608">
        <v>2092</v>
      </c>
      <c r="M43" s="614">
        <f t="shared" si="12"/>
        <v>29.843702772008854</v>
      </c>
      <c r="N43" s="614">
        <f t="shared" si="13"/>
        <v>2.2587889781463244</v>
      </c>
    </row>
    <row r="44" spans="1:14" ht="18" customHeight="1">
      <c r="A44" s="47" t="s">
        <v>19</v>
      </c>
      <c r="B44" s="48"/>
      <c r="C44" s="49"/>
      <c r="D44" s="50"/>
    </row>
  </sheetData>
  <mergeCells count="3">
    <mergeCell ref="A2:J2"/>
    <mergeCell ref="A3:J3"/>
    <mergeCell ref="C5:J5"/>
  </mergeCells>
  <phoneticPr fontId="24" type="noConversion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0" orientation="landscape" horizontalDpi="300" verticalDpi="300" r:id="rId1"/>
  <headerFooter alignWithMargins="0">
    <oddFooter>&amp;R&amp;"Arial,Negrito"
77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topLeftCell="A22" zoomScale="90" zoomScaleNormal="90" workbookViewId="0">
      <selection activeCell="A41" sqref="A6:A41"/>
    </sheetView>
  </sheetViews>
  <sheetFormatPr defaultRowHeight="12.75"/>
  <cols>
    <col min="1" max="1" width="10.5703125" customWidth="1"/>
    <col min="2" max="2" width="17.28515625" customWidth="1"/>
    <col min="3" max="3" width="10.7109375" customWidth="1"/>
    <col min="4" max="4" width="12.7109375" customWidth="1"/>
    <col min="5" max="5" width="15" customWidth="1"/>
    <col min="6" max="6" width="13.85546875" customWidth="1"/>
    <col min="7" max="7" width="12" customWidth="1"/>
    <col min="8" max="8" width="13" customWidth="1"/>
    <col min="9" max="9" width="12.42578125" customWidth="1"/>
    <col min="10" max="10" width="12.28515625" customWidth="1"/>
    <col min="11" max="11" width="11" customWidth="1"/>
    <col min="12" max="13" width="11.28515625" customWidth="1"/>
    <col min="14" max="14" width="8.5703125" customWidth="1"/>
  </cols>
  <sheetData>
    <row r="1" spans="1:15" ht="17.25" customHeight="1">
      <c r="A1" s="1569" t="s">
        <v>136</v>
      </c>
      <c r="B1" s="1569"/>
      <c r="C1" s="1569"/>
      <c r="D1" s="1569"/>
      <c r="E1" s="1569"/>
      <c r="F1" s="1569"/>
      <c r="G1" s="1569"/>
      <c r="H1" s="1569"/>
      <c r="I1" s="1569"/>
      <c r="J1" s="1569"/>
      <c r="K1" s="918"/>
      <c r="L1" s="918"/>
    </row>
    <row r="2" spans="1:15" ht="16.5" customHeight="1" thickBot="1">
      <c r="A2" s="1569" t="s">
        <v>1516</v>
      </c>
      <c r="B2" s="1569"/>
      <c r="C2" s="1569"/>
      <c r="D2" s="1569"/>
      <c r="E2" s="1569"/>
      <c r="F2" s="1569"/>
      <c r="G2" s="1569"/>
      <c r="H2" s="1569"/>
      <c r="I2" s="1569"/>
      <c r="J2" s="1569"/>
    </row>
    <row r="3" spans="1:15" ht="15.95" customHeight="1" thickBot="1">
      <c r="A3" s="919"/>
      <c r="B3" s="919"/>
      <c r="C3" s="1570" t="s">
        <v>72</v>
      </c>
      <c r="D3" s="1571"/>
      <c r="E3" s="1571"/>
      <c r="F3" s="1571"/>
      <c r="G3" s="1571"/>
      <c r="H3" s="1571"/>
      <c r="I3" s="1571"/>
      <c r="J3" s="1571"/>
      <c r="K3" s="920"/>
      <c r="L3" s="920"/>
      <c r="M3" s="921"/>
      <c r="N3" s="267"/>
    </row>
    <row r="4" spans="1:15" ht="15.95" customHeight="1" thickBot="1">
      <c r="A4" s="922" t="s">
        <v>308</v>
      </c>
      <c r="B4" s="923" t="s">
        <v>338</v>
      </c>
      <c r="C4" s="923" t="s">
        <v>339</v>
      </c>
      <c r="D4" s="923" t="s">
        <v>340</v>
      </c>
      <c r="E4" s="923" t="s">
        <v>341</v>
      </c>
      <c r="F4" s="923" t="s">
        <v>340</v>
      </c>
      <c r="G4" s="950" t="s">
        <v>260</v>
      </c>
      <c r="H4" s="922" t="s">
        <v>340</v>
      </c>
      <c r="I4" s="923" t="s">
        <v>342</v>
      </c>
      <c r="J4" s="924" t="s">
        <v>340</v>
      </c>
      <c r="K4" s="923" t="s">
        <v>36</v>
      </c>
      <c r="L4" s="923" t="s">
        <v>37</v>
      </c>
      <c r="M4" s="925" t="s">
        <v>38</v>
      </c>
      <c r="N4" s="926"/>
      <c r="O4" s="487"/>
    </row>
    <row r="5" spans="1:15" ht="15.95" customHeight="1" thickBot="1">
      <c r="A5" s="927"/>
      <c r="B5" s="928" t="s">
        <v>343</v>
      </c>
      <c r="C5" s="928" t="s">
        <v>271</v>
      </c>
      <c r="D5" s="928" t="s">
        <v>344</v>
      </c>
      <c r="E5" s="928" t="s">
        <v>272</v>
      </c>
      <c r="F5" s="928" t="s">
        <v>344</v>
      </c>
      <c r="G5" s="928" t="s">
        <v>73</v>
      </c>
      <c r="H5" s="929" t="s">
        <v>344</v>
      </c>
      <c r="I5" s="928" t="s">
        <v>274</v>
      </c>
      <c r="J5" s="930" t="s">
        <v>344</v>
      </c>
      <c r="K5" s="928" t="s">
        <v>275</v>
      </c>
      <c r="L5" s="928" t="s">
        <v>276</v>
      </c>
      <c r="M5" s="845" t="s">
        <v>39</v>
      </c>
      <c r="N5" s="931" t="s">
        <v>40</v>
      </c>
      <c r="O5" s="487"/>
    </row>
    <row r="6" spans="1:15" ht="15.95" customHeight="1">
      <c r="A6" s="1506" t="s">
        <v>74</v>
      </c>
      <c r="B6" s="439">
        <v>419</v>
      </c>
      <c r="C6" s="932">
        <v>93063</v>
      </c>
      <c r="D6" s="939">
        <v>1.08</v>
      </c>
      <c r="E6" s="933">
        <v>4368</v>
      </c>
      <c r="F6" s="947">
        <v>-3.02</v>
      </c>
      <c r="G6" s="932">
        <v>102007</v>
      </c>
      <c r="H6" s="948">
        <v>0.04</v>
      </c>
      <c r="I6" s="934">
        <v>4561</v>
      </c>
      <c r="J6" s="947">
        <v>-15.23</v>
      </c>
      <c r="K6" s="609">
        <v>30838</v>
      </c>
      <c r="L6" s="934">
        <v>2034</v>
      </c>
      <c r="M6" s="940">
        <f t="shared" ref="M6:M17" si="0">K6*100/G6</f>
        <v>30.231258639113001</v>
      </c>
      <c r="N6" s="940">
        <f t="shared" ref="N6:N17" si="1">L6*100/C6</f>
        <v>2.1856161954804811</v>
      </c>
    </row>
    <row r="7" spans="1:15" ht="15.95" customHeight="1">
      <c r="A7" s="941" t="s">
        <v>346</v>
      </c>
      <c r="B7" s="442">
        <v>423</v>
      </c>
      <c r="C7" s="935">
        <v>94416</v>
      </c>
      <c r="D7" s="942">
        <f t="shared" ref="D7:D17" si="2">C7*100/C6-100</f>
        <v>1.4538538409464508</v>
      </c>
      <c r="E7" s="936">
        <v>3985</v>
      </c>
      <c r="F7" s="638">
        <f t="shared" ref="F7:F19" si="3">E7*100/E6-100</f>
        <v>-8.7683150183150218</v>
      </c>
      <c r="G7" s="935">
        <f t="shared" ref="G7:G41" si="4">SUM(C7+E7+I7)</f>
        <v>103155</v>
      </c>
      <c r="H7" s="471">
        <f t="shared" ref="H7:H17" si="5">G7*100/G6-100</f>
        <v>1.1254129618555595</v>
      </c>
      <c r="I7" s="937">
        <v>4754</v>
      </c>
      <c r="J7" s="471">
        <f t="shared" ref="J7:J17" si="6">I7*100/I6-100</f>
        <v>4.2315281736461259</v>
      </c>
      <c r="K7" s="607">
        <v>30609</v>
      </c>
      <c r="L7" s="937">
        <v>2190</v>
      </c>
      <c r="M7" s="943">
        <f t="shared" si="0"/>
        <v>29.672822451650429</v>
      </c>
      <c r="N7" s="943">
        <f t="shared" si="1"/>
        <v>2.3195221148957805</v>
      </c>
    </row>
    <row r="8" spans="1:15" ht="15.95" customHeight="1">
      <c r="A8" s="941" t="s">
        <v>347</v>
      </c>
      <c r="B8" s="442">
        <v>421</v>
      </c>
      <c r="C8" s="935">
        <v>94926</v>
      </c>
      <c r="D8" s="942">
        <f t="shared" si="2"/>
        <v>0.54016268429079162</v>
      </c>
      <c r="E8" s="936">
        <v>3917</v>
      </c>
      <c r="F8" s="638">
        <f t="shared" si="3"/>
        <v>-1.7063989962358903</v>
      </c>
      <c r="G8" s="935">
        <f t="shared" si="4"/>
        <v>103190</v>
      </c>
      <c r="H8" s="471">
        <f t="shared" si="5"/>
        <v>3.392952353254941E-2</v>
      </c>
      <c r="I8" s="937">
        <v>4347</v>
      </c>
      <c r="J8" s="638">
        <f t="shared" si="6"/>
        <v>-8.5612116112747145</v>
      </c>
      <c r="K8" s="607">
        <v>31138</v>
      </c>
      <c r="L8" s="937">
        <v>2204</v>
      </c>
      <c r="M8" s="943">
        <f t="shared" si="0"/>
        <v>30.175404593468361</v>
      </c>
      <c r="N8" s="943">
        <f t="shared" si="1"/>
        <v>2.3218085666729875</v>
      </c>
    </row>
    <row r="9" spans="1:15" ht="15.95" customHeight="1">
      <c r="A9" s="941" t="s">
        <v>374</v>
      </c>
      <c r="B9" s="442">
        <v>420</v>
      </c>
      <c r="C9" s="935">
        <v>94954</v>
      </c>
      <c r="D9" s="942">
        <f t="shared" si="2"/>
        <v>2.9496660556645793E-2</v>
      </c>
      <c r="E9" s="936">
        <v>3733</v>
      </c>
      <c r="F9" s="638">
        <f t="shared" si="3"/>
        <v>-4.6974725555271846</v>
      </c>
      <c r="G9" s="935">
        <f t="shared" si="4"/>
        <v>102802</v>
      </c>
      <c r="H9" s="638">
        <f t="shared" si="5"/>
        <v>-0.37600542688244332</v>
      </c>
      <c r="I9" s="937">
        <v>4115</v>
      </c>
      <c r="J9" s="638">
        <f t="shared" si="6"/>
        <v>-5.3370140326662039</v>
      </c>
      <c r="K9" s="607">
        <v>30693</v>
      </c>
      <c r="L9" s="937">
        <v>2740</v>
      </c>
      <c r="M9" s="943">
        <f t="shared" si="0"/>
        <v>29.856423026789361</v>
      </c>
      <c r="N9" s="943">
        <f t="shared" si="1"/>
        <v>2.8856077679718601</v>
      </c>
    </row>
    <row r="10" spans="1:15" ht="15.95" customHeight="1">
      <c r="A10" s="941" t="s">
        <v>351</v>
      </c>
      <c r="B10" s="442">
        <v>420</v>
      </c>
      <c r="C10" s="935">
        <v>95087</v>
      </c>
      <c r="D10" s="942">
        <f t="shared" si="2"/>
        <v>0.14006782231396642</v>
      </c>
      <c r="E10" s="936">
        <v>3561</v>
      </c>
      <c r="F10" s="638">
        <f t="shared" si="3"/>
        <v>-4.6075542459148124</v>
      </c>
      <c r="G10" s="935">
        <f t="shared" si="4"/>
        <v>102924</v>
      </c>
      <c r="H10" s="471">
        <f t="shared" si="5"/>
        <v>0.11867473395459172</v>
      </c>
      <c r="I10" s="937">
        <v>4276</v>
      </c>
      <c r="J10" s="471">
        <f t="shared" si="6"/>
        <v>3.9125151883353624</v>
      </c>
      <c r="K10" s="607">
        <v>30902</v>
      </c>
      <c r="L10" s="937">
        <v>2196</v>
      </c>
      <c r="M10" s="943">
        <f t="shared" si="0"/>
        <v>30.024095449069215</v>
      </c>
      <c r="N10" s="943">
        <f t="shared" si="1"/>
        <v>2.3094639645798059</v>
      </c>
    </row>
    <row r="11" spans="1:15" ht="15.95" customHeight="1">
      <c r="A11" s="941" t="s">
        <v>352</v>
      </c>
      <c r="B11" s="442">
        <v>421</v>
      </c>
      <c r="C11" s="935">
        <v>97229</v>
      </c>
      <c r="D11" s="942">
        <f t="shared" si="2"/>
        <v>2.2526738670901381</v>
      </c>
      <c r="E11" s="936">
        <v>4494</v>
      </c>
      <c r="F11" s="471">
        <f t="shared" si="3"/>
        <v>26.200505475989885</v>
      </c>
      <c r="G11" s="935">
        <f t="shared" si="4"/>
        <v>106008</v>
      </c>
      <c r="H11" s="471">
        <f t="shared" si="5"/>
        <v>2.9963856826396125</v>
      </c>
      <c r="I11" s="937">
        <v>4285</v>
      </c>
      <c r="J11" s="471">
        <f t="shared" si="6"/>
        <v>0.21047708138446808</v>
      </c>
      <c r="K11" s="607">
        <v>32178</v>
      </c>
      <c r="L11" s="937">
        <v>2261</v>
      </c>
      <c r="M11" s="943">
        <f t="shared" si="0"/>
        <v>30.354312882046639</v>
      </c>
      <c r="N11" s="943">
        <f t="shared" si="1"/>
        <v>2.3254378837589607</v>
      </c>
    </row>
    <row r="12" spans="1:15" ht="15.95" customHeight="1">
      <c r="A12" s="941" t="s">
        <v>375</v>
      </c>
      <c r="B12" s="442">
        <v>418</v>
      </c>
      <c r="C12" s="935">
        <v>98595</v>
      </c>
      <c r="D12" s="942">
        <f t="shared" si="2"/>
        <v>1.4049306276933891</v>
      </c>
      <c r="E12" s="936">
        <v>5910</v>
      </c>
      <c r="F12" s="471">
        <f t="shared" si="3"/>
        <v>31.508678237650201</v>
      </c>
      <c r="G12" s="935">
        <f t="shared" si="4"/>
        <v>108744</v>
      </c>
      <c r="H12" s="471">
        <f t="shared" si="5"/>
        <v>2.5809372877518655</v>
      </c>
      <c r="I12" s="937">
        <v>4239</v>
      </c>
      <c r="J12" s="638">
        <f t="shared" si="6"/>
        <v>-1.0735122520420077</v>
      </c>
      <c r="K12" s="607">
        <v>32768</v>
      </c>
      <c r="L12" s="937">
        <v>2379</v>
      </c>
      <c r="M12" s="943">
        <f t="shared" si="0"/>
        <v>30.133156771867874</v>
      </c>
      <c r="N12" s="943">
        <f t="shared" si="1"/>
        <v>2.4129012627415185</v>
      </c>
    </row>
    <row r="13" spans="1:15" ht="15.95" customHeight="1">
      <c r="A13" s="941" t="s">
        <v>354</v>
      </c>
      <c r="B13" s="442">
        <v>422</v>
      </c>
      <c r="C13" s="935">
        <v>100385</v>
      </c>
      <c r="D13" s="942">
        <f t="shared" si="2"/>
        <v>1.8155078857954265</v>
      </c>
      <c r="E13" s="936">
        <v>6579</v>
      </c>
      <c r="F13" s="471">
        <f t="shared" si="3"/>
        <v>11.319796954314725</v>
      </c>
      <c r="G13" s="935">
        <f t="shared" si="4"/>
        <v>111385</v>
      </c>
      <c r="H13" s="471">
        <f t="shared" si="5"/>
        <v>2.4286397410431846</v>
      </c>
      <c r="I13" s="937">
        <v>4421</v>
      </c>
      <c r="J13" s="471">
        <f t="shared" si="6"/>
        <v>4.2934654399622616</v>
      </c>
      <c r="K13" s="607">
        <v>33358</v>
      </c>
      <c r="L13" s="937">
        <v>2346</v>
      </c>
      <c r="M13" s="943">
        <f t="shared" si="0"/>
        <v>29.948377250078558</v>
      </c>
      <c r="N13" s="943">
        <f t="shared" si="1"/>
        <v>2.3370025402201522</v>
      </c>
    </row>
    <row r="14" spans="1:15" s="37" customFormat="1" ht="15.95" customHeight="1">
      <c r="A14" s="941" t="s">
        <v>355</v>
      </c>
      <c r="B14" s="442">
        <v>421</v>
      </c>
      <c r="C14" s="935">
        <v>102061</v>
      </c>
      <c r="D14" s="942">
        <f t="shared" si="2"/>
        <v>1.6695721472331542</v>
      </c>
      <c r="E14" s="936">
        <v>9133</v>
      </c>
      <c r="F14" s="471">
        <f t="shared" si="3"/>
        <v>38.8204894360845</v>
      </c>
      <c r="G14" s="935">
        <f t="shared" si="4"/>
        <v>115774</v>
      </c>
      <c r="H14" s="471">
        <f t="shared" si="5"/>
        <v>3.9403869461776679</v>
      </c>
      <c r="I14" s="937">
        <v>4580</v>
      </c>
      <c r="J14" s="471">
        <f t="shared" si="6"/>
        <v>3.5964713865641187</v>
      </c>
      <c r="K14" s="607">
        <v>33632</v>
      </c>
      <c r="L14" s="937">
        <v>2419</v>
      </c>
      <c r="M14" s="943">
        <f t="shared" si="0"/>
        <v>29.049700278128078</v>
      </c>
      <c r="N14" s="943">
        <f t="shared" si="1"/>
        <v>2.3701511840957861</v>
      </c>
    </row>
    <row r="15" spans="1:15" ht="15.95" customHeight="1">
      <c r="A15" s="941" t="s">
        <v>356</v>
      </c>
      <c r="B15" s="442">
        <v>422</v>
      </c>
      <c r="C15" s="935">
        <v>101113</v>
      </c>
      <c r="D15" s="638">
        <f t="shared" si="2"/>
        <v>-0.92885627222935341</v>
      </c>
      <c r="E15" s="936">
        <v>9552</v>
      </c>
      <c r="F15" s="471">
        <f t="shared" si="3"/>
        <v>4.5877586773239898</v>
      </c>
      <c r="G15" s="935">
        <f t="shared" si="4"/>
        <v>115167</v>
      </c>
      <c r="H15" s="638">
        <f t="shared" si="5"/>
        <v>-0.52429733791697686</v>
      </c>
      <c r="I15" s="937">
        <v>4502</v>
      </c>
      <c r="J15" s="638">
        <f t="shared" si="6"/>
        <v>-1.7030567685589517</v>
      </c>
      <c r="K15" s="607">
        <v>31923</v>
      </c>
      <c r="L15" s="937">
        <v>2197</v>
      </c>
      <c r="M15" s="943">
        <f t="shared" si="0"/>
        <v>27.71887780353747</v>
      </c>
      <c r="N15" s="943">
        <f t="shared" si="1"/>
        <v>2.1728165517787033</v>
      </c>
    </row>
    <row r="16" spans="1:15" ht="15.95" customHeight="1">
      <c r="A16" s="941" t="s">
        <v>357</v>
      </c>
      <c r="B16" s="442">
        <v>410</v>
      </c>
      <c r="C16" s="935">
        <v>98554</v>
      </c>
      <c r="D16" s="638">
        <f t="shared" si="2"/>
        <v>-2.5308318416029607</v>
      </c>
      <c r="E16" s="936">
        <v>7317</v>
      </c>
      <c r="F16" s="638">
        <f t="shared" si="3"/>
        <v>-23.39824120603015</v>
      </c>
      <c r="G16" s="935">
        <f t="shared" si="4"/>
        <v>110133</v>
      </c>
      <c r="H16" s="638">
        <f t="shared" si="5"/>
        <v>-4.3710437885852684</v>
      </c>
      <c r="I16" s="937">
        <v>4262</v>
      </c>
      <c r="J16" s="638">
        <f t="shared" si="6"/>
        <v>-5.3309640159928904</v>
      </c>
      <c r="K16" s="607">
        <v>32327</v>
      </c>
      <c r="L16" s="937">
        <v>2139</v>
      </c>
      <c r="M16" s="943">
        <f t="shared" si="0"/>
        <v>29.352691745435067</v>
      </c>
      <c r="N16" s="943">
        <f t="shared" si="1"/>
        <v>2.1703837490106945</v>
      </c>
    </row>
    <row r="17" spans="1:14" ht="15.95" customHeight="1" thickBot="1">
      <c r="A17" s="944" t="s">
        <v>376</v>
      </c>
      <c r="B17" s="443">
        <v>412</v>
      </c>
      <c r="C17" s="938">
        <v>92481</v>
      </c>
      <c r="D17" s="639">
        <f t="shared" si="2"/>
        <v>-6.1621040241897873</v>
      </c>
      <c r="E17" s="945">
        <v>5132</v>
      </c>
      <c r="F17" s="639">
        <f t="shared" si="3"/>
        <v>-29.861965286319531</v>
      </c>
      <c r="G17" s="938">
        <f t="shared" si="4"/>
        <v>101679</v>
      </c>
      <c r="H17" s="639">
        <f t="shared" si="5"/>
        <v>-7.6761733540355692</v>
      </c>
      <c r="I17" s="949">
        <v>4066</v>
      </c>
      <c r="J17" s="639">
        <f t="shared" si="6"/>
        <v>-4.5987799155326172</v>
      </c>
      <c r="K17" s="608">
        <v>29937</v>
      </c>
      <c r="L17" s="949">
        <v>2050</v>
      </c>
      <c r="M17" s="946">
        <f t="shared" si="0"/>
        <v>29.442657775941935</v>
      </c>
      <c r="N17" s="946">
        <f t="shared" si="1"/>
        <v>2.2166715325310062</v>
      </c>
    </row>
    <row r="18" spans="1:14" ht="15">
      <c r="A18" s="1506" t="s">
        <v>485</v>
      </c>
      <c r="B18" s="439">
        <v>418</v>
      </c>
      <c r="C18" s="932">
        <v>90012</v>
      </c>
      <c r="D18" s="939">
        <v>1.08</v>
      </c>
      <c r="E18" s="1201">
        <v>2005</v>
      </c>
      <c r="F18" s="643">
        <f t="shared" si="3"/>
        <v>-60.931410756040528</v>
      </c>
      <c r="G18" s="1203">
        <f t="shared" si="4"/>
        <v>95896</v>
      </c>
      <c r="H18" s="948">
        <v>0.04</v>
      </c>
      <c r="I18" s="934">
        <v>3879</v>
      </c>
      <c r="J18" s="947">
        <v>-15.23</v>
      </c>
      <c r="K18" s="609">
        <v>28530</v>
      </c>
      <c r="L18" s="934">
        <v>2048</v>
      </c>
      <c r="M18" s="940">
        <f t="shared" ref="M18:M29" si="7">K18*100/G18</f>
        <v>29.750980228580964</v>
      </c>
      <c r="N18" s="940">
        <f t="shared" ref="N18:N29" si="8">L18*100/C18</f>
        <v>2.2752521885970758</v>
      </c>
    </row>
    <row r="19" spans="1:14" ht="15">
      <c r="A19" s="941" t="s">
        <v>346</v>
      </c>
      <c r="B19" s="442">
        <v>414</v>
      </c>
      <c r="C19" s="935">
        <v>86703</v>
      </c>
      <c r="D19" s="942">
        <f t="shared" ref="D19:D30" si="9">C19*100/C18-100</f>
        <v>-3.6761765097986938</v>
      </c>
      <c r="E19" s="1199">
        <v>1434</v>
      </c>
      <c r="F19" s="634">
        <f t="shared" si="3"/>
        <v>-28.478802992518709</v>
      </c>
      <c r="G19" s="1200">
        <f t="shared" si="4"/>
        <v>91703</v>
      </c>
      <c r="H19" s="471">
        <f t="shared" ref="H19:H29" si="10">G19*100/G18-100</f>
        <v>-4.372445148911325</v>
      </c>
      <c r="I19" s="937">
        <v>3566</v>
      </c>
      <c r="J19" s="471">
        <f t="shared" ref="J19:J31" si="11">I19*100/I18-100</f>
        <v>-8.0690899716421711</v>
      </c>
      <c r="K19" s="607">
        <v>27466</v>
      </c>
      <c r="L19" s="937">
        <v>1995</v>
      </c>
      <c r="M19" s="943">
        <f t="shared" si="7"/>
        <v>29.951037588737556</v>
      </c>
      <c r="N19" s="943">
        <f t="shared" si="8"/>
        <v>2.3009584443444862</v>
      </c>
    </row>
    <row r="20" spans="1:14" ht="15">
      <c r="A20" s="941" t="s">
        <v>347</v>
      </c>
      <c r="B20" s="442">
        <v>410</v>
      </c>
      <c r="C20" s="935">
        <v>84759</v>
      </c>
      <c r="D20" s="942">
        <f t="shared" si="9"/>
        <v>-2.2421369502785353</v>
      </c>
      <c r="E20" s="1199">
        <v>1474</v>
      </c>
      <c r="F20" s="1195">
        <f t="shared" ref="F20:F30" si="12">E20*100/E19-100</f>
        <v>2.7894002789400218</v>
      </c>
      <c r="G20" s="1200">
        <f t="shared" si="4"/>
        <v>89822</v>
      </c>
      <c r="H20" s="471">
        <f t="shared" si="10"/>
        <v>-2.0511869840681385</v>
      </c>
      <c r="I20" s="937">
        <v>3589</v>
      </c>
      <c r="J20" s="942">
        <f t="shared" si="11"/>
        <v>0.6449803701626422</v>
      </c>
      <c r="K20" s="607">
        <v>26699</v>
      </c>
      <c r="L20" s="937">
        <v>1987</v>
      </c>
      <c r="M20" s="943">
        <f t="shared" si="7"/>
        <v>29.724343701988378</v>
      </c>
      <c r="N20" s="943">
        <f t="shared" si="8"/>
        <v>2.3442938213051123</v>
      </c>
    </row>
    <row r="21" spans="1:14" ht="15">
      <c r="A21" s="941" t="s">
        <v>374</v>
      </c>
      <c r="B21" s="442">
        <v>411</v>
      </c>
      <c r="C21" s="935">
        <v>82083</v>
      </c>
      <c r="D21" s="942">
        <f t="shared" si="9"/>
        <v>-3.1571868474144367</v>
      </c>
      <c r="E21" s="1199">
        <v>1645</v>
      </c>
      <c r="F21" s="1195">
        <f t="shared" si="12"/>
        <v>11.601085481682503</v>
      </c>
      <c r="G21" s="1200">
        <f t="shared" si="4"/>
        <v>87169</v>
      </c>
      <c r="H21" s="638">
        <f t="shared" si="10"/>
        <v>-2.9536193805526523</v>
      </c>
      <c r="I21" s="937">
        <v>3441</v>
      </c>
      <c r="J21" s="638">
        <f t="shared" si="11"/>
        <v>-4.1237113402061851</v>
      </c>
      <c r="K21" s="607">
        <v>25327</v>
      </c>
      <c r="L21" s="937">
        <v>1688</v>
      </c>
      <c r="M21" s="943">
        <f t="shared" si="7"/>
        <v>29.055053975610594</v>
      </c>
      <c r="N21" s="943">
        <f t="shared" si="8"/>
        <v>2.056455051594118</v>
      </c>
    </row>
    <row r="22" spans="1:14" ht="15">
      <c r="A22" s="941" t="s">
        <v>351</v>
      </c>
      <c r="B22" s="442">
        <v>416</v>
      </c>
      <c r="C22" s="935">
        <v>81399</v>
      </c>
      <c r="D22" s="942">
        <f t="shared" si="9"/>
        <v>-0.83330287635685352</v>
      </c>
      <c r="E22" s="1199">
        <v>2720</v>
      </c>
      <c r="F22" s="1195">
        <f t="shared" si="12"/>
        <v>65.349544072948333</v>
      </c>
      <c r="G22" s="1200">
        <f t="shared" si="4"/>
        <v>87595</v>
      </c>
      <c r="H22" s="471">
        <f t="shared" si="10"/>
        <v>0.48870584726221011</v>
      </c>
      <c r="I22" s="937">
        <v>3476</v>
      </c>
      <c r="J22" s="471">
        <f t="shared" si="11"/>
        <v>1.017146178436505</v>
      </c>
      <c r="K22" s="607">
        <v>24654</v>
      </c>
      <c r="L22" s="937">
        <v>1656</v>
      </c>
      <c r="M22" s="943">
        <f t="shared" si="7"/>
        <v>28.145442091443577</v>
      </c>
      <c r="N22" s="943">
        <f t="shared" si="8"/>
        <v>2.0344230273099178</v>
      </c>
    </row>
    <row r="23" spans="1:14" ht="15">
      <c r="A23" s="941" t="s">
        <v>352</v>
      </c>
      <c r="B23" s="442">
        <v>418</v>
      </c>
      <c r="C23" s="935">
        <v>81385</v>
      </c>
      <c r="D23" s="942">
        <f t="shared" si="9"/>
        <v>-1.7199228491747931E-2</v>
      </c>
      <c r="E23" s="1199">
        <v>2637</v>
      </c>
      <c r="F23" s="435">
        <f t="shared" si="12"/>
        <v>-3.0514705882352899</v>
      </c>
      <c r="G23" s="1200">
        <f t="shared" si="4"/>
        <v>87570</v>
      </c>
      <c r="H23" s="1044">
        <f t="shared" si="10"/>
        <v>-2.8540441806043759E-2</v>
      </c>
      <c r="I23" s="937">
        <v>3548</v>
      </c>
      <c r="J23" s="471">
        <f t="shared" si="11"/>
        <v>2.0713463751438468</v>
      </c>
      <c r="K23" s="607">
        <v>24454</v>
      </c>
      <c r="L23" s="937">
        <v>2220</v>
      </c>
      <c r="M23" s="943">
        <f t="shared" si="7"/>
        <v>27.925088500628068</v>
      </c>
      <c r="N23" s="943">
        <f t="shared" si="8"/>
        <v>2.7277753885851199</v>
      </c>
    </row>
    <row r="24" spans="1:14" ht="15">
      <c r="A24" s="941" t="s">
        <v>375</v>
      </c>
      <c r="B24" s="442">
        <v>420</v>
      </c>
      <c r="C24" s="935">
        <v>81492</v>
      </c>
      <c r="D24" s="942">
        <f t="shared" si="9"/>
        <v>0.13147385881919149</v>
      </c>
      <c r="E24" s="1199">
        <v>3588</v>
      </c>
      <c r="F24" s="435">
        <f t="shared" si="12"/>
        <v>36.063708759954494</v>
      </c>
      <c r="G24" s="1200">
        <f t="shared" si="4"/>
        <v>88515</v>
      </c>
      <c r="H24" s="471">
        <f t="shared" si="10"/>
        <v>1.0791366906474877</v>
      </c>
      <c r="I24" s="937">
        <v>3435</v>
      </c>
      <c r="J24" s="638">
        <f t="shared" si="11"/>
        <v>-3.1848928974069963</v>
      </c>
      <c r="K24" s="607">
        <v>25485</v>
      </c>
      <c r="L24" s="937">
        <v>2230</v>
      </c>
      <c r="M24" s="943">
        <f t="shared" si="7"/>
        <v>28.791730215217761</v>
      </c>
      <c r="N24" s="943">
        <f t="shared" si="8"/>
        <v>2.7364649290727923</v>
      </c>
    </row>
    <row r="25" spans="1:14" ht="15">
      <c r="A25" s="941" t="s">
        <v>354</v>
      </c>
      <c r="B25" s="442">
        <v>420</v>
      </c>
      <c r="C25" s="935">
        <v>83576</v>
      </c>
      <c r="D25" s="942">
        <f t="shared" si="9"/>
        <v>2.5573062386491898</v>
      </c>
      <c r="E25" s="1199">
        <v>5716</v>
      </c>
      <c r="F25" s="435">
        <f t="shared" si="12"/>
        <v>59.308807134894096</v>
      </c>
      <c r="G25" s="1200">
        <f t="shared" si="4"/>
        <v>92989</v>
      </c>
      <c r="H25" s="471">
        <f t="shared" si="10"/>
        <v>5.0545105349375774</v>
      </c>
      <c r="I25" s="937">
        <v>3697</v>
      </c>
      <c r="J25" s="471">
        <f t="shared" si="11"/>
        <v>7.6273653566230024</v>
      </c>
      <c r="K25" s="607">
        <v>26805</v>
      </c>
      <c r="L25" s="937">
        <v>1850</v>
      </c>
      <c r="M25" s="943">
        <f t="shared" si="7"/>
        <v>28.825990170880427</v>
      </c>
      <c r="N25" s="943">
        <f t="shared" si="8"/>
        <v>2.2135541303723558</v>
      </c>
    </row>
    <row r="26" spans="1:14" ht="15">
      <c r="A26" s="941" t="s">
        <v>355</v>
      </c>
      <c r="B26" s="442">
        <v>417</v>
      </c>
      <c r="C26" s="935">
        <v>85932</v>
      </c>
      <c r="D26" s="942">
        <f t="shared" si="9"/>
        <v>2.8189910979228472</v>
      </c>
      <c r="E26" s="1199">
        <v>6488</v>
      </c>
      <c r="F26" s="435">
        <f t="shared" si="12"/>
        <v>13.505948215535341</v>
      </c>
      <c r="G26" s="1200">
        <f t="shared" si="4"/>
        <v>96389</v>
      </c>
      <c r="H26" s="471">
        <f t="shared" si="10"/>
        <v>3.6563464495800559</v>
      </c>
      <c r="I26" s="937">
        <v>3969</v>
      </c>
      <c r="J26" s="471">
        <f t="shared" si="11"/>
        <v>7.3573167433053897</v>
      </c>
      <c r="K26" s="607">
        <v>27591</v>
      </c>
      <c r="L26" s="937">
        <v>1904</v>
      </c>
      <c r="M26" s="943">
        <f t="shared" si="7"/>
        <v>28.624635591198167</v>
      </c>
      <c r="N26" s="943">
        <f t="shared" si="8"/>
        <v>2.2157054415118931</v>
      </c>
    </row>
    <row r="27" spans="1:14" ht="15">
      <c r="A27" s="941" t="s">
        <v>356</v>
      </c>
      <c r="B27" s="442">
        <v>418</v>
      </c>
      <c r="C27" s="935">
        <v>87673</v>
      </c>
      <c r="D27" s="942">
        <f t="shared" si="9"/>
        <v>2.0260205744076671</v>
      </c>
      <c r="E27" s="1199">
        <v>7629</v>
      </c>
      <c r="F27" s="435">
        <f t="shared" si="12"/>
        <v>17.586313193588168</v>
      </c>
      <c r="G27" s="1200">
        <f t="shared" si="4"/>
        <v>99399</v>
      </c>
      <c r="H27" s="942">
        <f t="shared" si="10"/>
        <v>3.1227629708784264</v>
      </c>
      <c r="I27" s="937">
        <v>4097</v>
      </c>
      <c r="J27" s="942">
        <f t="shared" si="11"/>
        <v>3.2249937011841752</v>
      </c>
      <c r="K27" s="607">
        <v>28167</v>
      </c>
      <c r="L27" s="937">
        <v>1931</v>
      </c>
      <c r="M27" s="943">
        <f t="shared" si="7"/>
        <v>28.337307216370387</v>
      </c>
      <c r="N27" s="943">
        <f t="shared" si="8"/>
        <v>2.2025024808093714</v>
      </c>
    </row>
    <row r="28" spans="1:14" ht="15">
      <c r="A28" s="941" t="s">
        <v>357</v>
      </c>
      <c r="B28" s="442">
        <v>424</v>
      </c>
      <c r="C28" s="935">
        <v>88205</v>
      </c>
      <c r="D28" s="942">
        <f t="shared" si="9"/>
        <v>0.60680026918207375</v>
      </c>
      <c r="E28" s="1199">
        <v>7625</v>
      </c>
      <c r="F28" s="634">
        <f t="shared" si="12"/>
        <v>-5.2431511338312475E-2</v>
      </c>
      <c r="G28" s="1200">
        <f t="shared" si="4"/>
        <v>99983</v>
      </c>
      <c r="H28" s="942">
        <f t="shared" si="10"/>
        <v>0.58753106168070701</v>
      </c>
      <c r="I28" s="937">
        <v>4153</v>
      </c>
      <c r="J28" s="942">
        <f t="shared" si="11"/>
        <v>1.3668537954600879</v>
      </c>
      <c r="K28" s="607">
        <v>28691</v>
      </c>
      <c r="L28" s="937">
        <v>1961</v>
      </c>
      <c r="M28" s="943">
        <f t="shared" si="7"/>
        <v>28.695878299310884</v>
      </c>
      <c r="N28" s="943">
        <f t="shared" si="8"/>
        <v>2.2232299756249647</v>
      </c>
    </row>
    <row r="29" spans="1:14" ht="15.75" thickBot="1">
      <c r="A29" s="944" t="s">
        <v>376</v>
      </c>
      <c r="B29" s="443">
        <v>422</v>
      </c>
      <c r="C29" s="938">
        <v>85966</v>
      </c>
      <c r="D29" s="638">
        <f t="shared" si="9"/>
        <v>-2.5384048523326328</v>
      </c>
      <c r="E29" s="1202">
        <v>5387</v>
      </c>
      <c r="F29" s="634">
        <f t="shared" si="12"/>
        <v>-29.350819672131152</v>
      </c>
      <c r="G29" s="1204">
        <f t="shared" si="4"/>
        <v>95369</v>
      </c>
      <c r="H29" s="639">
        <f t="shared" si="10"/>
        <v>-4.6147845133672689</v>
      </c>
      <c r="I29" s="949">
        <v>4016</v>
      </c>
      <c r="J29" s="638">
        <f t="shared" si="11"/>
        <v>-3.2988201300264848</v>
      </c>
      <c r="K29" s="608">
        <v>27381</v>
      </c>
      <c r="L29" s="949">
        <v>2419</v>
      </c>
      <c r="M29" s="946">
        <f t="shared" si="7"/>
        <v>28.710587297759229</v>
      </c>
      <c r="N29" s="946">
        <f t="shared" si="8"/>
        <v>2.8139031710211015</v>
      </c>
    </row>
    <row r="30" spans="1:14" ht="15">
      <c r="A30" s="1506" t="s">
        <v>486</v>
      </c>
      <c r="B30" s="439">
        <v>427</v>
      </c>
      <c r="C30" s="1205">
        <v>88293</v>
      </c>
      <c r="D30" s="1198">
        <f t="shared" si="9"/>
        <v>2.7068841169764823</v>
      </c>
      <c r="E30" s="1206">
        <v>3741</v>
      </c>
      <c r="F30" s="643">
        <f t="shared" si="12"/>
        <v>-30.555039910896596</v>
      </c>
      <c r="G30" s="1203">
        <f t="shared" si="4"/>
        <v>96219</v>
      </c>
      <c r="H30" s="948">
        <v>0.04</v>
      </c>
      <c r="I30" s="1189">
        <v>4185</v>
      </c>
      <c r="J30" s="1198">
        <f t="shared" si="11"/>
        <v>4.2081673306772842</v>
      </c>
      <c r="K30" s="1191">
        <v>28617</v>
      </c>
      <c r="L30" s="934">
        <v>1946</v>
      </c>
      <c r="M30" s="940">
        <f t="shared" ref="M30:M41" si="13">K30*100/G30</f>
        <v>29.741527141209115</v>
      </c>
      <c r="N30" s="940">
        <f t="shared" ref="N30:N41" si="14">L30*100/C30</f>
        <v>2.2040252341635238</v>
      </c>
    </row>
    <row r="31" spans="1:14" ht="15">
      <c r="A31" s="941" t="s">
        <v>346</v>
      </c>
      <c r="B31" s="442">
        <v>427</v>
      </c>
      <c r="C31" s="1207">
        <v>88656</v>
      </c>
      <c r="D31" s="1195">
        <f t="shared" ref="D31:D41" si="15">C31*100/C30-100</f>
        <v>0.41113112024736154</v>
      </c>
      <c r="E31" s="1209">
        <v>4190</v>
      </c>
      <c r="F31" s="1195">
        <f t="shared" ref="F31:F41" si="16">E31*100/E30-100</f>
        <v>12.002138465650901</v>
      </c>
      <c r="G31" s="1200">
        <f t="shared" si="4"/>
        <v>96724</v>
      </c>
      <c r="H31" s="471">
        <f t="shared" ref="H31:H41" si="17">G31*100/G30-100</f>
        <v>0.52484436545796598</v>
      </c>
      <c r="I31" s="1190">
        <v>3878</v>
      </c>
      <c r="J31" s="634">
        <f t="shared" si="11"/>
        <v>-7.3357228195937836</v>
      </c>
      <c r="K31" s="1192">
        <v>28106</v>
      </c>
      <c r="L31" s="937">
        <v>1947</v>
      </c>
      <c r="M31" s="943">
        <f t="shared" si="13"/>
        <v>29.057938050535544</v>
      </c>
      <c r="N31" s="943">
        <f t="shared" si="14"/>
        <v>2.1961288576069302</v>
      </c>
    </row>
    <row r="32" spans="1:14" ht="15">
      <c r="A32" s="941" t="s">
        <v>347</v>
      </c>
      <c r="B32" s="442">
        <v>427</v>
      </c>
      <c r="C32" s="1207">
        <v>89869</v>
      </c>
      <c r="D32" s="1195">
        <f t="shared" si="15"/>
        <v>1.3682097094387302</v>
      </c>
      <c r="E32" s="1209">
        <v>4713</v>
      </c>
      <c r="F32" s="1195">
        <f t="shared" si="16"/>
        <v>12.482100238663477</v>
      </c>
      <c r="G32" s="1200">
        <f t="shared" si="4"/>
        <v>98960</v>
      </c>
      <c r="H32" s="471">
        <f t="shared" si="17"/>
        <v>2.3117323518464872</v>
      </c>
      <c r="I32" s="1190">
        <v>4378</v>
      </c>
      <c r="J32" s="1195">
        <f t="shared" ref="J32:J41" si="18">I32*100/I31-100</f>
        <v>12.893243940175353</v>
      </c>
      <c r="K32" s="1192">
        <v>28707</v>
      </c>
      <c r="L32" s="937">
        <v>1950</v>
      </c>
      <c r="M32" s="943">
        <f t="shared" si="13"/>
        <v>29.008690379951496</v>
      </c>
      <c r="N32" s="943">
        <f t="shared" si="14"/>
        <v>2.1698249674526253</v>
      </c>
    </row>
    <row r="33" spans="1:14" ht="15">
      <c r="A33" s="941" t="s">
        <v>374</v>
      </c>
      <c r="B33" s="442">
        <v>428</v>
      </c>
      <c r="C33" s="1207">
        <v>90650</v>
      </c>
      <c r="D33" s="1195">
        <f t="shared" si="15"/>
        <v>0.86904271773359199</v>
      </c>
      <c r="E33" s="1209">
        <v>4883</v>
      </c>
      <c r="F33" s="1195">
        <f t="shared" si="16"/>
        <v>3.6070443454275392</v>
      </c>
      <c r="G33" s="1200">
        <f t="shared" si="4"/>
        <v>100010</v>
      </c>
      <c r="H33" s="942">
        <f t="shared" si="17"/>
        <v>1.0610347615198066</v>
      </c>
      <c r="I33" s="1190">
        <v>4477</v>
      </c>
      <c r="J33" s="1195">
        <f t="shared" si="18"/>
        <v>2.2613065326633119</v>
      </c>
      <c r="K33" s="1192">
        <v>28963</v>
      </c>
      <c r="L33" s="937">
        <v>1962</v>
      </c>
      <c r="M33" s="943">
        <f t="shared" si="13"/>
        <v>28.960103989601041</v>
      </c>
      <c r="N33" s="943">
        <f t="shared" si="14"/>
        <v>2.1643684500827356</v>
      </c>
    </row>
    <row r="34" spans="1:14" ht="15">
      <c r="A34" s="941" t="s">
        <v>351</v>
      </c>
      <c r="B34" s="442">
        <v>430</v>
      </c>
      <c r="C34" s="1207">
        <v>91150</v>
      </c>
      <c r="D34" s="1195">
        <f t="shared" si="15"/>
        <v>0.55157198014340736</v>
      </c>
      <c r="E34" s="1209">
        <v>5488</v>
      </c>
      <c r="F34" s="1195">
        <f t="shared" si="16"/>
        <v>12.389924226909685</v>
      </c>
      <c r="G34" s="1200">
        <f t="shared" si="4"/>
        <v>101010</v>
      </c>
      <c r="H34" s="942">
        <f t="shared" si="17"/>
        <v>0.99990000999899564</v>
      </c>
      <c r="I34" s="1190">
        <v>4372</v>
      </c>
      <c r="J34" s="1196">
        <f t="shared" si="18"/>
        <v>-2.3453205271387105</v>
      </c>
      <c r="K34" s="1192">
        <v>29086</v>
      </c>
      <c r="L34" s="937">
        <v>1975</v>
      </c>
      <c r="M34" s="943">
        <f t="shared" si="13"/>
        <v>28.795168795168795</v>
      </c>
      <c r="N34" s="943">
        <f t="shared" si="14"/>
        <v>2.1667580910586945</v>
      </c>
    </row>
    <row r="35" spans="1:14" ht="15">
      <c r="A35" s="941" t="s">
        <v>352</v>
      </c>
      <c r="B35" s="442">
        <v>431</v>
      </c>
      <c r="C35" s="1207">
        <v>91571</v>
      </c>
      <c r="D35" s="1195">
        <f t="shared" si="15"/>
        <v>0.46187602852441501</v>
      </c>
      <c r="E35" s="1209">
        <v>6123</v>
      </c>
      <c r="F35" s="435">
        <f t="shared" si="16"/>
        <v>11.570699708454811</v>
      </c>
      <c r="G35" s="1200">
        <f t="shared" si="4"/>
        <v>102337</v>
      </c>
      <c r="H35" s="942">
        <f t="shared" si="17"/>
        <v>1.31373131373131</v>
      </c>
      <c r="I35" s="1190">
        <v>4643</v>
      </c>
      <c r="J35" s="435">
        <f t="shared" si="18"/>
        <v>6.198536139066789</v>
      </c>
      <c r="K35" s="1192">
        <v>29262</v>
      </c>
      <c r="L35" s="937">
        <v>2064</v>
      </c>
      <c r="M35" s="943">
        <f t="shared" si="13"/>
        <v>28.593763741364317</v>
      </c>
      <c r="N35" s="943">
        <f t="shared" si="14"/>
        <v>2.2539887082154832</v>
      </c>
    </row>
    <row r="36" spans="1:14" ht="15">
      <c r="A36" s="941" t="s">
        <v>375</v>
      </c>
      <c r="B36" s="442">
        <v>430</v>
      </c>
      <c r="C36" s="1207">
        <v>92622</v>
      </c>
      <c r="D36" s="1195">
        <f t="shared" si="15"/>
        <v>1.1477432811698094</v>
      </c>
      <c r="E36" s="1209">
        <v>6158</v>
      </c>
      <c r="F36" s="435">
        <f t="shared" si="16"/>
        <v>0.57161522129675291</v>
      </c>
      <c r="G36" s="1200">
        <f t="shared" si="4"/>
        <v>103553</v>
      </c>
      <c r="H36" s="942">
        <f t="shared" si="17"/>
        <v>1.1882310405816128</v>
      </c>
      <c r="I36" s="1190">
        <v>4773</v>
      </c>
      <c r="J36" s="1195">
        <f t="shared" si="18"/>
        <v>2.7999138488046498</v>
      </c>
      <c r="K36" s="1192">
        <v>30394</v>
      </c>
      <c r="L36" s="937">
        <v>2082</v>
      </c>
      <c r="M36" s="943">
        <f t="shared" si="13"/>
        <v>29.351153515591051</v>
      </c>
      <c r="N36" s="943">
        <f t="shared" si="14"/>
        <v>2.2478460840836951</v>
      </c>
    </row>
    <row r="37" spans="1:14" ht="15">
      <c r="A37" s="941" t="s">
        <v>354</v>
      </c>
      <c r="B37" s="442">
        <v>434</v>
      </c>
      <c r="C37" s="1207">
        <v>94048</v>
      </c>
      <c r="D37" s="1195">
        <f t="shared" si="15"/>
        <v>1.539591025890175</v>
      </c>
      <c r="E37" s="1209">
        <v>7121</v>
      </c>
      <c r="F37" s="435">
        <f t="shared" si="16"/>
        <v>15.638194218902242</v>
      </c>
      <c r="G37" s="1200">
        <f t="shared" si="4"/>
        <v>106057</v>
      </c>
      <c r="H37" s="942">
        <f t="shared" si="17"/>
        <v>2.4180854248549082</v>
      </c>
      <c r="I37" s="1190">
        <v>4888</v>
      </c>
      <c r="J37" s="435">
        <f t="shared" si="18"/>
        <v>2.4093861303163635</v>
      </c>
      <c r="K37" s="1192">
        <v>30998</v>
      </c>
      <c r="L37" s="937">
        <v>2083</v>
      </c>
      <c r="M37" s="943">
        <f t="shared" si="13"/>
        <v>29.227679455387197</v>
      </c>
      <c r="N37" s="943">
        <f t="shared" si="14"/>
        <v>2.2148264715889758</v>
      </c>
    </row>
    <row r="38" spans="1:14" ht="15">
      <c r="A38" s="941" t="s">
        <v>355</v>
      </c>
      <c r="B38" s="442">
        <v>435</v>
      </c>
      <c r="C38" s="1207">
        <v>95509</v>
      </c>
      <c r="D38" s="1195">
        <f t="shared" si="15"/>
        <v>1.5534620619258277</v>
      </c>
      <c r="E38" s="1209">
        <v>7574</v>
      </c>
      <c r="F38" s="435">
        <f t="shared" si="16"/>
        <v>6.3614660862238424</v>
      </c>
      <c r="G38" s="1200">
        <f t="shared" si="4"/>
        <v>107970</v>
      </c>
      <c r="H38" s="942">
        <f t="shared" si="17"/>
        <v>1.8037470416851278</v>
      </c>
      <c r="I38" s="1190">
        <v>4887</v>
      </c>
      <c r="J38" s="1196">
        <f t="shared" si="18"/>
        <v>-2.0458265139112086E-2</v>
      </c>
      <c r="K38" s="1192">
        <v>31169</v>
      </c>
      <c r="L38" s="937">
        <v>2051</v>
      </c>
      <c r="M38" s="943">
        <f t="shared" si="13"/>
        <v>28.868204130777066</v>
      </c>
      <c r="N38" s="943">
        <f t="shared" si="14"/>
        <v>2.1474416023620813</v>
      </c>
    </row>
    <row r="39" spans="1:14" ht="15">
      <c r="A39" s="941" t="s">
        <v>356</v>
      </c>
      <c r="B39" s="442">
        <v>435</v>
      </c>
      <c r="C39" s="1207">
        <v>96726</v>
      </c>
      <c r="D39" s="1195">
        <f t="shared" si="15"/>
        <v>1.2742254656629228</v>
      </c>
      <c r="E39" s="1209">
        <v>8316</v>
      </c>
      <c r="F39" s="435">
        <f t="shared" si="16"/>
        <v>9.7966728280961206</v>
      </c>
      <c r="G39" s="1200">
        <f t="shared" si="4"/>
        <v>110160</v>
      </c>
      <c r="H39" s="942">
        <f t="shared" si="17"/>
        <v>2.028341205890527</v>
      </c>
      <c r="I39" s="1190">
        <v>5118</v>
      </c>
      <c r="J39" s="1195">
        <f t="shared" si="18"/>
        <v>4.7268262737875943</v>
      </c>
      <c r="K39" s="1192">
        <v>30916</v>
      </c>
      <c r="L39" s="937">
        <v>2436</v>
      </c>
      <c r="M39" s="943">
        <f t="shared" si="13"/>
        <v>28.064633260711691</v>
      </c>
      <c r="N39" s="943">
        <f t="shared" si="14"/>
        <v>2.5184541901867128</v>
      </c>
    </row>
    <row r="40" spans="1:14" ht="15">
      <c r="A40" s="941" t="s">
        <v>357</v>
      </c>
      <c r="B40" s="442">
        <v>436</v>
      </c>
      <c r="C40" s="1207">
        <v>98205</v>
      </c>
      <c r="D40" s="1195">
        <f t="shared" si="15"/>
        <v>1.529061472613364</v>
      </c>
      <c r="E40" s="1209">
        <v>8949</v>
      </c>
      <c r="F40" s="1195">
        <f t="shared" si="16"/>
        <v>7.611832611832611</v>
      </c>
      <c r="G40" s="1200">
        <f t="shared" si="4"/>
        <v>112088</v>
      </c>
      <c r="H40" s="942">
        <f t="shared" si="17"/>
        <v>1.750181554103122</v>
      </c>
      <c r="I40" s="1190">
        <v>4934</v>
      </c>
      <c r="J40" s="634">
        <f t="shared" si="18"/>
        <v>-3.5951543571707703</v>
      </c>
      <c r="K40" s="1192">
        <v>31083</v>
      </c>
      <c r="L40" s="937">
        <v>2455</v>
      </c>
      <c r="M40" s="943">
        <f t="shared" si="13"/>
        <v>27.730890014988223</v>
      </c>
      <c r="N40" s="943">
        <f t="shared" si="14"/>
        <v>2.4998727152385318</v>
      </c>
    </row>
    <row r="41" spans="1:14" ht="15.75" thickBot="1">
      <c r="A41" s="944" t="s">
        <v>376</v>
      </c>
      <c r="B41" s="443">
        <v>435</v>
      </c>
      <c r="C41" s="1208">
        <v>97050</v>
      </c>
      <c r="D41" s="636">
        <f t="shared" si="15"/>
        <v>-1.1761111959676214</v>
      </c>
      <c r="E41" s="1210">
        <v>6779</v>
      </c>
      <c r="F41" s="636">
        <f t="shared" si="16"/>
        <v>-24.248519387641082</v>
      </c>
      <c r="G41" s="1204">
        <f t="shared" si="4"/>
        <v>108867</v>
      </c>
      <c r="H41" s="639">
        <f t="shared" si="17"/>
        <v>-2.873635001070582</v>
      </c>
      <c r="I41" s="1193">
        <v>5038</v>
      </c>
      <c r="J41" s="1197">
        <f t="shared" si="18"/>
        <v>2.107823267126065</v>
      </c>
      <c r="K41" s="1194">
        <v>32023</v>
      </c>
      <c r="L41" s="949">
        <v>2143</v>
      </c>
      <c r="M41" s="946">
        <f t="shared" si="13"/>
        <v>29.414790524217622</v>
      </c>
      <c r="N41" s="946">
        <f t="shared" si="14"/>
        <v>2.2081401339515714</v>
      </c>
    </row>
    <row r="42" spans="1:14" ht="15">
      <c r="A42" s="941" t="s">
        <v>22</v>
      </c>
    </row>
  </sheetData>
  <mergeCells count="3">
    <mergeCell ref="C3:J3"/>
    <mergeCell ref="A1:J1"/>
    <mergeCell ref="A2:J2"/>
  </mergeCells>
  <phoneticPr fontId="24" type="noConversion"/>
  <pageMargins left="0.78740157499999996" right="0.78740157499999996" top="0.984251969" bottom="0.984251969" header="0.49212598499999999" footer="0.49212598499999999"/>
  <pageSetup paperSize="9" scale="70" orientation="landscape" horizontalDpi="300" verticalDpi="300" r:id="rId1"/>
  <headerFooter alignWithMargins="0">
    <oddFooter>&amp;R78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opLeftCell="A6" zoomScale="80" zoomScaleNormal="80" workbookViewId="0">
      <selection activeCell="A25" sqref="A25:J28"/>
    </sheetView>
  </sheetViews>
  <sheetFormatPr defaultColWidth="11.42578125" defaultRowHeight="12.75"/>
  <cols>
    <col min="1" max="1" width="11" customWidth="1"/>
    <col min="2" max="2" width="13.7109375" customWidth="1"/>
    <col min="3" max="4" width="14" customWidth="1"/>
    <col min="5" max="5" width="13.7109375" customWidth="1"/>
    <col min="6" max="6" width="14.7109375" customWidth="1"/>
    <col min="7" max="7" width="15.7109375" customWidth="1"/>
    <col min="8" max="8" width="15.28515625" customWidth="1"/>
    <col min="9" max="9" width="16.7109375" customWidth="1"/>
  </cols>
  <sheetData>
    <row r="1" spans="1:10" ht="24" customHeight="1">
      <c r="A1" s="1545" t="s">
        <v>237</v>
      </c>
      <c r="B1" s="1545"/>
      <c r="C1" s="1545"/>
      <c r="D1" s="1545"/>
      <c r="E1" s="1545"/>
      <c r="F1" s="1545"/>
      <c r="G1" s="1545"/>
      <c r="H1" s="1545"/>
      <c r="I1" s="1545"/>
      <c r="J1" s="1545"/>
    </row>
    <row r="2" spans="1:10" ht="21" customHeight="1">
      <c r="A2" s="1545" t="s">
        <v>139</v>
      </c>
      <c r="B2" s="1545"/>
      <c r="C2" s="1545"/>
      <c r="D2" s="1545"/>
      <c r="E2" s="1545"/>
      <c r="F2" s="1545"/>
      <c r="G2" s="1545"/>
      <c r="H2" s="1545"/>
      <c r="I2" s="1545"/>
      <c r="J2" s="1545"/>
    </row>
    <row r="3" spans="1:10" ht="19.5" thickBot="1">
      <c r="A3" s="82"/>
      <c r="B3" s="30"/>
      <c r="C3" s="30"/>
      <c r="D3" s="30"/>
      <c r="E3" s="30"/>
      <c r="F3" s="30"/>
      <c r="G3" s="30"/>
      <c r="H3" s="30"/>
      <c r="I3" s="30"/>
      <c r="J3" s="30"/>
    </row>
    <row r="4" spans="1:10" s="80" customFormat="1" ht="24.95" customHeight="1" thickBot="1">
      <c r="A4" s="257" t="s">
        <v>241</v>
      </c>
      <c r="B4" s="257" t="s">
        <v>361</v>
      </c>
      <c r="C4" s="528" t="s">
        <v>362</v>
      </c>
      <c r="D4" s="241"/>
      <c r="E4" s="241"/>
      <c r="F4" s="241"/>
      <c r="G4" s="241"/>
      <c r="H4" s="241"/>
      <c r="I4" s="241"/>
      <c r="J4" s="257" t="s">
        <v>363</v>
      </c>
    </row>
    <row r="5" spans="1:10" s="80" customFormat="1" ht="24.95" customHeight="1" thickBot="1">
      <c r="A5" s="242"/>
      <c r="B5" s="678" t="s">
        <v>338</v>
      </c>
      <c r="C5" s="675" t="s">
        <v>364</v>
      </c>
      <c r="D5" s="676" t="s">
        <v>365</v>
      </c>
      <c r="E5" s="676" t="s">
        <v>366</v>
      </c>
      <c r="F5" s="676" t="s">
        <v>367</v>
      </c>
      <c r="G5" s="676" t="s">
        <v>368</v>
      </c>
      <c r="H5" s="676" t="s">
        <v>369</v>
      </c>
      <c r="I5" s="677" t="s">
        <v>370</v>
      </c>
      <c r="J5" s="674" t="s">
        <v>371</v>
      </c>
    </row>
    <row r="6" spans="1:10" s="80" customFormat="1" ht="24.95" customHeight="1">
      <c r="A6" s="163">
        <v>1988</v>
      </c>
      <c r="B6" s="233">
        <v>271</v>
      </c>
      <c r="C6" s="234">
        <v>4889</v>
      </c>
      <c r="D6" s="234">
        <v>10656</v>
      </c>
      <c r="E6" s="234">
        <v>25715</v>
      </c>
      <c r="F6" s="234">
        <v>9195</v>
      </c>
      <c r="G6" s="234">
        <v>5238</v>
      </c>
      <c r="H6" s="234">
        <v>2460</v>
      </c>
      <c r="I6" s="234">
        <v>2512</v>
      </c>
      <c r="J6" s="234">
        <v>60669</v>
      </c>
    </row>
    <row r="7" spans="1:10" s="80" customFormat="1" ht="24.95" customHeight="1">
      <c r="A7" s="235">
        <v>1989</v>
      </c>
      <c r="B7" s="236">
        <f>[2]SEM_SUBSETOR!C7+[2]ELETROLETRONICO!C7+[2]RELOJOEIRO!C7+[2]DUAS_RODAS!C7+[2]TERMOPLÁTICO!C7+[2]BEBIDAS!C7+[2]METALURGICO!C7+[2]MECÂNICO!C7+[2]MADEIREIRO!C7+[2]PAPEL_PAPELÃO!C7+[2]COURO!C7+[2]QUÍMICO!C7+[2]VESTUÁRIO_CALÇADO!C7+[2]ALIMENTOS!C7+[2]GRAFICO!C7+[2]TEXTIL!C7+[2]MINERAL_N_METÁLICO!C7+[2]MOBILIÁRIO!C7+[2]BORRACHA!C7+[2]ÓTICO!C7+[2]BRINQUEDOS!C7+[2]ISQ.CANET!C7+[2]NAVAL!C7+[2]DIVERSOS!C7</f>
        <v>293</v>
      </c>
      <c r="C7" s="237">
        <v>4756</v>
      </c>
      <c r="D7" s="237">
        <v>9000</v>
      </c>
      <c r="E7" s="237">
        <v>30245</v>
      </c>
      <c r="F7" s="237">
        <v>12744</v>
      </c>
      <c r="G7" s="237">
        <v>5983</v>
      </c>
      <c r="H7" s="237">
        <v>3153</v>
      </c>
      <c r="I7" s="237">
        <v>3587</v>
      </c>
      <c r="J7" s="237">
        <v>66900</v>
      </c>
    </row>
    <row r="8" spans="1:10" s="80" customFormat="1" ht="24.95" customHeight="1">
      <c r="A8" s="235">
        <v>1990</v>
      </c>
      <c r="B8" s="236">
        <v>315</v>
      </c>
      <c r="C8" s="237">
        <v>4277</v>
      </c>
      <c r="D8" s="237">
        <v>8897</v>
      </c>
      <c r="E8" s="237">
        <v>35406</v>
      </c>
      <c r="F8" s="237">
        <v>12558</v>
      </c>
      <c r="G8" s="237">
        <v>7754</v>
      </c>
      <c r="H8" s="237">
        <v>3768</v>
      </c>
      <c r="I8" s="237">
        <v>4133</v>
      </c>
      <c r="J8" s="237">
        <v>76798</v>
      </c>
    </row>
    <row r="9" spans="1:10" s="80" customFormat="1" ht="24.95" customHeight="1">
      <c r="A9" s="235">
        <v>1991</v>
      </c>
      <c r="B9" s="236">
        <v>305</v>
      </c>
      <c r="C9" s="237">
        <v>4054</v>
      </c>
      <c r="D9" s="237">
        <v>7195</v>
      </c>
      <c r="E9" s="237">
        <v>24299</v>
      </c>
      <c r="F9" s="237">
        <v>10087</v>
      </c>
      <c r="G9" s="237">
        <v>6609</v>
      </c>
      <c r="H9" s="237">
        <v>3175</v>
      </c>
      <c r="I9" s="237">
        <v>3452</v>
      </c>
      <c r="J9" s="237">
        <v>58875</v>
      </c>
    </row>
    <row r="10" spans="1:10" s="80" customFormat="1" ht="24.95" customHeight="1">
      <c r="A10" s="235">
        <v>1992</v>
      </c>
      <c r="B10" s="236">
        <v>290</v>
      </c>
      <c r="C10" s="237">
        <v>3437</v>
      </c>
      <c r="D10" s="237">
        <v>6065</v>
      </c>
      <c r="E10" s="237">
        <v>15757</v>
      </c>
      <c r="F10" s="237">
        <v>6530</v>
      </c>
      <c r="G10" s="237">
        <v>4657</v>
      </c>
      <c r="H10" s="237">
        <v>1993</v>
      </c>
      <c r="I10" s="237">
        <v>1919</v>
      </c>
      <c r="J10" s="237">
        <v>40361</v>
      </c>
    </row>
    <row r="11" spans="1:10" s="80" customFormat="1" ht="24.95" customHeight="1">
      <c r="A11" s="235">
        <v>1993</v>
      </c>
      <c r="B11" s="236">
        <v>299</v>
      </c>
      <c r="C11" s="237">
        <v>2945</v>
      </c>
      <c r="D11" s="237">
        <v>5723</v>
      </c>
      <c r="E11" s="237">
        <v>16024</v>
      </c>
      <c r="F11" s="237">
        <v>5458</v>
      </c>
      <c r="G11" s="237">
        <v>3858</v>
      </c>
      <c r="H11" s="237">
        <v>1878</v>
      </c>
      <c r="I11" s="237">
        <v>1844</v>
      </c>
      <c r="J11" s="237">
        <v>37734</v>
      </c>
    </row>
    <row r="12" spans="1:10" s="80" customFormat="1" ht="24.95" customHeight="1">
      <c r="A12" s="235">
        <v>1994</v>
      </c>
      <c r="B12" s="236">
        <v>301</v>
      </c>
      <c r="C12" s="237">
        <v>3113</v>
      </c>
      <c r="D12" s="237">
        <v>4624</v>
      </c>
      <c r="E12" s="237">
        <v>18747</v>
      </c>
      <c r="F12" s="237">
        <v>5973</v>
      </c>
      <c r="G12" s="237">
        <v>4464</v>
      </c>
      <c r="H12" s="237">
        <v>2235</v>
      </c>
      <c r="I12" s="237">
        <v>2319</v>
      </c>
      <c r="J12" s="237">
        <v>41477</v>
      </c>
    </row>
    <row r="13" spans="1:10" s="80" customFormat="1" ht="24.95" customHeight="1">
      <c r="A13" s="235">
        <v>1995</v>
      </c>
      <c r="B13" s="236">
        <v>309</v>
      </c>
      <c r="C13" s="237">
        <v>2939</v>
      </c>
      <c r="D13" s="237">
        <v>5050</v>
      </c>
      <c r="E13" s="237">
        <v>23658</v>
      </c>
      <c r="F13" s="237">
        <v>6768</v>
      </c>
      <c r="G13" s="237">
        <v>5161</v>
      </c>
      <c r="H13" s="237">
        <v>2446</v>
      </c>
      <c r="I13" s="237">
        <v>2736</v>
      </c>
      <c r="J13" s="237">
        <v>48761</v>
      </c>
    </row>
    <row r="14" spans="1:10" s="80" customFormat="1" ht="24.95" customHeight="1">
      <c r="A14" s="235">
        <v>1996</v>
      </c>
      <c r="B14" s="236">
        <v>314</v>
      </c>
      <c r="C14" s="237">
        <v>2669</v>
      </c>
      <c r="D14" s="237">
        <v>4673</v>
      </c>
      <c r="E14" s="237">
        <v>23446</v>
      </c>
      <c r="F14" s="237">
        <v>6890</v>
      </c>
      <c r="G14" s="237">
        <v>5184</v>
      </c>
      <c r="H14" s="237">
        <v>2446</v>
      </c>
      <c r="I14" s="237">
        <v>2778</v>
      </c>
      <c r="J14" s="237">
        <v>48494</v>
      </c>
    </row>
    <row r="15" spans="1:10" s="80" customFormat="1" ht="24.95" customHeight="1">
      <c r="A15" s="235">
        <v>1997</v>
      </c>
      <c r="B15" s="236">
        <v>313</v>
      </c>
      <c r="C15" s="237">
        <v>2889</v>
      </c>
      <c r="D15" s="237">
        <v>5013</v>
      </c>
      <c r="E15" s="237">
        <v>24588</v>
      </c>
      <c r="F15" s="237">
        <v>7260</v>
      </c>
      <c r="G15" s="237">
        <v>5280</v>
      </c>
      <c r="H15" s="237">
        <v>2644</v>
      </c>
      <c r="I15" s="237">
        <v>2998</v>
      </c>
      <c r="J15" s="237">
        <v>50773</v>
      </c>
    </row>
    <row r="16" spans="1:10" s="80" customFormat="1" ht="24.95" customHeight="1">
      <c r="A16" s="238">
        <v>1998</v>
      </c>
      <c r="B16" s="239">
        <v>312</v>
      </c>
      <c r="C16" s="166">
        <v>2669</v>
      </c>
      <c r="D16" s="166">
        <v>5299</v>
      </c>
      <c r="E16" s="166">
        <v>21177</v>
      </c>
      <c r="F16" s="166">
        <v>6525</v>
      </c>
      <c r="G16" s="166">
        <v>4716</v>
      </c>
      <c r="H16" s="166">
        <v>2461</v>
      </c>
      <c r="I16" s="166">
        <v>2723</v>
      </c>
      <c r="J16" s="166">
        <v>45573</v>
      </c>
    </row>
    <row r="17" spans="1:10" s="80" customFormat="1" ht="24.95" customHeight="1">
      <c r="A17" s="240">
        <v>1999</v>
      </c>
      <c r="B17" s="232">
        <v>304</v>
      </c>
      <c r="C17" s="224">
        <v>2587</v>
      </c>
      <c r="D17" s="224">
        <v>5149</v>
      </c>
      <c r="E17" s="224">
        <v>17303</v>
      </c>
      <c r="F17" s="224">
        <v>5023</v>
      </c>
      <c r="G17" s="224">
        <v>4152</v>
      </c>
      <c r="H17" s="224">
        <v>2161</v>
      </c>
      <c r="I17" s="224">
        <v>2224</v>
      </c>
      <c r="J17" s="224">
        <v>38601</v>
      </c>
    </row>
    <row r="18" spans="1:10" s="80" customFormat="1" ht="24.95" customHeight="1">
      <c r="A18" s="240">
        <v>2000</v>
      </c>
      <c r="B18" s="232">
        <v>307</v>
      </c>
      <c r="C18" s="224">
        <v>4209</v>
      </c>
      <c r="D18" s="224">
        <v>6843</v>
      </c>
      <c r="E18" s="224">
        <v>18316</v>
      </c>
      <c r="F18" s="224">
        <v>5667</v>
      </c>
      <c r="G18" s="224">
        <v>4111</v>
      </c>
      <c r="H18" s="224">
        <v>2213</v>
      </c>
      <c r="I18" s="224">
        <v>2408</v>
      </c>
      <c r="J18" s="224">
        <v>43896</v>
      </c>
    </row>
    <row r="19" spans="1:10" s="80" customFormat="1" ht="24.95" customHeight="1">
      <c r="A19" s="240">
        <v>2001</v>
      </c>
      <c r="B19" s="232">
        <v>328</v>
      </c>
      <c r="C19" s="232">
        <v>5859</v>
      </c>
      <c r="D19" s="232">
        <v>9694</v>
      </c>
      <c r="E19" s="232">
        <v>18539</v>
      </c>
      <c r="F19" s="232">
        <v>5526</v>
      </c>
      <c r="G19" s="232">
        <v>4323</v>
      </c>
      <c r="H19" s="232">
        <v>2187</v>
      </c>
      <c r="I19" s="232">
        <v>2295</v>
      </c>
      <c r="J19" s="232">
        <v>48470</v>
      </c>
    </row>
    <row r="20" spans="1:10" s="80" customFormat="1" ht="24.95" customHeight="1">
      <c r="A20" s="238">
        <v>2002</v>
      </c>
      <c r="B20" s="232">
        <v>346</v>
      </c>
      <c r="C20" s="232">
        <v>6518</v>
      </c>
      <c r="D20" s="232">
        <v>11596</v>
      </c>
      <c r="E20" s="232">
        <v>20154</v>
      </c>
      <c r="F20" s="232">
        <v>5039</v>
      </c>
      <c r="G20" s="232">
        <v>3760</v>
      </c>
      <c r="H20" s="232">
        <v>2050</v>
      </c>
      <c r="I20" s="232">
        <v>2016</v>
      </c>
      <c r="J20" s="232">
        <v>51146</v>
      </c>
    </row>
    <row r="21" spans="1:10" s="80" customFormat="1" ht="24.95" customHeight="1">
      <c r="A21" s="238">
        <v>2003</v>
      </c>
      <c r="B21" s="232">
        <v>354</v>
      </c>
      <c r="C21" s="232">
        <v>9138</v>
      </c>
      <c r="D21" s="232">
        <v>14465</v>
      </c>
      <c r="E21" s="232">
        <v>20807</v>
      </c>
      <c r="F21" s="232">
        <v>5117</v>
      </c>
      <c r="G21" s="232">
        <v>3971</v>
      </c>
      <c r="H21" s="232">
        <v>2031</v>
      </c>
      <c r="I21" s="232">
        <v>1994</v>
      </c>
      <c r="J21" s="232">
        <v>57524</v>
      </c>
    </row>
    <row r="22" spans="1:10" s="80" customFormat="1" ht="24.95" customHeight="1">
      <c r="A22" s="238">
        <v>2004</v>
      </c>
      <c r="B22" s="232">
        <v>366</v>
      </c>
      <c r="C22" s="232">
        <v>10619</v>
      </c>
      <c r="D22" s="232">
        <v>18392</v>
      </c>
      <c r="E22" s="232">
        <v>25648</v>
      </c>
      <c r="F22" s="232">
        <v>5884</v>
      </c>
      <c r="G22" s="232">
        <v>4688</v>
      </c>
      <c r="H22" s="232">
        <v>2342</v>
      </c>
      <c r="I22" s="232">
        <v>2442</v>
      </c>
      <c r="J22" s="232">
        <v>70013</v>
      </c>
    </row>
    <row r="23" spans="1:10" s="80" customFormat="1" ht="24.95" customHeight="1">
      <c r="A23" s="238">
        <v>2005</v>
      </c>
      <c r="B23" s="232">
        <v>397</v>
      </c>
      <c r="C23" s="232">
        <v>15837</v>
      </c>
      <c r="D23" s="232">
        <v>22209</v>
      </c>
      <c r="E23" s="232">
        <v>24970</v>
      </c>
      <c r="F23" s="232">
        <v>7552</v>
      </c>
      <c r="G23" s="232">
        <v>5937</v>
      </c>
      <c r="H23" s="232">
        <v>2565</v>
      </c>
      <c r="I23" s="232">
        <v>2798</v>
      </c>
      <c r="J23" s="232">
        <v>81868</v>
      </c>
    </row>
    <row r="24" spans="1:10" s="80" customFormat="1" ht="24.95" customHeight="1">
      <c r="A24" s="238">
        <v>2006</v>
      </c>
      <c r="B24" s="232">
        <v>417</v>
      </c>
      <c r="C24" s="232">
        <v>22790</v>
      </c>
      <c r="D24" s="232">
        <v>24900</v>
      </c>
      <c r="E24" s="232">
        <v>23404</v>
      </c>
      <c r="F24" s="232">
        <v>7378</v>
      </c>
      <c r="G24" s="232">
        <v>5746</v>
      </c>
      <c r="H24" s="232">
        <v>2481</v>
      </c>
      <c r="I24" s="232">
        <v>2560</v>
      </c>
      <c r="J24" s="232">
        <v>89259</v>
      </c>
    </row>
    <row r="25" spans="1:10" s="80" customFormat="1" ht="24.95" customHeight="1">
      <c r="A25" s="238">
        <v>2007</v>
      </c>
      <c r="B25" s="239">
        <v>411</v>
      </c>
      <c r="C25" s="239">
        <v>27150</v>
      </c>
      <c r="D25" s="239">
        <v>22758</v>
      </c>
      <c r="E25" s="239">
        <v>23167</v>
      </c>
      <c r="F25" s="239">
        <v>6793</v>
      </c>
      <c r="G25" s="239">
        <v>4973</v>
      </c>
      <c r="H25" s="239">
        <v>2170</v>
      </c>
      <c r="I25" s="239">
        <v>2012</v>
      </c>
      <c r="J25" s="239">
        <v>89024</v>
      </c>
    </row>
    <row r="26" spans="1:10" s="80" customFormat="1" ht="24.95" customHeight="1">
      <c r="A26" s="238">
        <v>2008</v>
      </c>
      <c r="B26" s="239">
        <v>419</v>
      </c>
      <c r="C26" s="239">
        <v>32471</v>
      </c>
      <c r="D26" s="239">
        <v>22150</v>
      </c>
      <c r="E26" s="239">
        <v>24778</v>
      </c>
      <c r="F26" s="239">
        <v>7650</v>
      </c>
      <c r="G26" s="239">
        <v>5522</v>
      </c>
      <c r="H26" s="239">
        <v>2228</v>
      </c>
      <c r="I26" s="239">
        <v>2106</v>
      </c>
      <c r="J26" s="239">
        <v>96905</v>
      </c>
    </row>
    <row r="27" spans="1:10" s="80" customFormat="1" ht="24.95" customHeight="1">
      <c r="A27" s="238">
        <v>2009</v>
      </c>
      <c r="B27" s="239">
        <v>417</v>
      </c>
      <c r="C27" s="239">
        <v>27710</v>
      </c>
      <c r="D27" s="239">
        <v>18066</v>
      </c>
      <c r="E27" s="239">
        <v>24193</v>
      </c>
      <c r="F27" s="239">
        <v>6570</v>
      </c>
      <c r="G27" s="239">
        <v>4694</v>
      </c>
      <c r="H27" s="239">
        <v>1976</v>
      </c>
      <c r="I27" s="239">
        <v>1723</v>
      </c>
      <c r="J27" s="239">
        <v>84932</v>
      </c>
    </row>
    <row r="28" spans="1:10" s="708" customFormat="1" ht="24.95" customHeight="1" thickBot="1">
      <c r="A28" s="1505">
        <v>2010</v>
      </c>
      <c r="B28" s="1411">
        <v>431</v>
      </c>
      <c r="C28" s="1411">
        <v>35761</v>
      </c>
      <c r="D28" s="1411">
        <v>19167</v>
      </c>
      <c r="E28" s="1411">
        <v>23037</v>
      </c>
      <c r="F28" s="1411">
        <v>6677</v>
      </c>
      <c r="G28" s="1411">
        <v>4657</v>
      </c>
      <c r="H28" s="1411">
        <v>1939</v>
      </c>
      <c r="I28" s="1411">
        <v>1625</v>
      </c>
      <c r="J28" s="1411">
        <v>92862</v>
      </c>
    </row>
    <row r="29" spans="1:10" ht="18" customHeight="1">
      <c r="A29" s="47" t="s">
        <v>19</v>
      </c>
      <c r="B29" s="48"/>
      <c r="C29" s="49"/>
      <c r="D29" s="50"/>
    </row>
    <row r="30" spans="1:10" s="12" customFormat="1" ht="18" customHeight="1">
      <c r="A30" s="31" t="s">
        <v>372</v>
      </c>
      <c r="B30" s="32"/>
      <c r="C30" s="32"/>
      <c r="D30" s="32"/>
      <c r="E30" s="32"/>
      <c r="F30" s="32"/>
      <c r="G30" s="32"/>
      <c r="H30" s="32"/>
      <c r="I30" s="32"/>
      <c r="J30" s="32"/>
    </row>
    <row r="31" spans="1:10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3" spans="4:11">
      <c r="D33" s="103"/>
      <c r="E33" s="103"/>
      <c r="F33" s="103"/>
      <c r="G33" s="103"/>
      <c r="H33" s="103"/>
      <c r="I33" s="103"/>
      <c r="J33" s="103"/>
      <c r="K33" s="103"/>
    </row>
    <row r="34" spans="4:11">
      <c r="D34" s="103"/>
      <c r="E34" s="103"/>
      <c r="F34" s="103"/>
      <c r="G34" s="103"/>
      <c r="H34" s="103"/>
      <c r="I34" s="103"/>
      <c r="J34" s="103"/>
      <c r="K34" s="103"/>
    </row>
    <row r="35" spans="4:11">
      <c r="D35" s="103"/>
      <c r="E35" s="103"/>
      <c r="F35" s="103"/>
      <c r="G35" s="103"/>
      <c r="H35" s="103"/>
      <c r="I35" s="103"/>
      <c r="J35" s="103"/>
      <c r="K35" s="103"/>
    </row>
  </sheetData>
  <mergeCells count="2">
    <mergeCell ref="A2:J2"/>
    <mergeCell ref="A1:J1"/>
  </mergeCells>
  <phoneticPr fontId="24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60" firstPageNumber="66" orientation="landscape" horizontalDpi="300" verticalDpi="300" r:id="rId1"/>
  <headerFooter alignWithMargins="0">
    <oddFooter>&amp;R&amp;"Arial,Negrito"
79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opLeftCell="A12" zoomScale="80" zoomScaleNormal="80" workbookViewId="0">
      <selection activeCell="A29" sqref="A29:D32"/>
    </sheetView>
  </sheetViews>
  <sheetFormatPr defaultColWidth="11.42578125" defaultRowHeight="12.75"/>
  <cols>
    <col min="1" max="1" width="24.5703125" customWidth="1"/>
    <col min="2" max="2" width="31.5703125" customWidth="1"/>
    <col min="3" max="3" width="30.85546875" customWidth="1"/>
    <col min="4" max="4" width="30.42578125" customWidth="1"/>
    <col min="5" max="5" width="21.7109375" customWidth="1"/>
    <col min="6" max="6" width="25.140625" hidden="1" customWidth="1"/>
  </cols>
  <sheetData>
    <row r="1" spans="1:8" ht="15.75" customHeight="1">
      <c r="A1" s="59"/>
      <c r="B1" s="59"/>
      <c r="C1" s="59"/>
      <c r="D1" s="59"/>
    </row>
    <row r="2" spans="1:8" ht="20.25" customHeight="1">
      <c r="A2" s="105" t="s">
        <v>237</v>
      </c>
      <c r="B2" s="491"/>
      <c r="C2" s="491"/>
      <c r="D2" s="43"/>
      <c r="F2" s="41"/>
      <c r="G2" s="41"/>
      <c r="H2" s="41"/>
    </row>
    <row r="3" spans="1:8" ht="20.25" customHeight="1">
      <c r="A3" s="105" t="s">
        <v>140</v>
      </c>
      <c r="B3" s="495"/>
      <c r="C3" s="495"/>
      <c r="D3" s="30"/>
      <c r="F3" s="41"/>
      <c r="G3" s="41"/>
      <c r="H3" s="41"/>
    </row>
    <row r="4" spans="1:8" ht="20.25" customHeight="1">
      <c r="A4" s="1155" t="s">
        <v>1289</v>
      </c>
      <c r="B4" s="495"/>
      <c r="C4" s="495"/>
      <c r="D4" s="30"/>
      <c r="F4" s="41"/>
      <c r="G4" s="41"/>
      <c r="H4" s="41"/>
    </row>
    <row r="5" spans="1:8" ht="16.5" customHeight="1" thickBot="1">
      <c r="A5" s="496"/>
      <c r="B5" s="497"/>
      <c r="C5" s="498"/>
      <c r="D5" s="46"/>
      <c r="F5" s="41"/>
      <c r="G5" s="41"/>
      <c r="H5" s="41"/>
    </row>
    <row r="6" spans="1:8" ht="20.25" customHeight="1" thickBot="1">
      <c r="A6" s="995"/>
      <c r="B6" s="1572" t="s">
        <v>425</v>
      </c>
      <c r="C6" s="1573"/>
      <c r="D6" s="679"/>
    </row>
    <row r="7" spans="1:8" ht="20.25" customHeight="1">
      <c r="A7" s="684" t="s">
        <v>241</v>
      </c>
      <c r="B7" s="685" t="s">
        <v>426</v>
      </c>
      <c r="C7" s="684" t="s">
        <v>82</v>
      </c>
      <c r="D7" s="684" t="s">
        <v>3</v>
      </c>
    </row>
    <row r="8" spans="1:8" ht="20.25" customHeight="1">
      <c r="A8" s="684"/>
      <c r="B8" s="685" t="s">
        <v>427</v>
      </c>
      <c r="C8" s="684" t="s">
        <v>282</v>
      </c>
      <c r="D8" s="684" t="s">
        <v>166</v>
      </c>
    </row>
    <row r="9" spans="1:8" ht="20.25" customHeight="1" thickBot="1">
      <c r="A9" s="688"/>
      <c r="B9" s="685" t="s">
        <v>271</v>
      </c>
      <c r="C9" s="688" t="s">
        <v>272</v>
      </c>
      <c r="D9" s="688" t="s">
        <v>283</v>
      </c>
    </row>
    <row r="10" spans="1:8" s="1" customFormat="1" ht="24.95" customHeight="1">
      <c r="A10" s="630">
        <v>1988</v>
      </c>
      <c r="B10" s="384">
        <f>(F10/12)/1000</f>
        <v>14872.33275</v>
      </c>
      <c r="C10" s="632">
        <v>60669</v>
      </c>
      <c r="D10" s="348">
        <f>(B10/C10)*1000</f>
        <v>245.13891361321265</v>
      </c>
      <c r="F10" s="554">
        <v>178467993</v>
      </c>
    </row>
    <row r="11" spans="1:8" s="1" customFormat="1" ht="24.95" customHeight="1">
      <c r="A11" s="383">
        <v>1989</v>
      </c>
      <c r="B11" s="385">
        <f t="shared" ref="B11:B24" si="0">(F11/12)/1000</f>
        <v>21106.152333333332</v>
      </c>
      <c r="C11" s="633">
        <v>66900</v>
      </c>
      <c r="D11" s="350">
        <f t="shared" ref="D11:D25" si="1">(B11/C11)*1000</f>
        <v>315.48807673143989</v>
      </c>
      <c r="F11" s="555">
        <v>253273828</v>
      </c>
    </row>
    <row r="12" spans="1:8" s="1" customFormat="1" ht="24.95" customHeight="1">
      <c r="A12" s="383">
        <v>1990</v>
      </c>
      <c r="B12" s="385">
        <f t="shared" si="0"/>
        <v>31034.533083333332</v>
      </c>
      <c r="C12" s="633">
        <v>76798</v>
      </c>
      <c r="D12" s="350">
        <f t="shared" si="1"/>
        <v>404.10600644982071</v>
      </c>
      <c r="F12" s="555">
        <v>372414397</v>
      </c>
    </row>
    <row r="13" spans="1:8" s="1" customFormat="1" ht="24.95" customHeight="1">
      <c r="A13" s="383">
        <v>1991</v>
      </c>
      <c r="B13" s="385">
        <f t="shared" si="0"/>
        <v>20658.45033333333</v>
      </c>
      <c r="C13" s="633">
        <v>58875</v>
      </c>
      <c r="D13" s="350">
        <f t="shared" si="1"/>
        <v>350.88662986553425</v>
      </c>
      <c r="F13" s="555">
        <v>247901404</v>
      </c>
    </row>
    <row r="14" spans="1:8" s="1" customFormat="1" ht="24.95" customHeight="1">
      <c r="A14" s="383">
        <v>1992</v>
      </c>
      <c r="B14" s="385">
        <f t="shared" si="0"/>
        <v>12709.403166666667</v>
      </c>
      <c r="C14" s="633">
        <v>40361</v>
      </c>
      <c r="D14" s="350">
        <f t="shared" si="1"/>
        <v>314.8931683225556</v>
      </c>
      <c r="F14" s="555">
        <v>152512838</v>
      </c>
    </row>
    <row r="15" spans="1:8" s="1" customFormat="1" ht="24.95" customHeight="1">
      <c r="A15" s="383">
        <v>1993</v>
      </c>
      <c r="B15" s="385">
        <f t="shared" si="0"/>
        <v>14049.833333333334</v>
      </c>
      <c r="C15" s="633">
        <v>37734</v>
      </c>
      <c r="D15" s="350">
        <f t="shared" si="1"/>
        <v>372.3388279359022</v>
      </c>
      <c r="F15" s="555">
        <v>168598000</v>
      </c>
    </row>
    <row r="16" spans="1:8" s="1" customFormat="1" ht="24.95" customHeight="1">
      <c r="A16" s="383">
        <v>1994</v>
      </c>
      <c r="B16" s="385">
        <f t="shared" si="0"/>
        <v>17767.446666666667</v>
      </c>
      <c r="C16" s="633">
        <v>41477</v>
      </c>
      <c r="D16" s="350">
        <f t="shared" si="1"/>
        <v>428.36865411352477</v>
      </c>
      <c r="F16" s="555">
        <v>213209360</v>
      </c>
    </row>
    <row r="17" spans="1:6" s="1" customFormat="1" ht="24.95" customHeight="1">
      <c r="A17" s="383">
        <v>1995</v>
      </c>
      <c r="B17" s="385">
        <f t="shared" si="0"/>
        <v>25539.785250000001</v>
      </c>
      <c r="C17" s="633">
        <v>48761</v>
      </c>
      <c r="D17" s="350">
        <f t="shared" si="1"/>
        <v>523.77484567584759</v>
      </c>
      <c r="F17" s="555">
        <v>306477423</v>
      </c>
    </row>
    <row r="18" spans="1:6" s="1" customFormat="1" ht="24.95" customHeight="1">
      <c r="A18" s="383">
        <v>1996</v>
      </c>
      <c r="B18" s="385">
        <f t="shared" si="0"/>
        <v>28554.596583333332</v>
      </c>
      <c r="C18" s="633">
        <v>48494</v>
      </c>
      <c r="D18" s="350">
        <f t="shared" si="1"/>
        <v>588.82741335697881</v>
      </c>
      <c r="F18" s="555">
        <v>342655159</v>
      </c>
    </row>
    <row r="19" spans="1:6" s="1" customFormat="1" ht="24.95" customHeight="1">
      <c r="A19" s="383">
        <v>1997</v>
      </c>
      <c r="B19" s="385">
        <f t="shared" si="0"/>
        <v>30836.1865</v>
      </c>
      <c r="C19" s="633">
        <v>50773</v>
      </c>
      <c r="D19" s="350">
        <f t="shared" si="1"/>
        <v>607.33434108679808</v>
      </c>
      <c r="F19" s="555">
        <v>370034238</v>
      </c>
    </row>
    <row r="20" spans="1:6" s="1" customFormat="1" ht="24.95" customHeight="1">
      <c r="A20" s="383">
        <v>1998</v>
      </c>
      <c r="B20" s="385">
        <f t="shared" si="0"/>
        <v>27482.282749999998</v>
      </c>
      <c r="C20" s="633">
        <v>45573</v>
      </c>
      <c r="D20" s="350">
        <f t="shared" si="1"/>
        <v>603.0387016435169</v>
      </c>
      <c r="F20" s="555">
        <v>329787393</v>
      </c>
    </row>
    <row r="21" spans="1:6" s="1" customFormat="1" ht="24.95" customHeight="1">
      <c r="A21" s="383">
        <v>1999</v>
      </c>
      <c r="B21" s="385">
        <f t="shared" si="0"/>
        <v>15566.151250000001</v>
      </c>
      <c r="C21" s="633">
        <v>38601</v>
      </c>
      <c r="D21" s="350">
        <f t="shared" si="1"/>
        <v>403.25772000725374</v>
      </c>
      <c r="F21" s="555">
        <v>186793815</v>
      </c>
    </row>
    <row r="22" spans="1:6" s="1" customFormat="1" ht="24.95" customHeight="1">
      <c r="A22" s="383">
        <v>2000</v>
      </c>
      <c r="B22" s="385">
        <f t="shared" si="0"/>
        <v>19287.787486666668</v>
      </c>
      <c r="C22" s="633">
        <v>43896</v>
      </c>
      <c r="D22" s="350">
        <f t="shared" si="1"/>
        <v>439.39738214567768</v>
      </c>
      <c r="F22" s="556">
        <v>231453449.84</v>
      </c>
    </row>
    <row r="23" spans="1:6" s="1" customFormat="1" ht="24.95" customHeight="1">
      <c r="A23" s="383">
        <v>2001</v>
      </c>
      <c r="B23" s="385">
        <f t="shared" si="0"/>
        <v>16898.244500000001</v>
      </c>
      <c r="C23" s="633">
        <v>48473</v>
      </c>
      <c r="D23" s="350">
        <f t="shared" si="1"/>
        <v>348.61148474408435</v>
      </c>
      <c r="F23" s="556">
        <v>202778934</v>
      </c>
    </row>
    <row r="24" spans="1:6" s="1" customFormat="1" ht="24.95" customHeight="1">
      <c r="A24" s="383">
        <v>2002</v>
      </c>
      <c r="B24" s="385">
        <f t="shared" si="0"/>
        <v>15226.957610833333</v>
      </c>
      <c r="C24" s="633">
        <v>51149</v>
      </c>
      <c r="D24" s="350">
        <f t="shared" si="1"/>
        <v>297.69805100458137</v>
      </c>
      <c r="F24" s="556">
        <v>182723491.33000001</v>
      </c>
    </row>
    <row r="25" spans="1:6" s="1" customFormat="1" ht="24.95" customHeight="1">
      <c r="A25" s="383">
        <v>2003</v>
      </c>
      <c r="B25" s="385">
        <v>17268.5</v>
      </c>
      <c r="C25" s="633">
        <v>56743</v>
      </c>
      <c r="D25" s="350">
        <f t="shared" si="1"/>
        <v>304.32828718960928</v>
      </c>
      <c r="F25" s="556">
        <v>209419176</v>
      </c>
    </row>
    <row r="26" spans="1:6" s="1" customFormat="1" ht="24.95" customHeight="1" thickBot="1">
      <c r="A26" s="383">
        <v>2004</v>
      </c>
      <c r="B26" s="385">
        <v>24166.6</v>
      </c>
      <c r="C26" s="633">
        <v>69208</v>
      </c>
      <c r="D26" s="350">
        <v>347.504179944839</v>
      </c>
      <c r="F26" s="557">
        <v>290182454.44999999</v>
      </c>
    </row>
    <row r="27" spans="1:6" s="1" customFormat="1" ht="24.95" customHeight="1">
      <c r="A27" s="383">
        <v>2005</v>
      </c>
      <c r="B27" s="385">
        <v>38488.800000000003</v>
      </c>
      <c r="C27" s="633">
        <v>81013</v>
      </c>
      <c r="D27" s="616">
        <f t="shared" ref="D27:D32" si="2">(B27/C27)*1000</f>
        <v>475.09412069667832</v>
      </c>
      <c r="F27" s="615"/>
    </row>
    <row r="28" spans="1:6" s="1" customFormat="1" ht="24.95" customHeight="1">
      <c r="A28" s="383">
        <v>2006</v>
      </c>
      <c r="B28" s="385">
        <v>50810.400000000001</v>
      </c>
      <c r="C28" s="633">
        <v>88201</v>
      </c>
      <c r="D28" s="616">
        <f t="shared" si="2"/>
        <v>576.07510118932896</v>
      </c>
      <c r="F28" s="615"/>
    </row>
    <row r="29" spans="1:6" s="1" customFormat="1" ht="24.95" customHeight="1">
      <c r="A29" s="383">
        <v>2007</v>
      </c>
      <c r="B29" s="385">
        <v>56255.3</v>
      </c>
      <c r="C29" s="1500">
        <v>89024</v>
      </c>
      <c r="D29" s="1501">
        <f t="shared" si="2"/>
        <v>631.91161933860542</v>
      </c>
      <c r="F29" s="615"/>
    </row>
    <row r="30" spans="1:6" s="1" customFormat="1" ht="24.95" customHeight="1">
      <c r="A30" s="383">
        <v>2008</v>
      </c>
      <c r="B30" s="385">
        <v>70035.100000000006</v>
      </c>
      <c r="C30" s="1500">
        <v>96906</v>
      </c>
      <c r="D30" s="1501">
        <f t="shared" si="2"/>
        <v>722.71169999793619</v>
      </c>
      <c r="F30" s="615"/>
    </row>
    <row r="31" spans="1:6" s="1" customFormat="1" ht="24.95" customHeight="1">
      <c r="A31" s="383">
        <v>2009</v>
      </c>
      <c r="B31" s="385">
        <v>60625.4</v>
      </c>
      <c r="C31" s="1500">
        <v>84931</v>
      </c>
      <c r="D31" s="1501">
        <f t="shared" si="2"/>
        <v>713.8194534386738</v>
      </c>
      <c r="F31" s="615"/>
    </row>
    <row r="32" spans="1:6" s="592" customFormat="1" ht="24.95" customHeight="1" thickBot="1">
      <c r="A32" s="1477">
        <v>2010</v>
      </c>
      <c r="B32" s="1502">
        <v>76864</v>
      </c>
      <c r="C32" s="1503">
        <v>92863</v>
      </c>
      <c r="D32" s="1504">
        <f t="shared" si="2"/>
        <v>827.713944197366</v>
      </c>
      <c r="F32" s="615"/>
    </row>
    <row r="33" spans="1:4" s="12" customFormat="1" ht="15" customHeight="1">
      <c r="A33" s="524" t="s">
        <v>18</v>
      </c>
      <c r="B33" s="31"/>
    </row>
    <row r="34" spans="1:4" s="12" customFormat="1" ht="15" customHeight="1">
      <c r="A34" s="524" t="s">
        <v>294</v>
      </c>
    </row>
    <row r="35" spans="1:4" ht="15" customHeight="1">
      <c r="A35" s="53"/>
      <c r="B35" s="97"/>
      <c r="C35" s="97"/>
      <c r="D35" s="97"/>
    </row>
    <row r="36" spans="1:4" ht="19.899999999999999" customHeight="1">
      <c r="A36" s="53"/>
      <c r="B36" s="97"/>
      <c r="C36" s="97"/>
      <c r="D36" s="97"/>
    </row>
    <row r="37" spans="1:4" ht="19.899999999999999" customHeight="1">
      <c r="A37" s="53"/>
      <c r="B37" s="97"/>
      <c r="C37" s="97"/>
      <c r="D37" s="97"/>
    </row>
    <row r="38" spans="1:4" ht="19.899999999999999" customHeight="1">
      <c r="A38" s="53"/>
      <c r="B38" s="97"/>
      <c r="C38" s="97"/>
      <c r="D38" s="97"/>
    </row>
    <row r="39" spans="1:4" ht="19.899999999999999" customHeight="1">
      <c r="A39" s="53"/>
      <c r="B39" s="97"/>
      <c r="C39" s="97"/>
      <c r="D39" s="97"/>
    </row>
    <row r="40" spans="1:4" ht="19.899999999999999" customHeight="1">
      <c r="A40" s="53"/>
      <c r="B40" s="97"/>
      <c r="C40" s="97"/>
      <c r="D40" s="97"/>
    </row>
    <row r="41" spans="1:4" ht="19.899999999999999" customHeight="1">
      <c r="A41" s="53"/>
      <c r="B41" s="97"/>
      <c r="C41" s="97"/>
      <c r="D41" s="97"/>
    </row>
    <row r="42" spans="1:4" ht="19.899999999999999" customHeight="1">
      <c r="A42" s="53"/>
      <c r="B42" s="97"/>
      <c r="C42" s="97"/>
      <c r="D42" s="97"/>
    </row>
    <row r="43" spans="1:4" ht="19.899999999999999" customHeight="1">
      <c r="A43" s="53"/>
      <c r="B43" s="98"/>
      <c r="C43" s="98"/>
      <c r="D43" s="98"/>
    </row>
    <row r="44" spans="1:4" ht="19.899999999999999" customHeight="1">
      <c r="A44" s="54"/>
      <c r="B44" s="55"/>
      <c r="C44" s="55"/>
      <c r="D44" s="55"/>
    </row>
    <row r="45" spans="1:4" ht="19.899999999999999" customHeight="1">
      <c r="A45" s="56"/>
      <c r="B45" s="57"/>
      <c r="C45" s="57"/>
      <c r="D45" s="57"/>
    </row>
    <row r="46" spans="1:4">
      <c r="A46" s="57"/>
      <c r="B46" s="57"/>
      <c r="C46" s="57"/>
      <c r="D46" s="57"/>
    </row>
    <row r="47" spans="1:4">
      <c r="A47" s="57"/>
      <c r="B47" s="57"/>
      <c r="C47" s="57"/>
      <c r="D47" s="57"/>
    </row>
    <row r="48" spans="1:4">
      <c r="A48" s="58"/>
      <c r="B48" s="58"/>
      <c r="C48" s="58"/>
      <c r="D48" s="58"/>
    </row>
  </sheetData>
  <mergeCells count="1">
    <mergeCell ref="B6:C6"/>
  </mergeCells>
  <phoneticPr fontId="24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60" firstPageNumber="58" orientation="landscape" useFirstPageNumber="1" horizontalDpi="300" verticalDpi="300" r:id="rId1"/>
  <headerFooter alignWithMargins="0">
    <oddFooter>&amp;R
80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10" zoomScale="80" zoomScaleNormal="80" workbookViewId="0">
      <selection activeCell="A29" sqref="A29:D32"/>
    </sheetView>
  </sheetViews>
  <sheetFormatPr defaultRowHeight="12.75"/>
  <cols>
    <col min="1" max="1" width="23" customWidth="1"/>
    <col min="2" max="2" width="42.5703125" customWidth="1"/>
    <col min="3" max="3" width="24.42578125" customWidth="1"/>
    <col min="4" max="4" width="27.85546875" customWidth="1"/>
    <col min="5" max="5" width="15.85546875" customWidth="1"/>
    <col min="6" max="6" width="14.42578125" customWidth="1"/>
  </cols>
  <sheetData>
    <row r="2" spans="1:4" ht="18.75">
      <c r="A2" s="110" t="s">
        <v>237</v>
      </c>
      <c r="B2" s="42"/>
      <c r="C2" s="42"/>
      <c r="D2" s="42"/>
    </row>
    <row r="3" spans="1:4" ht="18">
      <c r="A3" s="1569" t="s">
        <v>141</v>
      </c>
      <c r="B3" s="1569"/>
      <c r="C3" s="1569"/>
      <c r="D3" s="1569"/>
    </row>
    <row r="4" spans="1:4" ht="18">
      <c r="A4" s="1156" t="s">
        <v>1289</v>
      </c>
      <c r="B4" s="110"/>
      <c r="C4" s="110"/>
      <c r="D4" s="110"/>
    </row>
    <row r="5" spans="1:4" ht="13.5" thickBot="1">
      <c r="B5" s="44"/>
      <c r="C5" s="45"/>
      <c r="D5" s="46"/>
    </row>
    <row r="6" spans="1:4" ht="24.95" customHeight="1" thickBot="1">
      <c r="A6" s="679"/>
      <c r="B6" s="1572" t="s">
        <v>169</v>
      </c>
      <c r="C6" s="1573"/>
      <c r="D6" s="679"/>
    </row>
    <row r="7" spans="1:4" ht="24.95" customHeight="1">
      <c r="A7" s="684" t="s">
        <v>241</v>
      </c>
      <c r="B7" s="995" t="s">
        <v>280</v>
      </c>
      <c r="C7" s="995" t="s">
        <v>281</v>
      </c>
      <c r="D7" s="684" t="s">
        <v>3</v>
      </c>
    </row>
    <row r="8" spans="1:4" ht="24.95" customHeight="1">
      <c r="A8" s="996"/>
      <c r="B8" s="684" t="s">
        <v>349</v>
      </c>
      <c r="C8" s="684" t="s">
        <v>282</v>
      </c>
      <c r="D8" s="684"/>
    </row>
    <row r="9" spans="1:4" ht="24.95" customHeight="1" thickBot="1">
      <c r="A9" s="997"/>
      <c r="B9" s="688" t="s">
        <v>271</v>
      </c>
      <c r="C9" s="684" t="s">
        <v>272</v>
      </c>
      <c r="D9" s="684" t="s">
        <v>283</v>
      </c>
    </row>
    <row r="10" spans="1:4" ht="24.95" customHeight="1">
      <c r="A10" s="382">
        <v>1988</v>
      </c>
      <c r="B10" s="847">
        <v>30780.3</v>
      </c>
      <c r="C10" s="560">
        <v>60669</v>
      </c>
      <c r="D10" s="951">
        <f>(B10/C10)*1000</f>
        <v>507.34806903031205</v>
      </c>
    </row>
    <row r="11" spans="1:4" ht="24.95" customHeight="1">
      <c r="A11" s="351">
        <v>1989</v>
      </c>
      <c r="B11" s="848">
        <v>45094.7</v>
      </c>
      <c r="C11" s="561">
        <v>66900</v>
      </c>
      <c r="D11" s="952">
        <f t="shared" ref="D11:D17" si="0">(B11/C11)*1000</f>
        <v>674.06128550074732</v>
      </c>
    </row>
    <row r="12" spans="1:4" ht="24.95" customHeight="1">
      <c r="A12" s="351">
        <v>1990</v>
      </c>
      <c r="B12" s="848">
        <v>68985.7</v>
      </c>
      <c r="C12" s="561">
        <v>76798</v>
      </c>
      <c r="D12" s="952">
        <f t="shared" si="0"/>
        <v>898.27469465350646</v>
      </c>
    </row>
    <row r="13" spans="1:4" ht="24.95" customHeight="1">
      <c r="A13" s="351">
        <v>1991</v>
      </c>
      <c r="B13" s="848">
        <v>46335.3</v>
      </c>
      <c r="C13" s="561">
        <v>58875</v>
      </c>
      <c r="D13" s="952">
        <f t="shared" si="0"/>
        <v>787.01146496815284</v>
      </c>
    </row>
    <row r="14" spans="1:4" ht="24.95" customHeight="1">
      <c r="A14" s="351">
        <v>1992</v>
      </c>
      <c r="B14" s="848">
        <v>30343.200000000001</v>
      </c>
      <c r="C14" s="561">
        <v>40361</v>
      </c>
      <c r="D14" s="952">
        <f t="shared" si="0"/>
        <v>751.7950496766681</v>
      </c>
    </row>
    <row r="15" spans="1:4" ht="24.95" customHeight="1">
      <c r="A15" s="351">
        <v>1993</v>
      </c>
      <c r="B15" s="848">
        <v>35848.9</v>
      </c>
      <c r="C15" s="561">
        <v>37734</v>
      </c>
      <c r="D15" s="952">
        <f t="shared" si="0"/>
        <v>950.04240207770181</v>
      </c>
    </row>
    <row r="16" spans="1:4" ht="24.95" customHeight="1">
      <c r="A16" s="351">
        <v>1994</v>
      </c>
      <c r="B16" s="848">
        <v>43878.8</v>
      </c>
      <c r="C16" s="561">
        <v>41477</v>
      </c>
      <c r="D16" s="952">
        <f t="shared" si="0"/>
        <v>1057.9067917158909</v>
      </c>
    </row>
    <row r="17" spans="1:4" ht="24.95" customHeight="1">
      <c r="A17" s="351">
        <v>1995</v>
      </c>
      <c r="B17" s="848">
        <v>59871.199999999997</v>
      </c>
      <c r="C17" s="561">
        <v>48761</v>
      </c>
      <c r="D17" s="952">
        <f t="shared" si="0"/>
        <v>1227.8501261253871</v>
      </c>
    </row>
    <row r="18" spans="1:4" ht="24.95" customHeight="1">
      <c r="A18" s="351">
        <v>1996</v>
      </c>
      <c r="B18" s="848">
        <v>69101.2</v>
      </c>
      <c r="C18" s="561">
        <v>48494</v>
      </c>
      <c r="D18" s="952">
        <f t="shared" ref="D18:D25" si="1">(B18/C18)*1000</f>
        <v>1424.9432919536437</v>
      </c>
    </row>
    <row r="19" spans="1:4" ht="24.95" customHeight="1">
      <c r="A19" s="351">
        <v>1997</v>
      </c>
      <c r="B19" s="848">
        <v>71327.5</v>
      </c>
      <c r="C19" s="561">
        <v>50773</v>
      </c>
      <c r="D19" s="952">
        <f t="shared" si="1"/>
        <v>1404.8313079786501</v>
      </c>
    </row>
    <row r="20" spans="1:4" ht="24.95" customHeight="1">
      <c r="A20" s="351">
        <v>1998</v>
      </c>
      <c r="B20" s="848">
        <v>60576.4</v>
      </c>
      <c r="C20" s="561">
        <v>45573</v>
      </c>
      <c r="D20" s="952">
        <f t="shared" si="1"/>
        <v>1329.2168608605973</v>
      </c>
    </row>
    <row r="21" spans="1:4" ht="24.95" customHeight="1">
      <c r="A21" s="351">
        <v>1999</v>
      </c>
      <c r="B21" s="848">
        <v>39858.9</v>
      </c>
      <c r="C21" s="561">
        <v>38601</v>
      </c>
      <c r="D21" s="952">
        <f t="shared" si="1"/>
        <v>1032.5872386725732</v>
      </c>
    </row>
    <row r="22" spans="1:4" ht="24.95" customHeight="1">
      <c r="A22" s="351">
        <v>2000</v>
      </c>
      <c r="B22" s="848">
        <v>45554.8</v>
      </c>
      <c r="C22" s="561">
        <v>43896</v>
      </c>
      <c r="D22" s="952">
        <f t="shared" si="1"/>
        <v>1037.7893202114087</v>
      </c>
    </row>
    <row r="23" spans="1:4" ht="24.95" customHeight="1">
      <c r="A23" s="351">
        <v>2001</v>
      </c>
      <c r="B23" s="848">
        <v>41436.300000000003</v>
      </c>
      <c r="C23" s="561">
        <v>48473</v>
      </c>
      <c r="D23" s="952">
        <f t="shared" si="1"/>
        <v>854.83258721350035</v>
      </c>
    </row>
    <row r="24" spans="1:4" ht="24.95" customHeight="1">
      <c r="A24" s="351">
        <v>2002</v>
      </c>
      <c r="B24" s="848">
        <v>35031.800000000003</v>
      </c>
      <c r="C24" s="561">
        <v>51149</v>
      </c>
      <c r="D24" s="952">
        <f t="shared" si="1"/>
        <v>684.89706543627449</v>
      </c>
    </row>
    <row r="25" spans="1:4" ht="24.95" customHeight="1">
      <c r="A25" s="351">
        <v>2003</v>
      </c>
      <c r="B25" s="848">
        <v>39390.800000000003</v>
      </c>
      <c r="C25" s="561">
        <v>56753</v>
      </c>
      <c r="D25" s="952">
        <f t="shared" si="1"/>
        <v>694.07432206226997</v>
      </c>
    </row>
    <row r="26" spans="1:4" ht="24.95" customHeight="1">
      <c r="A26" s="351">
        <v>2004</v>
      </c>
      <c r="B26" s="848">
        <v>53295.199999999997</v>
      </c>
      <c r="C26" s="561">
        <v>69217</v>
      </c>
      <c r="D26" s="952">
        <v>765.90879860525592</v>
      </c>
    </row>
    <row r="27" spans="1:4" ht="24.95" customHeight="1">
      <c r="A27" s="351">
        <v>2005</v>
      </c>
      <c r="B27" s="848">
        <v>79774.2</v>
      </c>
      <c r="C27" s="561">
        <v>81013</v>
      </c>
      <c r="D27" s="952">
        <f t="shared" ref="D27:D32" si="2">(B27/C27)*1000</f>
        <v>984.70862701047974</v>
      </c>
    </row>
    <row r="28" spans="1:4" ht="24.95" customHeight="1">
      <c r="A28" s="351">
        <v>2006</v>
      </c>
      <c r="B28" s="848">
        <v>104870.8</v>
      </c>
      <c r="C28" s="561">
        <v>88201</v>
      </c>
      <c r="D28" s="952">
        <f t="shared" si="2"/>
        <v>1188.9978571671522</v>
      </c>
    </row>
    <row r="29" spans="1:4" ht="24.95" customHeight="1">
      <c r="A29" s="351">
        <v>2007</v>
      </c>
      <c r="B29" s="848">
        <v>117581.3</v>
      </c>
      <c r="C29" s="561">
        <v>89024</v>
      </c>
      <c r="D29" s="952">
        <f t="shared" si="2"/>
        <v>1320.7820363048165</v>
      </c>
    </row>
    <row r="30" spans="1:4" ht="24.95" customHeight="1">
      <c r="A30" s="351">
        <v>2008</v>
      </c>
      <c r="B30" s="848">
        <v>147265</v>
      </c>
      <c r="C30" s="561">
        <v>96906</v>
      </c>
      <c r="D30" s="952">
        <f t="shared" si="2"/>
        <v>1519.6685447753493</v>
      </c>
    </row>
    <row r="31" spans="1:4" ht="24.95" customHeight="1">
      <c r="A31" s="351">
        <v>2009</v>
      </c>
      <c r="B31" s="848">
        <v>126147.6</v>
      </c>
      <c r="C31" s="561">
        <v>84931</v>
      </c>
      <c r="D31" s="952">
        <f t="shared" si="2"/>
        <v>1485.2951219225019</v>
      </c>
    </row>
    <row r="32" spans="1:4" ht="24.95" customHeight="1" thickBot="1">
      <c r="A32" s="1496">
        <v>2010</v>
      </c>
      <c r="B32" s="1497">
        <v>164064.4</v>
      </c>
      <c r="C32" s="1498">
        <v>92863</v>
      </c>
      <c r="D32" s="1499">
        <f t="shared" si="2"/>
        <v>1766.7359443481257</v>
      </c>
    </row>
    <row r="33" spans="1:6" ht="18" customHeight="1">
      <c r="A33" s="47" t="s">
        <v>19</v>
      </c>
      <c r="B33" s="48"/>
      <c r="C33" s="49"/>
      <c r="D33" s="50"/>
    </row>
    <row r="34" spans="1:6" ht="18" customHeight="1">
      <c r="A34" s="31" t="s">
        <v>294</v>
      </c>
      <c r="B34" s="7"/>
      <c r="C34" s="8"/>
      <c r="D34" s="352"/>
      <c r="E34" s="37"/>
    </row>
    <row r="35" spans="1:6" ht="18" customHeight="1">
      <c r="A35" s="7"/>
      <c r="B35" s="7"/>
      <c r="C35" s="7"/>
      <c r="D35" s="337"/>
      <c r="E35" s="344"/>
      <c r="F35" s="36"/>
    </row>
    <row r="36" spans="1:6" ht="18" customHeight="1">
      <c r="A36" s="51"/>
      <c r="B36" s="52"/>
      <c r="C36" s="52"/>
      <c r="D36" s="337"/>
      <c r="E36" s="344"/>
      <c r="F36" s="36"/>
    </row>
    <row r="37" spans="1:6" ht="18" customHeight="1">
      <c r="A37" s="51"/>
      <c r="B37" s="52"/>
      <c r="C37" s="52"/>
      <c r="D37" s="337"/>
      <c r="E37" s="338"/>
      <c r="F37" s="36"/>
    </row>
    <row r="38" spans="1:6" ht="15">
      <c r="D38" s="337"/>
      <c r="E38" s="338"/>
      <c r="F38" s="36"/>
    </row>
    <row r="39" spans="1:6" ht="15">
      <c r="D39" s="337"/>
      <c r="E39" s="338"/>
      <c r="F39" s="36"/>
    </row>
    <row r="40" spans="1:6" ht="15">
      <c r="D40" s="337"/>
      <c r="E40" s="338"/>
      <c r="F40" s="36"/>
    </row>
    <row r="41" spans="1:6">
      <c r="D41" s="37"/>
      <c r="E41" s="37"/>
    </row>
  </sheetData>
  <mergeCells count="2">
    <mergeCell ref="A3:D3"/>
    <mergeCell ref="B6:C6"/>
  </mergeCells>
  <phoneticPr fontId="24" type="noConversion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60" orientation="landscape" horizontalDpi="300" verticalDpi="300" r:id="rId1"/>
  <headerFooter alignWithMargins="0">
    <oddFooter>&amp;R&amp;"Arial,Negrito"
81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21"/>
  <sheetViews>
    <sheetView showGridLines="0" zoomScale="80" zoomScaleNormal="80" workbookViewId="0">
      <selection activeCell="AB34" sqref="AB34"/>
    </sheetView>
  </sheetViews>
  <sheetFormatPr defaultColWidth="8.42578125" defaultRowHeight="12.75"/>
  <cols>
    <col min="1" max="1" width="6.42578125" customWidth="1"/>
    <col min="2" max="2" width="5.42578125" customWidth="1"/>
    <col min="3" max="3" width="5.7109375" customWidth="1"/>
    <col min="4" max="6" width="5.140625" customWidth="1"/>
    <col min="7" max="8" width="5.42578125" customWidth="1"/>
    <col min="9" max="9" width="6" customWidth="1"/>
    <col min="10" max="10" width="5.28515625" customWidth="1"/>
    <col min="11" max="11" width="6" customWidth="1"/>
    <col min="12" max="12" width="5.5703125" customWidth="1"/>
    <col min="13" max="13" width="5.7109375" customWidth="1"/>
    <col min="14" max="15" width="5.5703125" customWidth="1"/>
    <col min="16" max="16" width="6.28515625" customWidth="1"/>
    <col min="17" max="17" width="6.42578125" customWidth="1"/>
    <col min="18" max="18" width="5.5703125" customWidth="1"/>
    <col min="19" max="19" width="5.85546875" customWidth="1"/>
    <col min="20" max="20" width="6" customWidth="1"/>
  </cols>
  <sheetData>
    <row r="4" spans="1:25">
      <c r="A4" s="102"/>
    </row>
    <row r="5" spans="1:25">
      <c r="A5" s="102"/>
      <c r="B5" s="109" t="s">
        <v>377</v>
      </c>
      <c r="C5" s="109" t="s">
        <v>378</v>
      </c>
      <c r="D5" s="109" t="s">
        <v>379</v>
      </c>
      <c r="E5" s="109" t="s">
        <v>380</v>
      </c>
      <c r="F5" s="109" t="s">
        <v>381</v>
      </c>
      <c r="G5" s="109" t="s">
        <v>382</v>
      </c>
      <c r="H5" s="109" t="s">
        <v>300</v>
      </c>
      <c r="I5" s="109" t="s">
        <v>301</v>
      </c>
      <c r="J5" s="109" t="s">
        <v>42</v>
      </c>
      <c r="K5" s="109" t="s">
        <v>43</v>
      </c>
      <c r="L5" s="109" t="s">
        <v>44</v>
      </c>
      <c r="M5" s="109" t="s">
        <v>45</v>
      </c>
      <c r="N5" s="109" t="s">
        <v>46</v>
      </c>
      <c r="O5" s="109" t="s">
        <v>47</v>
      </c>
      <c r="P5" s="109" t="s">
        <v>48</v>
      </c>
      <c r="Q5" s="109" t="s">
        <v>49</v>
      </c>
      <c r="R5" s="109" t="s">
        <v>50</v>
      </c>
      <c r="S5">
        <v>2005</v>
      </c>
      <c r="T5">
        <v>2006</v>
      </c>
      <c r="U5">
        <v>2007</v>
      </c>
      <c r="V5">
        <v>2008</v>
      </c>
      <c r="W5">
        <v>2009</v>
      </c>
      <c r="X5">
        <v>2010</v>
      </c>
    </row>
    <row r="6" spans="1:25">
      <c r="A6" s="102"/>
      <c r="B6" s="580">
        <v>2.7</v>
      </c>
      <c r="C6" s="580">
        <v>3.9</v>
      </c>
      <c r="D6" s="579">
        <v>5.04</v>
      </c>
      <c r="E6" s="579">
        <v>3.5</v>
      </c>
      <c r="F6" s="579">
        <v>2.5</v>
      </c>
      <c r="G6" s="579">
        <v>3.7</v>
      </c>
      <c r="H6" s="579">
        <v>4.5999999999999996</v>
      </c>
      <c r="I6" s="579">
        <v>5.9</v>
      </c>
      <c r="J6" s="579">
        <v>6.6</v>
      </c>
      <c r="K6" s="579">
        <v>5</v>
      </c>
      <c r="L6" s="579">
        <v>5</v>
      </c>
      <c r="M6" s="579">
        <v>3.3</v>
      </c>
      <c r="N6" s="579">
        <v>4.9000000000000004</v>
      </c>
      <c r="O6" s="579">
        <v>4.2</v>
      </c>
      <c r="P6" s="579">
        <v>4.2</v>
      </c>
      <c r="Q6" s="579">
        <v>4.5</v>
      </c>
      <c r="R6" s="579">
        <v>6.3</v>
      </c>
      <c r="S6" s="579">
        <v>9</v>
      </c>
      <c r="T6" s="579">
        <v>10.8</v>
      </c>
      <c r="U6" s="579">
        <v>12.8</v>
      </c>
      <c r="V6" s="579">
        <v>13.6</v>
      </c>
      <c r="W6" s="579">
        <v>14.1</v>
      </c>
      <c r="X6" s="579">
        <v>17.8</v>
      </c>
    </row>
    <row r="7" spans="1:25">
      <c r="A7" s="102"/>
      <c r="L7" s="434"/>
    </row>
    <row r="8" spans="1:25">
      <c r="A8" s="102"/>
      <c r="B8" s="109"/>
    </row>
    <row r="9" spans="1:25">
      <c r="A9" s="102"/>
      <c r="B9" s="109"/>
    </row>
    <row r="10" spans="1:25">
      <c r="A10" s="102"/>
      <c r="B10" s="109"/>
    </row>
    <row r="11" spans="1:25">
      <c r="A11" s="102"/>
      <c r="B11" s="109"/>
    </row>
    <row r="12" spans="1:25">
      <c r="A12" s="102"/>
      <c r="B12" s="109"/>
    </row>
    <row r="13" spans="1:25">
      <c r="A13" s="102"/>
      <c r="B13" s="109"/>
    </row>
    <row r="14" spans="1:25">
      <c r="A14" s="102"/>
      <c r="B14" s="109"/>
    </row>
    <row r="15" spans="1:25">
      <c r="A15" s="102"/>
      <c r="B15" s="109"/>
    </row>
    <row r="16" spans="1:25">
      <c r="A16" s="102"/>
      <c r="B16" s="109"/>
      <c r="Y16" s="37"/>
    </row>
    <row r="17" spans="1:2">
      <c r="A17" s="102"/>
      <c r="B17" s="109"/>
    </row>
    <row r="18" spans="1:2">
      <c r="A18" s="102"/>
      <c r="B18" s="109"/>
    </row>
    <row r="19" spans="1:2">
      <c r="A19" s="102"/>
      <c r="B19" s="109"/>
    </row>
    <row r="20" spans="1:2">
      <c r="A20" s="102"/>
      <c r="B20" s="109"/>
    </row>
    <row r="21" spans="1:2">
      <c r="B21" s="109"/>
    </row>
  </sheetData>
  <phoneticPr fontId="0" type="noConversion"/>
  <printOptions horizontalCentered="1" verticalCentered="1"/>
  <pageMargins left="0.47244094488188981" right="0.74803149606299213" top="0.98425196850393704" bottom="0.98425196850393704" header="0.51181102362204722" footer="0.51181102362204722"/>
  <pageSetup paperSize="9" scale="90" orientation="landscape" horizontalDpi="300" verticalDpi="300" r:id="rId1"/>
  <headerFooter alignWithMargins="0">
    <oddFooter>&amp;R9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topLeftCell="A3" zoomScale="70" zoomScaleNormal="70" workbookViewId="0">
      <selection activeCell="E10" sqref="E10:F28"/>
    </sheetView>
  </sheetViews>
  <sheetFormatPr defaultRowHeight="12.75"/>
  <cols>
    <col min="1" max="1" width="21.140625" customWidth="1"/>
    <col min="2" max="2" width="28.7109375" customWidth="1"/>
    <col min="3" max="3" width="27.140625" customWidth="1"/>
    <col min="4" max="4" width="25.140625" customWidth="1"/>
    <col min="5" max="5" width="28.7109375" customWidth="1"/>
    <col min="6" max="6" width="20" customWidth="1"/>
  </cols>
  <sheetData>
    <row r="2" spans="1:6" ht="20.25">
      <c r="A2" s="111" t="s">
        <v>237</v>
      </c>
      <c r="B2" s="38"/>
      <c r="C2" s="38"/>
      <c r="D2" s="38"/>
      <c r="E2" s="38"/>
      <c r="F2" s="30"/>
    </row>
    <row r="3" spans="1:6" ht="20.25">
      <c r="A3" s="105" t="s">
        <v>142</v>
      </c>
      <c r="B3" s="35"/>
      <c r="C3" s="35"/>
      <c r="D3" s="38"/>
      <c r="E3" s="38"/>
      <c r="F3" s="30"/>
    </row>
    <row r="4" spans="1:6" ht="20.25">
      <c r="A4" s="1155" t="s">
        <v>1289</v>
      </c>
      <c r="B4" s="35"/>
      <c r="C4" s="35"/>
      <c r="D4" s="38"/>
      <c r="E4" s="38"/>
      <c r="F4" s="30"/>
    </row>
    <row r="5" spans="1:6" ht="19.5" thickBot="1">
      <c r="A5" s="99"/>
      <c r="D5" s="46"/>
      <c r="E5" s="45"/>
      <c r="F5" s="100" t="s">
        <v>335</v>
      </c>
    </row>
    <row r="6" spans="1:6" ht="24.95" customHeight="1" thickBot="1">
      <c r="A6" s="679"/>
      <c r="B6" s="680" t="s">
        <v>428</v>
      </c>
      <c r="C6" s="681"/>
      <c r="D6" s="681"/>
      <c r="E6" s="682"/>
      <c r="F6" s="682"/>
    </row>
    <row r="7" spans="1:6" ht="24.95" customHeight="1">
      <c r="A7" s="683" t="s">
        <v>435</v>
      </c>
      <c r="B7" s="684" t="s">
        <v>426</v>
      </c>
      <c r="C7" s="685" t="s">
        <v>429</v>
      </c>
      <c r="D7" s="685" t="s">
        <v>293</v>
      </c>
      <c r="E7" s="685" t="s">
        <v>430</v>
      </c>
      <c r="F7" s="685" t="s">
        <v>3</v>
      </c>
    </row>
    <row r="8" spans="1:6" ht="24.95" customHeight="1">
      <c r="A8" s="686"/>
      <c r="B8" s="684"/>
      <c r="C8" s="685" t="s">
        <v>4</v>
      </c>
      <c r="D8" s="685"/>
      <c r="E8" s="685"/>
      <c r="F8" s="685"/>
    </row>
    <row r="9" spans="1:6" ht="18" customHeight="1" thickBot="1">
      <c r="A9" s="687"/>
      <c r="B9" s="688" t="s">
        <v>271</v>
      </c>
      <c r="C9" s="689" t="s">
        <v>272</v>
      </c>
      <c r="D9" s="685" t="s">
        <v>431</v>
      </c>
      <c r="E9" s="689" t="s">
        <v>274</v>
      </c>
      <c r="F9" s="689" t="s">
        <v>432</v>
      </c>
    </row>
    <row r="10" spans="1:6" ht="24.95" customHeight="1">
      <c r="A10" s="630">
        <v>1988</v>
      </c>
      <c r="B10" s="1047">
        <v>178013352</v>
      </c>
      <c r="C10" s="347">
        <v>191350512</v>
      </c>
      <c r="D10" s="1050">
        <f>SUM(B10:C10)</f>
        <v>369363864</v>
      </c>
      <c r="E10" s="347">
        <v>5099482683</v>
      </c>
      <c r="F10" s="1494">
        <f t="shared" ref="F10:F27" si="0">(D10/E10)*100</f>
        <v>7.2431634140329129</v>
      </c>
    </row>
    <row r="11" spans="1:6" ht="24.95" customHeight="1">
      <c r="A11" s="383">
        <v>1989</v>
      </c>
      <c r="B11" s="1048">
        <v>253273824</v>
      </c>
      <c r="C11" s="349">
        <v>287862504</v>
      </c>
      <c r="D11" s="1045">
        <f t="shared" ref="D11:D27" si="1">SUM(B11:C11)</f>
        <v>541136328</v>
      </c>
      <c r="E11" s="349">
        <v>6903302146</v>
      </c>
      <c r="F11" s="1488">
        <f t="shared" si="0"/>
        <v>7.8388040470393161</v>
      </c>
    </row>
    <row r="12" spans="1:6" ht="24.95" customHeight="1">
      <c r="A12" s="383">
        <v>1990</v>
      </c>
      <c r="B12" s="1048">
        <v>372414396</v>
      </c>
      <c r="C12" s="349">
        <v>455413476</v>
      </c>
      <c r="D12" s="1045">
        <f t="shared" si="1"/>
        <v>827827872</v>
      </c>
      <c r="E12" s="349">
        <v>8380407755</v>
      </c>
      <c r="F12" s="1488">
        <f t="shared" si="0"/>
        <v>9.8781335729886557</v>
      </c>
    </row>
    <row r="13" spans="1:6" ht="24.95" customHeight="1">
      <c r="A13" s="383">
        <v>1991</v>
      </c>
      <c r="B13" s="1048">
        <v>247901400</v>
      </c>
      <c r="C13" s="349">
        <v>308122176</v>
      </c>
      <c r="D13" s="1045">
        <f t="shared" si="1"/>
        <v>556023576</v>
      </c>
      <c r="E13" s="349">
        <v>5984312591</v>
      </c>
      <c r="F13" s="1488">
        <f t="shared" si="0"/>
        <v>9.2913524744048583</v>
      </c>
    </row>
    <row r="14" spans="1:6" ht="24.95" customHeight="1">
      <c r="A14" s="383">
        <v>1992</v>
      </c>
      <c r="B14" s="1048">
        <v>152512836</v>
      </c>
      <c r="C14" s="349">
        <v>211605396</v>
      </c>
      <c r="D14" s="1045">
        <f t="shared" si="1"/>
        <v>364118232</v>
      </c>
      <c r="E14" s="349">
        <v>4542763915</v>
      </c>
      <c r="F14" s="1488">
        <f t="shared" si="0"/>
        <v>8.0153456973121173</v>
      </c>
    </row>
    <row r="15" spans="1:6" ht="24.95" customHeight="1">
      <c r="A15" s="383">
        <v>1993</v>
      </c>
      <c r="B15" s="1048">
        <v>168597996</v>
      </c>
      <c r="C15" s="349">
        <v>261588936</v>
      </c>
      <c r="D15" s="1045">
        <f t="shared" si="1"/>
        <v>430186932</v>
      </c>
      <c r="E15" s="349">
        <v>6635721178</v>
      </c>
      <c r="F15" s="1488">
        <f t="shared" si="0"/>
        <v>6.4828964397454971</v>
      </c>
    </row>
    <row r="16" spans="1:6" ht="24.95" customHeight="1">
      <c r="A16" s="383">
        <v>1994</v>
      </c>
      <c r="B16" s="1048">
        <v>213209352</v>
      </c>
      <c r="C16" s="349">
        <v>313335876</v>
      </c>
      <c r="D16" s="1045">
        <f t="shared" si="1"/>
        <v>526545228</v>
      </c>
      <c r="E16" s="349">
        <v>8818768784</v>
      </c>
      <c r="F16" s="1488">
        <f t="shared" si="0"/>
        <v>5.9707340207775657</v>
      </c>
    </row>
    <row r="17" spans="1:6" ht="24.95" customHeight="1">
      <c r="A17" s="383">
        <v>1995</v>
      </c>
      <c r="B17" s="1048">
        <v>306477423</v>
      </c>
      <c r="C17" s="349">
        <v>411209397</v>
      </c>
      <c r="D17" s="1045">
        <f t="shared" si="1"/>
        <v>717686820</v>
      </c>
      <c r="E17" s="349">
        <v>11766959747</v>
      </c>
      <c r="F17" s="1488">
        <f t="shared" si="0"/>
        <v>6.0991695002863855</v>
      </c>
    </row>
    <row r="18" spans="1:6" ht="24.95" customHeight="1">
      <c r="A18" s="383">
        <v>1996</v>
      </c>
      <c r="B18" s="1048">
        <v>339730138</v>
      </c>
      <c r="C18" s="349">
        <v>488756830</v>
      </c>
      <c r="D18" s="1045">
        <f t="shared" si="1"/>
        <v>828486968</v>
      </c>
      <c r="E18" s="1495">
        <v>13266059395</v>
      </c>
      <c r="F18" s="1488">
        <f t="shared" si="0"/>
        <v>6.2451625108226043</v>
      </c>
    </row>
    <row r="19" spans="1:6" ht="24.95" customHeight="1">
      <c r="A19" s="383">
        <v>1997</v>
      </c>
      <c r="B19" s="1048">
        <v>367223976</v>
      </c>
      <c r="C19" s="349">
        <v>488706012</v>
      </c>
      <c r="D19" s="1045">
        <f t="shared" si="1"/>
        <v>855929988</v>
      </c>
      <c r="E19" s="1495">
        <v>11730680376</v>
      </c>
      <c r="F19" s="1488">
        <f t="shared" si="0"/>
        <v>7.296507624154196</v>
      </c>
    </row>
    <row r="20" spans="1:6" ht="24.95" customHeight="1">
      <c r="A20" s="383">
        <v>1998</v>
      </c>
      <c r="B20" s="1048">
        <v>328721767.93000001</v>
      </c>
      <c r="C20" s="349">
        <v>396533485.44999999</v>
      </c>
      <c r="D20" s="1045">
        <f t="shared" si="1"/>
        <v>725255253.38</v>
      </c>
      <c r="E20" s="1495">
        <v>9938591013</v>
      </c>
      <c r="F20" s="1488">
        <f t="shared" si="0"/>
        <v>7.2973649125046256</v>
      </c>
    </row>
    <row r="21" spans="1:6" ht="24.95" customHeight="1">
      <c r="A21" s="383">
        <v>1999</v>
      </c>
      <c r="B21" s="1049">
        <v>186793815</v>
      </c>
      <c r="C21" s="849">
        <v>291435331</v>
      </c>
      <c r="D21" s="1045">
        <f t="shared" si="1"/>
        <v>478229146</v>
      </c>
      <c r="E21" s="1487">
        <v>7216754555</v>
      </c>
      <c r="F21" s="1488">
        <f t="shared" si="0"/>
        <v>6.6266511124265337</v>
      </c>
    </row>
    <row r="22" spans="1:6" ht="24.95" customHeight="1">
      <c r="A22" s="383">
        <v>2000</v>
      </c>
      <c r="B22" s="1049">
        <v>231453449.84</v>
      </c>
      <c r="C22" s="849">
        <v>315158055.60000002</v>
      </c>
      <c r="D22" s="1045">
        <f t="shared" si="1"/>
        <v>546611505.44000006</v>
      </c>
      <c r="E22" s="1487">
        <v>10395099859</v>
      </c>
      <c r="F22" s="1488">
        <f t="shared" si="0"/>
        <v>5.2583574266171951</v>
      </c>
    </row>
    <row r="23" spans="1:6" ht="24.95" customHeight="1">
      <c r="A23" s="383">
        <v>2001</v>
      </c>
      <c r="B23" s="1049">
        <v>202778934</v>
      </c>
      <c r="C23" s="850">
        <v>294339538</v>
      </c>
      <c r="D23" s="1045">
        <f t="shared" si="1"/>
        <v>497118472</v>
      </c>
      <c r="E23" s="1487">
        <v>9115110133</v>
      </c>
      <c r="F23" s="1488">
        <f t="shared" si="0"/>
        <v>5.4537845922481081</v>
      </c>
    </row>
    <row r="24" spans="1:6" ht="24.95" customHeight="1">
      <c r="A24" s="383">
        <v>2002</v>
      </c>
      <c r="B24" s="1049">
        <v>182723491.33000001</v>
      </c>
      <c r="C24" s="850">
        <v>237605990.34</v>
      </c>
      <c r="D24" s="1045">
        <f t="shared" si="1"/>
        <v>420329481.67000002</v>
      </c>
      <c r="E24" s="1487">
        <v>9112939186</v>
      </c>
      <c r="F24" s="1488">
        <f t="shared" si="0"/>
        <v>4.6124469075327816</v>
      </c>
    </row>
    <row r="25" spans="1:6" ht="24.95" customHeight="1">
      <c r="A25" s="383">
        <v>2003</v>
      </c>
      <c r="B25" s="1049">
        <v>208565095</v>
      </c>
      <c r="C25" s="850">
        <v>267007897</v>
      </c>
      <c r="D25" s="1045">
        <f t="shared" si="1"/>
        <v>475572992</v>
      </c>
      <c r="E25" s="1487">
        <v>10622444765</v>
      </c>
      <c r="F25" s="1488">
        <f t="shared" si="0"/>
        <v>4.4770578009214059</v>
      </c>
    </row>
    <row r="26" spans="1:6" ht="24.95" customHeight="1">
      <c r="A26" s="383">
        <v>2004</v>
      </c>
      <c r="B26" s="1046">
        <v>291438286</v>
      </c>
      <c r="C26" s="851">
        <v>351036609</v>
      </c>
      <c r="D26" s="1045">
        <f t="shared" si="1"/>
        <v>642474895</v>
      </c>
      <c r="E26" s="1487">
        <v>14190897750</v>
      </c>
      <c r="F26" s="1488">
        <f t="shared" si="0"/>
        <v>4.5273731536822615</v>
      </c>
    </row>
    <row r="27" spans="1:6" ht="24.95" customHeight="1">
      <c r="A27" s="383">
        <v>2005</v>
      </c>
      <c r="B27" s="1046">
        <v>464371787</v>
      </c>
      <c r="C27" s="851">
        <v>497766220</v>
      </c>
      <c r="D27" s="1045">
        <f t="shared" si="1"/>
        <v>962138007</v>
      </c>
      <c r="E27" s="1487">
        <v>18901682280</v>
      </c>
      <c r="F27" s="1488">
        <f t="shared" si="0"/>
        <v>5.0902242072815111</v>
      </c>
    </row>
    <row r="28" spans="1:6" ht="24.95" customHeight="1">
      <c r="A28" s="383">
        <v>2006</v>
      </c>
      <c r="B28" s="1046">
        <v>612685364</v>
      </c>
      <c r="C28" s="850">
        <v>651845368</v>
      </c>
      <c r="D28" s="1045">
        <f>SUM(B28:C28)</f>
        <v>1264530732</v>
      </c>
      <c r="E28" s="1487">
        <v>22748004704</v>
      </c>
      <c r="F28" s="1488">
        <f>(D28/E28)*100</f>
        <v>5.5588643859285174</v>
      </c>
    </row>
    <row r="29" spans="1:6" ht="24.95" customHeight="1">
      <c r="A29" s="383">
        <v>2007</v>
      </c>
      <c r="B29" s="1049">
        <v>675062419</v>
      </c>
      <c r="C29" s="850">
        <v>735913203</v>
      </c>
      <c r="D29" s="1045">
        <f>SUM(B29:C29)</f>
        <v>1410975622</v>
      </c>
      <c r="E29" s="1487">
        <v>25669856080</v>
      </c>
      <c r="F29" s="1488">
        <f>(D29/E29)*100</f>
        <v>5.4966245919053867</v>
      </c>
    </row>
    <row r="30" spans="1:6" ht="24.95" customHeight="1">
      <c r="A30" s="383">
        <v>2008</v>
      </c>
      <c r="B30" s="1049">
        <v>840419212</v>
      </c>
      <c r="C30" s="850">
        <v>926758078</v>
      </c>
      <c r="D30" s="1045">
        <f>SUM(B30:C30)</f>
        <v>1767177290</v>
      </c>
      <c r="E30" s="1487">
        <v>30100335633</v>
      </c>
      <c r="F30" s="1488">
        <f>(D30/E30)*100</f>
        <v>5.870955432346026</v>
      </c>
    </row>
    <row r="31" spans="1:6" ht="24.95" customHeight="1">
      <c r="A31" s="383">
        <v>2009</v>
      </c>
      <c r="B31" s="1049">
        <v>727504483</v>
      </c>
      <c r="C31" s="850">
        <v>786265947</v>
      </c>
      <c r="D31" s="1045">
        <f>SUM(B31:C31)</f>
        <v>1513770430</v>
      </c>
      <c r="E31" s="1487">
        <v>25953651605</v>
      </c>
      <c r="F31" s="1488">
        <f>(D31/E31)*100</f>
        <v>5.8325913171631329</v>
      </c>
    </row>
    <row r="32" spans="1:6" ht="24.95" customHeight="1" thickBot="1">
      <c r="A32" s="1477">
        <v>2010</v>
      </c>
      <c r="B32" s="1489">
        <v>922367900</v>
      </c>
      <c r="C32" s="1490">
        <v>1046405189</v>
      </c>
      <c r="D32" s="1491">
        <f>SUM(B32:C32)</f>
        <v>1968773089</v>
      </c>
      <c r="E32" s="1492">
        <v>35215281470</v>
      </c>
      <c r="F32" s="1493">
        <f>(D32/E32)*100</f>
        <v>5.5906782703900957</v>
      </c>
    </row>
    <row r="33" spans="1:6" ht="18" customHeight="1">
      <c r="A33" s="345" t="s">
        <v>18</v>
      </c>
      <c r="B33" s="346"/>
      <c r="C33" s="346"/>
      <c r="D33" s="346"/>
      <c r="E33" s="346"/>
      <c r="F33" s="346"/>
    </row>
    <row r="34" spans="1:6">
      <c r="A34" s="9"/>
      <c r="B34" s="9"/>
      <c r="C34" s="9"/>
      <c r="D34" s="9"/>
    </row>
    <row r="38" spans="1:6">
      <c r="C38" s="37"/>
      <c r="D38" s="37"/>
      <c r="E38" s="37"/>
    </row>
    <row r="39" spans="1:6">
      <c r="C39" s="37"/>
      <c r="D39" s="37"/>
      <c r="E39" s="37"/>
    </row>
    <row r="40" spans="1:6" ht="15.75">
      <c r="C40" s="617"/>
      <c r="D40" s="337"/>
      <c r="E40" s="618"/>
    </row>
    <row r="41" spans="1:6" ht="15.75">
      <c r="C41" s="617"/>
      <c r="D41" s="337"/>
      <c r="E41" s="338"/>
    </row>
    <row r="42" spans="1:6">
      <c r="C42" s="37"/>
      <c r="D42" s="37"/>
      <c r="E42" s="37"/>
    </row>
  </sheetData>
  <phoneticPr fontId="2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5" orientation="landscape" horizontalDpi="300" verticalDpi="300" r:id="rId1"/>
  <headerFooter alignWithMargins="0">
    <oddFooter>&amp;R&amp;"Arial,Negrito"
82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opLeftCell="A6" zoomScale="80" zoomScaleNormal="80" workbookViewId="0">
      <selection activeCell="A27" sqref="A27:G30"/>
    </sheetView>
  </sheetViews>
  <sheetFormatPr defaultColWidth="11.42578125" defaultRowHeight="12.75"/>
  <cols>
    <col min="1" max="1" width="17.85546875" customWidth="1"/>
    <col min="2" max="2" width="16.7109375" customWidth="1"/>
    <col min="3" max="3" width="25.42578125" customWidth="1"/>
    <col min="4" max="4" width="25.85546875" customWidth="1"/>
    <col min="5" max="5" width="26.42578125" customWidth="1"/>
    <col min="6" max="6" width="31.7109375" customWidth="1"/>
    <col min="7" max="7" width="26.28515625" customWidth="1"/>
    <col min="8" max="8" width="23.7109375" customWidth="1"/>
    <col min="9" max="9" width="15.42578125" customWidth="1"/>
  </cols>
  <sheetData>
    <row r="1" spans="1:7" ht="9.9499999999999993" customHeight="1"/>
    <row r="2" spans="1:7" ht="20.25" customHeight="1">
      <c r="A2" s="105" t="s">
        <v>237</v>
      </c>
      <c r="B2" s="105"/>
      <c r="C2" s="105"/>
      <c r="D2" s="494"/>
      <c r="E2" s="38"/>
      <c r="F2" s="38"/>
    </row>
    <row r="3" spans="1:7" ht="20.25" customHeight="1">
      <c r="A3" s="1545" t="s">
        <v>92</v>
      </c>
      <c r="B3" s="1545"/>
      <c r="C3" s="1545"/>
      <c r="D3" s="1545"/>
      <c r="E3" s="1545"/>
      <c r="F3" s="1545"/>
    </row>
    <row r="4" spans="1:7" ht="20.25" customHeight="1">
      <c r="A4" s="105" t="s">
        <v>75</v>
      </c>
      <c r="B4" s="105"/>
      <c r="C4" s="105"/>
      <c r="D4" s="105"/>
      <c r="E4" s="105"/>
      <c r="F4" s="105"/>
    </row>
    <row r="5" spans="1:7" ht="21" customHeight="1" thickBot="1">
      <c r="A5" s="105"/>
      <c r="B5" s="105"/>
      <c r="C5" s="105"/>
      <c r="D5" s="105"/>
      <c r="E5" s="105"/>
      <c r="F5" s="31"/>
    </row>
    <row r="6" spans="1:7" ht="18.75" customHeight="1" thickBot="1">
      <c r="A6" s="553"/>
      <c r="B6" s="998" t="s">
        <v>363</v>
      </c>
      <c r="C6" s="998" t="s">
        <v>363</v>
      </c>
      <c r="D6" s="995" t="s">
        <v>85</v>
      </c>
      <c r="E6" s="995"/>
      <c r="F6" s="998" t="s">
        <v>84</v>
      </c>
      <c r="G6" s="995" t="s">
        <v>91</v>
      </c>
    </row>
    <row r="7" spans="1:7" ht="21.75" customHeight="1" thickBot="1">
      <c r="A7" s="688" t="s">
        <v>241</v>
      </c>
      <c r="B7" s="688" t="s">
        <v>338</v>
      </c>
      <c r="C7" s="688" t="s">
        <v>90</v>
      </c>
      <c r="D7" s="995" t="s">
        <v>83</v>
      </c>
      <c r="E7" s="995" t="s">
        <v>88</v>
      </c>
      <c r="F7" s="684" t="s">
        <v>86</v>
      </c>
      <c r="G7" s="688" t="s">
        <v>6</v>
      </c>
    </row>
    <row r="8" spans="1:7" s="1" customFormat="1" ht="24.95" customHeight="1">
      <c r="A8" s="630">
        <v>1988</v>
      </c>
      <c r="B8" s="690">
        <v>271</v>
      </c>
      <c r="C8" s="560">
        <v>60669</v>
      </c>
      <c r="D8" s="554">
        <v>178467993</v>
      </c>
      <c r="E8" s="852">
        <v>230823394</v>
      </c>
      <c r="F8" s="558">
        <f>(D8*100/E8)</f>
        <v>77.317983202343868</v>
      </c>
      <c r="G8" s="563">
        <f>(D8/12)/C8</f>
        <v>245.13891361321268</v>
      </c>
    </row>
    <row r="9" spans="1:7" s="1" customFormat="1" ht="24.95" customHeight="1">
      <c r="A9" s="383">
        <v>1989</v>
      </c>
      <c r="B9" s="691">
        <v>293</v>
      </c>
      <c r="C9" s="561">
        <v>66900</v>
      </c>
      <c r="D9" s="555">
        <v>253273828</v>
      </c>
      <c r="E9" s="853">
        <v>280914087</v>
      </c>
      <c r="F9" s="559">
        <f t="shared" ref="F9:F30" si="0">(D9*100/E9)</f>
        <v>90.160600596722659</v>
      </c>
      <c r="G9" s="564">
        <f t="shared" ref="G9:G30" si="1">(D9/12)/C9</f>
        <v>315.48807673143995</v>
      </c>
    </row>
    <row r="10" spans="1:7" s="1" customFormat="1" ht="24.95" customHeight="1">
      <c r="A10" s="383">
        <v>1990</v>
      </c>
      <c r="B10" s="691">
        <v>315</v>
      </c>
      <c r="C10" s="561">
        <v>76798</v>
      </c>
      <c r="D10" s="555">
        <v>372414397</v>
      </c>
      <c r="E10" s="853">
        <v>344476865</v>
      </c>
      <c r="F10" s="559">
        <f t="shared" si="0"/>
        <v>108.110133027366</v>
      </c>
      <c r="G10" s="564">
        <f t="shared" si="1"/>
        <v>404.10600644982071</v>
      </c>
    </row>
    <row r="11" spans="1:7" s="1" customFormat="1" ht="24.95" customHeight="1">
      <c r="A11" s="383">
        <v>1991</v>
      </c>
      <c r="B11" s="691">
        <v>305</v>
      </c>
      <c r="C11" s="561">
        <v>58875</v>
      </c>
      <c r="D11" s="555">
        <v>247901404</v>
      </c>
      <c r="E11" s="853">
        <v>234338368</v>
      </c>
      <c r="F11" s="559">
        <f t="shared" si="0"/>
        <v>105.78779997307142</v>
      </c>
      <c r="G11" s="564">
        <f t="shared" si="1"/>
        <v>350.8866298655343</v>
      </c>
    </row>
    <row r="12" spans="1:7" s="1" customFormat="1" ht="24.95" customHeight="1">
      <c r="A12" s="383">
        <v>1992</v>
      </c>
      <c r="B12" s="691">
        <v>290</v>
      </c>
      <c r="C12" s="561">
        <v>40361</v>
      </c>
      <c r="D12" s="555">
        <v>152512838</v>
      </c>
      <c r="E12" s="853">
        <v>208312160</v>
      </c>
      <c r="F12" s="559">
        <f t="shared" si="0"/>
        <v>73.213603084908726</v>
      </c>
      <c r="G12" s="564">
        <f t="shared" si="1"/>
        <v>314.8931683225556</v>
      </c>
    </row>
    <row r="13" spans="1:7" s="1" customFormat="1" ht="24.95" customHeight="1">
      <c r="A13" s="383">
        <v>1993</v>
      </c>
      <c r="B13" s="691">
        <v>299</v>
      </c>
      <c r="C13" s="561">
        <v>37734</v>
      </c>
      <c r="D13" s="555">
        <v>168598000</v>
      </c>
      <c r="E13" s="853">
        <v>253085838</v>
      </c>
      <c r="F13" s="559">
        <f t="shared" si="0"/>
        <v>66.616923859643222</v>
      </c>
      <c r="G13" s="564">
        <f t="shared" si="1"/>
        <v>372.3388279359022</v>
      </c>
    </row>
    <row r="14" spans="1:7" s="1" customFormat="1" ht="24.95" customHeight="1">
      <c r="A14" s="383">
        <v>1994</v>
      </c>
      <c r="B14" s="691">
        <v>301</v>
      </c>
      <c r="C14" s="561">
        <v>41477</v>
      </c>
      <c r="D14" s="555">
        <v>213209360</v>
      </c>
      <c r="E14" s="853">
        <v>352894311</v>
      </c>
      <c r="F14" s="559">
        <f t="shared" si="0"/>
        <v>60.417341213528374</v>
      </c>
      <c r="G14" s="564">
        <f t="shared" si="1"/>
        <v>428.36865411352477</v>
      </c>
    </row>
    <row r="15" spans="1:7" s="1" customFormat="1" ht="24.95" customHeight="1">
      <c r="A15" s="383">
        <v>1995</v>
      </c>
      <c r="B15" s="691">
        <v>309</v>
      </c>
      <c r="C15" s="561">
        <v>48761</v>
      </c>
      <c r="D15" s="555">
        <v>306477423</v>
      </c>
      <c r="E15" s="853">
        <v>454339184</v>
      </c>
      <c r="F15" s="559">
        <f t="shared" si="0"/>
        <v>67.455644107508903</v>
      </c>
      <c r="G15" s="564">
        <f t="shared" si="1"/>
        <v>523.77484567584747</v>
      </c>
    </row>
    <row r="16" spans="1:7" s="1" customFormat="1" ht="24.95" customHeight="1">
      <c r="A16" s="383">
        <v>1996</v>
      </c>
      <c r="B16" s="691">
        <v>314</v>
      </c>
      <c r="C16" s="561">
        <v>48494</v>
      </c>
      <c r="D16" s="555">
        <v>342655159</v>
      </c>
      <c r="E16" s="853">
        <v>464863978</v>
      </c>
      <c r="F16" s="559">
        <f t="shared" si="0"/>
        <v>73.71084343300096</v>
      </c>
      <c r="G16" s="564">
        <f t="shared" si="1"/>
        <v>588.82741335697881</v>
      </c>
    </row>
    <row r="17" spans="1:7" s="1" customFormat="1" ht="24.95" customHeight="1">
      <c r="A17" s="383">
        <v>1997</v>
      </c>
      <c r="B17" s="691">
        <v>313</v>
      </c>
      <c r="C17" s="561">
        <v>50773</v>
      </c>
      <c r="D17" s="555">
        <v>370034238</v>
      </c>
      <c r="E17" s="853">
        <v>385874301</v>
      </c>
      <c r="F17" s="559">
        <f t="shared" si="0"/>
        <v>95.895019969210125</v>
      </c>
      <c r="G17" s="564">
        <f t="shared" si="1"/>
        <v>607.33434108679808</v>
      </c>
    </row>
    <row r="18" spans="1:7" s="1" customFormat="1" ht="24.95" customHeight="1">
      <c r="A18" s="383">
        <v>1998</v>
      </c>
      <c r="B18" s="692">
        <v>313</v>
      </c>
      <c r="C18" s="561">
        <v>45573</v>
      </c>
      <c r="D18" s="555">
        <v>329787393</v>
      </c>
      <c r="E18" s="853">
        <v>370175981</v>
      </c>
      <c r="F18" s="559">
        <f t="shared" si="0"/>
        <v>89.089354773669115</v>
      </c>
      <c r="G18" s="564">
        <f t="shared" si="1"/>
        <v>603.03870164351702</v>
      </c>
    </row>
    <row r="19" spans="1:7" s="1" customFormat="1" ht="24.95" customHeight="1">
      <c r="A19" s="383">
        <v>1999</v>
      </c>
      <c r="B19" s="693">
        <v>304</v>
      </c>
      <c r="C19" s="562">
        <v>38601</v>
      </c>
      <c r="D19" s="555">
        <v>186793815</v>
      </c>
      <c r="E19" s="853">
        <v>304365389</v>
      </c>
      <c r="F19" s="559">
        <f t="shared" si="0"/>
        <v>61.371569091254329</v>
      </c>
      <c r="G19" s="564">
        <f t="shared" si="1"/>
        <v>403.25772000725368</v>
      </c>
    </row>
    <row r="20" spans="1:7" s="1" customFormat="1" ht="24.95" customHeight="1">
      <c r="A20" s="383">
        <v>2000</v>
      </c>
      <c r="B20" s="693">
        <v>307</v>
      </c>
      <c r="C20" s="562">
        <v>43896</v>
      </c>
      <c r="D20" s="556">
        <v>231453449.84</v>
      </c>
      <c r="E20" s="853">
        <v>405834930</v>
      </c>
      <c r="F20" s="559">
        <f t="shared" si="0"/>
        <v>57.031426506338427</v>
      </c>
      <c r="G20" s="564">
        <f t="shared" si="1"/>
        <v>439.39738214567768</v>
      </c>
    </row>
    <row r="21" spans="1:7" s="1" customFormat="1" ht="24.95" customHeight="1">
      <c r="A21" s="383">
        <v>2001</v>
      </c>
      <c r="B21" s="693">
        <v>328</v>
      </c>
      <c r="C21" s="562">
        <v>48470</v>
      </c>
      <c r="D21" s="556">
        <v>202778934</v>
      </c>
      <c r="E21" s="853">
        <v>332322936.43000001</v>
      </c>
      <c r="F21" s="559">
        <f t="shared" si="0"/>
        <v>61.018639332682064</v>
      </c>
      <c r="G21" s="564">
        <f t="shared" si="1"/>
        <v>348.63306168764183</v>
      </c>
    </row>
    <row r="22" spans="1:7" s="1" customFormat="1" ht="24.95" customHeight="1">
      <c r="A22" s="383">
        <v>2002</v>
      </c>
      <c r="B22" s="693">
        <v>346</v>
      </c>
      <c r="C22" s="562">
        <v>51146</v>
      </c>
      <c r="D22" s="556">
        <v>182723491.33000001</v>
      </c>
      <c r="E22" s="853">
        <v>323861897</v>
      </c>
      <c r="F22" s="559">
        <f t="shared" si="0"/>
        <v>56.420188056268934</v>
      </c>
      <c r="G22" s="564">
        <f t="shared" si="1"/>
        <v>297.71551266635385</v>
      </c>
    </row>
    <row r="23" spans="1:7" s="1" customFormat="1" ht="24.95" customHeight="1">
      <c r="A23" s="383">
        <v>2003</v>
      </c>
      <c r="B23" s="693">
        <v>354</v>
      </c>
      <c r="C23" s="562">
        <v>57524</v>
      </c>
      <c r="D23" s="556">
        <v>208565095</v>
      </c>
      <c r="E23" s="853">
        <v>398879554</v>
      </c>
      <c r="F23" s="559">
        <f t="shared" si="0"/>
        <v>52.287737716433568</v>
      </c>
      <c r="G23" s="564">
        <f t="shared" si="1"/>
        <v>302.1421421203903</v>
      </c>
    </row>
    <row r="24" spans="1:7" s="1" customFormat="1" ht="24.95" customHeight="1">
      <c r="A24" s="383">
        <v>2004</v>
      </c>
      <c r="B24" s="693">
        <v>366</v>
      </c>
      <c r="C24" s="562">
        <v>70013</v>
      </c>
      <c r="D24" s="556">
        <v>291438286</v>
      </c>
      <c r="E24" s="853">
        <v>631919723</v>
      </c>
      <c r="F24" s="559">
        <f t="shared" si="0"/>
        <v>46.119510974655874</v>
      </c>
      <c r="G24" s="564">
        <f t="shared" si="1"/>
        <v>346.88591880555515</v>
      </c>
    </row>
    <row r="25" spans="1:7" s="1" customFormat="1" ht="24.95" customHeight="1">
      <c r="A25" s="383">
        <v>2005</v>
      </c>
      <c r="B25" s="693">
        <v>397</v>
      </c>
      <c r="C25" s="562">
        <v>81868</v>
      </c>
      <c r="D25" s="556">
        <v>464371787</v>
      </c>
      <c r="E25" s="853">
        <v>811635464</v>
      </c>
      <c r="F25" s="559">
        <f t="shared" si="0"/>
        <v>57.214329289090799</v>
      </c>
      <c r="G25" s="564">
        <f t="shared" si="1"/>
        <v>472.68345283464436</v>
      </c>
    </row>
    <row r="26" spans="1:7" s="1" customFormat="1" ht="24.95" customHeight="1">
      <c r="A26" s="383">
        <v>2006</v>
      </c>
      <c r="B26" s="693">
        <v>416</v>
      </c>
      <c r="C26" s="562">
        <v>89259</v>
      </c>
      <c r="D26" s="556">
        <v>612685364</v>
      </c>
      <c r="E26" s="853">
        <v>1058673747</v>
      </c>
      <c r="F26" s="559">
        <f t="shared" si="0"/>
        <v>57.872915592380323</v>
      </c>
      <c r="G26" s="564">
        <f t="shared" si="1"/>
        <v>572.01081870362282</v>
      </c>
    </row>
    <row r="27" spans="1:7" s="1" customFormat="1" ht="24.95" customHeight="1">
      <c r="A27" s="383">
        <v>2007</v>
      </c>
      <c r="B27" s="692">
        <v>411</v>
      </c>
      <c r="C27" s="1482">
        <v>89024</v>
      </c>
      <c r="D27" s="556">
        <v>675062419</v>
      </c>
      <c r="E27" s="853">
        <v>1298408958</v>
      </c>
      <c r="F27" s="559">
        <f t="shared" si="0"/>
        <v>51.991509673487634</v>
      </c>
      <c r="G27" s="564">
        <f t="shared" si="1"/>
        <v>631.91051383147624</v>
      </c>
    </row>
    <row r="28" spans="1:7" s="1" customFormat="1" ht="24.95" customHeight="1">
      <c r="A28" s="383">
        <v>2008</v>
      </c>
      <c r="B28" s="692">
        <v>419</v>
      </c>
      <c r="C28" s="1482">
        <v>96906</v>
      </c>
      <c r="D28" s="556">
        <v>840419212</v>
      </c>
      <c r="E28" s="853">
        <v>1456515524</v>
      </c>
      <c r="F28" s="559">
        <f t="shared" si="0"/>
        <v>57.700669725233908</v>
      </c>
      <c r="G28" s="564">
        <f t="shared" si="1"/>
        <v>722.7099904374686</v>
      </c>
    </row>
    <row r="29" spans="1:7" s="1" customFormat="1" ht="24.95" customHeight="1">
      <c r="A29" s="383">
        <v>2009</v>
      </c>
      <c r="B29" s="692">
        <v>417</v>
      </c>
      <c r="C29" s="1482">
        <v>84931</v>
      </c>
      <c r="D29" s="556">
        <v>727504483</v>
      </c>
      <c r="E29" s="853">
        <v>1325853065</v>
      </c>
      <c r="F29" s="559">
        <f t="shared" si="0"/>
        <v>54.870671736162556</v>
      </c>
      <c r="G29" s="564">
        <f t="shared" si="1"/>
        <v>713.81914240187132</v>
      </c>
    </row>
    <row r="30" spans="1:7" s="1" customFormat="1" ht="24.95" customHeight="1" thickBot="1">
      <c r="A30" s="1477">
        <v>2010</v>
      </c>
      <c r="B30" s="1483">
        <v>431</v>
      </c>
      <c r="C30" s="1484">
        <v>92863</v>
      </c>
      <c r="D30" s="557">
        <v>922367900</v>
      </c>
      <c r="E30" s="1485">
        <v>1798950940</v>
      </c>
      <c r="F30" s="1479">
        <f t="shared" si="0"/>
        <v>51.272543319052382</v>
      </c>
      <c r="G30" s="1486">
        <f t="shared" si="1"/>
        <v>827.71385445943667</v>
      </c>
    </row>
    <row r="31" spans="1:7" ht="19.899999999999999" customHeight="1">
      <c r="A31" s="60" t="s">
        <v>20</v>
      </c>
      <c r="B31" s="60"/>
      <c r="C31" s="60"/>
      <c r="D31" s="12"/>
      <c r="E31" s="115"/>
      <c r="F31" s="115"/>
    </row>
    <row r="32" spans="1:7" ht="19.899999999999999" customHeight="1">
      <c r="A32" s="31" t="s">
        <v>372</v>
      </c>
      <c r="B32" s="60"/>
      <c r="C32" s="60"/>
      <c r="D32" s="58"/>
      <c r="E32" s="58"/>
      <c r="F32" s="58"/>
    </row>
    <row r="33" spans="1:6">
      <c r="A33" s="58"/>
      <c r="B33" s="58"/>
      <c r="C33" s="58"/>
      <c r="D33" s="58"/>
      <c r="E33" s="58"/>
      <c r="F33" s="58"/>
    </row>
    <row r="34" spans="1:6">
      <c r="A34" s="58"/>
      <c r="B34" s="58"/>
      <c r="C34" s="57"/>
      <c r="D34" s="57"/>
      <c r="E34" s="57"/>
      <c r="F34" s="57"/>
    </row>
    <row r="35" spans="1:6" ht="15">
      <c r="A35" s="58"/>
      <c r="B35" s="58"/>
      <c r="C35" s="337"/>
      <c r="D35" s="618"/>
      <c r="E35" s="620"/>
      <c r="F35" s="57"/>
    </row>
  </sheetData>
  <mergeCells count="1">
    <mergeCell ref="A3:F3"/>
  </mergeCells>
  <phoneticPr fontId="0" type="noConversion"/>
  <printOptions horizontalCentered="1" verticalCentered="1"/>
  <pageMargins left="0.39370078740157483" right="0.39370078740157483" top="0.78740157480314965" bottom="0.27559055118110237" header="0.51181102362204722" footer="0.43307086614173229"/>
  <pageSetup paperSize="9" scale="60" orientation="landscape" horizontalDpi="300" verticalDpi="300" r:id="rId1"/>
  <headerFooter alignWithMargins="0">
    <oddFooter xml:space="preserve">&amp;R&amp;"Arial,Negrito"&amp;9
&amp;10 83&amp;"Arial,Normal"
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0"/>
  <sheetViews>
    <sheetView showGridLines="0" zoomScale="70" zoomScaleNormal="70" workbookViewId="0">
      <selection activeCell="Q9" sqref="Q8:Q9"/>
    </sheetView>
  </sheetViews>
  <sheetFormatPr defaultColWidth="11.42578125" defaultRowHeight="12.75"/>
  <cols>
    <col min="1" max="1" width="4" customWidth="1"/>
    <col min="2" max="2" width="10" customWidth="1"/>
    <col min="3" max="3" width="14" customWidth="1"/>
    <col min="4" max="4" width="17.7109375" customWidth="1"/>
    <col min="5" max="5" width="22.140625" customWidth="1"/>
    <col min="6" max="6" width="13.140625" customWidth="1"/>
    <col min="7" max="7" width="17.28515625" customWidth="1"/>
    <col min="8" max="8" width="15.85546875" customWidth="1"/>
    <col min="9" max="9" width="16.85546875" customWidth="1"/>
    <col min="10" max="10" width="15.7109375" customWidth="1"/>
    <col min="11" max="11" width="9.85546875" customWidth="1"/>
    <col min="12" max="12" width="8.7109375" customWidth="1"/>
  </cols>
  <sheetData>
    <row r="3" spans="3:11" ht="13.5" thickBot="1"/>
    <row r="4" spans="3:11" ht="16.5" thickBot="1">
      <c r="C4" s="1546" t="s">
        <v>92</v>
      </c>
      <c r="D4" s="1546"/>
      <c r="E4" s="1546"/>
    </row>
    <row r="5" spans="3:11" ht="16.5" thickBot="1">
      <c r="C5" s="1051"/>
      <c r="D5" s="15" t="s">
        <v>83</v>
      </c>
      <c r="E5" s="16" t="s">
        <v>88</v>
      </c>
    </row>
    <row r="6" spans="3:11" ht="18">
      <c r="C6" s="18">
        <v>1988</v>
      </c>
      <c r="D6" s="567">
        <v>178.5</v>
      </c>
      <c r="E6" s="570">
        <v>230.8</v>
      </c>
    </row>
    <row r="7" spans="3:11" ht="18">
      <c r="C7" s="18">
        <v>1989</v>
      </c>
      <c r="D7" s="568">
        <v>253.3</v>
      </c>
      <c r="E7" s="565">
        <v>280.89999999999998</v>
      </c>
    </row>
    <row r="8" spans="3:11" ht="18">
      <c r="C8" s="18">
        <v>1990</v>
      </c>
      <c r="D8" s="568">
        <v>372.4</v>
      </c>
      <c r="E8" s="565">
        <v>344.5</v>
      </c>
      <c r="F8" s="22"/>
    </row>
    <row r="9" spans="3:11" ht="18">
      <c r="C9" s="18">
        <v>1991</v>
      </c>
      <c r="D9" s="568">
        <v>247.9</v>
      </c>
      <c r="E9" s="565">
        <v>234.3</v>
      </c>
    </row>
    <row r="10" spans="3:11" ht="18">
      <c r="C10" s="18">
        <v>1992</v>
      </c>
      <c r="D10" s="568">
        <v>152.5</v>
      </c>
      <c r="E10" s="565">
        <v>208.3</v>
      </c>
    </row>
    <row r="11" spans="3:11" ht="18">
      <c r="C11" s="18">
        <v>1993</v>
      </c>
      <c r="D11" s="568">
        <v>168.6</v>
      </c>
      <c r="E11" s="565">
        <v>253</v>
      </c>
    </row>
    <row r="12" spans="3:11" ht="18">
      <c r="C12" s="18">
        <v>1994</v>
      </c>
      <c r="D12" s="568">
        <v>213.2</v>
      </c>
      <c r="E12" s="565">
        <v>352.9</v>
      </c>
    </row>
    <row r="13" spans="3:11" ht="18">
      <c r="C13" s="18">
        <v>1995</v>
      </c>
      <c r="D13" s="568">
        <v>306.5</v>
      </c>
      <c r="E13" s="565">
        <v>454.3</v>
      </c>
    </row>
    <row r="14" spans="3:11" ht="18">
      <c r="C14" s="18">
        <v>1996</v>
      </c>
      <c r="D14" s="568">
        <v>342.7</v>
      </c>
      <c r="E14" s="565">
        <v>464.9</v>
      </c>
    </row>
    <row r="15" spans="3:11" ht="18">
      <c r="C15" s="18">
        <v>1997</v>
      </c>
      <c r="D15" s="568">
        <v>370</v>
      </c>
      <c r="E15" s="565">
        <v>385.9</v>
      </c>
      <c r="H15" s="37"/>
      <c r="I15" s="615"/>
      <c r="J15" s="619"/>
      <c r="K15" s="37"/>
    </row>
    <row r="16" spans="3:11" ht="18">
      <c r="C16" s="18">
        <v>1998</v>
      </c>
      <c r="D16" s="568">
        <v>329.8</v>
      </c>
      <c r="E16" s="565">
        <v>370.2</v>
      </c>
      <c r="H16" s="37"/>
      <c r="I16" s="615"/>
      <c r="J16" s="619"/>
      <c r="K16" s="37"/>
    </row>
    <row r="17" spans="2:11" ht="18">
      <c r="C17" s="23">
        <v>1999</v>
      </c>
      <c r="D17" s="568">
        <v>186.8</v>
      </c>
      <c r="E17" s="565">
        <v>304.39999999999998</v>
      </c>
      <c r="H17" s="37"/>
      <c r="I17" s="37"/>
      <c r="J17" s="37"/>
      <c r="K17" s="37"/>
    </row>
    <row r="18" spans="2:11" ht="18">
      <c r="C18" s="23">
        <v>2000</v>
      </c>
      <c r="D18" s="569">
        <v>231.4</v>
      </c>
      <c r="E18" s="566">
        <v>405.8</v>
      </c>
    </row>
    <row r="19" spans="2:11" ht="18">
      <c r="C19" s="405">
        <v>2001</v>
      </c>
      <c r="D19" s="569">
        <v>202.8</v>
      </c>
      <c r="E19" s="565">
        <v>332.3</v>
      </c>
    </row>
    <row r="20" spans="2:11" ht="18">
      <c r="B20" s="24"/>
      <c r="C20" s="405">
        <v>2002</v>
      </c>
      <c r="D20" s="569">
        <v>182.7</v>
      </c>
      <c r="E20" s="565">
        <v>323.89999999999998</v>
      </c>
    </row>
    <row r="21" spans="2:11" ht="18">
      <c r="C21" s="405">
        <v>2003</v>
      </c>
      <c r="D21" s="569">
        <v>209.4</v>
      </c>
      <c r="E21" s="565">
        <v>398.9</v>
      </c>
    </row>
    <row r="22" spans="2:11" ht="18">
      <c r="C22" s="405">
        <v>2004</v>
      </c>
      <c r="D22" s="569">
        <v>290.2</v>
      </c>
      <c r="E22" s="565">
        <v>633.29999999999995</v>
      </c>
    </row>
    <row r="23" spans="2:11" ht="18">
      <c r="C23" s="405">
        <v>2005</v>
      </c>
      <c r="D23" s="569">
        <v>464.4</v>
      </c>
      <c r="E23" s="565">
        <v>811.6</v>
      </c>
    </row>
    <row r="24" spans="2:11" ht="18">
      <c r="C24" s="405">
        <v>2006</v>
      </c>
      <c r="D24" s="569">
        <v>612.70000000000005</v>
      </c>
      <c r="E24" s="565">
        <v>1058.7</v>
      </c>
    </row>
    <row r="25" spans="2:11" ht="18">
      <c r="C25" s="405">
        <v>2007</v>
      </c>
      <c r="D25" s="569">
        <v>675.1</v>
      </c>
      <c r="E25" s="565">
        <v>1298.4000000000001</v>
      </c>
    </row>
    <row r="26" spans="2:11" ht="18">
      <c r="C26" s="405">
        <v>2008</v>
      </c>
      <c r="D26" s="569">
        <v>840.4</v>
      </c>
      <c r="E26" s="565">
        <v>1456.5</v>
      </c>
    </row>
    <row r="27" spans="2:11" ht="18">
      <c r="C27" s="405">
        <v>2009</v>
      </c>
      <c r="D27" s="569">
        <v>727.5</v>
      </c>
      <c r="E27" s="565">
        <v>1325.9</v>
      </c>
    </row>
    <row r="28" spans="2:11" ht="18">
      <c r="C28" s="405">
        <v>2010</v>
      </c>
      <c r="D28" s="569">
        <v>922.4</v>
      </c>
      <c r="E28" s="565">
        <v>1798.9</v>
      </c>
    </row>
    <row r="33" ht="12.75" customHeight="1"/>
    <row r="40" ht="12" customHeight="1"/>
  </sheetData>
  <mergeCells count="1">
    <mergeCell ref="C4:E4"/>
  </mergeCells>
  <phoneticPr fontId="2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0" orientation="landscape" horizontalDpi="300" verticalDpi="300" r:id="rId1"/>
  <headerFooter alignWithMargins="0">
    <oddFooter>&amp;R&amp;"Arial,Negrito"84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zoomScale="70" zoomScaleNormal="70" workbookViewId="0">
      <selection activeCell="A26" sqref="A26:G29"/>
    </sheetView>
  </sheetViews>
  <sheetFormatPr defaultColWidth="11.42578125" defaultRowHeight="12.75"/>
  <cols>
    <col min="1" max="1" width="18.5703125" customWidth="1"/>
    <col min="2" max="2" width="29.85546875" customWidth="1"/>
    <col min="3" max="3" width="15" customWidth="1"/>
    <col min="4" max="4" width="26.5703125" customWidth="1"/>
    <col min="5" max="5" width="16.7109375" customWidth="1"/>
    <col min="6" max="6" width="26.7109375" customWidth="1"/>
    <col min="7" max="7" width="16.140625" customWidth="1"/>
  </cols>
  <sheetData>
    <row r="1" spans="1:7" ht="9.9499999999999993" customHeight="1"/>
    <row r="2" spans="1:7" ht="20.25" customHeight="1">
      <c r="A2" s="105" t="s">
        <v>237</v>
      </c>
      <c r="B2" s="494"/>
      <c r="C2" s="494"/>
      <c r="D2" s="38"/>
      <c r="E2" s="38"/>
      <c r="F2" s="38"/>
    </row>
    <row r="3" spans="1:7" ht="20.25" customHeight="1">
      <c r="A3" s="1545" t="s">
        <v>143</v>
      </c>
      <c r="B3" s="1545"/>
      <c r="C3" s="1545"/>
      <c r="D3" s="1545"/>
      <c r="E3" s="1545"/>
      <c r="F3" s="1545"/>
    </row>
    <row r="4" spans="1:7" ht="20.25" customHeight="1">
      <c r="A4" s="1155" t="s">
        <v>1289</v>
      </c>
      <c r="B4" s="105"/>
      <c r="C4" s="105"/>
      <c r="D4" s="105"/>
      <c r="E4" s="105"/>
      <c r="F4" s="105"/>
    </row>
    <row r="5" spans="1:7" ht="19.899999999999999" customHeight="1" thickBot="1">
      <c r="A5" s="12"/>
      <c r="B5" s="12"/>
      <c r="C5" s="12"/>
      <c r="D5" s="12"/>
      <c r="E5" s="12"/>
      <c r="F5" s="31" t="s">
        <v>7</v>
      </c>
      <c r="G5" s="41"/>
    </row>
    <row r="6" spans="1:7" ht="27.95" customHeight="1" thickBot="1">
      <c r="A6" s="999" t="s">
        <v>241</v>
      </c>
      <c r="B6" s="999" t="s">
        <v>87</v>
      </c>
      <c r="C6" s="999" t="s">
        <v>167</v>
      </c>
      <c r="D6" s="999" t="s">
        <v>88</v>
      </c>
      <c r="E6" s="999" t="s">
        <v>167</v>
      </c>
      <c r="F6" s="995" t="s">
        <v>89</v>
      </c>
      <c r="G6" s="995" t="s">
        <v>167</v>
      </c>
    </row>
    <row r="7" spans="1:7" s="1" customFormat="1" ht="24.95" customHeight="1">
      <c r="A7" s="630">
        <v>1988</v>
      </c>
      <c r="B7" s="694">
        <v>114375695</v>
      </c>
      <c r="C7" s="694" t="s">
        <v>304</v>
      </c>
      <c r="D7" s="694">
        <v>230823394</v>
      </c>
      <c r="E7" s="1169" t="s">
        <v>304</v>
      </c>
      <c r="F7" s="694">
        <f>(B7+D7)</f>
        <v>345199089</v>
      </c>
      <c r="G7" s="1171" t="s">
        <v>304</v>
      </c>
    </row>
    <row r="8" spans="1:7" s="1" customFormat="1" ht="24.95" customHeight="1">
      <c r="A8" s="383">
        <v>1989</v>
      </c>
      <c r="B8" s="695">
        <v>187779499</v>
      </c>
      <c r="C8" s="559">
        <f>(B8-B7)/B7*100</f>
        <v>64.177799313044616</v>
      </c>
      <c r="D8" s="695">
        <v>280914087</v>
      </c>
      <c r="E8" s="1170">
        <f>(D8-D7)/D7*100</f>
        <v>21.700873612490078</v>
      </c>
      <c r="F8" s="695">
        <f t="shared" ref="F8:F29" si="0">(B8+D8)</f>
        <v>468693586</v>
      </c>
      <c r="G8" s="1172">
        <f>(F8-F7)/F7*100</f>
        <v>35.774861792871071</v>
      </c>
    </row>
    <row r="9" spans="1:7" s="1" customFormat="1" ht="24.95" customHeight="1">
      <c r="A9" s="383">
        <v>1990</v>
      </c>
      <c r="B9" s="695">
        <v>233090892</v>
      </c>
      <c r="C9" s="559">
        <f t="shared" ref="C9:C29" si="1">(B9-B8)/B8*100</f>
        <v>24.130106450012416</v>
      </c>
      <c r="D9" s="695">
        <v>344476865</v>
      </c>
      <c r="E9" s="1170">
        <f t="shared" ref="E9:E29" si="2">(D9-D8)/D8*100</f>
        <v>22.627123715586393</v>
      </c>
      <c r="F9" s="695">
        <f t="shared" si="0"/>
        <v>577567757</v>
      </c>
      <c r="G9" s="1172">
        <f t="shared" ref="G9:G29" si="3">(F9-F8)/F8*100</f>
        <v>23.229285454740573</v>
      </c>
    </row>
    <row r="10" spans="1:7" s="1" customFormat="1" ht="24.95" customHeight="1">
      <c r="A10" s="383">
        <v>1991</v>
      </c>
      <c r="B10" s="695">
        <v>156657731</v>
      </c>
      <c r="C10" s="559">
        <f t="shared" si="1"/>
        <v>-32.791140118851146</v>
      </c>
      <c r="D10" s="695">
        <v>234338368</v>
      </c>
      <c r="E10" s="1170">
        <f t="shared" si="2"/>
        <v>-31.972683274390572</v>
      </c>
      <c r="F10" s="695">
        <f t="shared" si="0"/>
        <v>390996099</v>
      </c>
      <c r="G10" s="1172">
        <f t="shared" si="3"/>
        <v>-32.302990556309737</v>
      </c>
    </row>
    <row r="11" spans="1:7" s="1" customFormat="1" ht="24.95" customHeight="1">
      <c r="A11" s="383">
        <v>1992</v>
      </c>
      <c r="B11" s="695">
        <v>114328415</v>
      </c>
      <c r="C11" s="559">
        <f t="shared" si="1"/>
        <v>-27.020253472201766</v>
      </c>
      <c r="D11" s="695">
        <v>208312160</v>
      </c>
      <c r="E11" s="1170">
        <f t="shared" si="2"/>
        <v>-11.106251281907024</v>
      </c>
      <c r="F11" s="695">
        <f t="shared" si="0"/>
        <v>322640575</v>
      </c>
      <c r="G11" s="1172">
        <f t="shared" si="3"/>
        <v>-17.482405623693957</v>
      </c>
    </row>
    <row r="12" spans="1:7" s="1" customFormat="1" ht="24.95" customHeight="1">
      <c r="A12" s="383">
        <v>1993</v>
      </c>
      <c r="B12" s="695">
        <v>111941985</v>
      </c>
      <c r="C12" s="559">
        <f t="shared" si="1"/>
        <v>-2.0873463521732543</v>
      </c>
      <c r="D12" s="695">
        <v>253085838</v>
      </c>
      <c r="E12" s="1170">
        <f t="shared" si="2"/>
        <v>21.493549872460637</v>
      </c>
      <c r="F12" s="695">
        <f t="shared" si="0"/>
        <v>365027823</v>
      </c>
      <c r="G12" s="1172">
        <f t="shared" si="3"/>
        <v>13.137606142686797</v>
      </c>
    </row>
    <row r="13" spans="1:7" s="1" customFormat="1" ht="24.95" customHeight="1">
      <c r="A13" s="383">
        <v>1994</v>
      </c>
      <c r="B13" s="695">
        <v>145591654</v>
      </c>
      <c r="C13" s="559">
        <f t="shared" si="1"/>
        <v>30.059918090607379</v>
      </c>
      <c r="D13" s="695">
        <v>352894311</v>
      </c>
      <c r="E13" s="1170">
        <f t="shared" si="2"/>
        <v>39.436609250336637</v>
      </c>
      <c r="F13" s="695">
        <f t="shared" si="0"/>
        <v>498485965</v>
      </c>
      <c r="G13" s="1172">
        <f t="shared" si="3"/>
        <v>36.561087564001937</v>
      </c>
    </row>
    <row r="14" spans="1:7" s="1" customFormat="1" ht="24.95" customHeight="1">
      <c r="A14" s="383">
        <v>1995</v>
      </c>
      <c r="B14" s="695">
        <v>207187750</v>
      </c>
      <c r="C14" s="559">
        <f t="shared" si="1"/>
        <v>42.307436111688105</v>
      </c>
      <c r="D14" s="695">
        <v>454339184</v>
      </c>
      <c r="E14" s="1170">
        <f t="shared" si="2"/>
        <v>28.74653113917725</v>
      </c>
      <c r="F14" s="695">
        <f t="shared" si="0"/>
        <v>661526934</v>
      </c>
      <c r="G14" s="1172">
        <f t="shared" si="3"/>
        <v>32.707233592825425</v>
      </c>
    </row>
    <row r="15" spans="1:7" s="1" customFormat="1" ht="24.95" customHeight="1">
      <c r="A15" s="383">
        <v>1996</v>
      </c>
      <c r="B15" s="695">
        <v>224418574</v>
      </c>
      <c r="C15" s="559">
        <f t="shared" si="1"/>
        <v>8.3165264355638779</v>
      </c>
      <c r="D15" s="695">
        <v>464863978</v>
      </c>
      <c r="E15" s="1170">
        <f t="shared" si="2"/>
        <v>2.3165058992578551</v>
      </c>
      <c r="F15" s="695">
        <f t="shared" si="0"/>
        <v>689282552</v>
      </c>
      <c r="G15" s="1172">
        <f t="shared" si="3"/>
        <v>4.1956897857767341</v>
      </c>
    </row>
    <row r="16" spans="1:7" s="1" customFormat="1" ht="24.95" customHeight="1">
      <c r="A16" s="383">
        <v>1997</v>
      </c>
      <c r="B16" s="695">
        <v>184622460</v>
      </c>
      <c r="C16" s="559">
        <f t="shared" si="1"/>
        <v>-17.732985862391228</v>
      </c>
      <c r="D16" s="695">
        <v>385874301</v>
      </c>
      <c r="E16" s="1170">
        <f t="shared" si="2"/>
        <v>-16.991997818338163</v>
      </c>
      <c r="F16" s="695">
        <f t="shared" si="0"/>
        <v>570496761</v>
      </c>
      <c r="G16" s="1172">
        <f t="shared" si="3"/>
        <v>-17.233250813521245</v>
      </c>
    </row>
    <row r="17" spans="1:7" s="1" customFormat="1" ht="24.95" customHeight="1">
      <c r="A17" s="383">
        <v>1998</v>
      </c>
      <c r="B17" s="695">
        <v>139519097</v>
      </c>
      <c r="C17" s="559">
        <f t="shared" si="1"/>
        <v>-24.430052009923386</v>
      </c>
      <c r="D17" s="695">
        <v>370175981</v>
      </c>
      <c r="E17" s="1170">
        <f t="shared" si="2"/>
        <v>-4.068247084430741</v>
      </c>
      <c r="F17" s="695">
        <f t="shared" si="0"/>
        <v>509695078</v>
      </c>
      <c r="G17" s="1172">
        <f t="shared" si="3"/>
        <v>-10.657673655048148</v>
      </c>
    </row>
    <row r="18" spans="1:7" s="1" customFormat="1" ht="24.95" customHeight="1">
      <c r="A18" s="383">
        <v>1999</v>
      </c>
      <c r="B18" s="695">
        <v>100220524</v>
      </c>
      <c r="C18" s="559">
        <f t="shared" si="1"/>
        <v>-28.167164097972915</v>
      </c>
      <c r="D18" s="695">
        <v>304365389</v>
      </c>
      <c r="E18" s="1170">
        <f t="shared" si="2"/>
        <v>-17.77819074652496</v>
      </c>
      <c r="F18" s="695">
        <f t="shared" si="0"/>
        <v>404585913</v>
      </c>
      <c r="G18" s="1172">
        <f t="shared" si="3"/>
        <v>-20.621969788768489</v>
      </c>
    </row>
    <row r="19" spans="1:7" s="1" customFormat="1" ht="24.95" customHeight="1">
      <c r="A19" s="383">
        <v>2000</v>
      </c>
      <c r="B19" s="695">
        <v>104797596</v>
      </c>
      <c r="C19" s="559">
        <f t="shared" si="1"/>
        <v>4.5670006674481165</v>
      </c>
      <c r="D19" s="695">
        <v>405834930</v>
      </c>
      <c r="E19" s="1170">
        <f t="shared" si="2"/>
        <v>33.338068212479968</v>
      </c>
      <c r="F19" s="695">
        <f t="shared" si="0"/>
        <v>510632526</v>
      </c>
      <c r="G19" s="1172">
        <f t="shared" si="3"/>
        <v>26.211148137527964</v>
      </c>
    </row>
    <row r="20" spans="1:7" s="1" customFormat="1" ht="24.95" customHeight="1">
      <c r="A20" s="383">
        <v>2001</v>
      </c>
      <c r="B20" s="695">
        <v>83598099.88000001</v>
      </c>
      <c r="C20" s="559">
        <f t="shared" si="1"/>
        <v>-20.228990863492697</v>
      </c>
      <c r="D20" s="695">
        <v>332322936.43000001</v>
      </c>
      <c r="E20" s="1170">
        <f t="shared" si="2"/>
        <v>-18.113766986493744</v>
      </c>
      <c r="F20" s="695">
        <f t="shared" si="0"/>
        <v>415921036.31</v>
      </c>
      <c r="G20" s="1172">
        <f t="shared" si="3"/>
        <v>-18.547876382242052</v>
      </c>
    </row>
    <row r="21" spans="1:7" s="1" customFormat="1" ht="24.95" customHeight="1">
      <c r="A21" s="383">
        <v>2002</v>
      </c>
      <c r="B21" s="695">
        <v>85674940</v>
      </c>
      <c r="C21" s="559">
        <f t="shared" si="1"/>
        <v>2.4843149820165382</v>
      </c>
      <c r="D21" s="695">
        <v>323861897</v>
      </c>
      <c r="E21" s="1170">
        <f t="shared" si="2"/>
        <v>-2.5460293294508207</v>
      </c>
      <c r="F21" s="695">
        <f t="shared" si="0"/>
        <v>409536837</v>
      </c>
      <c r="G21" s="1172">
        <f t="shared" si="3"/>
        <v>-1.5349546554893758</v>
      </c>
    </row>
    <row r="22" spans="1:7" s="1" customFormat="1" ht="24.95" customHeight="1">
      <c r="A22" s="383">
        <v>2003</v>
      </c>
      <c r="B22" s="695">
        <v>81354092</v>
      </c>
      <c r="C22" s="559">
        <f t="shared" si="1"/>
        <v>-5.043304378153052</v>
      </c>
      <c r="D22" s="695">
        <v>398879554</v>
      </c>
      <c r="E22" s="1170">
        <f t="shared" si="2"/>
        <v>23.163471126089281</v>
      </c>
      <c r="F22" s="695">
        <f t="shared" si="0"/>
        <v>480233646</v>
      </c>
      <c r="G22" s="1172">
        <f t="shared" si="3"/>
        <v>17.262625144511727</v>
      </c>
    </row>
    <row r="23" spans="1:7" s="1" customFormat="1" ht="24.95" customHeight="1">
      <c r="A23" s="383">
        <v>2004</v>
      </c>
      <c r="B23" s="695">
        <v>117489473</v>
      </c>
      <c r="C23" s="559">
        <f t="shared" si="1"/>
        <v>44.417410497310939</v>
      </c>
      <c r="D23" s="695">
        <v>631923103</v>
      </c>
      <c r="E23" s="1170">
        <f t="shared" si="2"/>
        <v>58.424541108467039</v>
      </c>
      <c r="F23" s="695">
        <f t="shared" si="0"/>
        <v>749412576</v>
      </c>
      <c r="G23" s="1172">
        <f t="shared" si="3"/>
        <v>56.051659903896031</v>
      </c>
    </row>
    <row r="24" spans="1:7" s="1" customFormat="1" ht="24.95" customHeight="1">
      <c r="A24" s="383">
        <v>2005</v>
      </c>
      <c r="B24" s="695">
        <v>176753689</v>
      </c>
      <c r="C24" s="559">
        <f t="shared" si="1"/>
        <v>50.442149825627361</v>
      </c>
      <c r="D24" s="695">
        <v>811635464</v>
      </c>
      <c r="E24" s="1170">
        <f t="shared" si="2"/>
        <v>28.43896039673675</v>
      </c>
      <c r="F24" s="695">
        <f t="shared" si="0"/>
        <v>988389153</v>
      </c>
      <c r="G24" s="1172">
        <f t="shared" si="3"/>
        <v>31.888519709068774</v>
      </c>
    </row>
    <row r="25" spans="1:7" s="1" customFormat="1" ht="24.95" customHeight="1">
      <c r="A25" s="383">
        <v>2006</v>
      </c>
      <c r="B25" s="695">
        <v>235314221</v>
      </c>
      <c r="C25" s="559">
        <f t="shared" si="1"/>
        <v>33.131151225929997</v>
      </c>
      <c r="D25" s="695">
        <v>1058673747</v>
      </c>
      <c r="E25" s="1170">
        <f t="shared" si="2"/>
        <v>30.437098174901827</v>
      </c>
      <c r="F25" s="695">
        <f t="shared" si="0"/>
        <v>1293987968</v>
      </c>
      <c r="G25" s="1172">
        <f t="shared" si="3"/>
        <v>30.91887583675253</v>
      </c>
    </row>
    <row r="26" spans="1:7" s="1" customFormat="1" ht="24.95" customHeight="1">
      <c r="A26" s="383">
        <v>2007</v>
      </c>
      <c r="B26" s="695">
        <v>301346408</v>
      </c>
      <c r="C26" s="559">
        <f t="shared" si="1"/>
        <v>28.061281940116999</v>
      </c>
      <c r="D26" s="695">
        <v>1298408958</v>
      </c>
      <c r="E26" s="1170">
        <f t="shared" si="2"/>
        <v>22.644862185290403</v>
      </c>
      <c r="F26" s="695">
        <f t="shared" si="0"/>
        <v>1599755366</v>
      </c>
      <c r="G26" s="1172">
        <f t="shared" si="3"/>
        <v>23.629848620045284</v>
      </c>
    </row>
    <row r="27" spans="1:7" s="1" customFormat="1" ht="24.95" customHeight="1">
      <c r="A27" s="383">
        <v>2008</v>
      </c>
      <c r="B27" s="695">
        <v>316596177</v>
      </c>
      <c r="C27" s="559">
        <f t="shared" si="1"/>
        <v>5.060544474782656</v>
      </c>
      <c r="D27" s="695">
        <v>1456515524</v>
      </c>
      <c r="E27" s="1170">
        <f t="shared" si="2"/>
        <v>12.176946641182985</v>
      </c>
      <c r="F27" s="695">
        <f t="shared" si="0"/>
        <v>1773111701</v>
      </c>
      <c r="G27" s="1172">
        <f t="shared" si="3"/>
        <v>10.836427786671978</v>
      </c>
    </row>
    <row r="28" spans="1:7" s="1" customFormat="1" ht="24.95" customHeight="1">
      <c r="A28" s="383">
        <v>2009</v>
      </c>
      <c r="B28" s="695">
        <v>312505689</v>
      </c>
      <c r="C28" s="559">
        <f t="shared" si="1"/>
        <v>-1.2920206550693756</v>
      </c>
      <c r="D28" s="695">
        <v>1325853065</v>
      </c>
      <c r="E28" s="1170">
        <f t="shared" si="2"/>
        <v>-8.9708936737704139</v>
      </c>
      <c r="F28" s="695">
        <f t="shared" si="0"/>
        <v>1638358754</v>
      </c>
      <c r="G28" s="1172">
        <f t="shared" si="3"/>
        <v>-7.5998002226256816</v>
      </c>
    </row>
    <row r="29" spans="1:7" s="1" customFormat="1" ht="24.95" customHeight="1" thickBot="1">
      <c r="A29" s="1477">
        <v>2010</v>
      </c>
      <c r="B29" s="1478">
        <v>308871455</v>
      </c>
      <c r="C29" s="1479">
        <f t="shared" si="1"/>
        <v>-1.1629337090244141</v>
      </c>
      <c r="D29" s="1478">
        <v>1798950940</v>
      </c>
      <c r="E29" s="1480">
        <f t="shared" si="2"/>
        <v>35.682526781351896</v>
      </c>
      <c r="F29" s="1478">
        <f t="shared" si="0"/>
        <v>2107822395</v>
      </c>
      <c r="G29" s="1481">
        <f t="shared" si="3"/>
        <v>28.654508046776673</v>
      </c>
    </row>
    <row r="30" spans="1:7" ht="19.899999999999999" customHeight="1">
      <c r="A30" s="60" t="s">
        <v>20</v>
      </c>
      <c r="B30" s="12"/>
      <c r="C30" s="12"/>
      <c r="D30" s="115"/>
      <c r="E30" s="115"/>
      <c r="F30" s="115"/>
    </row>
    <row r="31" spans="1:7" ht="19.899999999999999" customHeight="1">
      <c r="A31" s="60" t="s">
        <v>299</v>
      </c>
      <c r="B31" s="58"/>
      <c r="C31" s="58"/>
      <c r="D31" s="58"/>
      <c r="E31" s="58"/>
      <c r="F31" s="58"/>
    </row>
    <row r="32" spans="1:7">
      <c r="A32" s="58"/>
      <c r="B32" s="58"/>
      <c r="C32" s="58"/>
      <c r="D32" s="58"/>
      <c r="E32" s="58"/>
      <c r="F32" s="58"/>
    </row>
    <row r="33" spans="1:6">
      <c r="A33" s="58"/>
      <c r="B33" s="58"/>
      <c r="C33" s="58"/>
      <c r="D33" s="58"/>
      <c r="E33" s="58"/>
      <c r="F33" s="58"/>
    </row>
    <row r="34" spans="1:6">
      <c r="A34" s="58"/>
      <c r="B34" s="58"/>
      <c r="C34" s="58"/>
      <c r="D34" s="58"/>
      <c r="E34" s="58"/>
      <c r="F34" s="58"/>
    </row>
  </sheetData>
  <mergeCells count="1">
    <mergeCell ref="A3:F3"/>
  </mergeCells>
  <phoneticPr fontId="0" type="noConversion"/>
  <printOptions horizontalCentered="1" verticalCentered="1"/>
  <pageMargins left="0.39370078740157483" right="0.39370078740157483" top="0.78740157480314965" bottom="0.27559055118110237" header="0.51181102362204722" footer="0.43307086614173229"/>
  <pageSetup paperSize="9" scale="60" orientation="landscape" horizontalDpi="300" verticalDpi="300" r:id="rId1"/>
  <headerFooter alignWithMargins="0">
    <oddFooter xml:space="preserve">&amp;R&amp;"Arial,Negrito"&amp;9
85&amp;"Arial,Normal"&amp;10
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zoomScale="60" zoomScaleNormal="60" workbookViewId="0">
      <selection activeCell="K32" sqref="K32"/>
    </sheetView>
  </sheetViews>
  <sheetFormatPr defaultColWidth="11.42578125" defaultRowHeight="12.75"/>
  <cols>
    <col min="1" max="1" width="15.28515625" customWidth="1"/>
    <col min="2" max="2" width="19.140625" customWidth="1"/>
    <col min="3" max="3" width="16.7109375" customWidth="1"/>
    <col min="4" max="4" width="14.28515625" customWidth="1"/>
    <col min="5" max="6" width="11.42578125" customWidth="1"/>
    <col min="7" max="7" width="22.28515625" customWidth="1"/>
    <col min="8" max="8" width="21.140625" customWidth="1"/>
    <col min="9" max="9" width="18.85546875" customWidth="1"/>
  </cols>
  <sheetData>
    <row r="2" spans="1:11" s="576" customFormat="1" ht="27.95" customHeight="1">
      <c r="A2" s="106"/>
      <c r="B2" s="577"/>
      <c r="C2" s="577"/>
      <c r="D2" s="577"/>
      <c r="E2" s="577"/>
      <c r="F2" s="577"/>
      <c r="G2" s="577"/>
      <c r="H2" s="577"/>
      <c r="I2" s="578"/>
      <c r="J2" s="578"/>
      <c r="K2" s="578"/>
    </row>
    <row r="3" spans="1:11" ht="15">
      <c r="A3" s="10"/>
      <c r="B3" s="11"/>
      <c r="C3" s="11"/>
      <c r="F3" s="37"/>
      <c r="G3" s="37"/>
      <c r="H3" s="37"/>
      <c r="I3" s="37"/>
      <c r="J3" s="37"/>
    </row>
    <row r="4" spans="1:11" ht="18">
      <c r="A4" s="10"/>
      <c r="B4" s="11"/>
      <c r="C4" s="11"/>
      <c r="F4" s="37"/>
      <c r="G4" s="619"/>
      <c r="H4" s="619"/>
      <c r="I4" s="619"/>
      <c r="J4" s="37"/>
    </row>
    <row r="5" spans="1:11" ht="12" customHeight="1">
      <c r="F5" s="37"/>
      <c r="G5" s="619"/>
      <c r="H5" s="619"/>
      <c r="I5" s="619"/>
      <c r="J5" s="37"/>
    </row>
    <row r="6" spans="1:11" ht="12" customHeight="1">
      <c r="F6" s="37"/>
      <c r="G6" s="37"/>
      <c r="H6" s="37"/>
      <c r="I6" s="37"/>
      <c r="J6" s="37"/>
    </row>
    <row r="7" spans="1:11" ht="12" customHeight="1" thickBot="1">
      <c r="F7" s="37"/>
      <c r="G7" s="37"/>
      <c r="H7" s="37"/>
      <c r="I7" s="37"/>
      <c r="J7" s="37"/>
    </row>
    <row r="8" spans="1:11" ht="12" customHeight="1" thickBot="1">
      <c r="E8" s="13"/>
      <c r="F8" s="571" t="s">
        <v>87</v>
      </c>
      <c r="G8" s="571" t="s">
        <v>88</v>
      </c>
      <c r="H8" s="571" t="s">
        <v>89</v>
      </c>
    </row>
    <row r="9" spans="1:11" ht="12" customHeight="1">
      <c r="E9" s="631">
        <v>1988</v>
      </c>
      <c r="F9" s="572">
        <v>114.4</v>
      </c>
      <c r="G9" s="572">
        <v>230.8</v>
      </c>
      <c r="H9" s="572">
        <v>345.2</v>
      </c>
    </row>
    <row r="10" spans="1:11" ht="12" customHeight="1">
      <c r="E10" s="631">
        <v>1989</v>
      </c>
      <c r="F10" s="573">
        <v>187.8</v>
      </c>
      <c r="G10" s="573">
        <v>280.89999999999998</v>
      </c>
      <c r="H10" s="573">
        <v>468.7</v>
      </c>
    </row>
    <row r="11" spans="1:11" ht="12" customHeight="1">
      <c r="E11" s="631">
        <v>1990</v>
      </c>
      <c r="F11" s="573">
        <v>233.1</v>
      </c>
      <c r="G11" s="573">
        <v>344.5</v>
      </c>
      <c r="H11" s="573">
        <v>577.6</v>
      </c>
    </row>
    <row r="12" spans="1:11" ht="12" customHeight="1">
      <c r="E12" s="631">
        <v>1991</v>
      </c>
      <c r="F12" s="573">
        <v>156.69999999999999</v>
      </c>
      <c r="G12" s="573">
        <v>234.3</v>
      </c>
      <c r="H12" s="573">
        <v>391</v>
      </c>
    </row>
    <row r="13" spans="1:11" ht="12" customHeight="1">
      <c r="E13" s="631">
        <v>1992</v>
      </c>
      <c r="F13" s="573">
        <v>114.3</v>
      </c>
      <c r="G13" s="573">
        <v>208.3</v>
      </c>
      <c r="H13" s="573">
        <v>322.60000000000002</v>
      </c>
    </row>
    <row r="14" spans="1:11" ht="12" customHeight="1">
      <c r="E14" s="631">
        <v>1993</v>
      </c>
      <c r="F14" s="573">
        <v>111.9</v>
      </c>
      <c r="G14" s="573">
        <v>253.1</v>
      </c>
      <c r="H14" s="573">
        <v>365</v>
      </c>
    </row>
    <row r="15" spans="1:11" ht="12" customHeight="1">
      <c r="E15" s="631">
        <v>1994</v>
      </c>
      <c r="F15" s="573">
        <v>145.6</v>
      </c>
      <c r="G15" s="573">
        <v>352.9</v>
      </c>
      <c r="H15" s="573">
        <v>498.5</v>
      </c>
    </row>
    <row r="16" spans="1:11" ht="12" customHeight="1">
      <c r="E16" s="631">
        <v>1995</v>
      </c>
      <c r="F16" s="573">
        <v>207.2</v>
      </c>
      <c r="G16" s="573">
        <v>454.3</v>
      </c>
      <c r="H16" s="573">
        <v>661.5</v>
      </c>
    </row>
    <row r="17" spans="5:8" ht="12" customHeight="1">
      <c r="E17" s="631">
        <v>1996</v>
      </c>
      <c r="F17" s="573">
        <v>224.4</v>
      </c>
      <c r="G17" s="573">
        <v>464.9</v>
      </c>
      <c r="H17" s="573">
        <v>689.3</v>
      </c>
    </row>
    <row r="18" spans="5:8" ht="12" customHeight="1">
      <c r="E18" s="631">
        <v>1997</v>
      </c>
      <c r="F18" s="573">
        <v>184</v>
      </c>
      <c r="G18" s="573">
        <v>385.9</v>
      </c>
      <c r="H18" s="573">
        <v>570.5</v>
      </c>
    </row>
    <row r="19" spans="5:8" ht="12" customHeight="1">
      <c r="E19" s="631">
        <v>1998</v>
      </c>
      <c r="F19" s="573">
        <v>139.5</v>
      </c>
      <c r="G19" s="573">
        <v>370.2</v>
      </c>
      <c r="H19" s="573">
        <v>509.7</v>
      </c>
    </row>
    <row r="20" spans="5:8" ht="12" customHeight="1">
      <c r="E20" s="631">
        <v>1999</v>
      </c>
      <c r="F20" s="573">
        <v>100.2</v>
      </c>
      <c r="G20" s="573">
        <v>304.39999999999998</v>
      </c>
      <c r="H20" s="573">
        <v>404.6</v>
      </c>
    </row>
    <row r="21" spans="5:8" ht="12" customHeight="1">
      <c r="E21" s="631">
        <v>2000</v>
      </c>
      <c r="F21" s="574">
        <v>104.8</v>
      </c>
      <c r="G21" s="574">
        <v>405.8</v>
      </c>
      <c r="H21" s="573">
        <v>510.6</v>
      </c>
    </row>
    <row r="22" spans="5:8" ht="12" customHeight="1">
      <c r="E22" s="631">
        <v>2001</v>
      </c>
      <c r="F22" s="573">
        <v>83.6</v>
      </c>
      <c r="G22" s="573">
        <v>332.3</v>
      </c>
      <c r="H22" s="573">
        <v>415.9</v>
      </c>
    </row>
    <row r="23" spans="5:8">
      <c r="E23" s="631">
        <v>2002</v>
      </c>
      <c r="F23" s="573">
        <v>85.7</v>
      </c>
      <c r="G23" s="573">
        <v>323.89999999999998</v>
      </c>
      <c r="H23" s="573">
        <v>409.5</v>
      </c>
    </row>
    <row r="24" spans="5:8">
      <c r="E24" s="631">
        <v>2003</v>
      </c>
      <c r="F24" s="573">
        <v>81.3</v>
      </c>
      <c r="G24" s="573">
        <v>398.5</v>
      </c>
      <c r="H24" s="573">
        <v>480.2</v>
      </c>
    </row>
    <row r="25" spans="5:8" ht="13.5" thickBot="1">
      <c r="E25" s="631">
        <v>2004</v>
      </c>
      <c r="F25" s="575">
        <v>118.8</v>
      </c>
      <c r="G25" s="575">
        <v>633.29999999999995</v>
      </c>
      <c r="H25" s="575">
        <v>752.1</v>
      </c>
    </row>
    <row r="26" spans="5:8">
      <c r="E26" s="631">
        <v>2005</v>
      </c>
      <c r="F26" s="573">
        <v>177.4</v>
      </c>
      <c r="G26" s="573">
        <v>814.5</v>
      </c>
      <c r="H26" s="573">
        <v>991.7</v>
      </c>
    </row>
    <row r="27" spans="5:8">
      <c r="E27" s="631">
        <v>2006</v>
      </c>
      <c r="F27" s="573">
        <v>235.7</v>
      </c>
      <c r="G27" s="573">
        <v>1058.7</v>
      </c>
      <c r="H27" s="573">
        <v>1294.7</v>
      </c>
    </row>
    <row r="28" spans="5:8">
      <c r="E28" s="631">
        <v>2007</v>
      </c>
      <c r="F28" s="573">
        <v>301.39999999999998</v>
      </c>
      <c r="G28" s="573">
        <v>1298.4000000000001</v>
      </c>
      <c r="H28" s="573">
        <v>1599.8</v>
      </c>
    </row>
    <row r="29" spans="5:8">
      <c r="E29" s="631">
        <v>2008</v>
      </c>
      <c r="F29" s="573">
        <v>316.60000000000002</v>
      </c>
      <c r="G29" s="573">
        <v>1475</v>
      </c>
      <c r="H29" s="573">
        <v>1791.6</v>
      </c>
    </row>
    <row r="30" spans="5:8">
      <c r="E30" s="631">
        <v>2009</v>
      </c>
      <c r="F30" s="573">
        <v>312.60000000000002</v>
      </c>
      <c r="G30" s="573">
        <v>1326</v>
      </c>
      <c r="H30" s="573">
        <v>1638.6</v>
      </c>
    </row>
    <row r="31" spans="5:8">
      <c r="E31" s="631">
        <v>2010</v>
      </c>
      <c r="F31" s="573">
        <v>308.39999999999998</v>
      </c>
      <c r="G31" s="573">
        <v>1798.3</v>
      </c>
      <c r="H31" s="573">
        <v>2107</v>
      </c>
    </row>
  </sheetData>
  <phoneticPr fontId="24" type="noConversion"/>
  <printOptions horizontalCentered="1" verticalCentered="1"/>
  <pageMargins left="0.78740157480314965" right="0.78740157480314965" top="0.43307086614173229" bottom="0.98425196850393704" header="0.9055118110236221" footer="0.51181102362204722"/>
  <pageSetup paperSize="9" scale="70" orientation="landscape" horizontalDpi="300" verticalDpi="300" r:id="rId1"/>
  <headerFooter alignWithMargins="0">
    <oddFooter>&amp;R86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opLeftCell="A5" workbookViewId="0">
      <selection activeCell="I5" sqref="I5:L28"/>
    </sheetView>
  </sheetViews>
  <sheetFormatPr defaultRowHeight="12.75"/>
  <cols>
    <col min="1" max="1" width="39.5703125" customWidth="1"/>
    <col min="2" max="2" width="15.7109375" customWidth="1"/>
    <col min="3" max="3" width="14.5703125" customWidth="1"/>
    <col min="4" max="4" width="13.42578125" customWidth="1"/>
    <col min="5" max="5" width="13.7109375" customWidth="1"/>
    <col min="6" max="6" width="14.140625" customWidth="1"/>
    <col min="7" max="7" width="13.7109375" customWidth="1"/>
    <col min="8" max="8" width="13.85546875" customWidth="1"/>
    <col min="9" max="9" width="13.42578125" customWidth="1"/>
    <col min="10" max="10" width="12.7109375" customWidth="1"/>
    <col min="11" max="11" width="14.28515625" customWidth="1"/>
    <col min="12" max="12" width="14" customWidth="1"/>
    <col min="13" max="13" width="15.5703125" customWidth="1"/>
  </cols>
  <sheetData>
    <row r="1" spans="1:13" ht="15.75">
      <c r="A1" s="794" t="s">
        <v>237</v>
      </c>
      <c r="B1" s="80"/>
      <c r="C1" s="80"/>
      <c r="D1" s="80"/>
      <c r="E1" s="80"/>
      <c r="F1" s="12"/>
      <c r="G1" s="12"/>
      <c r="H1" s="12"/>
      <c r="I1" s="12"/>
      <c r="J1" s="12"/>
      <c r="K1" s="12"/>
      <c r="L1" s="12"/>
    </row>
    <row r="2" spans="1:13" ht="15.75">
      <c r="A2" s="60" t="s">
        <v>484</v>
      </c>
      <c r="B2" s="60"/>
      <c r="C2" s="60"/>
      <c r="D2" s="60"/>
      <c r="E2" s="60"/>
      <c r="F2" s="12"/>
      <c r="G2" s="12"/>
      <c r="H2" s="12"/>
      <c r="I2" s="12"/>
      <c r="J2" s="12"/>
      <c r="K2" s="12"/>
      <c r="L2" s="12"/>
    </row>
    <row r="3" spans="1:13" s="12" customFormat="1" ht="13.5" thickBot="1"/>
    <row r="4" spans="1:13" s="12" customFormat="1" ht="15" customHeight="1" thickBot="1">
      <c r="A4" s="953"/>
      <c r="B4" s="1574" t="s">
        <v>1582</v>
      </c>
      <c r="C4" s="1575"/>
      <c r="D4" s="1575"/>
      <c r="E4" s="1575"/>
      <c r="F4" s="1575"/>
      <c r="G4" s="1575"/>
      <c r="H4" s="1575"/>
      <c r="I4" s="1575"/>
      <c r="J4" s="1575"/>
      <c r="K4" s="1575"/>
      <c r="L4" s="1576"/>
    </row>
    <row r="5" spans="1:13" s="12" customFormat="1" ht="15" customHeight="1">
      <c r="A5" s="799" t="s">
        <v>31</v>
      </c>
      <c r="B5" s="954">
        <v>2000</v>
      </c>
      <c r="C5" s="954">
        <v>2001</v>
      </c>
      <c r="D5" s="954">
        <v>2002</v>
      </c>
      <c r="E5" s="954">
        <v>2003</v>
      </c>
      <c r="F5" s="954">
        <v>2004</v>
      </c>
      <c r="G5" s="954">
        <v>2005</v>
      </c>
      <c r="H5" s="954">
        <v>2006</v>
      </c>
      <c r="I5" s="1393">
        <v>2007</v>
      </c>
      <c r="J5" s="1393">
        <v>2008</v>
      </c>
      <c r="K5" s="1470">
        <v>2009</v>
      </c>
      <c r="L5" s="1470">
        <v>2010</v>
      </c>
    </row>
    <row r="6" spans="1:13" s="12" customFormat="1" ht="15" customHeight="1" thickBot="1">
      <c r="A6" s="800"/>
      <c r="B6" s="368"/>
      <c r="C6" s="368"/>
      <c r="D6" s="368"/>
      <c r="E6" s="368"/>
      <c r="F6" s="368"/>
      <c r="G6" s="368"/>
      <c r="H6" s="368"/>
      <c r="I6" s="1471"/>
      <c r="J6" s="1471"/>
      <c r="K6" s="1471"/>
      <c r="L6" s="1471"/>
    </row>
    <row r="7" spans="1:13" s="12" customFormat="1" ht="20.100000000000001" customHeight="1">
      <c r="A7" s="795" t="s">
        <v>319</v>
      </c>
      <c r="B7" s="543">
        <v>618469101</v>
      </c>
      <c r="C7" s="543">
        <v>754705514</v>
      </c>
      <c r="D7" s="543">
        <v>897779059</v>
      </c>
      <c r="E7" s="543">
        <v>1221032280</v>
      </c>
      <c r="F7" s="543">
        <v>1438292644</v>
      </c>
      <c r="G7" s="543">
        <v>1835927154</v>
      </c>
      <c r="H7" s="369">
        <v>2257935931</v>
      </c>
      <c r="I7" s="1472">
        <v>2479442912</v>
      </c>
      <c r="J7" s="1472">
        <v>2692800323</v>
      </c>
      <c r="K7" s="1472">
        <v>2509414493</v>
      </c>
      <c r="L7" s="1472">
        <v>2901204824</v>
      </c>
      <c r="M7" s="991"/>
    </row>
    <row r="8" spans="1:13" s="12" customFormat="1" ht="20.100000000000001" customHeight="1">
      <c r="A8" s="795" t="s">
        <v>320</v>
      </c>
      <c r="B8" s="543">
        <v>54107136</v>
      </c>
      <c r="C8" s="543">
        <v>50535932</v>
      </c>
      <c r="D8" s="543">
        <v>47081864</v>
      </c>
      <c r="E8" s="543">
        <v>48688431</v>
      </c>
      <c r="F8" s="543">
        <v>54242406</v>
      </c>
      <c r="G8" s="543">
        <v>64614827</v>
      </c>
      <c r="H8" s="369">
        <v>66420869.916666664</v>
      </c>
      <c r="I8" s="1473">
        <v>67193241</v>
      </c>
      <c r="J8" s="1473">
        <v>71376176</v>
      </c>
      <c r="K8" s="1473">
        <v>44863203</v>
      </c>
      <c r="L8" s="1473">
        <v>53718946</v>
      </c>
      <c r="M8" s="991"/>
    </row>
    <row r="9" spans="1:13" s="12" customFormat="1" ht="20.100000000000001" customHeight="1">
      <c r="A9" s="795" t="s">
        <v>321</v>
      </c>
      <c r="B9" s="543">
        <v>305963851</v>
      </c>
      <c r="C9" s="543">
        <v>288044789</v>
      </c>
      <c r="D9" s="543">
        <v>252632929</v>
      </c>
      <c r="E9" s="543">
        <v>314164885</v>
      </c>
      <c r="F9" s="543">
        <v>512609307</v>
      </c>
      <c r="G9" s="543">
        <v>815686861</v>
      </c>
      <c r="H9" s="369">
        <v>1055562439</v>
      </c>
      <c r="I9" s="1473">
        <v>1270580924</v>
      </c>
      <c r="J9" s="1473">
        <v>1741425565</v>
      </c>
      <c r="K9" s="1473">
        <v>1999685718</v>
      </c>
      <c r="L9" s="1473">
        <v>2369474189</v>
      </c>
      <c r="M9" s="991"/>
    </row>
    <row r="10" spans="1:13" s="12" customFormat="1" ht="20.100000000000001" customHeight="1">
      <c r="A10" s="795" t="s">
        <v>322</v>
      </c>
      <c r="B10" s="543">
        <v>85160512</v>
      </c>
      <c r="C10" s="543">
        <v>89022864</v>
      </c>
      <c r="D10" s="543">
        <v>117052107</v>
      </c>
      <c r="E10" s="543">
        <v>204421847</v>
      </c>
      <c r="F10" s="543">
        <v>243106980</v>
      </c>
      <c r="G10" s="543">
        <v>346251044</v>
      </c>
      <c r="H10" s="369">
        <v>460525837</v>
      </c>
      <c r="I10" s="1473">
        <v>749174789</v>
      </c>
      <c r="J10" s="1473">
        <v>732143629</v>
      </c>
      <c r="K10" s="1473">
        <v>735692213</v>
      </c>
      <c r="L10" s="1473">
        <v>960676831</v>
      </c>
      <c r="M10" s="991"/>
    </row>
    <row r="11" spans="1:13" s="12" customFormat="1" ht="20.100000000000001" customHeight="1">
      <c r="A11" s="795" t="s">
        <v>323</v>
      </c>
      <c r="B11" s="543">
        <v>10581282</v>
      </c>
      <c r="C11" s="543">
        <v>21122619</v>
      </c>
      <c r="D11" s="543">
        <v>35257414</v>
      </c>
      <c r="E11" s="543">
        <v>46678323</v>
      </c>
      <c r="F11" s="543">
        <v>62295142</v>
      </c>
      <c r="G11" s="543">
        <v>58458448</v>
      </c>
      <c r="H11" s="369">
        <v>67113424</v>
      </c>
      <c r="I11" s="1473">
        <v>83269066</v>
      </c>
      <c r="J11" s="1473">
        <v>145654260</v>
      </c>
      <c r="K11" s="1473">
        <v>161936504</v>
      </c>
      <c r="L11" s="1473">
        <v>132431005</v>
      </c>
      <c r="M11" s="991"/>
    </row>
    <row r="12" spans="1:13" s="12" customFormat="1" ht="20.100000000000001" customHeight="1">
      <c r="A12" s="795" t="s">
        <v>324</v>
      </c>
      <c r="B12" s="543">
        <v>1677539</v>
      </c>
      <c r="C12" s="543">
        <v>54531099</v>
      </c>
      <c r="D12" s="543">
        <v>59594571</v>
      </c>
      <c r="E12" s="543">
        <v>107871821</v>
      </c>
      <c r="F12" s="543">
        <v>120486314</v>
      </c>
      <c r="G12" s="543">
        <v>167851715</v>
      </c>
      <c r="H12" s="369">
        <v>190700707</v>
      </c>
      <c r="I12" s="1473">
        <v>304566862</v>
      </c>
      <c r="J12" s="1473">
        <v>377657472</v>
      </c>
      <c r="K12" s="1473">
        <v>416461463</v>
      </c>
      <c r="L12" s="1473">
        <v>482886826</v>
      </c>
      <c r="M12" s="991"/>
    </row>
    <row r="13" spans="1:13" s="12" customFormat="1" ht="20.100000000000001" customHeight="1">
      <c r="A13" s="795" t="s">
        <v>325</v>
      </c>
      <c r="B13" s="543">
        <v>6643208</v>
      </c>
      <c r="C13" s="543">
        <v>26475116</v>
      </c>
      <c r="D13" s="543">
        <v>57930098</v>
      </c>
      <c r="E13" s="543">
        <v>106106018</v>
      </c>
      <c r="F13" s="543">
        <v>139099001</v>
      </c>
      <c r="G13" s="543">
        <v>179257711</v>
      </c>
      <c r="H13" s="369">
        <v>279990668</v>
      </c>
      <c r="I13" s="1473">
        <v>352537954</v>
      </c>
      <c r="J13" s="1473">
        <v>420598043</v>
      </c>
      <c r="K13" s="1473">
        <v>382748326</v>
      </c>
      <c r="L13" s="1473">
        <v>457196765</v>
      </c>
      <c r="M13" s="991"/>
    </row>
    <row r="14" spans="1:13" s="12" customFormat="1" ht="20.100000000000001" customHeight="1">
      <c r="A14" s="795" t="s">
        <v>326</v>
      </c>
      <c r="B14" s="543">
        <v>24085678</v>
      </c>
      <c r="C14" s="543">
        <v>24010097</v>
      </c>
      <c r="D14" s="543">
        <v>15384308</v>
      </c>
      <c r="E14" s="543">
        <v>25891218</v>
      </c>
      <c r="F14" s="543">
        <v>31472396</v>
      </c>
      <c r="G14" s="543">
        <v>37840848</v>
      </c>
      <c r="H14" s="369">
        <v>49128614.666666664</v>
      </c>
      <c r="I14" s="1473">
        <v>46442973</v>
      </c>
      <c r="J14" s="1473">
        <v>51242563</v>
      </c>
      <c r="K14" s="1473">
        <v>42362030</v>
      </c>
      <c r="L14" s="1473">
        <v>42731166</v>
      </c>
      <c r="M14" s="991"/>
    </row>
    <row r="15" spans="1:13" s="12" customFormat="1" ht="20.100000000000001" customHeight="1">
      <c r="A15" s="795" t="s">
        <v>327</v>
      </c>
      <c r="B15" s="543">
        <v>11352728</v>
      </c>
      <c r="C15" s="543">
        <v>9947326</v>
      </c>
      <c r="D15" s="543">
        <v>45383208</v>
      </c>
      <c r="E15" s="543">
        <v>54992095</v>
      </c>
      <c r="F15" s="543">
        <v>84778845</v>
      </c>
      <c r="G15" s="543">
        <v>69982933</v>
      </c>
      <c r="H15" s="369">
        <v>104097388</v>
      </c>
      <c r="I15" s="1473">
        <v>118298079</v>
      </c>
      <c r="J15" s="1473">
        <v>98300690</v>
      </c>
      <c r="K15" s="1473">
        <v>107768017</v>
      </c>
      <c r="L15" s="1473">
        <v>121560512</v>
      </c>
      <c r="M15" s="991"/>
    </row>
    <row r="16" spans="1:13" s="12" customFormat="1" ht="20.100000000000001" customHeight="1">
      <c r="A16" s="795" t="s">
        <v>145</v>
      </c>
      <c r="B16" s="543">
        <v>238232700</v>
      </c>
      <c r="C16" s="543">
        <v>348073444</v>
      </c>
      <c r="D16" s="543">
        <v>245632290</v>
      </c>
      <c r="E16" s="543">
        <v>308118687</v>
      </c>
      <c r="F16" s="543">
        <v>362757779</v>
      </c>
      <c r="G16" s="543">
        <v>473330301</v>
      </c>
      <c r="H16" s="369">
        <v>406186305</v>
      </c>
      <c r="I16" s="1473">
        <v>513415655</v>
      </c>
      <c r="J16" s="1473">
        <v>661891960</v>
      </c>
      <c r="K16" s="1473">
        <v>618986224</v>
      </c>
      <c r="L16" s="1473">
        <v>724918168</v>
      </c>
      <c r="M16" s="991"/>
    </row>
    <row r="17" spans="1:13" s="12" customFormat="1" ht="20.100000000000001" customHeight="1">
      <c r="A17" s="795" t="s">
        <v>220</v>
      </c>
      <c r="B17" s="543">
        <v>506127</v>
      </c>
      <c r="C17" s="543">
        <v>5297851</v>
      </c>
      <c r="D17" s="543">
        <v>11374941</v>
      </c>
      <c r="E17" s="543">
        <v>14758163</v>
      </c>
      <c r="F17" s="543">
        <v>17462707</v>
      </c>
      <c r="G17" s="543">
        <v>22035805</v>
      </c>
      <c r="H17" s="369">
        <v>25875921.083333332</v>
      </c>
      <c r="I17" s="1473">
        <v>30931127</v>
      </c>
      <c r="J17" s="1473">
        <v>28466824</v>
      </c>
      <c r="K17" s="1473">
        <v>5665536</v>
      </c>
      <c r="L17" s="1473">
        <v>9686382</v>
      </c>
      <c r="M17" s="991"/>
    </row>
    <row r="18" spans="1:13" s="12" customFormat="1" ht="20.100000000000001" customHeight="1">
      <c r="A18" s="795" t="s">
        <v>221</v>
      </c>
      <c r="B18" s="543">
        <v>11426692</v>
      </c>
      <c r="C18" s="543">
        <v>7862380</v>
      </c>
      <c r="D18" s="543">
        <v>10877711</v>
      </c>
      <c r="E18" s="854">
        <v>11641193</v>
      </c>
      <c r="F18" s="854">
        <v>15790902</v>
      </c>
      <c r="G18" s="543">
        <v>18740059</v>
      </c>
      <c r="H18" s="369">
        <v>18033971</v>
      </c>
      <c r="I18" s="1473">
        <v>19223724</v>
      </c>
      <c r="J18" s="1473">
        <v>20043133</v>
      </c>
      <c r="K18" s="1473">
        <v>18717287</v>
      </c>
      <c r="L18" s="1473">
        <v>23304344</v>
      </c>
      <c r="M18" s="991"/>
    </row>
    <row r="19" spans="1:13" s="12" customFormat="1" ht="20.100000000000001" customHeight="1">
      <c r="A19" s="795" t="s">
        <v>222</v>
      </c>
      <c r="B19" s="543">
        <v>11665193</v>
      </c>
      <c r="C19" s="369">
        <v>11520864</v>
      </c>
      <c r="D19" s="543">
        <v>9094765</v>
      </c>
      <c r="E19" s="543">
        <v>13194116</v>
      </c>
      <c r="F19" s="543">
        <v>15889571</v>
      </c>
      <c r="G19" s="543">
        <v>26760048</v>
      </c>
      <c r="H19" s="369">
        <v>38256673</v>
      </c>
      <c r="I19" s="1473">
        <v>44835484</v>
      </c>
      <c r="J19" s="1473">
        <v>45875778</v>
      </c>
      <c r="K19" s="1473">
        <v>52710195</v>
      </c>
      <c r="L19" s="1473">
        <v>62072132</v>
      </c>
      <c r="M19" s="991"/>
    </row>
    <row r="20" spans="1:13" s="12" customFormat="1" ht="20.100000000000001" customHeight="1">
      <c r="A20" s="795" t="s">
        <v>329</v>
      </c>
      <c r="B20" s="543">
        <v>79172</v>
      </c>
      <c r="C20" s="543">
        <v>0</v>
      </c>
      <c r="D20" s="543">
        <v>71658248</v>
      </c>
      <c r="E20" s="543">
        <v>34858346</v>
      </c>
      <c r="F20" s="543">
        <v>20207376</v>
      </c>
      <c r="G20" s="543">
        <v>7668308</v>
      </c>
      <c r="H20" s="369">
        <v>8519359</v>
      </c>
      <c r="I20" s="1473">
        <v>3127169</v>
      </c>
      <c r="J20" s="1473">
        <v>3262113</v>
      </c>
      <c r="K20" s="1473">
        <v>2977501</v>
      </c>
      <c r="L20" s="1473">
        <v>3339968</v>
      </c>
      <c r="M20" s="991"/>
    </row>
    <row r="21" spans="1:13" s="12" customFormat="1" ht="20.100000000000001" customHeight="1">
      <c r="A21" s="795" t="s">
        <v>330</v>
      </c>
      <c r="B21" s="543">
        <v>210045</v>
      </c>
      <c r="C21" s="369">
        <v>181021750</v>
      </c>
      <c r="D21" s="543">
        <v>125119725</v>
      </c>
      <c r="E21" s="543">
        <v>129044277</v>
      </c>
      <c r="F21" s="543">
        <v>140281851</v>
      </c>
      <c r="G21" s="543">
        <v>167535114</v>
      </c>
      <c r="H21" s="369">
        <v>186865654.33333334</v>
      </c>
      <c r="I21" s="1473">
        <v>208235891</v>
      </c>
      <c r="J21" s="1473">
        <v>225883215</v>
      </c>
      <c r="K21" s="1473">
        <v>211014781</v>
      </c>
      <c r="L21" s="1473">
        <v>242960842</v>
      </c>
      <c r="M21" s="991"/>
    </row>
    <row r="22" spans="1:13" s="12" customFormat="1" ht="20.100000000000001" customHeight="1">
      <c r="A22" s="795" t="s">
        <v>223</v>
      </c>
      <c r="B22" s="369">
        <v>10190</v>
      </c>
      <c r="C22" s="796">
        <v>0</v>
      </c>
      <c r="D22" s="543">
        <v>2962870</v>
      </c>
      <c r="E22" s="543">
        <v>6843758</v>
      </c>
      <c r="F22" s="543">
        <v>6347602</v>
      </c>
      <c r="G22" s="543">
        <v>6895883</v>
      </c>
      <c r="H22" s="369">
        <v>4533609</v>
      </c>
      <c r="I22" s="1473">
        <v>5425415</v>
      </c>
      <c r="J22" s="1473">
        <v>6061921</v>
      </c>
      <c r="K22" s="1473">
        <v>8323252</v>
      </c>
      <c r="L22" s="1473">
        <v>18430392</v>
      </c>
      <c r="M22" s="991"/>
    </row>
    <row r="23" spans="1:13" s="12" customFormat="1" ht="20.100000000000001" customHeight="1">
      <c r="A23" s="795" t="s">
        <v>331</v>
      </c>
      <c r="B23" s="543">
        <v>18577740</v>
      </c>
      <c r="C23" s="543">
        <v>17098389</v>
      </c>
      <c r="D23" s="543">
        <v>11996982</v>
      </c>
      <c r="E23" s="543">
        <v>13859806</v>
      </c>
      <c r="F23" s="543">
        <v>16422661</v>
      </c>
      <c r="G23" s="543">
        <v>21598726</v>
      </c>
      <c r="H23" s="369">
        <v>26153066</v>
      </c>
      <c r="I23" s="1473">
        <v>27621239</v>
      </c>
      <c r="J23" s="1473">
        <v>31363390</v>
      </c>
      <c r="K23" s="1473">
        <v>29434381</v>
      </c>
      <c r="L23" s="1473">
        <v>35715428</v>
      </c>
      <c r="M23" s="991"/>
    </row>
    <row r="24" spans="1:13" s="12" customFormat="1" ht="20.100000000000001" customHeight="1">
      <c r="A24" s="795" t="s">
        <v>332</v>
      </c>
      <c r="B24" s="543">
        <v>93354</v>
      </c>
      <c r="C24" s="543">
        <v>1997163</v>
      </c>
      <c r="D24" s="543">
        <v>636505</v>
      </c>
      <c r="E24" s="543">
        <v>816328</v>
      </c>
      <c r="F24" s="543">
        <v>826813</v>
      </c>
      <c r="G24" s="543">
        <v>964946</v>
      </c>
      <c r="H24" s="369">
        <v>799511</v>
      </c>
      <c r="I24" s="1473">
        <v>0</v>
      </c>
      <c r="J24" s="1473">
        <v>0</v>
      </c>
      <c r="K24" s="1473">
        <v>0</v>
      </c>
      <c r="L24" s="1473">
        <v>0</v>
      </c>
      <c r="M24" s="991"/>
    </row>
    <row r="25" spans="1:13" s="12" customFormat="1" ht="20.100000000000001" customHeight="1">
      <c r="A25" s="795" t="s">
        <v>224</v>
      </c>
      <c r="B25" s="543">
        <v>144829230</v>
      </c>
      <c r="C25" s="543">
        <v>71119446</v>
      </c>
      <c r="D25" s="543">
        <v>69371085</v>
      </c>
      <c r="E25" s="543">
        <v>93111628</v>
      </c>
      <c r="F25" s="543">
        <v>163115260</v>
      </c>
      <c r="G25" s="543">
        <v>239580899</v>
      </c>
      <c r="H25" s="369">
        <v>293081340</v>
      </c>
      <c r="I25" s="1473">
        <v>366539373</v>
      </c>
      <c r="J25" s="1473">
        <v>549552647</v>
      </c>
      <c r="K25" s="1473">
        <v>527940886</v>
      </c>
      <c r="L25" s="1473">
        <v>608582644</v>
      </c>
      <c r="M25" s="991"/>
    </row>
    <row r="26" spans="1:13" s="12" customFormat="1" ht="20.100000000000001" customHeight="1">
      <c r="A26" s="795" t="s">
        <v>225</v>
      </c>
      <c r="B26" s="369">
        <v>960639</v>
      </c>
      <c r="C26" s="543">
        <v>1148074</v>
      </c>
      <c r="D26" s="543">
        <v>2240280</v>
      </c>
      <c r="E26" s="543">
        <v>2911614</v>
      </c>
      <c r="F26" s="543">
        <v>2750908</v>
      </c>
      <c r="G26" s="543">
        <v>4022236</v>
      </c>
      <c r="H26" s="369">
        <v>6399370</v>
      </c>
      <c r="I26" s="1473">
        <v>10226821</v>
      </c>
      <c r="J26" s="1473">
        <v>6163419</v>
      </c>
      <c r="K26" s="1473">
        <v>12511018</v>
      </c>
      <c r="L26" s="1473">
        <v>19523831</v>
      </c>
      <c r="M26" s="991"/>
    </row>
    <row r="27" spans="1:13" s="12" customFormat="1" ht="20.100000000000001" customHeight="1" thickBot="1">
      <c r="A27" s="795" t="s">
        <v>226</v>
      </c>
      <c r="B27" s="600">
        <f t="shared" ref="B27:L27" si="0">B28-SUM(B7:B26)</f>
        <v>4409064</v>
      </c>
      <c r="C27" s="600">
        <f t="shared" si="0"/>
        <v>75517</v>
      </c>
      <c r="D27" s="600">
        <f t="shared" si="0"/>
        <v>301266</v>
      </c>
      <c r="E27" s="600">
        <f t="shared" si="0"/>
        <v>366995</v>
      </c>
      <c r="F27" s="600">
        <f t="shared" si="0"/>
        <v>386712</v>
      </c>
      <c r="G27" s="600">
        <f t="shared" si="0"/>
        <v>709762</v>
      </c>
      <c r="H27" s="600">
        <f t="shared" si="0"/>
        <v>2096782.0000009537</v>
      </c>
      <c r="I27" s="1474">
        <f t="shared" si="0"/>
        <v>2018317</v>
      </c>
      <c r="J27" s="1474">
        <f t="shared" si="0"/>
        <v>5261590</v>
      </c>
      <c r="K27" s="1474">
        <f t="shared" si="0"/>
        <v>6706474</v>
      </c>
      <c r="L27" s="1474">
        <f t="shared" si="0"/>
        <v>8438954</v>
      </c>
      <c r="M27" s="992"/>
    </row>
    <row r="28" spans="1:13" s="12" customFormat="1" ht="20.100000000000001" customHeight="1" thickBot="1">
      <c r="A28" s="1213" t="s">
        <v>227</v>
      </c>
      <c r="B28" s="797">
        <v>1549041181</v>
      </c>
      <c r="C28" s="797">
        <v>1963610234</v>
      </c>
      <c r="D28" s="797">
        <v>2089362226</v>
      </c>
      <c r="E28" s="797">
        <v>2759371829</v>
      </c>
      <c r="F28" s="797">
        <v>3448623177</v>
      </c>
      <c r="G28" s="797">
        <v>4565713628</v>
      </c>
      <c r="H28" s="797">
        <v>5548277440</v>
      </c>
      <c r="I28" s="1475">
        <v>6703107015</v>
      </c>
      <c r="J28" s="1476">
        <v>7915024711</v>
      </c>
      <c r="K28" s="1476">
        <v>7895919502</v>
      </c>
      <c r="L28" s="1476">
        <v>9278854149</v>
      </c>
      <c r="M28" s="992"/>
    </row>
    <row r="29" spans="1:13" s="12" customFormat="1" ht="15.75">
      <c r="A29" s="60" t="s">
        <v>20</v>
      </c>
    </row>
    <row r="30" spans="1:13" s="12" customFormat="1"/>
  </sheetData>
  <mergeCells count="1">
    <mergeCell ref="B4:L4"/>
  </mergeCells>
  <phoneticPr fontId="24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0" orientation="landscape" horizontalDpi="300" verticalDpi="300" r:id="rId1"/>
  <headerFooter alignWithMargins="0">
    <oddFooter>&amp;R87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opLeftCell="C28" workbookViewId="0">
      <selection activeCell="I52" sqref="I52"/>
    </sheetView>
  </sheetViews>
  <sheetFormatPr defaultRowHeight="12.75"/>
  <cols>
    <col min="1" max="1" width="34.85546875" customWidth="1"/>
    <col min="2" max="2" width="15.85546875" customWidth="1"/>
    <col min="3" max="3" width="16.42578125" customWidth="1"/>
    <col min="4" max="4" width="16.28515625" customWidth="1"/>
    <col min="5" max="5" width="16.42578125" customWidth="1"/>
    <col min="6" max="6" width="15.85546875" customWidth="1"/>
    <col min="7" max="7" width="16.42578125" customWidth="1"/>
    <col min="8" max="8" width="16.28515625" customWidth="1"/>
    <col min="9" max="12" width="16.42578125" customWidth="1"/>
    <col min="13" max="13" width="13.7109375" customWidth="1"/>
    <col min="14" max="14" width="14.42578125" customWidth="1"/>
  </cols>
  <sheetData>
    <row r="1" spans="1:14" ht="18">
      <c r="A1" s="792" t="s">
        <v>237</v>
      </c>
    </row>
    <row r="2" spans="1:14" ht="18">
      <c r="A2" s="792" t="s">
        <v>493</v>
      </c>
      <c r="B2" s="792"/>
      <c r="C2" s="792"/>
      <c r="D2" s="792"/>
      <c r="E2" s="792"/>
      <c r="F2" s="792"/>
      <c r="G2" s="792"/>
    </row>
    <row r="3" spans="1:14" ht="13.5" thickBot="1">
      <c r="A3" s="31"/>
      <c r="B3" s="31"/>
      <c r="C3" s="31"/>
      <c r="D3" s="31"/>
      <c r="E3" s="31"/>
      <c r="F3" s="31"/>
      <c r="G3" s="31"/>
      <c r="I3" s="31"/>
      <c r="J3" s="31" t="s">
        <v>192</v>
      </c>
      <c r="K3" s="31"/>
      <c r="L3" s="31"/>
      <c r="M3" s="31"/>
    </row>
    <row r="4" spans="1:14" ht="13.5" thickBot="1">
      <c r="A4" s="1577" t="s">
        <v>193</v>
      </c>
      <c r="B4" s="955"/>
      <c r="C4" s="956"/>
      <c r="D4" s="956"/>
      <c r="E4" s="956"/>
      <c r="F4" s="956" t="s">
        <v>422</v>
      </c>
      <c r="G4" s="956"/>
      <c r="H4" s="956"/>
      <c r="I4" s="956"/>
      <c r="J4" s="956"/>
      <c r="K4" s="454"/>
      <c r="L4" s="454"/>
      <c r="M4" s="423"/>
      <c r="N4" s="174"/>
    </row>
    <row r="5" spans="1:14">
      <c r="A5" s="1578"/>
      <c r="B5" s="1578">
        <v>2000</v>
      </c>
      <c r="C5" s="957"/>
      <c r="D5" s="957"/>
      <c r="E5" s="957"/>
      <c r="F5" s="793"/>
      <c r="G5" s="170"/>
      <c r="H5" s="171"/>
      <c r="I5" s="170"/>
      <c r="J5" s="983"/>
      <c r="K5" s="1052"/>
      <c r="L5" s="1052"/>
      <c r="M5" s="985" t="s">
        <v>62</v>
      </c>
      <c r="N5" s="170" t="s">
        <v>194</v>
      </c>
    </row>
    <row r="6" spans="1:14" ht="13.5" thickBot="1">
      <c r="A6" s="1579"/>
      <c r="B6" s="1579"/>
      <c r="C6" s="536">
        <v>2001</v>
      </c>
      <c r="D6" s="536">
        <v>2002</v>
      </c>
      <c r="E6" s="536">
        <v>2003</v>
      </c>
      <c r="F6" s="444">
        <v>2004</v>
      </c>
      <c r="G6" s="177">
        <v>2005</v>
      </c>
      <c r="H6" s="444">
        <v>2006</v>
      </c>
      <c r="I6" s="177">
        <v>2007</v>
      </c>
      <c r="J6" s="984">
        <v>2008</v>
      </c>
      <c r="K6" s="1053">
        <v>2009</v>
      </c>
      <c r="L6" s="1053">
        <v>2010</v>
      </c>
      <c r="M6" s="985" t="s">
        <v>63</v>
      </c>
      <c r="N6" s="177" t="s">
        <v>195</v>
      </c>
    </row>
    <row r="7" spans="1:14" ht="15" customHeight="1">
      <c r="A7" s="1014" t="s">
        <v>196</v>
      </c>
      <c r="B7" s="856">
        <v>361125384.45999998</v>
      </c>
      <c r="C7" s="858">
        <v>362892447.30000001</v>
      </c>
      <c r="D7" s="856">
        <v>287009025.83999997</v>
      </c>
      <c r="E7" s="859">
        <v>431257671.98000002</v>
      </c>
      <c r="F7" s="860">
        <v>739746250.75</v>
      </c>
      <c r="G7" s="977">
        <v>1048425389.74</v>
      </c>
      <c r="H7" s="855">
        <v>1218004754.3699999</v>
      </c>
      <c r="I7" s="1458">
        <v>1585913004.6900001</v>
      </c>
      <c r="J7" s="1459">
        <v>1902702418.4000001</v>
      </c>
      <c r="K7" s="1458">
        <v>2417990410.0799999</v>
      </c>
      <c r="L7" s="1054">
        <v>3289411520.1300001</v>
      </c>
      <c r="M7" s="989">
        <f>(L7*100)/L42</f>
        <v>49.178268031366443</v>
      </c>
      <c r="N7" s="986">
        <v>37</v>
      </c>
    </row>
    <row r="8" spans="1:14" ht="15" customHeight="1">
      <c r="A8" s="1014" t="s">
        <v>197</v>
      </c>
      <c r="B8" s="856">
        <v>265351622.58000001</v>
      </c>
      <c r="C8" s="858">
        <v>451015930.25</v>
      </c>
      <c r="D8" s="856">
        <v>340834947.52999997</v>
      </c>
      <c r="E8" s="859">
        <v>451764145.32999998</v>
      </c>
      <c r="F8" s="860">
        <v>483196272.30000001</v>
      </c>
      <c r="G8" s="977">
        <v>644132868.25</v>
      </c>
      <c r="H8" s="856">
        <v>595019103.91999996</v>
      </c>
      <c r="I8" s="1458">
        <v>667862338.62</v>
      </c>
      <c r="J8" s="1460">
        <v>793392014.61000001</v>
      </c>
      <c r="K8" s="1458">
        <v>733829857.41999996</v>
      </c>
      <c r="L8" s="1055">
        <v>873439085.58000004</v>
      </c>
      <c r="M8" s="990">
        <f>(L8*100)/L42</f>
        <v>13.058330098517827</v>
      </c>
      <c r="N8" s="986">
        <v>38</v>
      </c>
    </row>
    <row r="9" spans="1:14" ht="15" customHeight="1">
      <c r="A9" s="1014" t="s">
        <v>198</v>
      </c>
      <c r="B9" s="856">
        <v>158226273.30000001</v>
      </c>
      <c r="C9" s="858">
        <v>140503800.97999999</v>
      </c>
      <c r="D9" s="856">
        <v>99512036.340000004</v>
      </c>
      <c r="E9" s="859">
        <v>117703713.89</v>
      </c>
      <c r="F9" s="860">
        <v>237239353.19</v>
      </c>
      <c r="G9" s="977">
        <v>308321618.19</v>
      </c>
      <c r="H9" s="856">
        <v>348331121.16000003</v>
      </c>
      <c r="I9" s="1458">
        <v>532757709.19</v>
      </c>
      <c r="J9" s="1460">
        <v>554627386.69000006</v>
      </c>
      <c r="K9" s="1458">
        <v>514172694.69</v>
      </c>
      <c r="L9" s="1055">
        <v>389709901.44999999</v>
      </c>
      <c r="M9" s="990">
        <f>(L9*100)/L42</f>
        <v>5.826348533985823</v>
      </c>
      <c r="N9" s="986">
        <v>7</v>
      </c>
    </row>
    <row r="10" spans="1:14" ht="15" customHeight="1">
      <c r="A10" s="1014" t="s">
        <v>199</v>
      </c>
      <c r="B10" s="856">
        <v>37255841.909999996</v>
      </c>
      <c r="C10" s="858">
        <v>34168061.490000002</v>
      </c>
      <c r="D10" s="856">
        <v>103663101.33</v>
      </c>
      <c r="E10" s="859">
        <v>178805350.19999999</v>
      </c>
      <c r="F10" s="860">
        <v>237671769.47999999</v>
      </c>
      <c r="G10" s="977">
        <v>307820469.44999999</v>
      </c>
      <c r="H10" s="856">
        <v>336306369</v>
      </c>
      <c r="I10" s="1458">
        <v>396385393.68000001</v>
      </c>
      <c r="J10" s="1460">
        <v>437299594.24000001</v>
      </c>
      <c r="K10" s="1458">
        <v>404470269.74000001</v>
      </c>
      <c r="L10" s="1055">
        <v>337730812.88999999</v>
      </c>
      <c r="M10" s="990">
        <f>(L10*100)/L$42</f>
        <v>5.0492364172480579</v>
      </c>
      <c r="N10" s="986">
        <v>4</v>
      </c>
    </row>
    <row r="11" spans="1:14" ht="15" customHeight="1">
      <c r="A11" s="1015" t="s">
        <v>488</v>
      </c>
      <c r="B11" s="856">
        <v>25337925.609999999</v>
      </c>
      <c r="C11" s="858">
        <v>55126267.57</v>
      </c>
      <c r="D11" s="856">
        <v>40831803.329999998</v>
      </c>
      <c r="E11" s="859">
        <v>55882211.43</v>
      </c>
      <c r="F11" s="860">
        <v>69052954</v>
      </c>
      <c r="G11" s="977">
        <v>95478535.859999999</v>
      </c>
      <c r="H11" s="856">
        <v>137178414.38</v>
      </c>
      <c r="I11" s="1458">
        <v>178248382.36000001</v>
      </c>
      <c r="J11" s="1460">
        <v>244579828.03999999</v>
      </c>
      <c r="K11" s="1458">
        <v>190109265.88999999</v>
      </c>
      <c r="L11" s="1055">
        <v>82661337.709999993</v>
      </c>
      <c r="M11" s="990">
        <f t="shared" ref="M11:M41" si="0">(L11*100)/L$42</f>
        <v>1.2358263467056323</v>
      </c>
      <c r="N11" s="986">
        <v>7</v>
      </c>
    </row>
    <row r="12" spans="1:14" ht="15" customHeight="1">
      <c r="A12" s="1014" t="s">
        <v>202</v>
      </c>
      <c r="B12" s="856">
        <v>28131832.07</v>
      </c>
      <c r="C12" s="858">
        <v>41597745.82</v>
      </c>
      <c r="D12" s="856">
        <v>43260182.579999998</v>
      </c>
      <c r="E12" s="859">
        <v>63832302.259999998</v>
      </c>
      <c r="F12" s="860">
        <v>107109197.59999999</v>
      </c>
      <c r="G12" s="977">
        <v>140939749.36000001</v>
      </c>
      <c r="H12" s="856">
        <v>74431497.280000001</v>
      </c>
      <c r="I12" s="1458">
        <v>180225798.66</v>
      </c>
      <c r="J12" s="1460">
        <v>194174032.05000001</v>
      </c>
      <c r="K12" s="1458">
        <v>168751030.84999999</v>
      </c>
      <c r="L12" s="1055">
        <v>449358901.35000002</v>
      </c>
      <c r="M12" s="990">
        <f t="shared" si="0"/>
        <v>6.7181294762405699</v>
      </c>
      <c r="N12" s="986">
        <v>12</v>
      </c>
    </row>
    <row r="13" spans="1:14" ht="15" customHeight="1">
      <c r="A13" s="1014" t="s">
        <v>200</v>
      </c>
      <c r="B13" s="856">
        <v>33503742.02</v>
      </c>
      <c r="C13" s="858">
        <v>40913775.359999999</v>
      </c>
      <c r="D13" s="856">
        <v>34895397.689999998</v>
      </c>
      <c r="E13" s="859">
        <v>45618666.020000003</v>
      </c>
      <c r="F13" s="860">
        <v>50243087.770000003</v>
      </c>
      <c r="G13" s="977">
        <v>65397631.189999998</v>
      </c>
      <c r="H13" s="856">
        <v>136802862.86000001</v>
      </c>
      <c r="I13" s="1458">
        <v>176454559.28</v>
      </c>
      <c r="J13" s="1460">
        <v>147802038.66</v>
      </c>
      <c r="K13" s="1458">
        <v>138138938.72999999</v>
      </c>
      <c r="L13" s="1055">
        <v>333202615.25999999</v>
      </c>
      <c r="M13" s="990">
        <f t="shared" si="0"/>
        <v>4.9815377071947964</v>
      </c>
      <c r="N13" s="986">
        <v>9</v>
      </c>
    </row>
    <row r="14" spans="1:14" ht="15" customHeight="1">
      <c r="A14" s="1014" t="s">
        <v>203</v>
      </c>
      <c r="B14" s="856">
        <v>3634441.88</v>
      </c>
      <c r="C14" s="858">
        <v>23149101.559999999</v>
      </c>
      <c r="D14" s="856">
        <v>17535722.649999999</v>
      </c>
      <c r="E14" s="859">
        <v>22909020.91</v>
      </c>
      <c r="F14" s="860">
        <v>26201172.66</v>
      </c>
      <c r="G14" s="977">
        <v>34850706.649999999</v>
      </c>
      <c r="H14" s="856">
        <v>40287611.799999997</v>
      </c>
      <c r="I14" s="1458">
        <v>59881876.310000002</v>
      </c>
      <c r="J14" s="1460">
        <v>89180837.140000001</v>
      </c>
      <c r="K14" s="1458">
        <v>57998596.850000001</v>
      </c>
      <c r="L14" s="1055">
        <v>21451036.010000002</v>
      </c>
      <c r="M14" s="990">
        <f t="shared" si="0"/>
        <v>0.32070319933961383</v>
      </c>
      <c r="N14" s="986">
        <v>5</v>
      </c>
    </row>
    <row r="15" spans="1:14" ht="15" customHeight="1">
      <c r="A15" s="1014" t="s">
        <v>206</v>
      </c>
      <c r="B15" s="856">
        <v>9001265.1999999993</v>
      </c>
      <c r="C15" s="858">
        <v>15703820.91</v>
      </c>
      <c r="D15" s="856">
        <v>18845690.25</v>
      </c>
      <c r="E15" s="859">
        <v>22393534.09</v>
      </c>
      <c r="F15" s="860">
        <v>21802541.120000001</v>
      </c>
      <c r="G15" s="977">
        <v>26793299.66</v>
      </c>
      <c r="H15" s="856">
        <v>28366317.489999998</v>
      </c>
      <c r="I15" s="1458">
        <v>56345771.560000002</v>
      </c>
      <c r="J15" s="1460">
        <v>73254053.890000001</v>
      </c>
      <c r="K15" s="1458">
        <v>81740041.170000002</v>
      </c>
      <c r="L15" s="1055">
        <v>266391945.72</v>
      </c>
      <c r="M15" s="990">
        <f t="shared" si="0"/>
        <v>3.9826863947681534</v>
      </c>
      <c r="N15" s="986">
        <v>6</v>
      </c>
    </row>
    <row r="16" spans="1:14" ht="15" customHeight="1">
      <c r="A16" s="1014" t="s">
        <v>207</v>
      </c>
      <c r="B16" s="856">
        <v>12211146</v>
      </c>
      <c r="C16" s="858">
        <v>13081571.49</v>
      </c>
      <c r="D16" s="856">
        <v>8609470.3399999999</v>
      </c>
      <c r="E16" s="859">
        <v>16352471.23</v>
      </c>
      <c r="F16" s="860">
        <v>34800788.43</v>
      </c>
      <c r="G16" s="977">
        <v>28331598.719999999</v>
      </c>
      <c r="H16" s="856">
        <v>26700712</v>
      </c>
      <c r="I16" s="1458">
        <v>68849531.659999996</v>
      </c>
      <c r="J16" s="1460">
        <v>75959063.010000005</v>
      </c>
      <c r="K16" s="1458">
        <v>70256600.069999993</v>
      </c>
      <c r="L16" s="1055">
        <v>102739931.14</v>
      </c>
      <c r="M16" s="990">
        <f t="shared" si="0"/>
        <v>1.5360108761725777</v>
      </c>
      <c r="N16" s="986">
        <v>4</v>
      </c>
    </row>
    <row r="17" spans="1:14" ht="15" customHeight="1">
      <c r="A17" s="1014" t="s">
        <v>212</v>
      </c>
      <c r="B17" s="856">
        <v>5885843.3499999996</v>
      </c>
      <c r="C17" s="858">
        <v>4845260.78</v>
      </c>
      <c r="D17" s="856">
        <v>3533343.63</v>
      </c>
      <c r="E17" s="859">
        <v>4168082.15</v>
      </c>
      <c r="F17" s="860">
        <v>4754679.4800000004</v>
      </c>
      <c r="G17" s="977">
        <v>5740133.9299999997</v>
      </c>
      <c r="H17" s="856">
        <v>6148125.9400000004</v>
      </c>
      <c r="I17" s="1458">
        <v>45454556.43</v>
      </c>
      <c r="J17" s="1460">
        <v>50738129.229999997</v>
      </c>
      <c r="K17" s="1458">
        <v>48457826.729999997</v>
      </c>
      <c r="L17" s="1055">
        <v>57333581</v>
      </c>
      <c r="M17" s="990">
        <f t="shared" si="0"/>
        <v>0.85716432752829519</v>
      </c>
      <c r="N17" s="986">
        <v>4</v>
      </c>
    </row>
    <row r="18" spans="1:14" ht="15" customHeight="1">
      <c r="A18" s="1014" t="s">
        <v>205</v>
      </c>
      <c r="B18" s="856">
        <v>7116760.2199999997</v>
      </c>
      <c r="C18" s="858">
        <v>8244127.25</v>
      </c>
      <c r="D18" s="856">
        <v>9573689.3399999999</v>
      </c>
      <c r="E18" s="859">
        <v>14491394.859999999</v>
      </c>
      <c r="F18" s="860">
        <v>16293975.27</v>
      </c>
      <c r="G18" s="977">
        <v>25669588.5</v>
      </c>
      <c r="H18" s="856">
        <v>31929933.350000001</v>
      </c>
      <c r="I18" s="1458">
        <v>43162784.649999999</v>
      </c>
      <c r="J18" s="1460">
        <v>47885108.439999998</v>
      </c>
      <c r="K18" s="1458">
        <v>57757414.189999998</v>
      </c>
      <c r="L18" s="1055">
        <v>34663780.130000003</v>
      </c>
      <c r="M18" s="990">
        <f t="shared" si="0"/>
        <v>0.51824001338273518</v>
      </c>
      <c r="N18" s="986">
        <v>7</v>
      </c>
    </row>
    <row r="19" spans="1:14" ht="15" customHeight="1">
      <c r="A19" s="1014" t="s">
        <v>215</v>
      </c>
      <c r="B19" s="856">
        <v>2268530.7400000002</v>
      </c>
      <c r="C19" s="858">
        <v>2525513.1</v>
      </c>
      <c r="D19" s="856">
        <v>1642548.6</v>
      </c>
      <c r="E19" s="859">
        <v>1166562.1399999999</v>
      </c>
      <c r="F19" s="860">
        <v>1010788.42</v>
      </c>
      <c r="G19" s="977">
        <v>1006682.61</v>
      </c>
      <c r="H19" s="856">
        <v>3552162.11</v>
      </c>
      <c r="I19" s="1458">
        <v>44751511.460000001</v>
      </c>
      <c r="J19" s="1460">
        <v>38104236.920000002</v>
      </c>
      <c r="K19" s="1458">
        <v>35243643.469999999</v>
      </c>
      <c r="L19" s="1055">
        <v>44925278.289999999</v>
      </c>
      <c r="M19" s="990">
        <f t="shared" si="0"/>
        <v>0.67165429548992184</v>
      </c>
      <c r="N19" s="986">
        <v>3</v>
      </c>
    </row>
    <row r="20" spans="1:14" ht="15" customHeight="1">
      <c r="A20" s="1014" t="s">
        <v>208</v>
      </c>
      <c r="B20" s="856">
        <v>4663712.4800000004</v>
      </c>
      <c r="C20" s="858">
        <v>3915075.78</v>
      </c>
      <c r="D20" s="856">
        <v>6235357.96</v>
      </c>
      <c r="E20" s="859">
        <v>9996905.3900000006</v>
      </c>
      <c r="F20" s="860">
        <v>17989967.219999999</v>
      </c>
      <c r="G20" s="977">
        <v>24364388.73</v>
      </c>
      <c r="H20" s="856">
        <v>15809528.869999999</v>
      </c>
      <c r="I20" s="1458">
        <v>22048683.18</v>
      </c>
      <c r="J20" s="1460">
        <v>24360904.420000002</v>
      </c>
      <c r="K20" s="1458">
        <v>23547972.710000001</v>
      </c>
      <c r="L20" s="1055">
        <v>47058492.659999996</v>
      </c>
      <c r="M20" s="990">
        <f t="shared" si="0"/>
        <v>0.70354686576099468</v>
      </c>
      <c r="N20" s="986">
        <v>9</v>
      </c>
    </row>
    <row r="21" spans="1:14" ht="15" customHeight="1">
      <c r="A21" s="1014" t="s">
        <v>70</v>
      </c>
      <c r="B21" s="856">
        <v>9383348.5999999996</v>
      </c>
      <c r="C21" s="858">
        <v>8978451.5199999996</v>
      </c>
      <c r="D21" s="856">
        <v>5879995.5199999996</v>
      </c>
      <c r="E21" s="859">
        <v>8872069.4000000004</v>
      </c>
      <c r="F21" s="860">
        <v>11897430.34</v>
      </c>
      <c r="G21" s="977">
        <v>15224323.84</v>
      </c>
      <c r="H21" s="857">
        <v>18015915.02</v>
      </c>
      <c r="I21" s="1461">
        <v>19483079.02</v>
      </c>
      <c r="J21" s="857">
        <v>21494088.039999999</v>
      </c>
      <c r="K21" s="1461">
        <v>19880465.699999999</v>
      </c>
      <c r="L21" s="1462">
        <v>25727959.93</v>
      </c>
      <c r="M21" s="990">
        <f t="shared" si="0"/>
        <v>0.38464524781861043</v>
      </c>
      <c r="N21" s="986">
        <v>1</v>
      </c>
    </row>
    <row r="22" spans="1:14" ht="15" customHeight="1">
      <c r="A22" s="1014" t="s">
        <v>209</v>
      </c>
      <c r="B22" s="856">
        <v>3567543.96</v>
      </c>
      <c r="C22" s="858">
        <v>3069440.66</v>
      </c>
      <c r="D22" s="856">
        <v>6162202.4400000004</v>
      </c>
      <c r="E22" s="859">
        <v>8200456.79</v>
      </c>
      <c r="F22" s="860">
        <v>9612466.25</v>
      </c>
      <c r="G22" s="977">
        <v>12685936.039999999</v>
      </c>
      <c r="H22" s="856">
        <v>14609514.789999999</v>
      </c>
      <c r="I22" s="1458">
        <v>17831006.530000001</v>
      </c>
      <c r="J22" s="1460">
        <v>19671491.539999999</v>
      </c>
      <c r="K22" s="1458">
        <v>17957703.510000002</v>
      </c>
      <c r="L22" s="1055">
        <v>11311005.189999999</v>
      </c>
      <c r="M22" s="990">
        <f t="shared" si="0"/>
        <v>0.16910491178556258</v>
      </c>
      <c r="N22" s="986">
        <v>2</v>
      </c>
    </row>
    <row r="23" spans="1:14" ht="15" customHeight="1">
      <c r="A23" s="1014" t="s">
        <v>213</v>
      </c>
      <c r="B23" s="856">
        <v>462995.29</v>
      </c>
      <c r="C23" s="858">
        <v>1065151.2</v>
      </c>
      <c r="D23" s="856">
        <v>523975.28</v>
      </c>
      <c r="E23" s="859">
        <v>961296.6</v>
      </c>
      <c r="F23" s="860">
        <v>2194213.75</v>
      </c>
      <c r="G23" s="977">
        <v>1738750.76</v>
      </c>
      <c r="H23" s="856">
        <v>3808225.38</v>
      </c>
      <c r="I23" s="1458">
        <v>8818430.75</v>
      </c>
      <c r="J23" s="1460">
        <v>15890624.550000001</v>
      </c>
      <c r="K23" s="1458">
        <v>14702594.23</v>
      </c>
      <c r="L23" s="1055">
        <v>25538051.239999998</v>
      </c>
      <c r="M23" s="990">
        <f t="shared" si="0"/>
        <v>0.38180602250394485</v>
      </c>
      <c r="N23" s="986">
        <v>6</v>
      </c>
    </row>
    <row r="24" spans="1:14" ht="15" customHeight="1">
      <c r="A24" s="1014" t="s">
        <v>233</v>
      </c>
      <c r="B24" s="856">
        <v>0</v>
      </c>
      <c r="C24" s="858">
        <v>0</v>
      </c>
      <c r="D24" s="856">
        <v>0</v>
      </c>
      <c r="E24" s="859">
        <v>0</v>
      </c>
      <c r="F24" s="860">
        <v>0</v>
      </c>
      <c r="G24" s="977">
        <v>0</v>
      </c>
      <c r="H24" s="856">
        <v>0</v>
      </c>
      <c r="I24" s="1458">
        <v>13197984.32</v>
      </c>
      <c r="J24" s="1460">
        <v>14560256.960000001</v>
      </c>
      <c r="K24" s="1407"/>
      <c r="L24" s="1463"/>
      <c r="M24" s="990">
        <f t="shared" si="0"/>
        <v>0</v>
      </c>
      <c r="N24" s="986">
        <v>0</v>
      </c>
    </row>
    <row r="25" spans="1:14" ht="15" customHeight="1">
      <c r="A25" s="1014" t="s">
        <v>232</v>
      </c>
      <c r="B25" s="856">
        <v>0</v>
      </c>
      <c r="C25" s="858">
        <v>0</v>
      </c>
      <c r="D25" s="856">
        <v>0</v>
      </c>
      <c r="E25" s="859">
        <v>0</v>
      </c>
      <c r="F25" s="860">
        <v>0</v>
      </c>
      <c r="G25" s="977">
        <v>0</v>
      </c>
      <c r="H25" s="856">
        <v>0</v>
      </c>
      <c r="I25" s="1458">
        <v>15071730.880000001</v>
      </c>
      <c r="J25" s="1460">
        <v>18461219.93</v>
      </c>
      <c r="K25" s="1458">
        <v>12540266.779999999</v>
      </c>
      <c r="L25" s="1055">
        <v>29626337.98</v>
      </c>
      <c r="M25" s="990">
        <f t="shared" si="0"/>
        <v>0.44292785534803225</v>
      </c>
      <c r="N25" s="986">
        <v>6</v>
      </c>
    </row>
    <row r="26" spans="1:14" ht="15" customHeight="1">
      <c r="A26" s="1014" t="s">
        <v>204</v>
      </c>
      <c r="B26" s="856">
        <v>12162587.859999999</v>
      </c>
      <c r="C26" s="858">
        <v>10048611.130000001</v>
      </c>
      <c r="D26" s="856">
        <v>11366441.560000001</v>
      </c>
      <c r="E26" s="859">
        <v>15177184.439999999</v>
      </c>
      <c r="F26" s="860">
        <v>18949225.850000001</v>
      </c>
      <c r="G26" s="977">
        <v>26459157.789999999</v>
      </c>
      <c r="H26" s="856">
        <v>34479158.920000002</v>
      </c>
      <c r="I26" s="1458">
        <v>42490505.009999998</v>
      </c>
      <c r="J26" s="1460">
        <v>47636653.229999997</v>
      </c>
      <c r="K26" s="1458">
        <v>10988129.33</v>
      </c>
      <c r="L26" s="1055">
        <v>294868.74</v>
      </c>
      <c r="M26" s="990">
        <f t="shared" si="0"/>
        <v>4.4084280246024701E-3</v>
      </c>
      <c r="N26" s="986">
        <v>2</v>
      </c>
    </row>
    <row r="27" spans="1:14" ht="15" customHeight="1">
      <c r="A27" s="1014" t="s">
        <v>214</v>
      </c>
      <c r="B27" s="856">
        <v>1041575.14</v>
      </c>
      <c r="C27" s="858">
        <v>1224854.73</v>
      </c>
      <c r="D27" s="856">
        <v>1255199.52</v>
      </c>
      <c r="E27" s="859">
        <v>1883728.21</v>
      </c>
      <c r="F27" s="860">
        <v>3781754.49</v>
      </c>
      <c r="G27" s="977">
        <v>5848028.71</v>
      </c>
      <c r="H27" s="856">
        <v>3213253.53</v>
      </c>
      <c r="I27" s="1458">
        <v>8747575.1099999994</v>
      </c>
      <c r="J27" s="1460">
        <v>9650484.3699999992</v>
      </c>
      <c r="K27" s="1458">
        <v>8925995.0500000007</v>
      </c>
      <c r="L27" s="1055">
        <v>20080094.09</v>
      </c>
      <c r="M27" s="990">
        <f t="shared" si="0"/>
        <v>0.30020696504828026</v>
      </c>
      <c r="N27" s="986">
        <v>3</v>
      </c>
    </row>
    <row r="28" spans="1:14" ht="15" customHeight="1">
      <c r="A28" s="1014" t="s">
        <v>234</v>
      </c>
      <c r="B28" s="856">
        <v>0</v>
      </c>
      <c r="C28" s="858">
        <v>0</v>
      </c>
      <c r="D28" s="856">
        <v>0</v>
      </c>
      <c r="E28" s="859">
        <v>0</v>
      </c>
      <c r="F28" s="860">
        <v>0</v>
      </c>
      <c r="G28" s="977">
        <v>0</v>
      </c>
      <c r="H28" s="856">
        <v>0</v>
      </c>
      <c r="I28" s="1458">
        <v>8041070.29</v>
      </c>
      <c r="J28" s="1460">
        <v>8871055.3699999992</v>
      </c>
      <c r="K28" s="1458">
        <v>8205080.0099999998</v>
      </c>
      <c r="L28" s="1055">
        <v>10548298.130000001</v>
      </c>
      <c r="M28" s="990">
        <f t="shared" si="0"/>
        <v>0.15770207817944293</v>
      </c>
      <c r="N28" s="986">
        <v>2</v>
      </c>
    </row>
    <row r="29" spans="1:14" ht="15" customHeight="1">
      <c r="A29" s="1014" t="s">
        <v>211</v>
      </c>
      <c r="B29" s="856">
        <v>597106</v>
      </c>
      <c r="C29" s="858">
        <v>449481</v>
      </c>
      <c r="D29" s="856">
        <v>922608</v>
      </c>
      <c r="E29" s="859">
        <v>1150842</v>
      </c>
      <c r="F29" s="860">
        <v>6099442</v>
      </c>
      <c r="G29" s="977">
        <v>5222334</v>
      </c>
      <c r="H29" s="856">
        <v>7761676.4400000004</v>
      </c>
      <c r="I29" s="1458">
        <v>1286958.57</v>
      </c>
      <c r="J29" s="1460">
        <v>8797183.8800000008</v>
      </c>
      <c r="K29" s="1458">
        <v>8136754.2599999998</v>
      </c>
      <c r="L29" s="1055">
        <v>14021778.689999999</v>
      </c>
      <c r="M29" s="990">
        <f t="shared" si="0"/>
        <v>0.20963226597627713</v>
      </c>
      <c r="N29" s="986">
        <v>3</v>
      </c>
    </row>
    <row r="30" spans="1:14" ht="15" customHeight="1">
      <c r="A30" s="1014" t="s">
        <v>59</v>
      </c>
      <c r="B30" s="856">
        <v>0</v>
      </c>
      <c r="C30" s="858">
        <v>0</v>
      </c>
      <c r="D30" s="856">
        <v>0</v>
      </c>
      <c r="E30" s="859">
        <v>0</v>
      </c>
      <c r="F30" s="860">
        <v>0</v>
      </c>
      <c r="G30" s="977">
        <v>0</v>
      </c>
      <c r="H30" s="856">
        <v>0</v>
      </c>
      <c r="I30" s="1458"/>
      <c r="J30" s="1460">
        <v>7786533.0599999996</v>
      </c>
      <c r="K30" s="1458">
        <v>7201975.8700000001</v>
      </c>
      <c r="L30" s="1463"/>
      <c r="M30" s="990">
        <f t="shared" si="0"/>
        <v>0</v>
      </c>
      <c r="N30" s="986">
        <v>0</v>
      </c>
    </row>
    <row r="31" spans="1:14" ht="15" customHeight="1">
      <c r="A31" s="1014" t="s">
        <v>201</v>
      </c>
      <c r="B31" s="856">
        <v>37858225.950000003</v>
      </c>
      <c r="C31" s="858">
        <v>12538330.27</v>
      </c>
      <c r="D31" s="856">
        <v>11336454.960000001</v>
      </c>
      <c r="E31" s="859">
        <v>58238203.149999999</v>
      </c>
      <c r="F31" s="860">
        <v>58681657.310000002</v>
      </c>
      <c r="G31" s="977">
        <v>78027663.280000001</v>
      </c>
      <c r="H31" s="856">
        <v>4965501.0599999996</v>
      </c>
      <c r="I31" s="1458">
        <v>5591643.4199999999</v>
      </c>
      <c r="J31" s="1460">
        <v>6168802.9900000002</v>
      </c>
      <c r="K31" s="1458">
        <v>3106596</v>
      </c>
      <c r="L31" s="1055">
        <v>1173457.46</v>
      </c>
      <c r="M31" s="990">
        <f t="shared" si="0"/>
        <v>1.7543747608996574E-2</v>
      </c>
      <c r="N31" s="986">
        <v>2</v>
      </c>
    </row>
    <row r="32" spans="1:14" ht="15" customHeight="1">
      <c r="A32" s="1014" t="s">
        <v>210</v>
      </c>
      <c r="B32" s="856">
        <v>2009968.4</v>
      </c>
      <c r="C32" s="858">
        <v>3312632.73</v>
      </c>
      <c r="D32" s="856">
        <v>3058936.6</v>
      </c>
      <c r="E32" s="859">
        <v>3907652.78</v>
      </c>
      <c r="F32" s="860">
        <v>5709552.0700000003</v>
      </c>
      <c r="G32" s="977">
        <v>7102800.6699999999</v>
      </c>
      <c r="H32" s="856">
        <v>7946279.1500000004</v>
      </c>
      <c r="I32" s="1458">
        <v>10902973.32</v>
      </c>
      <c r="J32" s="1460">
        <v>2336864.96</v>
      </c>
      <c r="K32" s="1458">
        <v>2161352.2799999998</v>
      </c>
      <c r="L32" s="1055">
        <v>200726.57</v>
      </c>
      <c r="M32" s="990">
        <f t="shared" si="0"/>
        <v>3.0009577701262244E-3</v>
      </c>
      <c r="N32" s="986">
        <v>3</v>
      </c>
    </row>
    <row r="33" spans="1:14" ht="15" customHeight="1">
      <c r="A33" s="1014" t="s">
        <v>216</v>
      </c>
      <c r="B33" s="856">
        <v>184336.45</v>
      </c>
      <c r="C33" s="858">
        <v>147903.23000000001</v>
      </c>
      <c r="D33" s="856">
        <v>1742.55</v>
      </c>
      <c r="E33" s="859">
        <v>639.49</v>
      </c>
      <c r="F33" s="860">
        <v>1838.76</v>
      </c>
      <c r="G33" s="977">
        <v>338.86</v>
      </c>
      <c r="H33" s="856">
        <v>610504.89</v>
      </c>
      <c r="I33" s="1458">
        <v>429135.95</v>
      </c>
      <c r="J33" s="1460">
        <v>13475652.83</v>
      </c>
      <c r="K33" s="1458">
        <v>2120860.54</v>
      </c>
      <c r="L33" s="1055">
        <v>393573.17</v>
      </c>
      <c r="M33" s="990">
        <f t="shared" si="0"/>
        <v>5.884106237777637E-3</v>
      </c>
      <c r="N33" s="986">
        <v>1</v>
      </c>
    </row>
    <row r="34" spans="1:14" ht="15" customHeight="1">
      <c r="A34" s="1014" t="s">
        <v>492</v>
      </c>
      <c r="B34" s="856"/>
      <c r="C34" s="858"/>
      <c r="D34" s="856"/>
      <c r="E34" s="859"/>
      <c r="F34" s="860"/>
      <c r="G34" s="977"/>
      <c r="H34" s="856"/>
      <c r="I34" s="1458"/>
      <c r="J34" s="1460"/>
      <c r="K34" s="1458">
        <v>24440917.289999999</v>
      </c>
      <c r="L34" s="1055">
        <v>25793646.170000002</v>
      </c>
      <c r="M34" s="990">
        <f t="shared" si="0"/>
        <v>0.38562728837417004</v>
      </c>
      <c r="N34" s="986"/>
    </row>
    <row r="35" spans="1:14" ht="15" customHeight="1">
      <c r="A35" s="1014" t="s">
        <v>146</v>
      </c>
      <c r="B35" s="856">
        <v>0</v>
      </c>
      <c r="C35" s="858">
        <v>0</v>
      </c>
      <c r="D35" s="856">
        <v>0</v>
      </c>
      <c r="E35" s="859">
        <v>0</v>
      </c>
      <c r="F35" s="860">
        <v>0</v>
      </c>
      <c r="G35" s="977">
        <v>0</v>
      </c>
      <c r="H35" s="856">
        <v>0</v>
      </c>
      <c r="I35" s="1458">
        <v>3987872.6</v>
      </c>
      <c r="J35" s="1460">
        <v>1249867.92</v>
      </c>
      <c r="K35" s="1458">
        <v>2008444.25</v>
      </c>
      <c r="L35" s="1055">
        <v>10699392.98</v>
      </c>
      <c r="M35" s="990">
        <f t="shared" si="0"/>
        <v>0.15996101811018332</v>
      </c>
      <c r="N35" s="986">
        <v>5</v>
      </c>
    </row>
    <row r="36" spans="1:14" ht="15" customHeight="1">
      <c r="A36" s="1014" t="s">
        <v>487</v>
      </c>
      <c r="B36" s="856"/>
      <c r="C36" s="858"/>
      <c r="D36" s="856"/>
      <c r="E36" s="859"/>
      <c r="F36" s="860"/>
      <c r="G36" s="977"/>
      <c r="H36" s="856"/>
      <c r="I36" s="1458"/>
      <c r="J36" s="1460"/>
      <c r="K36" s="1458"/>
      <c r="L36" s="1055">
        <v>2977589.94</v>
      </c>
      <c r="M36" s="990">
        <f t="shared" si="0"/>
        <v>4.4516386977033875E-2</v>
      </c>
      <c r="N36" s="986">
        <v>1</v>
      </c>
    </row>
    <row r="37" spans="1:14" ht="15" customHeight="1">
      <c r="A37" s="1014" t="s">
        <v>235</v>
      </c>
      <c r="B37" s="856"/>
      <c r="C37" s="858"/>
      <c r="D37" s="856"/>
      <c r="E37" s="859"/>
      <c r="F37" s="860"/>
      <c r="G37" s="977"/>
      <c r="H37" s="856"/>
      <c r="I37" s="1458">
        <v>792091.39</v>
      </c>
      <c r="J37" s="1460">
        <v>873852.34</v>
      </c>
      <c r="K37" s="1458">
        <v>808249.76</v>
      </c>
      <c r="L37" s="1055">
        <v>142737.60000000001</v>
      </c>
      <c r="M37" s="990">
        <f t="shared" si="0"/>
        <v>2.1339950650736917E-3</v>
      </c>
      <c r="N37" s="986">
        <v>2</v>
      </c>
    </row>
    <row r="38" spans="1:14" ht="15" customHeight="1">
      <c r="A38" s="1014" t="s">
        <v>489</v>
      </c>
      <c r="B38" s="856"/>
      <c r="C38" s="858"/>
      <c r="D38" s="856"/>
      <c r="E38" s="859"/>
      <c r="F38" s="860"/>
      <c r="G38" s="977"/>
      <c r="H38" s="856"/>
      <c r="I38" s="1458"/>
      <c r="J38" s="1460"/>
      <c r="K38" s="1458"/>
      <c r="L38" s="1055">
        <v>43151682.590000004</v>
      </c>
      <c r="M38" s="990">
        <f t="shared" si="0"/>
        <v>0.64513819551881457</v>
      </c>
      <c r="N38" s="986"/>
    </row>
    <row r="39" spans="1:14" ht="15" customHeight="1">
      <c r="A39" s="1014" t="s">
        <v>490</v>
      </c>
      <c r="B39" s="856"/>
      <c r="C39" s="858"/>
      <c r="D39" s="856"/>
      <c r="E39" s="859"/>
      <c r="F39" s="860"/>
      <c r="G39" s="977"/>
      <c r="H39" s="856"/>
      <c r="I39" s="1458"/>
      <c r="J39" s="1460"/>
      <c r="K39" s="1458"/>
      <c r="L39" s="1055">
        <v>136265842.30000001</v>
      </c>
      <c r="M39" s="990">
        <f t="shared" si="0"/>
        <v>2.0372392068124303</v>
      </c>
      <c r="N39" s="986"/>
    </row>
    <row r="40" spans="1:14" ht="15" customHeight="1">
      <c r="A40" s="1014" t="s">
        <v>491</v>
      </c>
      <c r="B40" s="856"/>
      <c r="C40" s="858"/>
      <c r="D40" s="856"/>
      <c r="E40" s="859"/>
      <c r="F40" s="860"/>
      <c r="G40" s="977"/>
      <c r="H40" s="856"/>
      <c r="I40" s="1458"/>
      <c r="J40" s="1460"/>
      <c r="K40" s="1458"/>
      <c r="L40" s="1055">
        <v>724976.19</v>
      </c>
      <c r="M40" s="990">
        <f t="shared" si="0"/>
        <v>1.0838739139203175E-2</v>
      </c>
      <c r="N40" s="986"/>
    </row>
    <row r="41" spans="1:14" ht="15" customHeight="1" thickBot="1">
      <c r="A41" s="1016" t="s">
        <v>217</v>
      </c>
      <c r="B41" s="1000">
        <v>11800.99</v>
      </c>
      <c r="C41" s="1001">
        <v>199566.11</v>
      </c>
      <c r="D41" s="1000">
        <v>145057.51</v>
      </c>
      <c r="E41" s="1002">
        <v>196786.58</v>
      </c>
      <c r="F41" s="1003">
        <v>5802.84</v>
      </c>
      <c r="G41" s="1004">
        <v>212620.32</v>
      </c>
      <c r="H41" s="1000">
        <v>249412.18</v>
      </c>
      <c r="I41" s="1464">
        <v>303852.33</v>
      </c>
      <c r="J41" s="1465">
        <v>649025.26</v>
      </c>
      <c r="K41" s="1458">
        <v>310049.86</v>
      </c>
      <c r="L41" s="1466">
        <v>0</v>
      </c>
      <c r="M41" s="1005">
        <f t="shared" si="0"/>
        <v>0</v>
      </c>
      <c r="N41" s="1006">
        <v>0</v>
      </c>
    </row>
    <row r="42" spans="1:14" ht="15" customHeight="1">
      <c r="A42" s="1017" t="s">
        <v>218</v>
      </c>
      <c r="B42" s="1007">
        <v>1021084753.53</v>
      </c>
      <c r="C42" s="1008">
        <v>1238716922.22</v>
      </c>
      <c r="D42" s="1007">
        <v>1056634931.36</v>
      </c>
      <c r="E42" s="1009">
        <v>1534930891.3299999</v>
      </c>
      <c r="F42" s="1010">
        <v>2164046181.3800001</v>
      </c>
      <c r="G42" s="1011">
        <v>2910175544.6999998</v>
      </c>
      <c r="H42" s="1012">
        <f>SUM(H7:H30)</f>
        <v>3080756258.6100006</v>
      </c>
      <c r="I42" s="1467">
        <f>SUM(I7:I41)</f>
        <v>4215317811.2200003</v>
      </c>
      <c r="J42" s="1012">
        <f>SUM(J7:J41)</f>
        <v>4871633302.9700012</v>
      </c>
      <c r="K42" s="1468">
        <f>SUM(K7:K41)</f>
        <v>5085959997.3099985</v>
      </c>
      <c r="L42" s="1468">
        <f>SUM(L7:L41)</f>
        <v>6688750238.2799997</v>
      </c>
      <c r="M42" s="989">
        <f>(J42*100)/J$42</f>
        <v>100</v>
      </c>
      <c r="N42" s="1013">
        <f>SUM(N7:N41)</f>
        <v>191</v>
      </c>
    </row>
    <row r="43" spans="1:14" ht="15" customHeight="1">
      <c r="A43" s="1018" t="s">
        <v>219</v>
      </c>
      <c r="B43" s="861">
        <v>0</v>
      </c>
      <c r="C43" s="862">
        <f t="shared" ref="C43:I43" si="1">(C42-B42)/B42*100</f>
        <v>21.313820222819135</v>
      </c>
      <c r="D43" s="864">
        <f t="shared" si="1"/>
        <v>-14.699241416164465</v>
      </c>
      <c r="E43" s="862">
        <f t="shared" si="1"/>
        <v>45.265961381229644</v>
      </c>
      <c r="F43" s="864">
        <f t="shared" si="1"/>
        <v>40.986554743508947</v>
      </c>
      <c r="G43" s="979">
        <f t="shared" si="1"/>
        <v>34.478439958439203</v>
      </c>
      <c r="H43" s="864">
        <f t="shared" si="1"/>
        <v>5.8615266086151312</v>
      </c>
      <c r="I43" s="862">
        <f t="shared" si="1"/>
        <v>36.827371507861514</v>
      </c>
      <c r="J43" s="864">
        <f t="shared" ref="J43" si="2">(J42-I42)/I42*100</f>
        <v>15.569774834131655</v>
      </c>
      <c r="K43" s="864">
        <f t="shared" ref="K43" si="3">(K42-J42)/J42*100</f>
        <v>4.3994833151611106</v>
      </c>
      <c r="L43" s="864">
        <f t="shared" ref="L43" si="4">(L42-K42)/K42*100</f>
        <v>31.514015875424278</v>
      </c>
      <c r="M43" s="978"/>
      <c r="N43" s="987"/>
    </row>
    <row r="44" spans="1:14" ht="15" customHeight="1" thickBot="1">
      <c r="A44" s="1019" t="s">
        <v>60</v>
      </c>
      <c r="B44" s="980">
        <f>(B45-B42)</f>
        <v>527956427.47000003</v>
      </c>
      <c r="C44" s="980">
        <f t="shared" ref="C44:L44" si="5">(C45-C42)</f>
        <v>724893311.77999997</v>
      </c>
      <c r="D44" s="980">
        <f t="shared" si="5"/>
        <v>1032727294.64</v>
      </c>
      <c r="E44" s="980">
        <f t="shared" si="5"/>
        <v>1224440937.6700001</v>
      </c>
      <c r="F44" s="980">
        <f t="shared" si="5"/>
        <v>1284576995.6199999</v>
      </c>
      <c r="G44" s="980">
        <f t="shared" si="5"/>
        <v>1655538083.3000002</v>
      </c>
      <c r="H44" s="980">
        <f t="shared" si="5"/>
        <v>2467521181.3899994</v>
      </c>
      <c r="I44" s="1469">
        <f t="shared" si="5"/>
        <v>2487789203.7799997</v>
      </c>
      <c r="J44" s="980">
        <f t="shared" si="5"/>
        <v>3043391408.0299988</v>
      </c>
      <c r="K44" s="980">
        <f t="shared" si="5"/>
        <v>2809959504.6900015</v>
      </c>
      <c r="L44" s="980">
        <f t="shared" si="5"/>
        <v>2590103910.7200003</v>
      </c>
      <c r="M44" s="981"/>
      <c r="N44" s="988"/>
    </row>
    <row r="45" spans="1:14" ht="15" customHeight="1">
      <c r="A45" s="982" t="s">
        <v>61</v>
      </c>
      <c r="B45" s="863">
        <v>1549041181</v>
      </c>
      <c r="C45" s="862">
        <v>1963610234</v>
      </c>
      <c r="D45" s="862">
        <v>2089362226</v>
      </c>
      <c r="E45" s="862">
        <v>2759371829</v>
      </c>
      <c r="F45" s="862">
        <v>3448623177</v>
      </c>
      <c r="G45" s="862">
        <v>4565713628</v>
      </c>
      <c r="H45" s="862">
        <v>5548277440</v>
      </c>
      <c r="I45" s="862">
        <v>6703107015</v>
      </c>
      <c r="J45" s="862">
        <v>7915024711</v>
      </c>
      <c r="K45" s="1056">
        <v>7895919502</v>
      </c>
      <c r="L45" s="1056">
        <v>9278854149</v>
      </c>
      <c r="M45" s="862"/>
      <c r="N45" s="862"/>
    </row>
    <row r="46" spans="1:14" ht="15" customHeight="1">
      <c r="A46" s="993" t="s">
        <v>483</v>
      </c>
      <c r="K46" s="1056"/>
      <c r="L46" s="1056"/>
    </row>
    <row r="47" spans="1:14">
      <c r="K47" s="862"/>
      <c r="L47" s="862"/>
    </row>
    <row r="48" spans="1:14">
      <c r="K48" s="863"/>
      <c r="L48" s="863"/>
    </row>
    <row r="51" spans="12:12">
      <c r="L51" s="1055"/>
    </row>
  </sheetData>
  <mergeCells count="2">
    <mergeCell ref="A4:A6"/>
    <mergeCell ref="B5:B6"/>
  </mergeCells>
  <phoneticPr fontId="24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50" orientation="landscape" horizontalDpi="300" verticalDpi="300" r:id="rId1"/>
  <headerFooter alignWithMargins="0">
    <oddFooter>&amp;R&amp;"Arial,Negrito"88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4"/>
  <sheetViews>
    <sheetView showGridLines="0" zoomScale="70" zoomScaleNormal="70" workbookViewId="0">
      <selection activeCell="P20" sqref="P20"/>
    </sheetView>
  </sheetViews>
  <sheetFormatPr defaultRowHeight="12.75"/>
  <cols>
    <col min="2" max="2" width="15" customWidth="1"/>
    <col min="3" max="3" width="11.42578125" customWidth="1"/>
    <col min="4" max="4" width="12.28515625" customWidth="1"/>
    <col min="5" max="6" width="14.28515625" customWidth="1"/>
    <col min="7" max="7" width="10.140625" customWidth="1"/>
    <col min="8" max="8" width="12.42578125" customWidth="1"/>
    <col min="9" max="9" width="13" customWidth="1"/>
    <col min="10" max="10" width="12.42578125" customWidth="1"/>
    <col min="11" max="11" width="13.85546875" customWidth="1"/>
    <col min="12" max="12" width="11" customWidth="1"/>
    <col min="13" max="13" width="12.5703125" customWidth="1"/>
    <col min="14" max="14" width="20.140625" customWidth="1"/>
    <col min="15" max="16" width="17.85546875" customWidth="1"/>
    <col min="17" max="17" width="17.42578125" customWidth="1"/>
    <col min="18" max="18" width="14.42578125" customWidth="1"/>
  </cols>
  <sheetData>
    <row r="3" spans="2:18">
      <c r="D3" s="93"/>
      <c r="F3" s="93"/>
      <c r="H3" s="93"/>
      <c r="J3" s="93"/>
      <c r="L3" s="93"/>
      <c r="N3" s="93"/>
      <c r="P3" s="93"/>
      <c r="R3" s="93"/>
    </row>
    <row r="4" spans="2:18">
      <c r="C4" s="890"/>
      <c r="D4" s="890"/>
      <c r="E4" s="890"/>
      <c r="F4" s="890"/>
      <c r="G4" s="890"/>
      <c r="H4" s="890"/>
      <c r="I4" s="890"/>
      <c r="J4" s="890"/>
      <c r="K4" s="890"/>
      <c r="L4" s="890"/>
      <c r="M4" s="890"/>
      <c r="N4" s="890"/>
      <c r="O4" s="890"/>
      <c r="P4" s="890"/>
      <c r="Q4" s="890"/>
      <c r="R4" s="500"/>
    </row>
    <row r="5" spans="2:18">
      <c r="C5" s="500"/>
      <c r="D5" s="890"/>
      <c r="E5" s="500"/>
      <c r="F5" s="890"/>
      <c r="G5" s="500"/>
      <c r="H5" s="890"/>
      <c r="I5" s="500"/>
      <c r="J5" s="890"/>
      <c r="K5" s="500"/>
      <c r="L5" s="890"/>
      <c r="M5" s="500"/>
      <c r="N5" s="890"/>
      <c r="O5" s="500"/>
      <c r="P5" s="890"/>
      <c r="Q5" s="500"/>
      <c r="R5" s="500"/>
    </row>
    <row r="6" spans="2:18">
      <c r="C6" s="891"/>
      <c r="D6" s="890"/>
      <c r="E6" s="891"/>
      <c r="F6" s="890"/>
      <c r="G6" s="891"/>
      <c r="H6" s="890"/>
      <c r="I6" s="891"/>
      <c r="J6" s="890"/>
      <c r="K6" s="891"/>
      <c r="L6" s="890"/>
      <c r="M6" s="891"/>
      <c r="N6" s="890"/>
      <c r="O6" s="891"/>
      <c r="P6" s="890"/>
      <c r="Q6" s="891"/>
      <c r="R6" s="500"/>
    </row>
    <row r="10" spans="2:18">
      <c r="C10">
        <v>2000</v>
      </c>
      <c r="D10">
        <v>2001</v>
      </c>
      <c r="E10">
        <v>2002</v>
      </c>
      <c r="F10">
        <v>2003</v>
      </c>
      <c r="G10">
        <v>2004</v>
      </c>
      <c r="H10">
        <v>2005</v>
      </c>
      <c r="I10">
        <v>2006</v>
      </c>
      <c r="J10">
        <v>2007</v>
      </c>
      <c r="K10">
        <v>2008</v>
      </c>
      <c r="L10">
        <v>2009</v>
      </c>
      <c r="M10">
        <v>2010</v>
      </c>
    </row>
    <row r="11" spans="2:18">
      <c r="B11" t="s">
        <v>64</v>
      </c>
      <c r="C11" s="579">
        <v>528</v>
      </c>
      <c r="D11" s="579">
        <v>724.9</v>
      </c>
      <c r="E11" s="579">
        <v>1032.7</v>
      </c>
      <c r="F11" s="579">
        <v>1224.4000000000001</v>
      </c>
      <c r="G11" s="579">
        <v>1284.5999999999999</v>
      </c>
      <c r="H11" s="579">
        <v>1655.5</v>
      </c>
      <c r="I11" s="579">
        <v>2467.5</v>
      </c>
      <c r="J11" s="579">
        <v>2487.8000000000002</v>
      </c>
      <c r="K11" s="579">
        <v>3043.4</v>
      </c>
      <c r="L11" s="579">
        <v>2810</v>
      </c>
      <c r="M11" s="579">
        <v>2590.1</v>
      </c>
    </row>
    <row r="12" spans="2:18">
      <c r="B12" t="s">
        <v>65</v>
      </c>
      <c r="C12" s="579">
        <v>1021.1</v>
      </c>
      <c r="D12" s="579">
        <v>1238.7</v>
      </c>
      <c r="E12" s="579">
        <v>1056.5999999999999</v>
      </c>
      <c r="F12" s="579">
        <v>1534.9</v>
      </c>
      <c r="G12" s="579">
        <v>2164</v>
      </c>
      <c r="H12" s="579">
        <v>2910.2</v>
      </c>
      <c r="I12" s="579">
        <v>3080.8</v>
      </c>
      <c r="J12" s="579">
        <v>4215.3</v>
      </c>
      <c r="K12" s="579">
        <v>4871.6000000000004</v>
      </c>
      <c r="L12" s="579">
        <v>5086</v>
      </c>
      <c r="M12" s="579">
        <v>6688.8</v>
      </c>
    </row>
    <row r="13" spans="2:18">
      <c r="B13" t="s">
        <v>66</v>
      </c>
      <c r="C13" s="579">
        <v>1549.1</v>
      </c>
      <c r="D13" s="579">
        <v>1963.6</v>
      </c>
      <c r="E13" s="579">
        <v>2089.4</v>
      </c>
      <c r="F13" s="579">
        <v>2759.4</v>
      </c>
      <c r="G13" s="579">
        <v>3448.6</v>
      </c>
      <c r="H13" s="579">
        <v>4565.7</v>
      </c>
      <c r="I13" s="579">
        <v>5548.3</v>
      </c>
      <c r="J13" s="579">
        <v>6703.1</v>
      </c>
      <c r="K13" s="579">
        <v>7915</v>
      </c>
      <c r="L13" s="579">
        <v>7895.9</v>
      </c>
      <c r="M13" s="579">
        <v>9278.9</v>
      </c>
    </row>
    <row r="14" spans="2:18">
      <c r="E14" s="892"/>
      <c r="F14" s="892"/>
      <c r="G14" s="892"/>
      <c r="J14" s="579"/>
      <c r="K14" s="579"/>
    </row>
  </sheetData>
  <phoneticPr fontId="24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5" orientation="landscape" r:id="rId1"/>
  <headerFooter alignWithMargins="0">
    <oddFooter>&amp;R89</oddFooter>
  </headerFooter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showGridLines="0" zoomScale="75" workbookViewId="0">
      <selection activeCell="B7" sqref="B7:P29"/>
    </sheetView>
  </sheetViews>
  <sheetFormatPr defaultColWidth="11.42578125" defaultRowHeight="12.75"/>
  <cols>
    <col min="1" max="1" width="11.42578125" customWidth="1"/>
    <col min="2" max="2" width="17.5703125" customWidth="1"/>
    <col min="3" max="3" width="18.28515625" bestFit="1" customWidth="1"/>
    <col min="4" max="4" width="19.5703125" bestFit="1" customWidth="1"/>
    <col min="5" max="5" width="19" customWidth="1"/>
    <col min="6" max="6" width="19.42578125" bestFit="1" customWidth="1"/>
    <col min="7" max="7" width="19.5703125" bestFit="1" customWidth="1"/>
    <col min="8" max="8" width="18" customWidth="1"/>
    <col min="9" max="9" width="19" customWidth="1"/>
    <col min="10" max="10" width="12.140625" customWidth="1"/>
    <col min="11" max="11" width="11.42578125" customWidth="1"/>
    <col min="12" max="12" width="11.85546875" customWidth="1"/>
    <col min="13" max="13" width="9.42578125" customWidth="1"/>
    <col min="14" max="14" width="12.28515625" customWidth="1"/>
    <col min="15" max="15" width="11.85546875" customWidth="1"/>
    <col min="16" max="16" width="11.5703125" customWidth="1"/>
    <col min="17" max="17" width="11" customWidth="1"/>
  </cols>
  <sheetData>
    <row r="2" spans="1:17" ht="24.95" customHeight="1">
      <c r="A2" s="105" t="s">
        <v>237</v>
      </c>
      <c r="B2" s="3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3.25" customHeight="1">
      <c r="A3" s="1545" t="s">
        <v>1290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</row>
    <row r="4" spans="1:17" ht="20.25" customHeight="1" thickBot="1">
      <c r="A4" s="30"/>
      <c r="B4" s="28"/>
      <c r="C4" s="28"/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s="1" customFormat="1" ht="28.5" customHeight="1" thickBot="1">
      <c r="A5" s="135" t="s">
        <v>241</v>
      </c>
      <c r="B5" s="136" t="s">
        <v>256</v>
      </c>
      <c r="C5" s="136"/>
      <c r="D5" s="136"/>
      <c r="E5" s="135" t="s">
        <v>260</v>
      </c>
      <c r="F5" s="136" t="s">
        <v>255</v>
      </c>
      <c r="G5" s="136"/>
      <c r="H5" s="136"/>
      <c r="I5" s="135" t="s">
        <v>260</v>
      </c>
      <c r="J5" s="136" t="s">
        <v>256</v>
      </c>
      <c r="K5" s="136"/>
      <c r="L5" s="136"/>
      <c r="M5" s="135" t="s">
        <v>260</v>
      </c>
      <c r="N5" s="136" t="s">
        <v>255</v>
      </c>
      <c r="O5" s="136"/>
      <c r="P5" s="136"/>
      <c r="Q5" s="135" t="s">
        <v>260</v>
      </c>
    </row>
    <row r="6" spans="1:17" s="1" customFormat="1" ht="28.5" customHeight="1" thickBot="1">
      <c r="A6" s="137"/>
      <c r="B6" s="139" t="s">
        <v>257</v>
      </c>
      <c r="C6" s="139" t="s">
        <v>258</v>
      </c>
      <c r="D6" s="138" t="s">
        <v>259</v>
      </c>
      <c r="E6" s="137" t="s">
        <v>6</v>
      </c>
      <c r="F6" s="138" t="s">
        <v>257</v>
      </c>
      <c r="G6" s="139" t="s">
        <v>258</v>
      </c>
      <c r="H6" s="139" t="s">
        <v>259</v>
      </c>
      <c r="I6" s="141" t="s">
        <v>6</v>
      </c>
      <c r="J6" s="135" t="s">
        <v>257</v>
      </c>
      <c r="K6" s="529" t="s">
        <v>258</v>
      </c>
      <c r="L6" s="530" t="s">
        <v>259</v>
      </c>
      <c r="M6" s="141"/>
      <c r="N6" s="163" t="s">
        <v>257</v>
      </c>
      <c r="O6" s="530" t="s">
        <v>258</v>
      </c>
      <c r="P6" s="530" t="s">
        <v>259</v>
      </c>
      <c r="Q6" s="141"/>
    </row>
    <row r="7" spans="1:17" s="1" customFormat="1" ht="28.5" customHeight="1">
      <c r="A7" s="341">
        <v>1988</v>
      </c>
      <c r="B7" s="1372">
        <v>850609648</v>
      </c>
      <c r="C7" s="1373">
        <v>1074303530</v>
      </c>
      <c r="D7" s="1372">
        <v>460534156</v>
      </c>
      <c r="E7" s="1372">
        <v>2385447334</v>
      </c>
      <c r="F7" s="1372">
        <v>1264907500</v>
      </c>
      <c r="G7" s="1373">
        <v>3774918032</v>
      </c>
      <c r="H7" s="1374">
        <v>59657151</v>
      </c>
      <c r="I7" s="1374">
        <f>F7+G7+H7</f>
        <v>5099482683</v>
      </c>
      <c r="J7" s="1375">
        <f>(B7/$E7)</f>
        <v>0.35658286639834069</v>
      </c>
      <c r="K7" s="1375">
        <f t="shared" ref="K7:L22" si="0">(C7/$E7)</f>
        <v>0.45035726200610388</v>
      </c>
      <c r="L7" s="1375">
        <f t="shared" si="0"/>
        <v>0.19305987159555543</v>
      </c>
      <c r="M7" s="1376">
        <f t="shared" ref="M7:M29" si="1">SUM(J7:L7)</f>
        <v>1</v>
      </c>
      <c r="N7" s="1375">
        <f>(F7/$I7)</f>
        <v>0.24804623892866351</v>
      </c>
      <c r="O7" s="1375">
        <f t="shared" ref="O7:P22" si="2">(G7/$I7)</f>
        <v>0.74025509383223054</v>
      </c>
      <c r="P7" s="1375">
        <f t="shared" si="2"/>
        <v>1.1698667239105908E-2</v>
      </c>
      <c r="Q7" s="1104">
        <f>I7/$I7</f>
        <v>1</v>
      </c>
    </row>
    <row r="8" spans="1:17" s="1" customFormat="1" ht="28.5" customHeight="1">
      <c r="A8" s="1064">
        <v>1989</v>
      </c>
      <c r="B8" s="1377">
        <v>1082073136</v>
      </c>
      <c r="C8" s="1378">
        <v>1268729280</v>
      </c>
      <c r="D8" s="1377">
        <v>675113438</v>
      </c>
      <c r="E8" s="1377">
        <f>B8+C8+D8</f>
        <v>3025915854</v>
      </c>
      <c r="F8" s="1377">
        <v>1661814166</v>
      </c>
      <c r="G8" s="1378">
        <v>5180500367</v>
      </c>
      <c r="H8" s="1379">
        <v>60987613</v>
      </c>
      <c r="I8" s="1379">
        <f t="shared" ref="I8:I29" si="3">F8+G8+H8</f>
        <v>6903302146</v>
      </c>
      <c r="J8" s="1380">
        <f t="shared" ref="J8:L29" si="4">(B8/$E8)</f>
        <v>0.35760185947325424</v>
      </c>
      <c r="K8" s="1380">
        <f t="shared" si="0"/>
        <v>0.41928769378132219</v>
      </c>
      <c r="L8" s="1380">
        <f t="shared" si="0"/>
        <v>0.2231104467454236</v>
      </c>
      <c r="M8" s="1381">
        <f t="shared" si="1"/>
        <v>1</v>
      </c>
      <c r="N8" s="1380">
        <f t="shared" ref="N8:P29" si="5">(F8/$I8)</f>
        <v>0.24072742737515984</v>
      </c>
      <c r="O8" s="1380">
        <f t="shared" si="2"/>
        <v>0.75043801610244631</v>
      </c>
      <c r="P8" s="1380">
        <f t="shared" si="2"/>
        <v>8.8345565223938837E-3</v>
      </c>
      <c r="Q8" s="1088">
        <f t="shared" ref="Q8:Q14" si="6">SUM(N8:P8)</f>
        <v>1</v>
      </c>
    </row>
    <row r="9" spans="1:17" s="1" customFormat="1" ht="28.5" customHeight="1">
      <c r="A9" s="1064">
        <v>1990</v>
      </c>
      <c r="B9" s="1377">
        <v>1189006046</v>
      </c>
      <c r="C9" s="1378">
        <v>1486328482</v>
      </c>
      <c r="D9" s="1377">
        <v>659868969</v>
      </c>
      <c r="E9" s="1377">
        <f t="shared" ref="E9:E29" si="7">B9+C9+D9</f>
        <v>3335203497</v>
      </c>
      <c r="F9" s="1377">
        <v>1812514116</v>
      </c>
      <c r="G9" s="1378">
        <v>6506117931</v>
      </c>
      <c r="H9" s="1379">
        <v>61775708</v>
      </c>
      <c r="I9" s="1379">
        <f t="shared" si="3"/>
        <v>8380407755</v>
      </c>
      <c r="J9" s="1380">
        <f t="shared" si="4"/>
        <v>0.3565017987866424</v>
      </c>
      <c r="K9" s="1380">
        <f t="shared" si="0"/>
        <v>0.44564851390235877</v>
      </c>
      <c r="L9" s="1380">
        <f t="shared" si="0"/>
        <v>0.19784968731099889</v>
      </c>
      <c r="M9" s="1381">
        <f t="shared" si="1"/>
        <v>1</v>
      </c>
      <c r="N9" s="1380">
        <f t="shared" si="5"/>
        <v>0.2162799435288337</v>
      </c>
      <c r="O9" s="1380">
        <f t="shared" si="2"/>
        <v>0.77634861228778007</v>
      </c>
      <c r="P9" s="1380">
        <f t="shared" si="2"/>
        <v>7.3714441833862771E-3</v>
      </c>
      <c r="Q9" s="1088">
        <f t="shared" si="6"/>
        <v>1</v>
      </c>
    </row>
    <row r="10" spans="1:17" s="1" customFormat="1" ht="28.5" customHeight="1">
      <c r="A10" s="1064">
        <v>1991</v>
      </c>
      <c r="B10" s="1377">
        <v>854836979</v>
      </c>
      <c r="C10" s="1378">
        <v>959405908</v>
      </c>
      <c r="D10" s="1377">
        <v>668593639</v>
      </c>
      <c r="E10" s="1377">
        <f t="shared" si="7"/>
        <v>2482836526</v>
      </c>
      <c r="F10" s="1377">
        <v>1346422098</v>
      </c>
      <c r="G10" s="1378">
        <v>4575433393</v>
      </c>
      <c r="H10" s="1379">
        <v>62457100</v>
      </c>
      <c r="I10" s="1379">
        <f t="shared" si="3"/>
        <v>5984312591</v>
      </c>
      <c r="J10" s="1380">
        <f t="shared" si="4"/>
        <v>0.34429853518273879</v>
      </c>
      <c r="K10" s="1380">
        <f t="shared" si="0"/>
        <v>0.38641525446931496</v>
      </c>
      <c r="L10" s="1380">
        <f t="shared" si="0"/>
        <v>0.2692862103479462</v>
      </c>
      <c r="M10" s="1381">
        <f t="shared" si="1"/>
        <v>0.99999999999999989</v>
      </c>
      <c r="N10" s="1380">
        <f t="shared" si="5"/>
        <v>0.22499193976346213</v>
      </c>
      <c r="O10" s="1380">
        <f t="shared" si="2"/>
        <v>0.76457125583331687</v>
      </c>
      <c r="P10" s="1380">
        <f t="shared" si="2"/>
        <v>1.0436804403221055E-2</v>
      </c>
      <c r="Q10" s="1088">
        <f t="shared" si="6"/>
        <v>1</v>
      </c>
    </row>
    <row r="11" spans="1:17" s="1" customFormat="1" ht="28.5" customHeight="1">
      <c r="A11" s="1064">
        <v>1992</v>
      </c>
      <c r="B11" s="1377">
        <v>655760754</v>
      </c>
      <c r="C11" s="1378">
        <v>705082730</v>
      </c>
      <c r="D11" s="1377">
        <v>650579545</v>
      </c>
      <c r="E11" s="1377">
        <f t="shared" si="7"/>
        <v>2011423029</v>
      </c>
      <c r="F11" s="1377">
        <v>814940784</v>
      </c>
      <c r="G11" s="1378">
        <v>3612691293</v>
      </c>
      <c r="H11" s="1379">
        <v>115131838</v>
      </c>
      <c r="I11" s="1379">
        <f t="shared" si="3"/>
        <v>4542763915</v>
      </c>
      <c r="J11" s="1380">
        <f t="shared" si="4"/>
        <v>0.32601831864578895</v>
      </c>
      <c r="K11" s="1380">
        <f t="shared" si="0"/>
        <v>0.35053925496246269</v>
      </c>
      <c r="L11" s="1380">
        <f t="shared" si="0"/>
        <v>0.32344242639174836</v>
      </c>
      <c r="M11" s="1381">
        <f t="shared" si="1"/>
        <v>1</v>
      </c>
      <c r="N11" s="1380">
        <f t="shared" si="5"/>
        <v>0.17939316223524243</v>
      </c>
      <c r="O11" s="1380">
        <f t="shared" si="2"/>
        <v>0.79526283130652187</v>
      </c>
      <c r="P11" s="1380">
        <f t="shared" si="2"/>
        <v>2.5344006458235681E-2</v>
      </c>
      <c r="Q11" s="1088">
        <f t="shared" si="6"/>
        <v>0.99999999999999989</v>
      </c>
    </row>
    <row r="12" spans="1:17" s="1" customFormat="1" ht="28.5" customHeight="1">
      <c r="A12" s="1064">
        <v>1993</v>
      </c>
      <c r="B12" s="1377">
        <v>708874900</v>
      </c>
      <c r="C12" s="1378">
        <v>993201914</v>
      </c>
      <c r="D12" s="1377">
        <v>1221280550</v>
      </c>
      <c r="E12" s="1377">
        <f t="shared" si="7"/>
        <v>2923357364</v>
      </c>
      <c r="F12" s="1377">
        <v>969451439</v>
      </c>
      <c r="G12" s="1378">
        <v>5568996984</v>
      </c>
      <c r="H12" s="1379">
        <v>97272755</v>
      </c>
      <c r="I12" s="1379">
        <f t="shared" si="3"/>
        <v>6635721178</v>
      </c>
      <c r="J12" s="1380">
        <f t="shared" si="4"/>
        <v>0.24248656997242846</v>
      </c>
      <c r="K12" s="1380">
        <f t="shared" si="0"/>
        <v>0.33974700672278124</v>
      </c>
      <c r="L12" s="1380">
        <f t="shared" si="0"/>
        <v>0.4177664233047903</v>
      </c>
      <c r="M12" s="1381">
        <f t="shared" si="1"/>
        <v>1</v>
      </c>
      <c r="N12" s="1380">
        <f t="shared" si="5"/>
        <v>0.14609586704970504</v>
      </c>
      <c r="O12" s="1380">
        <f t="shared" si="2"/>
        <v>0.83924517540962895</v>
      </c>
      <c r="P12" s="1380">
        <f t="shared" si="2"/>
        <v>1.4658957540665974E-2</v>
      </c>
      <c r="Q12" s="1088">
        <f t="shared" si="6"/>
        <v>0.99999999999999989</v>
      </c>
    </row>
    <row r="13" spans="1:17" s="1" customFormat="1" ht="28.5" customHeight="1">
      <c r="A13" s="1064">
        <v>1994</v>
      </c>
      <c r="B13" s="1377">
        <v>1127221737</v>
      </c>
      <c r="C13" s="1378">
        <v>1272399630</v>
      </c>
      <c r="D13" s="1377">
        <v>1816522781</v>
      </c>
      <c r="E13" s="1377">
        <f t="shared" si="7"/>
        <v>4216144148</v>
      </c>
      <c r="F13" s="1377">
        <v>1445037765</v>
      </c>
      <c r="G13" s="1378">
        <v>7259160338</v>
      </c>
      <c r="H13" s="1379">
        <v>114570681</v>
      </c>
      <c r="I13" s="1379">
        <f t="shared" si="3"/>
        <v>8818768784</v>
      </c>
      <c r="J13" s="1380">
        <f t="shared" si="4"/>
        <v>0.26735844350452698</v>
      </c>
      <c r="K13" s="1380">
        <f t="shared" si="0"/>
        <v>0.30179225029665663</v>
      </c>
      <c r="L13" s="1380">
        <f t="shared" si="0"/>
        <v>0.43084930619881645</v>
      </c>
      <c r="M13" s="1381">
        <f t="shared" si="1"/>
        <v>1</v>
      </c>
      <c r="N13" s="1380">
        <f t="shared" si="5"/>
        <v>0.16385935501810067</v>
      </c>
      <c r="O13" s="1380">
        <f t="shared" si="2"/>
        <v>0.82314895829567314</v>
      </c>
      <c r="P13" s="1380">
        <f t="shared" si="2"/>
        <v>1.2991686686226198E-2</v>
      </c>
      <c r="Q13" s="1088">
        <f t="shared" si="6"/>
        <v>1</v>
      </c>
    </row>
    <row r="14" spans="1:17" s="1" customFormat="1" ht="28.5" customHeight="1">
      <c r="A14" s="1064">
        <v>1995</v>
      </c>
      <c r="B14" s="1377">
        <v>1469039195</v>
      </c>
      <c r="C14" s="1378">
        <v>1628306708</v>
      </c>
      <c r="D14" s="1377">
        <v>2791474890</v>
      </c>
      <c r="E14" s="1377">
        <f t="shared" si="7"/>
        <v>5888820793</v>
      </c>
      <c r="F14" s="1377">
        <v>2190905116</v>
      </c>
      <c r="G14" s="1378">
        <v>9474290128</v>
      </c>
      <c r="H14" s="1379">
        <v>101764503</v>
      </c>
      <c r="I14" s="1379">
        <f t="shared" si="3"/>
        <v>11766959747</v>
      </c>
      <c r="J14" s="1380">
        <f t="shared" si="4"/>
        <v>0.24946237058975146</v>
      </c>
      <c r="K14" s="1380">
        <f t="shared" si="0"/>
        <v>0.27650811006773324</v>
      </c>
      <c r="L14" s="1380">
        <f t="shared" si="0"/>
        <v>0.47402951934251536</v>
      </c>
      <c r="M14" s="1381">
        <f t="shared" si="1"/>
        <v>1</v>
      </c>
      <c r="N14" s="1380">
        <f t="shared" si="5"/>
        <v>0.18619126461774238</v>
      </c>
      <c r="O14" s="1380">
        <f t="shared" si="2"/>
        <v>0.80516040946052192</v>
      </c>
      <c r="P14" s="1380">
        <f t="shared" si="2"/>
        <v>8.6483259217356445E-3</v>
      </c>
      <c r="Q14" s="1088">
        <f t="shared" si="6"/>
        <v>1</v>
      </c>
    </row>
    <row r="15" spans="1:17" s="1" customFormat="1" ht="28.5" customHeight="1">
      <c r="A15" s="1064">
        <v>1996</v>
      </c>
      <c r="B15" s="1377">
        <v>1692619631</v>
      </c>
      <c r="C15" s="1378">
        <v>1892803203</v>
      </c>
      <c r="D15" s="1377">
        <v>3124003634</v>
      </c>
      <c r="E15" s="1377">
        <f t="shared" si="7"/>
        <v>6709426468</v>
      </c>
      <c r="F15" s="1377">
        <v>2515768453</v>
      </c>
      <c r="G15" s="1378">
        <v>10644982193</v>
      </c>
      <c r="H15" s="1379">
        <v>105308748</v>
      </c>
      <c r="I15" s="1379">
        <f t="shared" si="3"/>
        <v>13266059394</v>
      </c>
      <c r="J15" s="1380">
        <f t="shared" si="4"/>
        <v>0.25227486120800274</v>
      </c>
      <c r="K15" s="1380">
        <f t="shared" si="0"/>
        <v>0.28211102871870686</v>
      </c>
      <c r="L15" s="1380">
        <f t="shared" si="0"/>
        <v>0.4656141100732904</v>
      </c>
      <c r="M15" s="1381">
        <f t="shared" si="1"/>
        <v>1</v>
      </c>
      <c r="N15" s="1380">
        <f t="shared" si="5"/>
        <v>0.18963946853259506</v>
      </c>
      <c r="O15" s="1380">
        <f t="shared" si="2"/>
        <v>0.80242232277465408</v>
      </c>
      <c r="P15" s="1380">
        <f t="shared" si="2"/>
        <v>7.9382086927508588E-3</v>
      </c>
      <c r="Q15" s="1088">
        <f>(I15*100)/$I$15/100</f>
        <v>1</v>
      </c>
    </row>
    <row r="16" spans="1:17" s="1" customFormat="1" ht="28.5" customHeight="1">
      <c r="A16" s="1064">
        <v>1997</v>
      </c>
      <c r="B16" s="1377">
        <v>1670873339</v>
      </c>
      <c r="C16" s="1378">
        <v>1682910635</v>
      </c>
      <c r="D16" s="1377">
        <v>3371931608</v>
      </c>
      <c r="E16" s="1377">
        <f t="shared" si="7"/>
        <v>6725715582</v>
      </c>
      <c r="F16" s="1377">
        <v>2016074172</v>
      </c>
      <c r="G16" s="1378">
        <v>9564949931</v>
      </c>
      <c r="H16" s="1379">
        <v>149656273</v>
      </c>
      <c r="I16" s="1379">
        <f t="shared" si="3"/>
        <v>11730680376</v>
      </c>
      <c r="J16" s="1380">
        <f t="shared" si="4"/>
        <v>0.24843056751786385</v>
      </c>
      <c r="K16" s="1380">
        <f t="shared" si="0"/>
        <v>0.25022030956883839</v>
      </c>
      <c r="L16" s="1380">
        <f t="shared" si="0"/>
        <v>0.50134912291329781</v>
      </c>
      <c r="M16" s="1381">
        <f t="shared" si="1"/>
        <v>1</v>
      </c>
      <c r="N16" s="1380">
        <f t="shared" si="5"/>
        <v>0.17186336234381772</v>
      </c>
      <c r="O16" s="1380">
        <f t="shared" si="2"/>
        <v>0.81537895709519925</v>
      </c>
      <c r="P16" s="1380">
        <f t="shared" si="2"/>
        <v>1.2757680560983004E-2</v>
      </c>
      <c r="Q16" s="1088">
        <f>(I16*100)/$I$16/100</f>
        <v>1</v>
      </c>
    </row>
    <row r="17" spans="1:17" s="1" customFormat="1" ht="28.5" customHeight="1">
      <c r="A17" s="1064">
        <v>1998</v>
      </c>
      <c r="B17" s="1377">
        <v>1247813285</v>
      </c>
      <c r="C17" s="1378">
        <v>1376989170</v>
      </c>
      <c r="D17" s="1377">
        <v>2303390895</v>
      </c>
      <c r="E17" s="1377">
        <f t="shared" si="7"/>
        <v>4928193350</v>
      </c>
      <c r="F17" s="1377">
        <v>1597253192</v>
      </c>
      <c r="G17" s="1378">
        <v>8113751520</v>
      </c>
      <c r="H17" s="1379">
        <v>227586298</v>
      </c>
      <c r="I17" s="1379">
        <f t="shared" si="3"/>
        <v>9938591010</v>
      </c>
      <c r="J17" s="1380">
        <f t="shared" si="4"/>
        <v>0.25319893039505037</v>
      </c>
      <c r="K17" s="1380">
        <f t="shared" si="0"/>
        <v>0.27941054098455775</v>
      </c>
      <c r="L17" s="1380">
        <f t="shared" si="0"/>
        <v>0.46739052862039188</v>
      </c>
      <c r="M17" s="1381">
        <f t="shared" si="1"/>
        <v>1</v>
      </c>
      <c r="N17" s="1380">
        <f t="shared" si="5"/>
        <v>0.16071223681434094</v>
      </c>
      <c r="O17" s="1380">
        <f t="shared" si="2"/>
        <v>0.8163885113932261</v>
      </c>
      <c r="P17" s="1380">
        <f t="shared" si="2"/>
        <v>2.2899251792432899E-2</v>
      </c>
      <c r="Q17" s="1088">
        <f>(I17*100)/$I$17/100</f>
        <v>1</v>
      </c>
    </row>
    <row r="18" spans="1:17" s="1" customFormat="1" ht="28.5" customHeight="1">
      <c r="A18" s="1064">
        <v>1999</v>
      </c>
      <c r="B18" s="1377">
        <v>811329661</v>
      </c>
      <c r="C18" s="1378">
        <v>938174168</v>
      </c>
      <c r="D18" s="1377">
        <v>2141135408</v>
      </c>
      <c r="E18" s="1377">
        <f t="shared" si="7"/>
        <v>3890639237</v>
      </c>
      <c r="F18" s="1377">
        <v>1111161265</v>
      </c>
      <c r="G18" s="1378">
        <v>5729940122</v>
      </c>
      <c r="H18" s="1379">
        <v>375653166</v>
      </c>
      <c r="I18" s="1379">
        <f t="shared" si="3"/>
        <v>7216754553</v>
      </c>
      <c r="J18" s="1380">
        <f t="shared" si="4"/>
        <v>0.20853376825182107</v>
      </c>
      <c r="K18" s="1380">
        <f t="shared" si="0"/>
        <v>0.24113625315808226</v>
      </c>
      <c r="L18" s="1380">
        <f t="shared" si="0"/>
        <v>0.55032997859009669</v>
      </c>
      <c r="M18" s="1381">
        <f t="shared" si="1"/>
        <v>1</v>
      </c>
      <c r="N18" s="1380">
        <f t="shared" si="5"/>
        <v>0.15396966279504282</v>
      </c>
      <c r="O18" s="1380">
        <f t="shared" si="2"/>
        <v>0.79397741462858362</v>
      </c>
      <c r="P18" s="1380">
        <f t="shared" si="2"/>
        <v>5.2052922576373506E-2</v>
      </c>
      <c r="Q18" s="1088">
        <f>(I18*100)/$I$18/100</f>
        <v>1</v>
      </c>
    </row>
    <row r="19" spans="1:17" s="1" customFormat="1" ht="28.5" customHeight="1">
      <c r="A19" s="1064">
        <v>2000</v>
      </c>
      <c r="B19" s="1382">
        <v>1249527165</v>
      </c>
      <c r="C19" s="1383">
        <v>1222416945</v>
      </c>
      <c r="D19" s="1382">
        <v>3026104807</v>
      </c>
      <c r="E19" s="1377">
        <f t="shared" si="7"/>
        <v>5498048917</v>
      </c>
      <c r="F19" s="1382">
        <v>1803491989</v>
      </c>
      <c r="G19" s="1383">
        <v>7849658362</v>
      </c>
      <c r="H19" s="1384">
        <v>741949507</v>
      </c>
      <c r="I19" s="1379">
        <f t="shared" si="3"/>
        <v>10395099858</v>
      </c>
      <c r="J19" s="1380">
        <f t="shared" si="4"/>
        <v>0.2272673786398034</v>
      </c>
      <c r="K19" s="1380">
        <f t="shared" si="0"/>
        <v>0.22233649853865059</v>
      </c>
      <c r="L19" s="1380">
        <f t="shared" si="0"/>
        <v>0.55039612282154604</v>
      </c>
      <c r="M19" s="1381">
        <f t="shared" si="1"/>
        <v>1</v>
      </c>
      <c r="N19" s="1380">
        <f t="shared" si="5"/>
        <v>0.17349443618976343</v>
      </c>
      <c r="O19" s="1380">
        <f t="shared" si="2"/>
        <v>0.7551306355137084</v>
      </c>
      <c r="P19" s="1380">
        <f t="shared" si="2"/>
        <v>7.1374928296528153E-2</v>
      </c>
      <c r="Q19" s="1088">
        <f>(I19*100)/$I$19/100</f>
        <v>1</v>
      </c>
    </row>
    <row r="20" spans="1:17" ht="28.5" customHeight="1">
      <c r="A20" s="1063">
        <v>2001</v>
      </c>
      <c r="B20" s="1382">
        <v>1217683528</v>
      </c>
      <c r="C20" s="1383">
        <v>1042985112</v>
      </c>
      <c r="D20" s="1382">
        <v>2702019896</v>
      </c>
      <c r="E20" s="1377">
        <f t="shared" si="7"/>
        <v>4962688536</v>
      </c>
      <c r="F20" s="1382">
        <v>1684414661</v>
      </c>
      <c r="G20" s="1383">
        <v>6601653372</v>
      </c>
      <c r="H20" s="1384">
        <v>829042101</v>
      </c>
      <c r="I20" s="1379">
        <f t="shared" si="3"/>
        <v>9115110134</v>
      </c>
      <c r="J20" s="1380">
        <f t="shared" si="4"/>
        <v>0.24536771130542698</v>
      </c>
      <c r="K20" s="1380">
        <f t="shared" si="0"/>
        <v>0.2101653376862255</v>
      </c>
      <c r="L20" s="1380">
        <f t="shared" si="0"/>
        <v>0.54446695100834752</v>
      </c>
      <c r="M20" s="1381">
        <f t="shared" si="1"/>
        <v>1</v>
      </c>
      <c r="N20" s="1380">
        <f t="shared" si="5"/>
        <v>0.18479367075522382</v>
      </c>
      <c r="O20" s="1380">
        <f t="shared" si="2"/>
        <v>0.72425382413925754</v>
      </c>
      <c r="P20" s="1380">
        <f t="shared" si="2"/>
        <v>9.095250510551868E-2</v>
      </c>
      <c r="Q20" s="1334">
        <f t="shared" ref="Q20:Q29" si="8">(I20*100)/I20/100</f>
        <v>1</v>
      </c>
    </row>
    <row r="21" spans="1:17" ht="28.5" customHeight="1">
      <c r="A21" s="1063">
        <v>2002</v>
      </c>
      <c r="B21" s="1382">
        <v>1372758831</v>
      </c>
      <c r="C21" s="1383">
        <v>991479209</v>
      </c>
      <c r="D21" s="1382">
        <v>2583787344</v>
      </c>
      <c r="E21" s="1377">
        <f t="shared" si="7"/>
        <v>4948025384</v>
      </c>
      <c r="F21" s="1382">
        <v>1611745822</v>
      </c>
      <c r="G21" s="1383">
        <v>6474865769</v>
      </c>
      <c r="H21" s="1384">
        <v>1026327595</v>
      </c>
      <c r="I21" s="1379">
        <f t="shared" si="3"/>
        <v>9112939186</v>
      </c>
      <c r="J21" s="1380">
        <f t="shared" si="4"/>
        <v>0.27743568887883457</v>
      </c>
      <c r="K21" s="1380">
        <f t="shared" si="0"/>
        <v>0.20037876365914778</v>
      </c>
      <c r="L21" s="1380">
        <f t="shared" si="0"/>
        <v>0.52218554746201762</v>
      </c>
      <c r="M21" s="1381">
        <f t="shared" si="1"/>
        <v>1</v>
      </c>
      <c r="N21" s="1380">
        <f t="shared" si="5"/>
        <v>0.17686344538281218</v>
      </c>
      <c r="O21" s="1380">
        <f t="shared" si="2"/>
        <v>0.71051343993902516</v>
      </c>
      <c r="P21" s="1380">
        <f t="shared" si="2"/>
        <v>0.11262311467816263</v>
      </c>
      <c r="Q21" s="1334">
        <f t="shared" si="8"/>
        <v>1</v>
      </c>
    </row>
    <row r="22" spans="1:17" ht="28.5" customHeight="1">
      <c r="A22" s="1063">
        <v>2003</v>
      </c>
      <c r="B22" s="1382">
        <v>1780055858</v>
      </c>
      <c r="C22" s="1383">
        <v>1083899680</v>
      </c>
      <c r="D22" s="1382">
        <v>3224771192</v>
      </c>
      <c r="E22" s="1377">
        <f t="shared" si="7"/>
        <v>6088726730</v>
      </c>
      <c r="F22" s="1382">
        <v>1940607034</v>
      </c>
      <c r="G22" s="1383">
        <v>7454131031</v>
      </c>
      <c r="H22" s="1385">
        <v>1227706699</v>
      </c>
      <c r="I22" s="1379">
        <f t="shared" si="3"/>
        <v>10622444764</v>
      </c>
      <c r="J22" s="1380">
        <f t="shared" si="4"/>
        <v>0.2923527261010776</v>
      </c>
      <c r="K22" s="1380">
        <f t="shared" si="0"/>
        <v>0.17801746211723973</v>
      </c>
      <c r="L22" s="1380">
        <f t="shared" si="0"/>
        <v>0.52962981178168267</v>
      </c>
      <c r="M22" s="1381">
        <f t="shared" si="1"/>
        <v>1</v>
      </c>
      <c r="N22" s="1380">
        <f t="shared" si="5"/>
        <v>0.18268930336797937</v>
      </c>
      <c r="O22" s="1380">
        <f t="shared" si="2"/>
        <v>0.70173403548893243</v>
      </c>
      <c r="P22" s="1380">
        <f t="shared" si="2"/>
        <v>0.11557666114308825</v>
      </c>
      <c r="Q22" s="1334">
        <f t="shared" si="8"/>
        <v>1</v>
      </c>
    </row>
    <row r="23" spans="1:17" ht="28.5" customHeight="1">
      <c r="A23" s="1063">
        <v>2004</v>
      </c>
      <c r="B23" s="1382">
        <v>2452538295</v>
      </c>
      <c r="C23" s="1383">
        <v>1362417028</v>
      </c>
      <c r="D23" s="1382">
        <v>3758994128</v>
      </c>
      <c r="E23" s="1377">
        <f t="shared" si="7"/>
        <v>7573949451</v>
      </c>
      <c r="F23" s="1382">
        <v>2907377546</v>
      </c>
      <c r="G23" s="1383">
        <v>10197590478</v>
      </c>
      <c r="H23" s="1385">
        <v>1085929725</v>
      </c>
      <c r="I23" s="1379">
        <f t="shared" si="3"/>
        <v>14190897749</v>
      </c>
      <c r="J23" s="1380">
        <f t="shared" si="4"/>
        <v>0.32381234003036391</v>
      </c>
      <c r="K23" s="1380">
        <f t="shared" si="4"/>
        <v>0.17988198057225191</v>
      </c>
      <c r="L23" s="1380">
        <f t="shared" si="4"/>
        <v>0.49630567939738418</v>
      </c>
      <c r="M23" s="1381">
        <f t="shared" si="1"/>
        <v>1</v>
      </c>
      <c r="N23" s="1380">
        <f t="shared" si="5"/>
        <v>0.20487622400104152</v>
      </c>
      <c r="O23" s="1380">
        <f t="shared" si="5"/>
        <v>0.71860080020086126</v>
      </c>
      <c r="P23" s="1380">
        <f t="shared" si="5"/>
        <v>7.6522975798097262E-2</v>
      </c>
      <c r="Q23" s="1334">
        <f t="shared" si="8"/>
        <v>1</v>
      </c>
    </row>
    <row r="24" spans="1:17" ht="28.5" customHeight="1">
      <c r="A24" s="1063">
        <v>2005</v>
      </c>
      <c r="B24" s="1382">
        <v>3204917626</v>
      </c>
      <c r="C24" s="1383">
        <v>1946140757</v>
      </c>
      <c r="D24" s="1382">
        <v>4762242227</v>
      </c>
      <c r="E24" s="1377">
        <f t="shared" si="7"/>
        <v>9913300610</v>
      </c>
      <c r="F24" s="1382">
        <v>3963410058</v>
      </c>
      <c r="G24" s="1383">
        <v>12913744761</v>
      </c>
      <c r="H24" s="1385">
        <v>2024527461</v>
      </c>
      <c r="I24" s="1379">
        <f t="shared" si="3"/>
        <v>18901682280</v>
      </c>
      <c r="J24" s="1380">
        <f t="shared" si="4"/>
        <v>0.32329470799735993</v>
      </c>
      <c r="K24" s="1380">
        <f t="shared" si="4"/>
        <v>0.19631612452434247</v>
      </c>
      <c r="L24" s="1380">
        <f t="shared" si="4"/>
        <v>0.48038916747829763</v>
      </c>
      <c r="M24" s="1381">
        <f t="shared" si="1"/>
        <v>1</v>
      </c>
      <c r="N24" s="1380">
        <f t="shared" si="5"/>
        <v>0.20968557186011488</v>
      </c>
      <c r="O24" s="1380">
        <f t="shared" si="5"/>
        <v>0.68320610672120552</v>
      </c>
      <c r="P24" s="1380">
        <f t="shared" si="5"/>
        <v>0.10710832141867957</v>
      </c>
      <c r="Q24" s="1334">
        <f t="shared" si="8"/>
        <v>1</v>
      </c>
    </row>
    <row r="25" spans="1:17" ht="28.5" customHeight="1">
      <c r="A25" s="1063">
        <v>2006</v>
      </c>
      <c r="B25" s="1382">
        <v>3816005314</v>
      </c>
      <c r="C25" s="1383">
        <v>2197767949</v>
      </c>
      <c r="D25" s="1382">
        <v>5917620652</v>
      </c>
      <c r="E25" s="1377">
        <f t="shared" si="7"/>
        <v>11931393915</v>
      </c>
      <c r="F25" s="1382">
        <v>4771911249</v>
      </c>
      <c r="G25" s="1383">
        <v>16493364299</v>
      </c>
      <c r="H25" s="1385">
        <v>1482729155</v>
      </c>
      <c r="I25" s="1379">
        <f t="shared" si="3"/>
        <v>22748004703</v>
      </c>
      <c r="J25" s="1380">
        <f t="shared" si="4"/>
        <v>0.3198289605712008</v>
      </c>
      <c r="K25" s="1380">
        <f t="shared" si="4"/>
        <v>0.18420043497491048</v>
      </c>
      <c r="L25" s="1380">
        <f t="shared" si="4"/>
        <v>0.49597060445388874</v>
      </c>
      <c r="M25" s="1381">
        <f t="shared" si="1"/>
        <v>1</v>
      </c>
      <c r="N25" s="1380">
        <f t="shared" si="5"/>
        <v>0.20977273880951333</v>
      </c>
      <c r="O25" s="1380">
        <f t="shared" si="5"/>
        <v>0.72504663658808111</v>
      </c>
      <c r="P25" s="1380">
        <f t="shared" si="5"/>
        <v>6.518062460240559E-2</v>
      </c>
      <c r="Q25" s="1334">
        <f>(I25*100)/I25/100</f>
        <v>1</v>
      </c>
    </row>
    <row r="26" spans="1:17" ht="28.5" customHeight="1">
      <c r="A26" s="1227">
        <v>2007</v>
      </c>
      <c r="B26" s="1382">
        <v>3803266305</v>
      </c>
      <c r="C26" s="1383">
        <v>2795143574</v>
      </c>
      <c r="D26" s="1382">
        <v>6299075661</v>
      </c>
      <c r="E26" s="1377">
        <f t="shared" si="7"/>
        <v>12897485540</v>
      </c>
      <c r="F26" s="1382">
        <v>4271481770</v>
      </c>
      <c r="G26" s="1383">
        <v>20353580347</v>
      </c>
      <c r="H26" s="1385">
        <v>1044793963</v>
      </c>
      <c r="I26" s="1379">
        <f t="shared" si="3"/>
        <v>25669856080</v>
      </c>
      <c r="J26" s="1380">
        <f t="shared" si="4"/>
        <v>0.29488432401840087</v>
      </c>
      <c r="K26" s="1380">
        <f t="shared" si="4"/>
        <v>0.21672003936978246</v>
      </c>
      <c r="L26" s="1380">
        <f t="shared" si="4"/>
        <v>0.48839563661181667</v>
      </c>
      <c r="M26" s="1381">
        <f t="shared" si="1"/>
        <v>1</v>
      </c>
      <c r="N26" s="1380">
        <f t="shared" si="5"/>
        <v>0.16640069023713824</v>
      </c>
      <c r="O26" s="1380">
        <f t="shared" si="5"/>
        <v>0.79289810911164249</v>
      </c>
      <c r="P26" s="1380">
        <f t="shared" si="5"/>
        <v>4.0701200651219231E-2</v>
      </c>
      <c r="Q26" s="1334">
        <f t="shared" si="8"/>
        <v>1</v>
      </c>
    </row>
    <row r="27" spans="1:17" s="37" customFormat="1" ht="29.25" customHeight="1">
      <c r="A27" s="1227">
        <v>2008</v>
      </c>
      <c r="B27" s="1382">
        <v>4252358218</v>
      </c>
      <c r="C27" s="1383">
        <v>3665747932</v>
      </c>
      <c r="D27" s="1382">
        <v>8555322515</v>
      </c>
      <c r="E27" s="1377">
        <f t="shared" si="7"/>
        <v>16473428665</v>
      </c>
      <c r="F27" s="1382">
        <v>4881671064</v>
      </c>
      <c r="G27" s="1383">
        <v>24026660079</v>
      </c>
      <c r="H27" s="1385">
        <v>1192004489</v>
      </c>
      <c r="I27" s="1379">
        <f t="shared" si="3"/>
        <v>30100335632</v>
      </c>
      <c r="J27" s="1380">
        <f t="shared" si="4"/>
        <v>0.25813437533102646</v>
      </c>
      <c r="K27" s="1380">
        <f t="shared" si="4"/>
        <v>0.22252489184527635</v>
      </c>
      <c r="L27" s="1380">
        <f t="shared" si="4"/>
        <v>0.51934073282369719</v>
      </c>
      <c r="M27" s="1381">
        <f t="shared" si="1"/>
        <v>1</v>
      </c>
      <c r="N27" s="1380">
        <f t="shared" si="5"/>
        <v>0.16217995452549844</v>
      </c>
      <c r="O27" s="1380">
        <f t="shared" si="5"/>
        <v>0.79821900900855713</v>
      </c>
      <c r="P27" s="1380">
        <f t="shared" si="5"/>
        <v>3.9601036465944484E-2</v>
      </c>
      <c r="Q27" s="1334">
        <f t="shared" si="8"/>
        <v>1</v>
      </c>
    </row>
    <row r="28" spans="1:17" s="37" customFormat="1" ht="29.25" customHeight="1">
      <c r="A28" s="1227">
        <v>2009</v>
      </c>
      <c r="B28" s="1382">
        <v>3021123582</v>
      </c>
      <c r="C28" s="1383">
        <v>2459868423</v>
      </c>
      <c r="D28" s="1382">
        <v>6344656262</v>
      </c>
      <c r="E28" s="1377">
        <f t="shared" si="7"/>
        <v>11825648267</v>
      </c>
      <c r="F28" s="1382">
        <v>4056367780</v>
      </c>
      <c r="G28" s="1383">
        <v>21039835748</v>
      </c>
      <c r="H28" s="1385">
        <v>857448076</v>
      </c>
      <c r="I28" s="1379">
        <f t="shared" si="3"/>
        <v>25953651604</v>
      </c>
      <c r="J28" s="1380">
        <f t="shared" si="4"/>
        <v>0.25547213258748619</v>
      </c>
      <c r="K28" s="1380">
        <f t="shared" si="4"/>
        <v>0.20801129607958768</v>
      </c>
      <c r="L28" s="1380">
        <f t="shared" si="4"/>
        <v>0.53651657133292618</v>
      </c>
      <c r="M28" s="1381">
        <f t="shared" si="1"/>
        <v>1</v>
      </c>
      <c r="N28" s="1380">
        <f t="shared" si="5"/>
        <v>0.15629275763934616</v>
      </c>
      <c r="O28" s="1380">
        <f t="shared" si="5"/>
        <v>0.81066957625174108</v>
      </c>
      <c r="P28" s="1380">
        <f t="shared" si="5"/>
        <v>3.3037666108912754E-2</v>
      </c>
      <c r="Q28" s="1334">
        <f t="shared" si="8"/>
        <v>1</v>
      </c>
    </row>
    <row r="29" spans="1:17" s="37" customFormat="1" ht="29.25" customHeight="1" thickBot="1">
      <c r="A29" s="1228">
        <v>2010</v>
      </c>
      <c r="B29" s="1386">
        <v>3883470637</v>
      </c>
      <c r="C29" s="1387">
        <v>3339343660</v>
      </c>
      <c r="D29" s="1386">
        <v>10181265939</v>
      </c>
      <c r="E29" s="1388">
        <f t="shared" si="7"/>
        <v>17404080236</v>
      </c>
      <c r="F29" s="1386">
        <v>5356807486</v>
      </c>
      <c r="G29" s="1387">
        <v>28820976876</v>
      </c>
      <c r="H29" s="1389">
        <v>1037497108</v>
      </c>
      <c r="I29" s="1390">
        <f t="shared" si="3"/>
        <v>35215281470</v>
      </c>
      <c r="J29" s="1391">
        <f t="shared" si="4"/>
        <v>0.22313564315608686</v>
      </c>
      <c r="K29" s="1391">
        <f t="shared" si="4"/>
        <v>0.1918713091825808</v>
      </c>
      <c r="L29" s="1391">
        <f t="shared" si="4"/>
        <v>0.58499304766133231</v>
      </c>
      <c r="M29" s="1392">
        <f t="shared" si="1"/>
        <v>1</v>
      </c>
      <c r="N29" s="1391">
        <f t="shared" si="5"/>
        <v>0.15211599233030354</v>
      </c>
      <c r="O29" s="1391">
        <f t="shared" si="5"/>
        <v>0.81842244823607824</v>
      </c>
      <c r="P29" s="1391">
        <f t="shared" si="5"/>
        <v>2.9461559433618237E-2</v>
      </c>
      <c r="Q29" s="1335">
        <f t="shared" si="8"/>
        <v>1</v>
      </c>
    </row>
    <row r="30" spans="1:17" s="80" customFormat="1" ht="18" customHeight="1">
      <c r="A30" s="60" t="s">
        <v>22</v>
      </c>
    </row>
  </sheetData>
  <mergeCells count="1">
    <mergeCell ref="A3:Q3"/>
  </mergeCells>
  <phoneticPr fontId="24" type="noConversion"/>
  <printOptions horizontalCentered="1" verticalCentered="1"/>
  <pageMargins left="0.15748031496062992" right="0.23622047244094491" top="0.62992125984251968" bottom="0.59055118110236227" header="0.51181102362204722" footer="0.51181102362204722"/>
  <pageSetup paperSize="9" scale="45" firstPageNumber="7" orientation="landscape" useFirstPageNumber="1" horizontalDpi="300" verticalDpi="300" r:id="rId1"/>
  <headerFooter alignWithMargins="0">
    <oddFooter xml:space="preserve">&amp;R
&amp;"Arial,Negrito"10&amp;"Arial,Normal"
&amp;"Arial,Negrito itálico"&amp;7
&amp;"Arial,Negrito"&amp;10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88</vt:i4>
      </vt:variant>
      <vt:variant>
        <vt:lpstr>Intervalos nomeados</vt:lpstr>
      </vt:variant>
      <vt:variant>
        <vt:i4>102</vt:i4>
      </vt:variant>
    </vt:vector>
  </HeadingPairs>
  <TitlesOfParts>
    <vt:vector size="190" baseType="lpstr">
      <vt:lpstr>capa</vt:lpstr>
      <vt:lpstr>Sumario</vt:lpstr>
      <vt:lpstr>DOLAR4</vt:lpstr>
      <vt:lpstr>Percentual5</vt:lpstr>
      <vt:lpstr>Gráfico - fat6</vt:lpstr>
      <vt:lpstr>CUSTOS7</vt:lpstr>
      <vt:lpstr>BALANÇA8</vt:lpstr>
      <vt:lpstr>gráfico - Balança9</vt:lpstr>
      <vt:lpstr>GERAL10</vt:lpstr>
      <vt:lpstr>Graf_Faturamento11</vt:lpstr>
      <vt:lpstr>Graf_Insumos12</vt:lpstr>
      <vt:lpstr>Graf._InsuFat13</vt:lpstr>
      <vt:lpstr>ELETROELETRONICO14</vt:lpstr>
      <vt:lpstr>DUAS_RODAS15</vt:lpstr>
      <vt:lpstr>RELOJOEIRO16</vt:lpstr>
      <vt:lpstr>TERMOPLASTICO17</vt:lpstr>
      <vt:lpstr>METALURGICO18</vt:lpstr>
      <vt:lpstr>MECANICO19</vt:lpstr>
      <vt:lpstr>MADEIREIRO20</vt:lpstr>
      <vt:lpstr>QUIMICO21</vt:lpstr>
      <vt:lpstr>OTICO22</vt:lpstr>
      <vt:lpstr>PAPEL E PAPELAO23</vt:lpstr>
      <vt:lpstr>ISQ.CANET.BARB24</vt:lpstr>
      <vt:lpstr>FATPOLOS25</vt:lpstr>
      <vt:lpstr>Crescimento 26</vt:lpstr>
      <vt:lpstr>Graf polos27</vt:lpstr>
      <vt:lpstr>Consolidado28</vt:lpstr>
      <vt:lpstr>ELETRO29</vt:lpstr>
      <vt:lpstr>Grafeletro30</vt:lpstr>
      <vt:lpstr>RELOJOEIRO31</vt:lpstr>
      <vt:lpstr>Grafrelo32</vt:lpstr>
      <vt:lpstr>DUAS RODAS33</vt:lpstr>
      <vt:lpstr>Grafduas34</vt:lpstr>
      <vt:lpstr>TERMOPLÁSTICO35</vt:lpstr>
      <vt:lpstr>GrafTERM36</vt:lpstr>
      <vt:lpstr>BEBIDAS37</vt:lpstr>
      <vt:lpstr>GrafBEBID38</vt:lpstr>
      <vt:lpstr>METALURGICO39</vt:lpstr>
      <vt:lpstr>Grametalurg40</vt:lpstr>
      <vt:lpstr>MECANICO 41</vt:lpstr>
      <vt:lpstr>Grafmec42</vt:lpstr>
      <vt:lpstr>MADEIREIRO 43</vt:lpstr>
      <vt:lpstr>GrafMAD44</vt:lpstr>
      <vt:lpstr>PAPEL E PAPELÃO45</vt:lpstr>
      <vt:lpstr>GrafPAPEL46</vt:lpstr>
      <vt:lpstr>MINERAL47</vt:lpstr>
      <vt:lpstr>GrafMINERA48</vt:lpstr>
      <vt:lpstr>QUIMICO 49</vt:lpstr>
      <vt:lpstr>GrafQUIM50</vt:lpstr>
      <vt:lpstr>OTICO 51</vt:lpstr>
      <vt:lpstr>GrafOTICO52</vt:lpstr>
      <vt:lpstr>BRINQUEDOS53</vt:lpstr>
      <vt:lpstr>GrafBRINQL54</vt:lpstr>
      <vt:lpstr>ISQUEIROS55</vt:lpstr>
      <vt:lpstr>GrafISQS56</vt:lpstr>
      <vt:lpstr>Produção57</vt:lpstr>
      <vt:lpstr>Produção1</vt:lpstr>
      <vt:lpstr>TV60</vt:lpstr>
      <vt:lpstr>VIDEO61</vt:lpstr>
      <vt:lpstr>3 EM 162</vt:lpstr>
      <vt:lpstr>MICROONDAS63</vt:lpstr>
      <vt:lpstr>AR_CONDICIONADO64</vt:lpstr>
      <vt:lpstr>MONITORES65</vt:lpstr>
      <vt:lpstr>COMPACT_DISK66</vt:lpstr>
      <vt:lpstr>MOTOCICLETAS67</vt:lpstr>
      <vt:lpstr>BICICLETA68</vt:lpstr>
      <vt:lpstr>MICROCOMPUTADOR69</vt:lpstr>
      <vt:lpstr>RELOGIOS70</vt:lpstr>
      <vt:lpstr>maobra171</vt:lpstr>
      <vt:lpstr>gráfico - Mão-de-obra72</vt:lpstr>
      <vt:lpstr>MaoSetor73</vt:lpstr>
      <vt:lpstr>Crescimento 74</vt:lpstr>
      <vt:lpstr>maoemp98A0075</vt:lpstr>
      <vt:lpstr>maoemp01a0476</vt:lpstr>
      <vt:lpstr>maoemp05a0677</vt:lpstr>
      <vt:lpstr>maoemp78</vt:lpstr>
      <vt:lpstr>Mao anual79</vt:lpstr>
      <vt:lpstr>Salarios80</vt:lpstr>
      <vt:lpstr>Disperndio81</vt:lpstr>
      <vt:lpstr>Sal.Enc.Fat82</vt:lpstr>
      <vt:lpstr>SAL ICMS83</vt:lpstr>
      <vt:lpstr>Grafico Sal x icms84</vt:lpstr>
      <vt:lpstr>ICMS85</vt:lpstr>
      <vt:lpstr>Graf._ICMS86</vt:lpstr>
      <vt:lpstr>INVEST. TOTAIS87</vt:lpstr>
      <vt:lpstr>iNVESTIMENTOS ESTRANG88</vt:lpstr>
      <vt:lpstr>Graf.INVEST89</vt:lpstr>
      <vt:lpstr>Plan1</vt:lpstr>
      <vt:lpstr>'3 EM 162'!Area_de_impressao</vt:lpstr>
      <vt:lpstr>AR_CONDICIONADO64!Area_de_impressao</vt:lpstr>
      <vt:lpstr>BALANÇA8!Area_de_impressao</vt:lpstr>
      <vt:lpstr>BEBIDAS37!Area_de_impressao</vt:lpstr>
      <vt:lpstr>BICICLETA68!Area_de_impressao</vt:lpstr>
      <vt:lpstr>BRINQUEDOS53!Area_de_impressao</vt:lpstr>
      <vt:lpstr>capa!Area_de_impressao</vt:lpstr>
      <vt:lpstr>COMPACT_DISK66!Area_de_impressao</vt:lpstr>
      <vt:lpstr>Consolidado28!Area_de_impressao</vt:lpstr>
      <vt:lpstr>'Crescimento 26'!Area_de_impressao</vt:lpstr>
      <vt:lpstr>'Crescimento 74'!Area_de_impressao</vt:lpstr>
      <vt:lpstr>CUSTOS7!Area_de_impressao</vt:lpstr>
      <vt:lpstr>Disperndio81!Area_de_impressao</vt:lpstr>
      <vt:lpstr>DOLAR4!Area_de_impressao</vt:lpstr>
      <vt:lpstr>'DUAS RODAS33'!Area_de_impressao</vt:lpstr>
      <vt:lpstr>DUAS_RODAS15!Area_de_impressao</vt:lpstr>
      <vt:lpstr>ELETRO29!Area_de_impressao</vt:lpstr>
      <vt:lpstr>ELETROELETRONICO14!Area_de_impressao</vt:lpstr>
      <vt:lpstr>FATPOLOS25!Area_de_impressao</vt:lpstr>
      <vt:lpstr>GERAL10!Area_de_impressao</vt:lpstr>
      <vt:lpstr>'Graf polos27'!Area_de_impressao</vt:lpstr>
      <vt:lpstr>Graf._ICMS86!Area_de_impressao</vt:lpstr>
      <vt:lpstr>Graf._InsuFat13!Area_de_impressao</vt:lpstr>
      <vt:lpstr>Graf.INVEST89!Area_de_impressao</vt:lpstr>
      <vt:lpstr>Graf_Faturamento11!Area_de_impressao</vt:lpstr>
      <vt:lpstr>Graf_Insumos12!Area_de_impressao</vt:lpstr>
      <vt:lpstr>GrafBEBID38!Area_de_impressao</vt:lpstr>
      <vt:lpstr>GrafBRINQL54!Area_de_impressao</vt:lpstr>
      <vt:lpstr>Grafduas34!Area_de_impressao</vt:lpstr>
      <vt:lpstr>Grafeletro30!Area_de_impressao</vt:lpstr>
      <vt:lpstr>'gráfico - Balança9'!Area_de_impressao</vt:lpstr>
      <vt:lpstr>'Gráfico - fat6'!Area_de_impressao</vt:lpstr>
      <vt:lpstr>'gráfico - Mão-de-obra72'!Area_de_impressao</vt:lpstr>
      <vt:lpstr>'Grafico Sal x icms84'!Area_de_impressao</vt:lpstr>
      <vt:lpstr>GrafISQS56!Area_de_impressao</vt:lpstr>
      <vt:lpstr>GrafMAD44!Area_de_impressao</vt:lpstr>
      <vt:lpstr>Grafmec42!Area_de_impressao</vt:lpstr>
      <vt:lpstr>GrafMINERA48!Area_de_impressao</vt:lpstr>
      <vt:lpstr>GrafOTICO52!Area_de_impressao</vt:lpstr>
      <vt:lpstr>GrafPAPEL46!Area_de_impressao</vt:lpstr>
      <vt:lpstr>GrafQUIM50!Area_de_impressao</vt:lpstr>
      <vt:lpstr>Grafrelo32!Area_de_impressao</vt:lpstr>
      <vt:lpstr>GrafTERM36!Area_de_impressao</vt:lpstr>
      <vt:lpstr>Grametalurg40!Area_de_impressao</vt:lpstr>
      <vt:lpstr>ICMS85!Area_de_impressao</vt:lpstr>
      <vt:lpstr>'INVEST. TOTAIS87'!Area_de_impressao</vt:lpstr>
      <vt:lpstr>'iNVESTIMENTOS ESTRANG88'!Area_de_impressao</vt:lpstr>
      <vt:lpstr>ISQ.CANET.BARB24!Area_de_impressao</vt:lpstr>
      <vt:lpstr>ISQUEIROS55!Area_de_impressao</vt:lpstr>
      <vt:lpstr>'MADEIREIRO 43'!Area_de_impressao</vt:lpstr>
      <vt:lpstr>MADEIREIRO20!Area_de_impressao</vt:lpstr>
      <vt:lpstr>'Mao anual79'!Area_de_impressao</vt:lpstr>
      <vt:lpstr>maobra171!Area_de_impressao</vt:lpstr>
      <vt:lpstr>maoemp01a0476!Area_de_impressao</vt:lpstr>
      <vt:lpstr>maoemp05a0677!Area_de_impressao</vt:lpstr>
      <vt:lpstr>maoemp78!Area_de_impressao</vt:lpstr>
      <vt:lpstr>maoemp98A0075!Area_de_impressao</vt:lpstr>
      <vt:lpstr>MaoSetor73!Area_de_impressao</vt:lpstr>
      <vt:lpstr>'MECANICO 41'!Area_de_impressao</vt:lpstr>
      <vt:lpstr>MECANICO19!Area_de_impressao</vt:lpstr>
      <vt:lpstr>METALURGICO18!Area_de_impressao</vt:lpstr>
      <vt:lpstr>METALURGICO39!Area_de_impressao</vt:lpstr>
      <vt:lpstr>MICROCOMPUTADOR69!Area_de_impressao</vt:lpstr>
      <vt:lpstr>MICROONDAS63!Area_de_impressao</vt:lpstr>
      <vt:lpstr>MINERAL47!Area_de_impressao</vt:lpstr>
      <vt:lpstr>MONITORES65!Area_de_impressao</vt:lpstr>
      <vt:lpstr>MOTOCICLETAS67!Area_de_impressao</vt:lpstr>
      <vt:lpstr>'OTICO 51'!Area_de_impressao</vt:lpstr>
      <vt:lpstr>OTICO22!Area_de_impressao</vt:lpstr>
      <vt:lpstr>'PAPEL E PAPELAO23'!Area_de_impressao</vt:lpstr>
      <vt:lpstr>'PAPEL E PAPELÃO45'!Area_de_impressao</vt:lpstr>
      <vt:lpstr>Percentual5!Area_de_impressao</vt:lpstr>
      <vt:lpstr>Produção1!Area_de_impressao</vt:lpstr>
      <vt:lpstr>Produção57!Area_de_impressao</vt:lpstr>
      <vt:lpstr>'QUIMICO 49'!Area_de_impressao</vt:lpstr>
      <vt:lpstr>QUIMICO21!Area_de_impressao</vt:lpstr>
      <vt:lpstr>RELOGIOS70!Area_de_impressao</vt:lpstr>
      <vt:lpstr>RELOJOEIRO16!Area_de_impressao</vt:lpstr>
      <vt:lpstr>RELOJOEIRO31!Area_de_impressao</vt:lpstr>
      <vt:lpstr>'SAL ICMS83'!Area_de_impressao</vt:lpstr>
      <vt:lpstr>Sal.Enc.Fat82!Area_de_impressao</vt:lpstr>
      <vt:lpstr>Salarios80!Area_de_impressao</vt:lpstr>
      <vt:lpstr>Sumario!Area_de_impressao</vt:lpstr>
      <vt:lpstr>TERMOPLASTICO17!Area_de_impressao</vt:lpstr>
      <vt:lpstr>TERMOPLÁSTICO35!Area_de_impressao</vt:lpstr>
      <vt:lpstr>'TV60'!Area_de_impressao</vt:lpstr>
      <vt:lpstr>VIDEO61!Area_de_impressao</vt:lpstr>
      <vt:lpstr>Salarios80!bbb</vt:lpstr>
      <vt:lpstr>IMP</vt:lpstr>
      <vt:lpstr>imp_3em1</vt:lpstr>
      <vt:lpstr>imp_ar</vt:lpstr>
      <vt:lpstr>imp_bici</vt:lpstr>
      <vt:lpstr>imp_comp</vt:lpstr>
      <vt:lpstr>imp_fac</vt:lpstr>
      <vt:lpstr>imp_micr</vt:lpstr>
      <vt:lpstr>imp_micro</vt:lpstr>
      <vt:lpstr>imp_moto</vt:lpstr>
      <vt:lpstr>imp_rel</vt:lpstr>
      <vt:lpstr>imp_tv</vt:lpstr>
      <vt:lpstr>imp_video</vt:lpstr>
      <vt:lpstr>impress</vt:lpstr>
      <vt:lpstr>Produção57!Titulos_de_impressao</vt:lpstr>
    </vt:vector>
  </TitlesOfParts>
  <Company>SUFRAMA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COISE</dc:creator>
  <cp:lastModifiedBy>Alexandra Antônia Freitas de Brito</cp:lastModifiedBy>
  <cp:lastPrinted>2013-03-22T19:53:17Z</cp:lastPrinted>
  <dcterms:created xsi:type="dcterms:W3CDTF">1999-03-02T17:20:09Z</dcterms:created>
  <dcterms:modified xsi:type="dcterms:W3CDTF">2017-07-27T20:24:46Z</dcterms:modified>
</cp:coreProperties>
</file>