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10.DFIN..Dir_Fundos_e_Incentivos\4.Fundos de Desenvolvimento e Financiamento\4.Coordenação de Fundos de Desenvolvimento\3.Geral\6.Financeiro Orçamento\4.Liberações\2025\"/>
    </mc:Choice>
  </mc:AlternateContent>
  <xr:revisionPtr revIDLastSave="0" documentId="13_ncr:1_{FC79B569-494C-4A65-974B-621E1C3DC7C7}" xr6:coauthVersionLast="47" xr6:coauthVersionMax="47" xr10:uidLastSave="{00000000-0000-0000-0000-000000000000}"/>
  <bookViews>
    <workbookView xWindow="28680" yWindow="-120" windowWidth="29040" windowHeight="15840" tabRatio="500" activeTab="1" xr2:uid="{00000000-000D-0000-FFFF-FFFF00000000}"/>
  </bookViews>
  <sheets>
    <sheet name="Liberações" sheetId="1" r:id="rId1"/>
    <sheet name="Por Empres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3" i="1" l="1"/>
  <c r="H391" i="1"/>
  <c r="G391" i="1"/>
  <c r="F391" i="1"/>
  <c r="E391" i="1"/>
  <c r="F389" i="1"/>
  <c r="I379" i="1"/>
  <c r="E389" i="1"/>
  <c r="V88" i="2"/>
  <c r="I378" i="1"/>
  <c r="U74" i="2"/>
  <c r="V12" i="2"/>
  <c r="I375" i="1" l="1"/>
  <c r="I376" i="1"/>
  <c r="I377" i="1"/>
  <c r="I373" i="1"/>
  <c r="V86" i="2"/>
  <c r="V85" i="2"/>
  <c r="W85" i="2" s="1"/>
  <c r="Y85" i="2" s="1"/>
  <c r="I372" i="1"/>
  <c r="V78" i="2"/>
  <c r="I371" i="1"/>
  <c r="P106" i="2"/>
  <c r="N106" i="2"/>
  <c r="J106" i="2"/>
  <c r="I106" i="2"/>
  <c r="H106" i="2"/>
  <c r="G106" i="2"/>
  <c r="F106" i="2"/>
  <c r="E106" i="2"/>
  <c r="I370" i="1"/>
  <c r="I369" i="1"/>
  <c r="I368" i="1"/>
  <c r="I367" i="1"/>
  <c r="I366" i="1"/>
  <c r="I365" i="1"/>
  <c r="I364" i="1"/>
  <c r="I363" i="1"/>
  <c r="E353" i="1"/>
  <c r="I357" i="1"/>
  <c r="I362" i="1"/>
  <c r="I361" i="1"/>
  <c r="I360" i="1"/>
  <c r="I359" i="1"/>
  <c r="H358" i="1"/>
  <c r="H389" i="1" s="1"/>
  <c r="G358" i="1"/>
  <c r="G389" i="1" s="1"/>
  <c r="W80" i="2"/>
  <c r="X80" i="2" s="1"/>
  <c r="W81" i="2"/>
  <c r="X81" i="2" s="1"/>
  <c r="W82" i="2"/>
  <c r="W83" i="2"/>
  <c r="X83" i="2" s="1"/>
  <c r="W84" i="2"/>
  <c r="X84" i="2" s="1"/>
  <c r="W86" i="2"/>
  <c r="X86" i="2" s="1"/>
  <c r="W87" i="2"/>
  <c r="X87" i="2" s="1"/>
  <c r="W88" i="2"/>
  <c r="Y88" i="2" s="1"/>
  <c r="W89" i="2"/>
  <c r="Y89" i="2" s="1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I352" i="1"/>
  <c r="U63" i="2"/>
  <c r="F353" i="1"/>
  <c r="U62" i="2"/>
  <c r="U73" i="2"/>
  <c r="I351" i="1"/>
  <c r="I350" i="1"/>
  <c r="I349" i="1"/>
  <c r="U61" i="2"/>
  <c r="I348" i="1"/>
  <c r="U75" i="2"/>
  <c r="I347" i="1"/>
  <c r="U76" i="2"/>
  <c r="I346" i="1"/>
  <c r="U66" i="2"/>
  <c r="I345" i="1"/>
  <c r="U79" i="2"/>
  <c r="W79" i="2" s="1"/>
  <c r="I344" i="1"/>
  <c r="U65" i="2"/>
  <c r="I343" i="1"/>
  <c r="U68" i="2"/>
  <c r="I342" i="1"/>
  <c r="U67" i="2"/>
  <c r="I341" i="1"/>
  <c r="U64" i="2"/>
  <c r="I340" i="1"/>
  <c r="U69" i="2"/>
  <c r="I339" i="1"/>
  <c r="U72" i="2"/>
  <c r="I338" i="1"/>
  <c r="I337" i="1"/>
  <c r="I336" i="1"/>
  <c r="I335" i="1"/>
  <c r="I334" i="1"/>
  <c r="X82" i="2"/>
  <c r="I333" i="1"/>
  <c r="I332" i="1"/>
  <c r="I331" i="1"/>
  <c r="I330" i="1"/>
  <c r="I329" i="1"/>
  <c r="I328" i="1"/>
  <c r="I327" i="1"/>
  <c r="U78" i="2"/>
  <c r="I326" i="1"/>
  <c r="T52" i="2"/>
  <c r="I325" i="1"/>
  <c r="I324" i="1"/>
  <c r="I323" i="1"/>
  <c r="I322" i="1"/>
  <c r="I321" i="1"/>
  <c r="I320" i="1"/>
  <c r="I319" i="1"/>
  <c r="I318" i="1"/>
  <c r="I317" i="1"/>
  <c r="I316" i="1"/>
  <c r="U106" i="2" l="1"/>
  <c r="X89" i="2"/>
  <c r="Y87" i="2"/>
  <c r="I358" i="1"/>
  <c r="I389" i="1" s="1"/>
  <c r="Y86" i="2"/>
  <c r="V106" i="2"/>
  <c r="W78" i="2"/>
  <c r="Y78" i="2" s="1"/>
  <c r="X88" i="2"/>
  <c r="X85" i="2"/>
  <c r="Y79" i="2"/>
  <c r="Y84" i="2"/>
  <c r="Y83" i="2"/>
  <c r="Y80" i="2"/>
  <c r="X79" i="2"/>
  <c r="Y82" i="2"/>
  <c r="Y81" i="2"/>
  <c r="I315" i="1"/>
  <c r="I314" i="1"/>
  <c r="I313" i="1"/>
  <c r="W67" i="2"/>
  <c r="W66" i="2"/>
  <c r="I312" i="1"/>
  <c r="I311" i="1"/>
  <c r="W64" i="2"/>
  <c r="W65" i="2"/>
  <c r="W69" i="2"/>
  <c r="W68" i="2"/>
  <c r="I310" i="1"/>
  <c r="I309" i="1"/>
  <c r="I308" i="1"/>
  <c r="I307" i="1"/>
  <c r="I306" i="1" l="1"/>
  <c r="X78" i="2"/>
  <c r="I305" i="1"/>
  <c r="G353" i="1"/>
  <c r="H353" i="1"/>
  <c r="F301" i="1"/>
  <c r="E301" i="1"/>
  <c r="T77" i="2"/>
  <c r="W77" i="2" s="1"/>
  <c r="I300" i="1"/>
  <c r="T51" i="2"/>
  <c r="W51" i="2" s="1"/>
  <c r="I299" i="1"/>
  <c r="T76" i="2"/>
  <c r="W76" i="2" s="1"/>
  <c r="I298" i="1"/>
  <c r="T75" i="2"/>
  <c r="W75" i="2" s="1"/>
  <c r="I297" i="1"/>
  <c r="T72" i="2"/>
  <c r="W72" i="2" s="1"/>
  <c r="I294" i="1"/>
  <c r="T50" i="2"/>
  <c r="W50" i="2" s="1"/>
  <c r="I292" i="1"/>
  <c r="T49" i="2"/>
  <c r="W49" i="2" s="1"/>
  <c r="I291" i="1"/>
  <c r="T73" i="2"/>
  <c r="W73" i="2" s="1"/>
  <c r="I290" i="1"/>
  <c r="T70" i="2"/>
  <c r="I289" i="1"/>
  <c r="T57" i="2"/>
  <c r="W57" i="2" s="1"/>
  <c r="I288" i="1"/>
  <c r="T71" i="2"/>
  <c r="W71" i="2" s="1"/>
  <c r="I287" i="1"/>
  <c r="T74" i="2"/>
  <c r="W74" i="2" s="1"/>
  <c r="I286" i="1"/>
  <c r="I296" i="1"/>
  <c r="T58" i="2"/>
  <c r="W58" i="2" s="1"/>
  <c r="I285" i="1"/>
  <c r="T56" i="2"/>
  <c r="W56" i="2" s="1"/>
  <c r="T55" i="2"/>
  <c r="W55" i="2" s="1"/>
  <c r="T54" i="2"/>
  <c r="W54" i="2" s="1"/>
  <c r="I281" i="1"/>
  <c r="T12" i="2"/>
  <c r="I280" i="1"/>
  <c r="T61" i="2"/>
  <c r="T62" i="2"/>
  <c r="W62" i="2" s="1"/>
  <c r="T63" i="2"/>
  <c r="W63" i="2" s="1"/>
  <c r="T60" i="2"/>
  <c r="W60" i="2" s="1"/>
  <c r="T59" i="2"/>
  <c r="W59" i="2" s="1"/>
  <c r="W8" i="2"/>
  <c r="W9" i="2"/>
  <c r="W10" i="2"/>
  <c r="W11" i="2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3" i="2"/>
  <c r="W36" i="2"/>
  <c r="W37" i="2"/>
  <c r="W38" i="2"/>
  <c r="W39" i="2"/>
  <c r="W40" i="2"/>
  <c r="W53" i="2"/>
  <c r="Y64" i="2"/>
  <c r="Y65" i="2"/>
  <c r="Y66" i="2"/>
  <c r="Y67" i="2"/>
  <c r="Y68" i="2"/>
  <c r="X69" i="2"/>
  <c r="H231" i="1"/>
  <c r="H232" i="1" s="1"/>
  <c r="G231" i="1"/>
  <c r="G232" i="1" s="1"/>
  <c r="F227" i="1"/>
  <c r="G227" i="1"/>
  <c r="H227" i="1"/>
  <c r="E227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S52" i="2"/>
  <c r="W52" i="2" s="1"/>
  <c r="S48" i="2"/>
  <c r="W48" i="2" s="1"/>
  <c r="S47" i="2"/>
  <c r="W47" i="2" s="1"/>
  <c r="I210" i="1"/>
  <c r="I209" i="1"/>
  <c r="I208" i="1"/>
  <c r="I207" i="1"/>
  <c r="I206" i="1"/>
  <c r="T106" i="2" l="1"/>
  <c r="W12" i="2"/>
  <c r="I353" i="1"/>
  <c r="X71" i="2"/>
  <c r="W70" i="2"/>
  <c r="X70" i="2" s="1"/>
  <c r="X63" i="2"/>
  <c r="X62" i="2"/>
  <c r="W61" i="2"/>
  <c r="X61" i="2" s="1"/>
  <c r="Y72" i="2"/>
  <c r="Y76" i="2"/>
  <c r="X76" i="2"/>
  <c r="Y75" i="2"/>
  <c r="X75" i="2"/>
  <c r="Y74" i="2"/>
  <c r="X74" i="2"/>
  <c r="X73" i="2"/>
  <c r="Y73" i="2"/>
  <c r="X55" i="2"/>
  <c r="I232" i="1"/>
  <c r="G233" i="1"/>
  <c r="H233" i="1"/>
  <c r="H234" i="1" s="1"/>
  <c r="I231" i="1"/>
  <c r="X64" i="2"/>
  <c r="X66" i="2"/>
  <c r="Y69" i="2"/>
  <c r="X67" i="2"/>
  <c r="X65" i="2"/>
  <c r="X68" i="2"/>
  <c r="Y60" i="2"/>
  <c r="Y59" i="2"/>
  <c r="Y57" i="2"/>
  <c r="X56" i="2"/>
  <c r="X54" i="2"/>
  <c r="I205" i="1"/>
  <c r="I201" i="1"/>
  <c r="I202" i="1"/>
  <c r="I203" i="1"/>
  <c r="I204" i="1"/>
  <c r="Y70" i="2" l="1"/>
  <c r="Y71" i="2"/>
  <c r="Y61" i="2"/>
  <c r="Y63" i="2"/>
  <c r="Y62" i="2"/>
  <c r="X72" i="2"/>
  <c r="Y58" i="2"/>
  <c r="I282" i="1"/>
  <c r="I283" i="1"/>
  <c r="I233" i="1"/>
  <c r="G234" i="1"/>
  <c r="H235" i="1"/>
  <c r="X59" i="2"/>
  <c r="X58" i="2"/>
  <c r="X60" i="2"/>
  <c r="X57" i="2"/>
  <c r="Y54" i="2"/>
  <c r="Y55" i="2"/>
  <c r="Y56" i="2"/>
  <c r="Y53" i="2"/>
  <c r="I284" i="1" l="1"/>
  <c r="I234" i="1"/>
  <c r="G235" i="1"/>
  <c r="H236" i="1"/>
  <c r="X53" i="2"/>
  <c r="Y52" i="2"/>
  <c r="X52" i="2"/>
  <c r="H237" i="1" l="1"/>
  <c r="H238" i="1" s="1"/>
  <c r="I235" i="1"/>
  <c r="G236" i="1"/>
  <c r="I200" i="1"/>
  <c r="X51" i="2"/>
  <c r="I199" i="1"/>
  <c r="Y48" i="2"/>
  <c r="I198" i="1"/>
  <c r="I197" i="1"/>
  <c r="I196" i="1"/>
  <c r="I194" i="1"/>
  <c r="I195" i="1"/>
  <c r="S46" i="2"/>
  <c r="W46" i="2" s="1"/>
  <c r="S45" i="2"/>
  <c r="W45" i="2" s="1"/>
  <c r="S44" i="2"/>
  <c r="I191" i="1"/>
  <c r="I192" i="1"/>
  <c r="I193" i="1"/>
  <c r="I188" i="1"/>
  <c r="I190" i="1"/>
  <c r="I189" i="1"/>
  <c r="I187" i="1"/>
  <c r="Y9" i="2"/>
  <c r="X10" i="2"/>
  <c r="Y11" i="2"/>
  <c r="X12" i="2"/>
  <c r="Y13" i="2"/>
  <c r="Y14" i="2"/>
  <c r="Y16" i="2"/>
  <c r="X17" i="2"/>
  <c r="Y18" i="2"/>
  <c r="X19" i="2"/>
  <c r="X21" i="2"/>
  <c r="X22" i="2"/>
  <c r="Y23" i="2"/>
  <c r="Y24" i="2"/>
  <c r="X25" i="2"/>
  <c r="Y26" i="2"/>
  <c r="Y28" i="2"/>
  <c r="Y29" i="2"/>
  <c r="X30" i="2"/>
  <c r="Y31" i="2"/>
  <c r="X33" i="2"/>
  <c r="Y37" i="2"/>
  <c r="Y38" i="2"/>
  <c r="X39" i="2"/>
  <c r="Y49" i="2"/>
  <c r="Y50" i="2"/>
  <c r="I186" i="1"/>
  <c r="I185" i="1"/>
  <c r="E181" i="1"/>
  <c r="G181" i="1"/>
  <c r="H181" i="1"/>
  <c r="F180" i="1"/>
  <c r="I180" i="1" s="1"/>
  <c r="F179" i="1"/>
  <c r="I179" i="1" s="1"/>
  <c r="F178" i="1"/>
  <c r="I178" i="1" s="1"/>
  <c r="I173" i="1"/>
  <c r="I174" i="1"/>
  <c r="I175" i="1"/>
  <c r="I176" i="1"/>
  <c r="I177" i="1"/>
  <c r="I171" i="1"/>
  <c r="I172" i="1"/>
  <c r="I169" i="1"/>
  <c r="I170" i="1"/>
  <c r="R43" i="2"/>
  <c r="R106" i="2" s="1"/>
  <c r="Q43" i="2"/>
  <c r="Q42" i="2"/>
  <c r="Q41" i="2"/>
  <c r="D40" i="2"/>
  <c r="D36" i="2"/>
  <c r="L35" i="2"/>
  <c r="W35" i="2" s="1"/>
  <c r="M34" i="2"/>
  <c r="W34" i="2" s="1"/>
  <c r="O32" i="2"/>
  <c r="O106" i="2" s="1"/>
  <c r="D27" i="2"/>
  <c r="Y20" i="2"/>
  <c r="M15" i="2"/>
  <c r="M106" i="2" s="1"/>
  <c r="L15" i="2"/>
  <c r="K15" i="2"/>
  <c r="K106" i="2" s="1"/>
  <c r="I168" i="1"/>
  <c r="I167" i="1"/>
  <c r="I166" i="1"/>
  <c r="I165" i="1"/>
  <c r="I164" i="1"/>
  <c r="I163" i="1"/>
  <c r="I162" i="1"/>
  <c r="I161" i="1"/>
  <c r="I160" i="1"/>
  <c r="I159" i="1"/>
  <c r="H155" i="1"/>
  <c r="G155" i="1"/>
  <c r="F155" i="1"/>
  <c r="E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H138" i="1"/>
  <c r="G138" i="1"/>
  <c r="F138" i="1"/>
  <c r="E138" i="1"/>
  <c r="I137" i="1"/>
  <c r="I136" i="1"/>
  <c r="I135" i="1"/>
  <c r="H131" i="1"/>
  <c r="G131" i="1"/>
  <c r="F131" i="1"/>
  <c r="E131" i="1"/>
  <c r="I129" i="1"/>
  <c r="I128" i="1"/>
  <c r="H124" i="1"/>
  <c r="G124" i="1"/>
  <c r="E124" i="1"/>
  <c r="I123" i="1"/>
  <c r="F122" i="1"/>
  <c r="F124" i="1" s="1"/>
  <c r="I121" i="1"/>
  <c r="I120" i="1"/>
  <c r="I119" i="1"/>
  <c r="I118" i="1"/>
  <c r="I117" i="1"/>
  <c r="I116" i="1"/>
  <c r="H112" i="1"/>
  <c r="G112" i="1"/>
  <c r="F112" i="1"/>
  <c r="E112" i="1"/>
  <c r="I111" i="1"/>
  <c r="I110" i="1"/>
  <c r="I109" i="1"/>
  <c r="I108" i="1"/>
  <c r="I107" i="1"/>
  <c r="I106" i="1"/>
  <c r="I105" i="1"/>
  <c r="I104" i="1"/>
  <c r="I100" i="1"/>
  <c r="H100" i="1"/>
  <c r="G100" i="1"/>
  <c r="F100" i="1"/>
  <c r="E100" i="1"/>
  <c r="I82" i="1"/>
  <c r="H82" i="1"/>
  <c r="G82" i="1"/>
  <c r="F82" i="1"/>
  <c r="E82" i="1"/>
  <c r="I49" i="1"/>
  <c r="H49" i="1"/>
  <c r="G49" i="1"/>
  <c r="F49" i="1"/>
  <c r="E49" i="1"/>
  <c r="I43" i="1"/>
  <c r="H43" i="1"/>
  <c r="G43" i="1"/>
  <c r="F43" i="1"/>
  <c r="E43" i="1"/>
  <c r="I37" i="1"/>
  <c r="H37" i="1"/>
  <c r="G37" i="1"/>
  <c r="F37" i="1"/>
  <c r="E37" i="1"/>
  <c r="I32" i="1"/>
  <c r="H32" i="1"/>
  <c r="G32" i="1"/>
  <c r="F32" i="1"/>
  <c r="E32" i="1"/>
  <c r="I20" i="1"/>
  <c r="H20" i="1"/>
  <c r="G20" i="1"/>
  <c r="F20" i="1"/>
  <c r="E20" i="1"/>
  <c r="I10" i="1"/>
  <c r="H10" i="1"/>
  <c r="G10" i="1"/>
  <c r="F10" i="1"/>
  <c r="E10" i="1"/>
  <c r="W106" i="2" l="1"/>
  <c r="L106" i="2"/>
  <c r="E395" i="1"/>
  <c r="S106" i="2"/>
  <c r="Q106" i="2"/>
  <c r="D106" i="2"/>
  <c r="W41" i="2"/>
  <c r="W44" i="2"/>
  <c r="Y44" i="2" s="1"/>
  <c r="W15" i="2"/>
  <c r="W32" i="2"/>
  <c r="Y32" i="2" s="1"/>
  <c r="H239" i="1"/>
  <c r="H301" i="1"/>
  <c r="H395" i="1" s="1"/>
  <c r="G237" i="1"/>
  <c r="I237" i="1" s="1"/>
  <c r="I236" i="1"/>
  <c r="W43" i="2"/>
  <c r="W42" i="2"/>
  <c r="Y42" i="2" s="1"/>
  <c r="I227" i="1"/>
  <c r="X27" i="2"/>
  <c r="Y51" i="2"/>
  <c r="Y36" i="2"/>
  <c r="X50" i="2"/>
  <c r="X45" i="2"/>
  <c r="X49" i="2"/>
  <c r="I181" i="1"/>
  <c r="F181" i="1"/>
  <c r="F395" i="1" s="1"/>
  <c r="Y47" i="2"/>
  <c r="I131" i="1"/>
  <c r="Y34" i="2"/>
  <c r="Y22" i="2"/>
  <c r="X36" i="2"/>
  <c r="I155" i="1"/>
  <c r="I138" i="1"/>
  <c r="Y21" i="2"/>
  <c r="X16" i="2"/>
  <c r="X24" i="2"/>
  <c r="I112" i="1"/>
  <c r="X48" i="2"/>
  <c r="Y12" i="2"/>
  <c r="X47" i="2"/>
  <c r="X40" i="2"/>
  <c r="X11" i="2"/>
  <c r="Y27" i="2"/>
  <c r="X14" i="2"/>
  <c r="X18" i="2"/>
  <c r="X26" i="2"/>
  <c r="X29" i="2"/>
  <c r="X38" i="2"/>
  <c r="Y19" i="2"/>
  <c r="X31" i="2"/>
  <c r="Y39" i="2"/>
  <c r="Y40" i="2"/>
  <c r="X9" i="2"/>
  <c r="Y35" i="2"/>
  <c r="X35" i="2"/>
  <c r="Y46" i="2"/>
  <c r="X46" i="2"/>
  <c r="X37" i="2"/>
  <c r="Y10" i="2"/>
  <c r="X13" i="2"/>
  <c r="Y17" i="2"/>
  <c r="X20" i="2"/>
  <c r="Y25" i="2"/>
  <c r="Y30" i="2"/>
  <c r="X8" i="2"/>
  <c r="X23" i="2"/>
  <c r="X28" i="2"/>
  <c r="I122" i="1"/>
  <c r="I124" i="1" s="1"/>
  <c r="Y8" i="2"/>
  <c r="X41" i="2" l="1"/>
  <c r="H240" i="1"/>
  <c r="G238" i="1"/>
  <c r="X42" i="2"/>
  <c r="X32" i="2"/>
  <c r="Y41" i="2"/>
  <c r="X44" i="2"/>
  <c r="Y45" i="2"/>
  <c r="Y43" i="2"/>
  <c r="X34" i="2"/>
  <c r="X43" i="2"/>
  <c r="Y15" i="2"/>
  <c r="X15" i="2"/>
  <c r="H241" i="1" l="1"/>
  <c r="G301" i="1"/>
  <c r="G395" i="1" s="1"/>
  <c r="I238" i="1"/>
  <c r="G239" i="1"/>
  <c r="G240" i="1" l="1"/>
  <c r="G241" i="1" s="1"/>
  <c r="H242" i="1"/>
  <c r="H243" i="1" s="1"/>
  <c r="H244" i="1" l="1"/>
  <c r="H245" i="1" s="1"/>
  <c r="G242" i="1"/>
  <c r="G243" i="1" s="1"/>
  <c r="H246" i="1" l="1"/>
  <c r="H247" i="1" s="1"/>
  <c r="G244" i="1"/>
  <c r="H248" i="1" l="1"/>
  <c r="G245" i="1"/>
  <c r="G246" i="1" s="1"/>
  <c r="G247" i="1" l="1"/>
  <c r="G248" i="1" s="1"/>
  <c r="G249" i="1" s="1"/>
  <c r="H249" i="1"/>
  <c r="H250" i="1" l="1"/>
  <c r="I249" i="1"/>
  <c r="G250" i="1"/>
  <c r="I248" i="1"/>
  <c r="G251" i="1" l="1"/>
  <c r="G252" i="1" s="1"/>
  <c r="H251" i="1"/>
  <c r="I250" i="1"/>
  <c r="H252" i="1" l="1"/>
  <c r="H253" i="1" s="1"/>
  <c r="G253" i="1"/>
  <c r="I251" i="1"/>
  <c r="I252" i="1" l="1"/>
  <c r="H254" i="1"/>
  <c r="H256" i="1" s="1"/>
  <c r="G254" i="1"/>
  <c r="G255" i="1" s="1"/>
  <c r="I253" i="1"/>
  <c r="H255" i="1" l="1"/>
  <c r="H257" i="1" s="1"/>
  <c r="H258" i="1" s="1"/>
  <c r="I254" i="1"/>
  <c r="G256" i="1"/>
  <c r="I255" i="1" l="1"/>
  <c r="H259" i="1"/>
  <c r="H260" i="1" s="1"/>
  <c r="I256" i="1"/>
  <c r="G257" i="1"/>
  <c r="H261" i="1" l="1"/>
  <c r="I257" i="1"/>
  <c r="H262" i="1" l="1"/>
  <c r="G258" i="1"/>
  <c r="H263" i="1" l="1"/>
  <c r="I258" i="1"/>
  <c r="G259" i="1"/>
  <c r="H264" i="1" l="1"/>
  <c r="G260" i="1"/>
  <c r="G261" i="1" s="1"/>
  <c r="I259" i="1"/>
  <c r="H265" i="1" l="1"/>
  <c r="H266" i="1" s="1"/>
  <c r="I261" i="1"/>
  <c r="G262" i="1"/>
  <c r="I260" i="1"/>
  <c r="H267" i="1" l="1"/>
  <c r="H268" i="1" s="1"/>
  <c r="I262" i="1"/>
  <c r="G263" i="1"/>
  <c r="H269" i="1" l="1"/>
  <c r="I263" i="1"/>
  <c r="G264" i="1"/>
  <c r="H270" i="1" l="1"/>
  <c r="H271" i="1" s="1"/>
  <c r="I264" i="1"/>
  <c r="G265" i="1"/>
  <c r="G266" i="1" s="1"/>
  <c r="H272" i="1" l="1"/>
  <c r="I266" i="1"/>
  <c r="I265" i="1"/>
  <c r="G267" i="1"/>
  <c r="H273" i="1" l="1"/>
  <c r="I267" i="1"/>
  <c r="G268" i="1"/>
  <c r="G269" i="1" s="1"/>
  <c r="G270" i="1" s="1"/>
  <c r="H274" i="1" l="1"/>
  <c r="I270" i="1"/>
  <c r="I269" i="1"/>
  <c r="I268" i="1"/>
  <c r="G271" i="1"/>
  <c r="H275" i="1" l="1"/>
  <c r="I271" i="1"/>
  <c r="G272" i="1"/>
  <c r="I272" i="1" l="1"/>
  <c r="H276" i="1"/>
  <c r="H277" i="1" s="1"/>
  <c r="G273" i="1"/>
  <c r="H278" i="1" l="1"/>
  <c r="H279" i="1" s="1"/>
  <c r="I273" i="1"/>
  <c r="G274" i="1"/>
  <c r="G275" i="1" s="1"/>
  <c r="I275" i="1" l="1"/>
  <c r="I274" i="1"/>
  <c r="G276" i="1"/>
  <c r="I276" i="1" l="1"/>
  <c r="G277" i="1"/>
  <c r="I277" i="1" s="1"/>
  <c r="G278" i="1" l="1"/>
  <c r="I278" i="1" s="1"/>
  <c r="G279" i="1" l="1"/>
  <c r="I279" i="1" s="1"/>
  <c r="I301" i="1" l="1"/>
  <c r="I395" i="1" s="1"/>
  <c r="Y77" i="2"/>
  <c r="Y106" i="2" s="1"/>
  <c r="X77" i="2"/>
  <c r="X106" i="2"/>
</calcChain>
</file>

<file path=xl/sharedStrings.xml><?xml version="1.0" encoding="utf-8"?>
<sst xmlns="http://schemas.openxmlformats.org/spreadsheetml/2006/main" count="1700" uniqueCount="594">
  <si>
    <t>SUPERINTENDÊNCIA DO DESENVOLVIMENTO DO NORDESTE - SUDENE</t>
  </si>
  <si>
    <t>FUNDO DE DESENVOLVIMENTO DO NORDESTE - FDNE</t>
  </si>
  <si>
    <t>HISTÓRICO DE LIBERAÇÕES</t>
  </si>
  <si>
    <t>Em R$ 1,00</t>
  </si>
  <si>
    <t>Documento</t>
  </si>
  <si>
    <t>Data</t>
  </si>
  <si>
    <t>Empresa</t>
  </si>
  <si>
    <t>Agente Operador</t>
  </si>
  <si>
    <t>Valor</t>
  </si>
  <si>
    <t>Liberação</t>
  </si>
  <si>
    <t>Projeto</t>
  </si>
  <si>
    <t>2% SUDENE</t>
  </si>
  <si>
    <t>2% Ag Op</t>
  </si>
  <si>
    <t>1,5% P&amp;D</t>
  </si>
  <si>
    <t>Total</t>
  </si>
  <si>
    <t>2008OB901291</t>
  </si>
  <si>
    <t>PORCELANATTI REVESTIMENTOS CERÂMICOS S/A</t>
  </si>
  <si>
    <t>BNB</t>
  </si>
  <si>
    <t>1ª</t>
  </si>
  <si>
    <t>2008OB901292</t>
  </si>
  <si>
    <t>EÓLICA PARACURU GERAÇÃO E COMERCIALIZAÇÃO DE ENERGIA S/A</t>
  </si>
  <si>
    <t>Total 2008</t>
  </si>
  <si>
    <t>2009OB800751</t>
  </si>
  <si>
    <t>EÓLICA SIIF CINCO GERAÇÃO E COMERCIALIZAÇÃO DE ENERGIA S/A</t>
  </si>
  <si>
    <t>2009OB800752</t>
  </si>
  <si>
    <t>EÓLICA ICARAIZINHO GERAÇÃO E COMERCIALIZAÇÃO DE ENERGIA S/A</t>
  </si>
  <si>
    <t>2009OB800753</t>
  </si>
  <si>
    <t>2009OB800839</t>
  </si>
  <si>
    <t>2ª</t>
  </si>
  <si>
    <t>2009OB800840</t>
  </si>
  <si>
    <t>3ª</t>
  </si>
  <si>
    <t>2009OB800841</t>
  </si>
  <si>
    <t>Total 2009</t>
  </si>
  <si>
    <t>2010OB800003</t>
  </si>
  <si>
    <t>2010OB800004</t>
  </si>
  <si>
    <t>TRANSNORDESTINA LOGÍSTICA S/A</t>
  </si>
  <si>
    <t>2010OB800005</t>
  </si>
  <si>
    <t>EÓLICA FORMOSA GERAÇÃO E COMERCIALIZAÇÃO DE ENERGIA S/A</t>
  </si>
  <si>
    <t>2010OB800006</t>
  </si>
  <si>
    <t>2010OB800007</t>
  </si>
  <si>
    <t>2010OB800008</t>
  </si>
  <si>
    <t>2010OB800009</t>
  </si>
  <si>
    <t>2010OB800010</t>
  </si>
  <si>
    <t>Total 2010</t>
  </si>
  <si>
    <t>2011OB800001</t>
  </si>
  <si>
    <t>4ª</t>
  </si>
  <si>
    <t>Total 2011</t>
  </si>
  <si>
    <t>2012OB800001</t>
  </si>
  <si>
    <t>CANDEIAS ENERGIA S/A</t>
  </si>
  <si>
    <t>2012OB800002</t>
  </si>
  <si>
    <t>5ª</t>
  </si>
  <si>
    <t>Total 2012</t>
  </si>
  <si>
    <t>2013OB800001</t>
  </si>
  <si>
    <t>6ª</t>
  </si>
  <si>
    <t>2013OB800002</t>
  </si>
  <si>
    <t>FCA FIAT CHRYSLER AUTOMÓVEIS BRASIL LTDA</t>
  </si>
  <si>
    <t>BB</t>
  </si>
  <si>
    <t>Total 2013</t>
  </si>
  <si>
    <t>2014OB800013</t>
  </si>
  <si>
    <t>EÓLICA ICARAÍ GERAÇÃO E COMERCIALIZAÇÃO DE ENERGIA S/A</t>
  </si>
  <si>
    <t>2014OB800014</t>
  </si>
  <si>
    <t>EÓLICA MAR E TERRA GERAÇÃO E COMERCIALIZAÇÃO DE ENERGIA S/A</t>
  </si>
  <si>
    <t>2014OB800015</t>
  </si>
  <si>
    <t>EÓLICA PEDRA DO REINO S/A</t>
  </si>
  <si>
    <t>2014OB800018</t>
  </si>
  <si>
    <t>GESTAMP EÓLICA BAIXA VERDE S/A</t>
  </si>
  <si>
    <t>2014OB800019</t>
  </si>
  <si>
    <t>GESTAMP EÓLICA MOXOTÓ S/A</t>
  </si>
  <si>
    <t>2014OB800020</t>
  </si>
  <si>
    <t>GESTAMP EOLICATEC SOBRADINHO S/A</t>
  </si>
  <si>
    <t>2014OB800021</t>
  </si>
  <si>
    <t>EÓLICA BELA VISTA GERAÇÃO E COMERCIALIZAÇÃO DE ENERGIA S/A</t>
  </si>
  <si>
    <t>2014OB800022</t>
  </si>
  <si>
    <t>EMBUACA GERAÇÃO E COMERCIALIZAÇÃO DE ENERGIA S/A</t>
  </si>
  <si>
    <t>2014OB800023</t>
  </si>
  <si>
    <t>COMPANHIA DE CIMENTO DA PARAÍBA</t>
  </si>
  <si>
    <t>2014OB800024</t>
  </si>
  <si>
    <t>VENTOS BRASIL GERAÇÃO E COMERCIALIZAÇÃO DE ENERGIA ELÉTRICA S/A</t>
  </si>
  <si>
    <t>2014OB800025</t>
  </si>
  <si>
    <t>SHINERAY DO BRASIL S/A</t>
  </si>
  <si>
    <t>2014OB800026</t>
  </si>
  <si>
    <t>NATULAB LABORATÓRIOS S/A</t>
  </si>
  <si>
    <t>2014OB800027</t>
  </si>
  <si>
    <t>2014OB800028</t>
  </si>
  <si>
    <t>2014OB800029</t>
  </si>
  <si>
    <t>EÓLICA FAÍSA III GERAÇÃO E COMERCIALIZAÇÃO DE ENERGIA S/A</t>
  </si>
  <si>
    <t>2014OB800030</t>
  </si>
  <si>
    <t>EÓLICA FAÍSA I GERAÇÃO E COMERCIALIZAÇÃO DE ENERGIA S/A</t>
  </si>
  <si>
    <t>2014OB800031</t>
  </si>
  <si>
    <t>7ª</t>
  </si>
  <si>
    <t>2014OB800032</t>
  </si>
  <si>
    <t>2014OB800033</t>
  </si>
  <si>
    <t>2014OB800034</t>
  </si>
  <si>
    <t>BRASKEM S/A</t>
  </si>
  <si>
    <t>2014OB800035</t>
  </si>
  <si>
    <t>EÓLICA FAÍSA IV GERAÇÃO E COMERCIALIZAÇÃO DE ENERGIA S/A</t>
  </si>
  <si>
    <t>2014OB800036</t>
  </si>
  <si>
    <t>DETEN QUÍMICA S/A</t>
  </si>
  <si>
    <t>2014OB800037</t>
  </si>
  <si>
    <t>2014OB800038</t>
  </si>
  <si>
    <t>2014OB800039</t>
  </si>
  <si>
    <t>2014OB800040</t>
  </si>
  <si>
    <t>2014OB800041</t>
  </si>
  <si>
    <t>EÓLICA FAÍSA II GERAÇÃO E COMERCIALIZAÇÃO DE ENERGIA S/A</t>
  </si>
  <si>
    <t>2014OB800042</t>
  </si>
  <si>
    <t>2014OB800043</t>
  </si>
  <si>
    <t>BRK AMBIENTAL REGIÃO METROPOLITANA DO RECIFE/GOIANA SPE S.A.</t>
  </si>
  <si>
    <t>CEF</t>
  </si>
  <si>
    <t>Total 2014</t>
  </si>
  <si>
    <t>2015OB800001</t>
  </si>
  <si>
    <t>2015OB800002</t>
  </si>
  <si>
    <t>2015OB800003</t>
  </si>
  <si>
    <t>EÓLICA FAÍSA V GERAÇÃO E COMERCIALIZAÇÃO DE ENERGIA S/A</t>
  </si>
  <si>
    <t>2015OB800004</t>
  </si>
  <si>
    <t>2015OB800005</t>
  </si>
  <si>
    <t>2015OB800006</t>
  </si>
  <si>
    <t>CONE ARATU S/A</t>
  </si>
  <si>
    <t>2015OB800007</t>
  </si>
  <si>
    <t>2015OB800008</t>
  </si>
  <si>
    <t>2015OB800009</t>
  </si>
  <si>
    <t>2015OB800010</t>
  </si>
  <si>
    <t>2015OB800011</t>
  </si>
  <si>
    <t>2015OB800017</t>
  </si>
  <si>
    <t>COMPANHIA ENERGÉTICA DO MARANHÃO</t>
  </si>
  <si>
    <t>2015OB000022</t>
  </si>
  <si>
    <t>2015OB800023</t>
  </si>
  <si>
    <t>6ª(c)</t>
  </si>
  <si>
    <t>Total 2015</t>
  </si>
  <si>
    <t>2016OB800001</t>
  </si>
  <si>
    <t>2016OB800002</t>
  </si>
  <si>
    <t>2016OB800003</t>
  </si>
  <si>
    <t>2016OB800004</t>
  </si>
  <si>
    <t>2016OB800006</t>
  </si>
  <si>
    <t>2016OB800007</t>
  </si>
  <si>
    <t>TIBERINA AUTOMOTIVE PE - COMPONENTES METÁLICOS PARA INDÚSTRIA AUTOMOTIVA LTDA.</t>
  </si>
  <si>
    <t>2016OB800008</t>
  </si>
  <si>
    <t>8ª</t>
  </si>
  <si>
    <t>2016OB800014</t>
  </si>
  <si>
    <t>Total 2016</t>
  </si>
  <si>
    <t>2017OB800001</t>
  </si>
  <si>
    <t>9ª</t>
  </si>
  <si>
    <t>2017OB800002</t>
  </si>
  <si>
    <t>EÓLICA FAÍSA III - GERAÇÃO E COMERCIALIZAÇÃO DE ENERGIA S.A.</t>
  </si>
  <si>
    <t>2017OB800003</t>
  </si>
  <si>
    <t>EÓLICA FAÍSA IV - GERAÇÃO E COMERCIALIZAÇÃO DE ENERGIA S.A.</t>
  </si>
  <si>
    <t>2017OB800007</t>
  </si>
  <si>
    <t>EÓLICA FAÍSA I - GERAÇÃO E COMERCIALIZAÇÃO DE ENERGIA S.A.</t>
  </si>
  <si>
    <t>2017OB800008</t>
  </si>
  <si>
    <t>EÓLICA FAÍSA II - GERAÇÃO E COMERCIALIZAÇÃO DE ENERGIA S.A.</t>
  </si>
  <si>
    <t>2017OB800009</t>
  </si>
  <si>
    <t>BRAMETAL S/A</t>
  </si>
  <si>
    <t>2017OB800011</t>
  </si>
  <si>
    <t>PLACAS DO BRASIL S/A</t>
  </si>
  <si>
    <t>2017OB800012</t>
  </si>
  <si>
    <t>Total 2017</t>
  </si>
  <si>
    <t>2018OB800002</t>
  </si>
  <si>
    <t>2018OB800003</t>
  </si>
  <si>
    <t>2018OB800004</t>
  </si>
  <si>
    <t>Total 2018</t>
  </si>
  <si>
    <t xml:space="preserve"> 2019OB800001</t>
  </si>
  <si>
    <t>2019OB800003</t>
  </si>
  <si>
    <t>VILA PIAUI 1 EMPREENDIMENTOS E PARTICIPACOES S A</t>
  </si>
  <si>
    <t>2019OB800004</t>
  </si>
  <si>
    <t>VILA PIAUI 2 EMPREENDIMENTOS E PARTICIPACOES S A</t>
  </si>
  <si>
    <t>Total 2019</t>
  </si>
  <si>
    <t>2020OB800001</t>
  </si>
  <si>
    <t>2020OB800002</t>
  </si>
  <si>
    <t>2020OB800003</t>
  </si>
  <si>
    <t>2020OB800004</t>
  </si>
  <si>
    <t>2020OB800005</t>
  </si>
  <si>
    <t>2020OB800006</t>
  </si>
  <si>
    <t>2020OB800007</t>
  </si>
  <si>
    <t>2020OB800008</t>
  </si>
  <si>
    <t>2020OB800009</t>
  </si>
  <si>
    <t>2020OB800010</t>
  </si>
  <si>
    <t>2020OB800011</t>
  </si>
  <si>
    <t>VENTOS DE SÃO FERNANDO IV ENERGIA S.A.</t>
  </si>
  <si>
    <t>2020OB800012</t>
  </si>
  <si>
    <t>2020OB800013</t>
  </si>
  <si>
    <t>Total 2020</t>
  </si>
  <si>
    <t>2021OB800001</t>
  </si>
  <si>
    <t>2021OB800002</t>
  </si>
  <si>
    <t>2021OB800003</t>
  </si>
  <si>
    <t>VILA ESPÍRITO SANTO II EMPREENDIMENTOS E PARTICIPAÇÕES S.A.</t>
  </si>
  <si>
    <t>2021OB800004</t>
  </si>
  <si>
    <t>VILA ESPÍRITO SANTO I EMPREENDIMENTOS E PARTICIPAÇÕES S.A.</t>
  </si>
  <si>
    <t>2021OB800005</t>
  </si>
  <si>
    <t>VILA ALAGOAS II EMPREENDIMENTOS E PARTICIPAÇÕES S.A.</t>
  </si>
  <si>
    <t>2021OB800006</t>
  </si>
  <si>
    <t>2021OB800007</t>
  </si>
  <si>
    <t>2021OB800008</t>
  </si>
  <si>
    <t>2021OB800009</t>
  </si>
  <si>
    <t>2021OB800010</t>
  </si>
  <si>
    <t>EÓLICA CANUDOS II SPE S.A.</t>
  </si>
  <si>
    <t>2021OB800011</t>
  </si>
  <si>
    <t>EÓLICA CANUDOS III SPE S.A.</t>
  </si>
  <si>
    <t>2021OB800013</t>
  </si>
  <si>
    <t>BRK AMBIENTAL REGIÃO METROPOLITANA DO RECIFE/GOIANA SPE S/A</t>
  </si>
  <si>
    <t>2021OB800014</t>
  </si>
  <si>
    <t>2021OB800015</t>
  </si>
  <si>
    <t>2021OB800016</t>
  </si>
  <si>
    <t>2021OB800017</t>
  </si>
  <si>
    <t>VILA ESPÍRITO SANTO II EMPREENDIMENTOS E PARTICIPAÇÕES S.A.</t>
  </si>
  <si>
    <t>2021OB800018</t>
  </si>
  <si>
    <t>VILA ESPÍRITO SANTO I EMPREENDIMENTOS E PARTICIPAÇÕES S.A.</t>
  </si>
  <si>
    <t>2021OB800019</t>
  </si>
  <si>
    <t>2021OB800020</t>
  </si>
  <si>
    <t>2021OB800021</t>
  </si>
  <si>
    <t>2021OB800022</t>
  </si>
  <si>
    <t>2021OB800023</t>
  </si>
  <si>
    <t>Total 2021</t>
  </si>
  <si>
    <t>2022OB800001</t>
  </si>
  <si>
    <t>CENTRAL EÓLICA BOQUEIRÃO I S.A.</t>
  </si>
  <si>
    <t>2022OB800002</t>
  </si>
  <si>
    <t>CENTRAL EÓLICA BOQUEIRÃO II S.A.</t>
  </si>
  <si>
    <t>2022OB800003</t>
  </si>
  <si>
    <t>2022OB800004</t>
  </si>
  <si>
    <t>2022OB800005</t>
  </si>
  <si>
    <t>2022OB800006</t>
  </si>
  <si>
    <t>2022OB800007</t>
  </si>
  <si>
    <t>2022OB800008</t>
  </si>
  <si>
    <t>2022OB800009</t>
  </si>
  <si>
    <t>2022OB800010</t>
  </si>
  <si>
    <t>2022OB800011</t>
  </si>
  <si>
    <t>2022OB800012</t>
  </si>
  <si>
    <t>PARNAIBA II GERACAO DE ENERGIA S.A.</t>
  </si>
  <si>
    <t>2022OB800013</t>
  </si>
  <si>
    <t>2022OB800014</t>
  </si>
  <si>
    <t>2022OB800015</t>
  </si>
  <si>
    <t>2022OB800016</t>
  </si>
  <si>
    <t>2022OB800017</t>
  </si>
  <si>
    <t>LIGAS DE ALUMINIO S/A LIASA</t>
  </si>
  <si>
    <t>BDMG</t>
  </si>
  <si>
    <t>2022OB800018</t>
  </si>
  <si>
    <t>BORBOREMA TRANSMISSAO DE ENERGIA S.A.</t>
  </si>
  <si>
    <t>2022OB800019</t>
  </si>
  <si>
    <t>EOLICA CANUDOS II SPE S.A.</t>
  </si>
  <si>
    <t>2022OB800020</t>
  </si>
  <si>
    <t>EOLICA CANUDOS III SPE S.A.</t>
  </si>
  <si>
    <t>2022OB800021</t>
  </si>
  <si>
    <t>2022OB800022</t>
  </si>
  <si>
    <t>VENTOS DE SÃO JOAQUIM ENERGIAS RENOVÁVEIS S.A.</t>
  </si>
  <si>
    <t>2022OB800023</t>
  </si>
  <si>
    <t>LIGHTSOURCE MILAGRES III GERAÇÃO DE ENERGIA S.A.</t>
  </si>
  <si>
    <t>2022OB800024</t>
  </si>
  <si>
    <t>LIGHTSOURCE MILAGRES I GERAÇÃO DE ENERGIA S.A.</t>
  </si>
  <si>
    <t>2022OB800025</t>
  </si>
  <si>
    <t xml:space="preserve">LIGHTSOURCE MILAGRES II GERAÇÃO DE ENERGIA S.A. </t>
  </si>
  <si>
    <t>2022OB800026</t>
  </si>
  <si>
    <t>LIGHTSOURCE MILAGRES IV GERAÇÃO DE ENERGIA S.A.</t>
  </si>
  <si>
    <t>2022OB800027</t>
  </si>
  <si>
    <t>LIGHTSOURCE MILAGRES V GERAÇÃO DE ENERGIA S.A.</t>
  </si>
  <si>
    <t>2022OB800028</t>
  </si>
  <si>
    <t>VENTOS DE SANTA JUSTINA ENERGIAS RENOVÁVEIS S.A.</t>
  </si>
  <si>
    <t>2022OB800029</t>
  </si>
  <si>
    <t>10ª</t>
  </si>
  <si>
    <t>2022OB800030</t>
  </si>
  <si>
    <t>2022OB800031</t>
  </si>
  <si>
    <t>ASSURUA 5 III ENERGIA S.A.</t>
  </si>
  <si>
    <t>2022OB800032</t>
  </si>
  <si>
    <t>ASSURUA 5 II ENERGIA S.A.</t>
  </si>
  <si>
    <t>2022OB800033</t>
  </si>
  <si>
    <t>ASSURUA 5 I ENERGIA S.A.</t>
  </si>
  <si>
    <t>2022OB800034</t>
  </si>
  <si>
    <t>PARQUE EOLICO SERRA DO SERIDO II S.A.</t>
  </si>
  <si>
    <t>2022OB800035</t>
  </si>
  <si>
    <t>PARQUE EOLICO SERRA DO SERIDO VI S.A.</t>
  </si>
  <si>
    <t>2022OB800036</t>
  </si>
  <si>
    <t>PARQUE EOLICO SERRA DO SERIDO IX S.A.</t>
  </si>
  <si>
    <t>2022OB800037</t>
  </si>
  <si>
    <t>PARQUE EOLICO SERRA DO SERIDO IV S.A.</t>
  </si>
  <si>
    <t>2022OB800038</t>
  </si>
  <si>
    <t>PARQUE EOLICO SERRA DO SERIDO VII S.A.</t>
  </si>
  <si>
    <t>2022OB800039</t>
  </si>
  <si>
    <t>PARQUE EOLICO SERRA DO SERIDO III S.A.</t>
  </si>
  <si>
    <t>2022OB800040</t>
  </si>
  <si>
    <t>2022OB800041</t>
  </si>
  <si>
    <t>CENTRAL EÓLICA CATANDUBA II S.A.</t>
  </si>
  <si>
    <t>2022OB800042</t>
  </si>
  <si>
    <t>CENTRAL EÓLICA CATANDUBA I S.A.</t>
  </si>
  <si>
    <t>Total 2022</t>
  </si>
  <si>
    <t>2023OB800001</t>
  </si>
  <si>
    <t>MEZ 2 ENERGIA S.A.</t>
  </si>
  <si>
    <t>2023OB800002</t>
  </si>
  <si>
    <t>CENTRAL EOLICA BOQUEIRAO II S.A.</t>
  </si>
  <si>
    <t>2023OB800003</t>
  </si>
  <si>
    <t>LIGHTSOURCE MILAGRES I GERACAO DE ENERGIA LTDA</t>
  </si>
  <si>
    <t>2023OB800004</t>
  </si>
  <si>
    <t>LIGHTSOURCE MILAGRES II GERACAO DE ENERGIA LTDA</t>
  </si>
  <si>
    <t>2023OB800005</t>
  </si>
  <si>
    <t>LIGHTSOURCE MILAGRES V GERACAO DE ENERGIA LTDA</t>
  </si>
  <si>
    <t>2023OB800006</t>
  </si>
  <si>
    <t>LIGHTSOURCE MILAGRES IV GERACAO DE ENERGIA LTDA</t>
  </si>
  <si>
    <t>2023OB800007</t>
  </si>
  <si>
    <t>LIGHTSOURCE MILAGRES III GERACAO DE ENERGIA LTDA</t>
  </si>
  <si>
    <t>2023OB800008</t>
  </si>
  <si>
    <t>CENTRAL EOLICA BOQUEIRAO I S.A.</t>
  </si>
  <si>
    <t>2023OB800009</t>
  </si>
  <si>
    <t>VENTOS DE SANTA JUSTINA ENERGIAS RENOVAVEIS S.A.</t>
  </si>
  <si>
    <t>2023OB800010</t>
  </si>
  <si>
    <t>VENTOS DE SAO JOAQUIM ENERGIAS RENOVAVEIS S.A.</t>
  </si>
  <si>
    <t>2023OB800011</t>
  </si>
  <si>
    <t>2023OB800012</t>
  </si>
  <si>
    <t>2023OB800013</t>
  </si>
  <si>
    <t>2023OB800014</t>
  </si>
  <si>
    <t>2023OB800015</t>
  </si>
  <si>
    <t>2023OB800016</t>
  </si>
  <si>
    <t>2023OB800017</t>
  </si>
  <si>
    <t>SOL SERRA DO MEL V SPE S.A.</t>
  </si>
  <si>
    <t>2023OB800018</t>
  </si>
  <si>
    <t>2023OB800019</t>
  </si>
  <si>
    <t>2023OB800020</t>
  </si>
  <si>
    <t>2023OB800021</t>
  </si>
  <si>
    <t>2023OB800022</t>
  </si>
  <si>
    <t>2023OB800023</t>
  </si>
  <si>
    <t>PARQUE EÓLICO SERRA DO SERIDÓ II</t>
  </si>
  <si>
    <t>2023OB800024</t>
  </si>
  <si>
    <t>PARQUE EÓLICO SERRA DO SERIDÓ III</t>
  </si>
  <si>
    <t>2023OB800025</t>
  </si>
  <si>
    <t>PARQUE EÓLICO SERRA DO SERIDÓ VII</t>
  </si>
  <si>
    <t>2023OB800026</t>
  </si>
  <si>
    <t>PARQUE EÓLICO SERRA DO SERIDÓ IV</t>
  </si>
  <si>
    <t>2023OB800027</t>
  </si>
  <si>
    <t>PARQUE EÓLICO SERRA DO SERIDÓ VI</t>
  </si>
  <si>
    <t>2023OB800028</t>
  </si>
  <si>
    <t>PARQUE EÓLICO SERRA DO SERIDÓ IX</t>
  </si>
  <si>
    <t>2023OB800029</t>
  </si>
  <si>
    <t>2023OB800030</t>
  </si>
  <si>
    <t>2023OB800031</t>
  </si>
  <si>
    <t>2023OB800032</t>
  </si>
  <si>
    <t>2023OB800033</t>
  </si>
  <si>
    <t>2023OB800034</t>
  </si>
  <si>
    <t>PARNAÍBA II GERAÇÃO DE ENERGIA S/A</t>
  </si>
  <si>
    <t>2023OB800035</t>
  </si>
  <si>
    <t>2023OB800036</t>
  </si>
  <si>
    <t>2023OB800037</t>
  </si>
  <si>
    <t>2023OB800038</t>
  </si>
  <si>
    <t>2023OB800039</t>
  </si>
  <si>
    <t xml:space="preserve">2023OB800040 </t>
  </si>
  <si>
    <t xml:space="preserve"> 2023OB800041 </t>
  </si>
  <si>
    <t xml:space="preserve">2023OB800042 </t>
  </si>
  <si>
    <t>2023OB800043</t>
  </si>
  <si>
    <t>2023OB800044</t>
  </si>
  <si>
    <t>BORBOREMA TRANSMISSAO DE ENERGIA S A</t>
  </si>
  <si>
    <t>2023OB800045</t>
  </si>
  <si>
    <t>2023OB800046</t>
  </si>
  <si>
    <t>2023OB800047</t>
  </si>
  <si>
    <t>2023OB800048</t>
  </si>
  <si>
    <t>2023OB800049</t>
  </si>
  <si>
    <t>2023OB800052</t>
  </si>
  <si>
    <t>2023OB800053</t>
  </si>
  <si>
    <t>2023OB800054</t>
  </si>
  <si>
    <t>2023OB800055</t>
  </si>
  <si>
    <t>2023OB800056</t>
  </si>
  <si>
    <t>2023OB800057</t>
  </si>
  <si>
    <t>2023OB800058</t>
  </si>
  <si>
    <t>ELAWAN EÓLICA PASSAGEM S/A</t>
  </si>
  <si>
    <t>2023OB800059</t>
  </si>
  <si>
    <t>2023OB800060</t>
  </si>
  <si>
    <t>2023OB800061</t>
  </si>
  <si>
    <t>2023OB800062</t>
  </si>
  <si>
    <t>2023OB800063</t>
  </si>
  <si>
    <t>2023OB800064</t>
  </si>
  <si>
    <t>2023OB800066</t>
  </si>
  <si>
    <t>2023OB800068</t>
  </si>
  <si>
    <t>2023OB800069</t>
  </si>
  <si>
    <t>ASSURUA 5 IV ENERGIA S.A.</t>
  </si>
  <si>
    <t>2023OB800070</t>
  </si>
  <si>
    <t>ASSURUA 5 V ENERGIA S.A.</t>
  </si>
  <si>
    <t>2023OB800071</t>
  </si>
  <si>
    <t>2023OB800072</t>
  </si>
  <si>
    <t>SAO FRANCISCO TRANSMISSAO DE ENERGIA S A</t>
  </si>
  <si>
    <t>Total 2023</t>
  </si>
  <si>
    <t>Total 2024</t>
  </si>
  <si>
    <t>(R$ 1,00)</t>
  </si>
  <si>
    <t>Empresas</t>
  </si>
  <si>
    <t>Processo</t>
  </si>
  <si>
    <t>UF</t>
  </si>
  <si>
    <t>Participação FDNE</t>
  </si>
  <si>
    <t>Liberações Empresa</t>
  </si>
  <si>
    <t>A Liberar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</si>
  <si>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</si>
  <si>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</si>
  <si>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</si>
  <si>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</si>
  <si>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</si>
  <si>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</si>
  <si>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</si>
  <si>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</si>
  <si>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</si>
  <si>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%</t>
  </si>
  <si>
    <t>59333.000173/2005-21</t>
  </si>
  <si>
    <t>RN</t>
  </si>
  <si>
    <t>59333.000200/2005-66</t>
  </si>
  <si>
    <t>CE</t>
  </si>
  <si>
    <t>59333.000202/2005-55</t>
  </si>
  <si>
    <t>59333.000201/2005-15</t>
  </si>
  <si>
    <t>59333.000216/2005-79</t>
  </si>
  <si>
    <t>CE PE PI</t>
  </si>
  <si>
    <t>59333.000199/2005-70</t>
  </si>
  <si>
    <t>59335.000254/2008-54</t>
  </si>
  <si>
    <t>BA</t>
  </si>
  <si>
    <t>59334.001298/2011-07</t>
  </si>
  <si>
    <t>PE</t>
  </si>
  <si>
    <t>59335.000004/2011-10</t>
  </si>
  <si>
    <t>59335.000001/2011-86</t>
  </si>
  <si>
    <t>59334.001738/2011-26</t>
  </si>
  <si>
    <t>59334.001737/2011-81</t>
  </si>
  <si>
    <t>59334.001736/2011-37</t>
  </si>
  <si>
    <t>59334.001735/2011-92</t>
  </si>
  <si>
    <t>59335.000003/2011-75</t>
  </si>
  <si>
    <t>59335.000002/2011-20</t>
  </si>
  <si>
    <t>COMPANHIA DE CIMENTO DA PARAÍBA (1)</t>
  </si>
  <si>
    <t>59334.002783/2012-89</t>
  </si>
  <si>
    <t>PB</t>
  </si>
  <si>
    <t>59334.000672/2010-76</t>
  </si>
  <si>
    <t>59334.002777/2012-21</t>
  </si>
  <si>
    <t>NATULAB LABORATÓRIOS S/A (2)</t>
  </si>
  <si>
    <t>59334.000695/2012-42</t>
  </si>
  <si>
    <t>59335.000007/2011-53</t>
  </si>
  <si>
    <t>59335.000009/2011-42</t>
  </si>
  <si>
    <t>59335.000037/2015-93</t>
  </si>
  <si>
    <t>59335.000006/2011-09</t>
  </si>
  <si>
    <t>59334.000003/2013-47</t>
  </si>
  <si>
    <t>59335.000008/2011-06</t>
  </si>
  <si>
    <t>59334.000698/2013-67</t>
  </si>
  <si>
    <t>59335.000005/2011-64</t>
  </si>
  <si>
    <t>CONE ARATU S/A (3)</t>
  </si>
  <si>
    <t>59334.002728/2012-99</t>
  </si>
  <si>
    <t>59333.000067/2007-18</t>
  </si>
  <si>
    <t>MA</t>
  </si>
  <si>
    <t>59334.001055/2014-11</t>
  </si>
  <si>
    <t>59334.001335/2015-19</t>
  </si>
  <si>
    <t>ES</t>
  </si>
  <si>
    <t>PLACAS DO BRASIL S/A (4)</t>
  </si>
  <si>
    <t>59334.003156/2015-16</t>
  </si>
  <si>
    <t>VILA PIAUÍ 1 EMPREENDIMENTOS E PARTICIPAÇÕES S/A</t>
  </si>
  <si>
    <t>59336.002234/2018-80</t>
  </si>
  <si>
    <t>VILA PIAUÍ 2 EMPREENDIMENTOS E PARTICIPAÇÕES S/A</t>
  </si>
  <si>
    <t>59336.002235/2018-24</t>
  </si>
  <si>
    <t>59336.003147/2019-21</t>
  </si>
  <si>
    <t>VILA ESPÍRITO SANTO I EMPREENDIMENTOS E PARTICIPAÇÕES S.A.</t>
  </si>
  <si>
    <t>59336.003016/2019-43</t>
  </si>
  <si>
    <t>VILA ESPÍRITO SANTO II EMPREENDIMENTOS E PARTICIPAÇÕES S.A.</t>
  </si>
  <si>
    <t>59336.003018/2019-32</t>
  </si>
  <si>
    <t>VILA ALAGOAS II EMPREENDIMENTOS E PARTICIPAÇÕES S.A</t>
  </si>
  <si>
    <t>59336.003017/2019-98</t>
  </si>
  <si>
    <t>EOLICA CANUDOS II SPE S A</t>
  </si>
  <si>
    <t>59336.001336/2020-01</t>
  </si>
  <si>
    <t>59336.001337/2020-47</t>
  </si>
  <si>
    <t>59336.003136/2019-41</t>
  </si>
  <si>
    <t>59336.003137/2019-95</t>
  </si>
  <si>
    <t> 59336.002518/2020-91</t>
  </si>
  <si>
    <t>59336.002229/2021-72</t>
  </si>
  <si>
    <t>MG</t>
  </si>
  <si>
    <t>59336.002007/2020-79</t>
  </si>
  <si>
    <t>59336.000202/2021-45</t>
  </si>
  <si>
    <t>59336.000201/2021-09</t>
  </si>
  <si>
    <t>59336.000203/2021-90</t>
  </si>
  <si>
    <t>59336.000198/2021-15</t>
  </si>
  <si>
    <t>59336.000199/2021-60</t>
  </si>
  <si>
    <t>59336.003608/2021-80</t>
  </si>
  <si>
    <t>59336.003609/2021-24</t>
  </si>
  <si>
    <t>59336.002164/2020-84</t>
  </si>
  <si>
    <t>59336.002162/2020-95</t>
  </si>
  <si>
    <t>59336.002163/2020-30</t>
  </si>
  <si>
    <t>59336.003682/2021-04</t>
  </si>
  <si>
    <t>59336.003685/2021-30</t>
  </si>
  <si>
    <t>59336.003687/2021-29</t>
  </si>
  <si>
    <t>59336.003684/2021-95</t>
  </si>
  <si>
    <t>59336.003686/2021-84</t>
  </si>
  <si>
    <t>59336.003683/2021-41</t>
  </si>
  <si>
    <t>59336.002109/2020-94</t>
  </si>
  <si>
    <t>59336.002108/2020-40</t>
  </si>
  <si>
    <t>59336.002297/2021-31</t>
  </si>
  <si>
    <t>SOL SERRA DO MEL V SPE S.A</t>
  </si>
  <si>
    <t>59336.003787/2021-55</t>
  </si>
  <si>
    <t>59336.000997/2022-72</t>
  </si>
  <si>
    <t>59336.001167/2022-62</t>
  </si>
  <si>
    <t>59336.001168/2022-15</t>
  </si>
  <si>
    <t>59336.000043/2022-60</t>
  </si>
  <si>
    <t>BA e SE</t>
  </si>
  <si>
    <t>Notas.:</t>
  </si>
  <si>
    <t>1 - Foi reduzido o valor de participação do FDNE no projeto de R$ 303.000.000,00 para R$ 299.869.740,06, devido ao cancelamento em 28/03/2019, do saldo do Empenho 2013NE000005 (SEI nº 0066573), no valor de R$ 3.192.865,13 (incluídas as despesas acessório-legais - 2% da SUDENE);</t>
  </si>
  <si>
    <t>2 - Foi reduzido o valor de participação do FDNE no projeto de R$ 23.855.042,00 para R$ 19.539.983,88, devido ao cancelamento em 28/03/2019, do saldo do Empenho 2012NE000011 (SEI nº 0066565), no valor de R$ 4.401.360,30 (incluídas as despesas acessório-legais - 2% da SUDENE);</t>
  </si>
  <si>
    <t>3 - Foi reduzido o valor de participação do FDNE no projeto de R$ 270.582.240,00 para R$ 30.000.000,00, devido à impossibilidade de liberação dos R$ 240.582.240,00 restantes (operação cancelada).</t>
  </si>
  <si>
    <t>4 - Foi reduzido o valor de participação do FDNE no projeto de R$ 162.843.330,73 para 152.962.408,33, devido ao cancelamento em 26/11/2019, do saldo do Empenho 2019NE000007 (SEI nº 0122860), no valor de R$ 10.078.540,84 (incluídas as despesas acessório-legais - 2% da SUDENE);</t>
  </si>
  <si>
    <t>ASSURUA 5 VI ENERGIA S.A.</t>
  </si>
  <si>
    <t>2024OB000001</t>
  </si>
  <si>
    <t>59336.001169/2022-51</t>
  </si>
  <si>
    <t>2024OB000002</t>
  </si>
  <si>
    <t>2024OB000003</t>
  </si>
  <si>
    <t>2024OB000004</t>
  </si>
  <si>
    <t>2024OB000005</t>
  </si>
  <si>
    <t>2024OB000006</t>
  </si>
  <si>
    <t>2024OB000007</t>
  </si>
  <si>
    <t>2024OB000008</t>
  </si>
  <si>
    <t>2024OB000009</t>
  </si>
  <si>
    <t xml:space="preserve"> 2024OB000010</t>
  </si>
  <si>
    <t>2024OB000011</t>
  </si>
  <si>
    <t>2024OB000012</t>
  </si>
  <si>
    <t>2024OB000013</t>
  </si>
  <si>
    <t>2024OB000014</t>
  </si>
  <si>
    <t>2024OB000015</t>
  </si>
  <si>
    <t>2024OB000016</t>
  </si>
  <si>
    <t>2024OB000017</t>
  </si>
  <si>
    <t>2024OB000018</t>
  </si>
  <si>
    <t>2024OB000019</t>
  </si>
  <si>
    <t>2024OB000020</t>
  </si>
  <si>
    <t>2024OB000021</t>
  </si>
  <si>
    <t>11ª</t>
  </si>
  <si>
    <t>2024OB000022 e 2024OB000023</t>
  </si>
  <si>
    <t>05 e 09/07/2024</t>
  </si>
  <si>
    <t>2024OB000024</t>
  </si>
  <si>
    <t>VENTOS DE SANTA TEREZA 01 ENERGIAS RENOVÁVEIS S.A.</t>
  </si>
  <si>
    <t>2024OB000025</t>
  </si>
  <si>
    <t>59336.002165/2022-91</t>
  </si>
  <si>
    <t>2024OB000026</t>
  </si>
  <si>
    <t>CENTRAL GERADORA FOTOVOLTAICA MONTE VERDE SOLAR III S.A.</t>
  </si>
  <si>
    <t>59336.003546/2021-14</t>
  </si>
  <si>
    <t>2024OB000027</t>
  </si>
  <si>
    <t>CENTRAL GERADORA FOTOVOLTAICA MONTE VERDE SOLAR III S.A</t>
  </si>
  <si>
    <t>2024OB000028</t>
  </si>
  <si>
    <t>59336.003545/2021-61</t>
  </si>
  <si>
    <t>CENTRAL GERADORA FOTOVOLTAICA MONTE VERDE SOLAR II S.A</t>
  </si>
  <si>
    <t>2024OB000029</t>
  </si>
  <si>
    <t>2024OB000030</t>
  </si>
  <si>
    <t>SOLAR SERRITA ENERGIA S.A.</t>
  </si>
  <si>
    <t>59336.002212/2023-87</t>
  </si>
  <si>
    <t>2024OB000031</t>
  </si>
  <si>
    <t>CENTRAL GERADORA FOTOVOLTAICA MONTE VERDE SOLAR IV S.A</t>
  </si>
  <si>
    <t>CENTRAL GERADORA FOTOVOLTAICA MONTE VERDE SOLAR IV S.A.</t>
  </si>
  <si>
    <t>59336.003542/2021-28</t>
  </si>
  <si>
    <t>2024OB000032</t>
  </si>
  <si>
    <t>CENTRAL GERADORA FOTOVOLTAICA MONTE VERDE SOLAR V S.A</t>
  </si>
  <si>
    <t>CENTRAL GERADORA FOTOVOLTAICA MONTE VERDE SOLAR V S.A.</t>
  </si>
  <si>
    <t>59336.003547/2021-51</t>
  </si>
  <si>
    <t>2024OB000035</t>
  </si>
  <si>
    <t>CENTRAL GERADORA FOTOVOLTAICA MONTE VERDE SOLAR II S.A.</t>
  </si>
  <si>
    <t>2024OB000036</t>
  </si>
  <si>
    <t>2024OB000037</t>
  </si>
  <si>
    <t>2024OB000038</t>
  </si>
  <si>
    <t>2024OB000040</t>
  </si>
  <si>
    <t>2024OB000041</t>
  </si>
  <si>
    <t>2024OB000042</t>
  </si>
  <si>
    <t>2024OB000043</t>
  </si>
  <si>
    <t>2024OB000044</t>
  </si>
  <si>
    <t>2024OB000045</t>
  </si>
  <si>
    <t>2024OB000046</t>
  </si>
  <si>
    <t>2024OB000047</t>
  </si>
  <si>
    <t>2024OB000048</t>
  </si>
  <si>
    <t>2024OB000049</t>
  </si>
  <si>
    <t>2024OB000052</t>
  </si>
  <si>
    <t>2024OB000051</t>
  </si>
  <si>
    <t>2024OB000053</t>
  </si>
  <si>
    <t>2025</t>
  </si>
  <si>
    <t>Total 2025</t>
  </si>
  <si>
    <t>2025OB000001</t>
  </si>
  <si>
    <t>59336.002619/2022-23</t>
  </si>
  <si>
    <t>2025OB000002</t>
  </si>
  <si>
    <t>ASSURUÁ 5 VI ENERGIA S.A.</t>
  </si>
  <si>
    <t>2025OB000003</t>
  </si>
  <si>
    <t>SOLAR SERRITA ENERGIA SPE S.A.</t>
  </si>
  <si>
    <t>2025OB000004</t>
  </si>
  <si>
    <t>2025OB000005</t>
  </si>
  <si>
    <t>CENTRAL GERADORA EÓLICA SERIDÓ III S.A.</t>
  </si>
  <si>
    <t>JAMPA OCEAN PALACE RESORT SPE LTDA</t>
  </si>
  <si>
    <t>2025OB000006</t>
  </si>
  <si>
    <t>CENTRAL GERADORA EÓLICA SERIDÓ VI S.A.</t>
  </si>
  <si>
    <t>RN e PB</t>
  </si>
  <si>
    <t>59336.002617/2022-34</t>
  </si>
  <si>
    <t>59336.007114/2023-36</t>
  </si>
  <si>
    <t>2025OB000007</t>
  </si>
  <si>
    <t>CENTRAL EÓLICA BORBOREMA II S.A.</t>
  </si>
  <si>
    <t>59336.002768/2022-92</t>
  </si>
  <si>
    <t>2025OB000008</t>
  </si>
  <si>
    <t>2025OB000009</t>
  </si>
  <si>
    <t>2025OB000010</t>
  </si>
  <si>
    <t>2025OB000011</t>
  </si>
  <si>
    <t>2025OB000012</t>
  </si>
  <si>
    <t>2025OB000013</t>
  </si>
  <si>
    <t>2025OB000014</t>
  </si>
  <si>
    <t>2025OB000015</t>
  </si>
  <si>
    <t>2025OB000016</t>
  </si>
  <si>
    <t>2025OB000017</t>
  </si>
  <si>
    <t>VEXA ACABAMENTOS LTDA.</t>
  </si>
  <si>
    <t>59336.006980/2023-18</t>
  </si>
  <si>
    <t>2025OB000018</t>
  </si>
  <si>
    <t>2025OB000019</t>
  </si>
  <si>
    <t>2025OB000020</t>
  </si>
  <si>
    <t>2025OB000021</t>
  </si>
  <si>
    <t>2025OB000022</t>
  </si>
  <si>
    <t>2025OB000023</t>
  </si>
  <si>
    <t>Posição em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</si>
</sst>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d/m/yyyy"/>
    <numFmt numFmtId="165" formatCode="_-* #,##0.00_-;\-* #,##0.00_-;_-* \-??_-;_-@_-"/>
    <numFmt numFmtId="166" formatCode="&quot;R$ &quot;#,##0.00;[Red]&quot;-R$ &quot;#,##0.00"/>
    <numFmt numFmtId="167" formatCode="_-* #,##0.0000000_-;\-* #,##0.0000000_-;_-* \-??_-;_-@_-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165" fontId="8" fillId="0" borderId="0" applyBorder="0" applyProtection="0"/>
    <xf numFmtId="9" fontId="8" fillId="0" borderId="0" applyBorder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5" fontId="8" fillId="0" borderId="0" applyBorder="0" applyProtection="0"/>
    <xf numFmtId="9" fontId="8" fillId="0" borderId="0" applyBorder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5" fontId="3" fillId="0" borderId="1" xfId="1" applyFont="1" applyBorder="1" applyProtection="1"/>
    <xf numFmtId="165" fontId="3" fillId="0" borderId="1" xfId="1" applyFont="1" applyBorder="1" applyAlignment="1" applyProtection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165" fontId="3" fillId="3" borderId="1" xfId="1" applyFont="1" applyFill="1" applyBorder="1" applyAlignment="1" applyProtection="1">
      <alignment horizontal="right"/>
    </xf>
    <xf numFmtId="49" fontId="3" fillId="3" borderId="1" xfId="0" applyNumberFormat="1" applyFont="1" applyFill="1" applyBorder="1" applyAlignment="1">
      <alignment horizontal="center"/>
    </xf>
    <xf numFmtId="165" fontId="4" fillId="0" borderId="1" xfId="1" applyFont="1" applyBorder="1" applyAlignment="1" applyProtection="1">
      <alignment horizontal="right"/>
    </xf>
    <xf numFmtId="165" fontId="3" fillId="0" borderId="1" xfId="1" applyFont="1" applyBorder="1" applyAlignment="1" applyProtection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3" borderId="1" xfId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165" fontId="3" fillId="0" borderId="1" xfId="1" applyFont="1" applyBorder="1" applyAlignment="1" applyProtection="1">
      <alignment horizontal="center" vertical="center"/>
    </xf>
    <xf numFmtId="165" fontId="3" fillId="3" borderId="1" xfId="1" applyFont="1" applyFill="1" applyBorder="1" applyAlignment="1" applyProtection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5" fontId="3" fillId="0" borderId="3" xfId="1" applyFont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1" applyFont="1" applyFill="1" applyBorder="1" applyAlignment="1" applyProtection="1">
      <alignment horizontal="center"/>
    </xf>
    <xf numFmtId="165" fontId="3" fillId="3" borderId="1" xfId="1" applyFont="1" applyFill="1" applyBorder="1" applyAlignment="1" applyProtection="1">
      <alignment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" xfId="1" applyFont="1" applyFill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0" borderId="2" xfId="1" applyFont="1" applyBorder="1" applyAlignment="1" applyProtection="1">
      <alignment vertical="center"/>
    </xf>
    <xf numFmtId="0" fontId="3" fillId="3" borderId="2" xfId="0" applyFont="1" applyFill="1" applyBorder="1" applyAlignment="1">
      <alignment horizontal="center" vertical="center"/>
    </xf>
    <xf numFmtId="165" fontId="3" fillId="3" borderId="2" xfId="1" applyFont="1" applyFill="1" applyBorder="1" applyAlignment="1" applyProtection="1">
      <alignment vertical="center"/>
    </xf>
    <xf numFmtId="4" fontId="3" fillId="0" borderId="1" xfId="0" applyNumberFormat="1" applyFont="1" applyBorder="1"/>
    <xf numFmtId="165" fontId="3" fillId="4" borderId="1" xfId="1" applyFont="1" applyFill="1" applyBorder="1" applyAlignment="1" applyProtection="1">
      <alignment vertical="center"/>
    </xf>
    <xf numFmtId="165" fontId="3" fillId="4" borderId="1" xfId="1" applyFont="1" applyFill="1" applyBorder="1" applyAlignment="1" applyProtection="1">
      <alignment horizontal="right" vertical="center"/>
    </xf>
    <xf numFmtId="165" fontId="3" fillId="4" borderId="1" xfId="0" applyNumberFormat="1" applyFont="1" applyFill="1" applyBorder="1" applyAlignment="1">
      <alignment vertical="center"/>
    </xf>
    <xf numFmtId="165" fontId="4" fillId="3" borderId="1" xfId="1" applyFont="1" applyFill="1" applyBorder="1" applyAlignment="1" applyProtection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1" applyFont="1" applyFill="1" applyBorder="1" applyProtection="1"/>
    <xf numFmtId="165" fontId="3" fillId="0" borderId="1" xfId="1" applyFont="1" applyBorder="1" applyAlignment="1" applyProtection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1" applyFont="1" applyFill="1" applyBorder="1" applyAlignment="1" applyProtection="1">
      <alignment horizontal="center"/>
    </xf>
    <xf numFmtId="165" fontId="3" fillId="0" borderId="0" xfId="0" applyNumberFormat="1" applyFont="1"/>
    <xf numFmtId="164" fontId="3" fillId="0" borderId="4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165" fontId="4" fillId="0" borderId="1" xfId="0" applyNumberFormat="1" applyFont="1" applyBorder="1"/>
    <xf numFmtId="165" fontId="4" fillId="0" borderId="5" xfId="0" applyNumberFormat="1" applyFont="1" applyBorder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1" applyFont="1" applyBorder="1" applyAlignment="1" applyProtection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8" xfId="0" applyNumberFormat="1" applyFont="1" applyBorder="1"/>
    <xf numFmtId="165" fontId="3" fillId="0" borderId="0" xfId="0" applyNumberFormat="1" applyFont="1" applyAlignment="1">
      <alignment vertical="center"/>
    </xf>
    <xf numFmtId="0" fontId="6" fillId="4" borderId="0" xfId="0" applyFont="1" applyFill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5" fontId="3" fillId="0" borderId="5" xfId="1" applyFont="1" applyBorder="1" applyAlignment="1" applyProtection="1">
      <alignment vertical="center"/>
    </xf>
    <xf numFmtId="165" fontId="3" fillId="0" borderId="5" xfId="1" applyFont="1" applyBorder="1" applyAlignment="1" applyProtection="1">
      <alignment horizontal="center" vertical="center"/>
    </xf>
    <xf numFmtId="165" fontId="3" fillId="0" borderId="5" xfId="1" applyFont="1" applyBorder="1" applyAlignment="1" applyProtection="1">
      <alignment horizontal="left" vertical="center"/>
    </xf>
    <xf numFmtId="10" fontId="3" fillId="0" borderId="5" xfId="2" applyNumberFormat="1" applyFont="1" applyBorder="1" applyAlignment="1" applyProtection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3" borderId="1" xfId="1" applyFont="1" applyFill="1" applyBorder="1" applyAlignment="1" applyProtection="1">
      <alignment horizontal="left" vertical="center"/>
    </xf>
    <xf numFmtId="165" fontId="3" fillId="3" borderId="5" xfId="1" applyFont="1" applyFill="1" applyBorder="1" applyAlignment="1" applyProtection="1">
      <alignment vertical="center"/>
    </xf>
    <xf numFmtId="10" fontId="3" fillId="3" borderId="1" xfId="2" applyNumberFormat="1" applyFont="1" applyFill="1" applyBorder="1" applyAlignment="1" applyProtection="1">
      <alignment vertical="center"/>
    </xf>
    <xf numFmtId="166" fontId="3" fillId="3" borderId="1" xfId="1" applyNumberFormat="1" applyFont="1" applyFill="1" applyBorder="1" applyAlignment="1" applyProtection="1">
      <alignment vertical="center"/>
    </xf>
    <xf numFmtId="167" fontId="3" fillId="0" borderId="5" xfId="0" applyNumberFormat="1" applyFont="1" applyBorder="1" applyAlignment="1">
      <alignment vertical="center"/>
    </xf>
    <xf numFmtId="165" fontId="3" fillId="4" borderId="1" xfId="1" applyFont="1" applyFill="1" applyBorder="1" applyAlignment="1" applyProtection="1">
      <alignment horizontal="left" vertical="center"/>
    </xf>
    <xf numFmtId="165" fontId="3" fillId="4" borderId="5" xfId="1" applyFont="1" applyFill="1" applyBorder="1" applyAlignment="1" applyProtection="1">
      <alignment vertical="center"/>
    </xf>
    <xf numFmtId="10" fontId="3" fillId="4" borderId="1" xfId="2" applyNumberFormat="1" applyFont="1" applyFill="1" applyBorder="1" applyAlignment="1" applyProtection="1">
      <alignment vertical="center"/>
    </xf>
    <xf numFmtId="165" fontId="3" fillId="0" borderId="1" xfId="1" applyFont="1" applyBorder="1" applyAlignment="1" applyProtection="1">
      <alignment horizontal="left" vertical="center"/>
    </xf>
    <xf numFmtId="165" fontId="7" fillId="0" borderId="1" xfId="1" applyFont="1" applyBorder="1" applyAlignment="1" applyProtection="1">
      <alignment vertical="center"/>
    </xf>
    <xf numFmtId="165" fontId="7" fillId="0" borderId="5" xfId="1" applyFont="1" applyBorder="1" applyAlignment="1" applyProtection="1">
      <alignment vertical="center"/>
    </xf>
    <xf numFmtId="10" fontId="3" fillId="0" borderId="1" xfId="2" applyNumberFormat="1" applyFont="1" applyBorder="1" applyAlignment="1" applyProtection="1">
      <alignment vertical="center"/>
    </xf>
    <xf numFmtId="165" fontId="4" fillId="3" borderId="1" xfId="0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4" fontId="0" fillId="0" borderId="0" xfId="0" applyNumberFormat="1"/>
    <xf numFmtId="14" fontId="5" fillId="4" borderId="0" xfId="0" applyNumberFormat="1" applyFont="1" applyFill="1" applyAlignment="1">
      <alignment vertic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" fontId="10" fillId="0" borderId="1" xfId="0" applyNumberFormat="1" applyFont="1" applyBorder="1"/>
    <xf numFmtId="165" fontId="4" fillId="0" borderId="1" xfId="1" applyFont="1" applyBorder="1" applyAlignment="1" applyProtection="1">
      <alignment vertical="center"/>
    </xf>
    <xf numFmtId="0" fontId="3" fillId="0" borderId="5" xfId="0" applyFont="1" applyBorder="1" applyAlignment="1">
      <alignment horizontal="left" vertical="center" wrapText="1"/>
    </xf>
    <xf numFmtId="165" fontId="3" fillId="0" borderId="5" xfId="1" applyFont="1" applyBorder="1" applyAlignment="1" applyProtection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" fontId="3" fillId="0" borderId="5" xfId="0" applyNumberFormat="1" applyFont="1" applyBorder="1"/>
    <xf numFmtId="0" fontId="3" fillId="0" borderId="1" xfId="0" applyFont="1" applyBorder="1"/>
    <xf numFmtId="43" fontId="3" fillId="0" borderId="0" xfId="0" applyNumberFormat="1" applyFont="1"/>
    <xf numFmtId="4" fontId="3" fillId="0" borderId="0" xfId="0" applyNumberFormat="1" applyFont="1"/>
    <xf numFmtId="0" fontId="3" fillId="5" borderId="5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6" xr:uid="{026BB416-D1E3-418F-9D55-E65372390525}"/>
    <cellStyle name="Normal 3" xfId="3" xr:uid="{D63C6FD9-4902-42E5-91EB-AC19BC2F8C6D}"/>
    <cellStyle name="Normal 4" xfId="9" xr:uid="{50FD8BC1-9159-4CF7-BDCC-4FE5F078AF00}"/>
    <cellStyle name="Porcentagem" xfId="2" builtinId="5"/>
    <cellStyle name="Porcentagem 2" xfId="8" xr:uid="{FED29064-986D-46E4-90FF-76AF6DA84E6B}"/>
    <cellStyle name="Porcentagem 3" xfId="5" xr:uid="{55BD054A-58AF-40A6-93A8-DB42398B0287}"/>
    <cellStyle name="Porcentagem 4" xfId="11" xr:uid="{E53F19DC-12EC-405E-9CE1-772FDF1D317C}"/>
    <cellStyle name="Vírgula" xfId="1" builtinId="3"/>
    <cellStyle name="Vírgula 2" xfId="7" xr:uid="{EFCBA009-B75B-44CD-82EB-BF6F6576DC55}"/>
    <cellStyle name="Vírgula 3" xfId="4" xr:uid="{3455C45C-84C5-47BE-AD46-696D993103A7}"/>
    <cellStyle name="Vírgula 4" xfId="10" xr:uid="{5509293A-A23D-4150-9E5B-1C925CA2B7C1}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60F3BE34-CC08-4F5F-BDA9-5E36230FAC81}">
      <tableStyleElement type="wholeTable" dxfId="5"/>
      <tableStyleElement type="headerRow" dxfId="4"/>
      <tableStyleElement type="firstRowStripe" dxfId="3"/>
    </tableStyle>
    <tableStyle name="TableStyleQueryResult" pivot="0" count="3" xr9:uid="{D0EDE93D-01D5-433B-AE98-32AA8A146D28}">
      <tableStyleElement type="wholeTable" dxfId="2"/>
      <tableStyleElement type="headerRow" dxfId="1"/>
      <tableStyleElement type="firstRowStripe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95"/>
  <sheetViews>
    <sheetView showGridLines="0" topLeftCell="A341" zoomScale="70" zoomScaleNormal="70" workbookViewId="0">
      <selection activeCell="A379" sqref="A379"/>
    </sheetView>
  </sheetViews>
  <sheetFormatPr defaultColWidth="9.140625" defaultRowHeight="15" x14ac:dyDescent="0.25"/>
  <cols>
    <col min="1" max="1" width="25.42578125" style="1" customWidth="1"/>
    <col min="2" max="2" width="12.42578125" style="2" customWidth="1"/>
    <col min="3" max="3" width="103.42578125" style="3" customWidth="1"/>
    <col min="4" max="4" width="11.85546875" style="1" customWidth="1"/>
    <col min="5" max="5" width="24.5703125" style="1" customWidth="1"/>
    <col min="6" max="6" width="22.42578125" style="1" customWidth="1"/>
    <col min="7" max="7" width="20.7109375" style="1" customWidth="1"/>
    <col min="8" max="8" width="21.140625" style="1" customWidth="1"/>
    <col min="9" max="9" width="25" style="1" customWidth="1"/>
    <col min="10" max="10" width="13" style="1" customWidth="1"/>
    <col min="11" max="11" width="16.85546875" style="1" customWidth="1"/>
    <col min="12" max="12" width="15" style="1" customWidth="1"/>
    <col min="13" max="14" width="9.140625" style="1"/>
    <col min="15" max="15" width="18.28515625" style="1" bestFit="1" customWidth="1"/>
    <col min="16" max="16" width="9.140625" style="1"/>
    <col min="17" max="17" width="20.140625" style="1" bestFit="1" customWidth="1"/>
    <col min="18" max="1024" width="9.140625" style="1"/>
  </cols>
  <sheetData>
    <row r="1" spans="1:17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5"/>
      <c r="L1" s="5"/>
      <c r="M1" s="5"/>
      <c r="N1" s="5"/>
      <c r="O1" s="5"/>
      <c r="P1" s="5"/>
      <c r="Q1" s="5"/>
    </row>
    <row r="2" spans="1:17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5"/>
      <c r="L2" s="5"/>
      <c r="M2" s="5"/>
      <c r="N2" s="5"/>
      <c r="O2" s="5"/>
      <c r="P2" s="5"/>
      <c r="Q2" s="5"/>
    </row>
    <row r="3" spans="1:17" x14ac:dyDescent="0.25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5"/>
      <c r="L3" s="5"/>
      <c r="M3" s="5"/>
      <c r="N3" s="5"/>
      <c r="O3" s="5"/>
      <c r="P3" s="5"/>
      <c r="Q3" s="5"/>
    </row>
    <row r="4" spans="1:17" x14ac:dyDescent="0.25">
      <c r="A4" s="6" t="s">
        <v>593</v>
      </c>
      <c r="B4" s="7"/>
      <c r="C4" s="4"/>
      <c r="D4" s="4"/>
      <c r="E4" s="4"/>
      <c r="F4" s="4"/>
      <c r="G4" s="4"/>
      <c r="H4" s="4"/>
      <c r="I4" s="4"/>
    </row>
    <row r="5" spans="1:17" x14ac:dyDescent="0.25">
      <c r="J5" s="8" t="s">
        <v>3</v>
      </c>
    </row>
    <row r="6" spans="1:17" ht="15" customHeight="1" x14ac:dyDescent="0.25">
      <c r="A6" s="139" t="s">
        <v>4</v>
      </c>
      <c r="B6" s="139" t="s">
        <v>5</v>
      </c>
      <c r="C6" s="139" t="s">
        <v>6</v>
      </c>
      <c r="D6" s="140" t="s">
        <v>7</v>
      </c>
      <c r="E6" s="141" t="s">
        <v>8</v>
      </c>
      <c r="F6" s="141"/>
      <c r="G6" s="141"/>
      <c r="H6" s="141"/>
      <c r="I6" s="141"/>
      <c r="J6" s="139" t="s">
        <v>9</v>
      </c>
    </row>
    <row r="7" spans="1:17" x14ac:dyDescent="0.25">
      <c r="A7" s="139"/>
      <c r="B7" s="139"/>
      <c r="C7" s="139"/>
      <c r="D7" s="140"/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139"/>
    </row>
    <row r="8" spans="1:17" x14ac:dyDescent="0.25">
      <c r="A8" s="10" t="s">
        <v>15</v>
      </c>
      <c r="B8" s="11">
        <v>39804</v>
      </c>
      <c r="C8" s="12" t="s">
        <v>16</v>
      </c>
      <c r="D8" s="13" t="s">
        <v>17</v>
      </c>
      <c r="E8" s="14">
        <v>26420000</v>
      </c>
      <c r="F8" s="15">
        <v>528400</v>
      </c>
      <c r="G8" s="15">
        <v>528400</v>
      </c>
      <c r="H8" s="15">
        <v>396300</v>
      </c>
      <c r="I8" s="15">
        <v>27873100</v>
      </c>
      <c r="J8" s="16" t="s">
        <v>18</v>
      </c>
    </row>
    <row r="9" spans="1:17" x14ac:dyDescent="0.25">
      <c r="A9" s="17" t="s">
        <v>19</v>
      </c>
      <c r="B9" s="18">
        <v>39804</v>
      </c>
      <c r="C9" s="19" t="s">
        <v>20</v>
      </c>
      <c r="D9" s="20" t="s">
        <v>17</v>
      </c>
      <c r="E9" s="21">
        <v>44139612.490000002</v>
      </c>
      <c r="F9" s="21">
        <v>882792.25</v>
      </c>
      <c r="G9" s="21">
        <v>882792.25</v>
      </c>
      <c r="H9" s="21">
        <v>662094.18999999994</v>
      </c>
      <c r="I9" s="21">
        <v>46567291.18</v>
      </c>
      <c r="J9" s="22" t="s">
        <v>18</v>
      </c>
    </row>
    <row r="10" spans="1:17" x14ac:dyDescent="0.25">
      <c r="A10" s="145" t="s">
        <v>21</v>
      </c>
      <c r="B10" s="145"/>
      <c r="C10" s="145"/>
      <c r="D10" s="145"/>
      <c r="E10" s="23">
        <f>SUM(E8:E9)</f>
        <v>70559612.49000001</v>
      </c>
      <c r="F10" s="23">
        <f>SUM(F8:F9)</f>
        <v>1411192.25</v>
      </c>
      <c r="G10" s="23">
        <f>SUM(G8:G9)</f>
        <v>1411192.25</v>
      </c>
      <c r="H10" s="23">
        <f>SUM(H8:H9)</f>
        <v>1058394.19</v>
      </c>
      <c r="I10" s="23">
        <f>SUM(I8:I9)</f>
        <v>74440391.180000007</v>
      </c>
    </row>
    <row r="12" spans="1:17" ht="15" customHeight="1" x14ac:dyDescent="0.25">
      <c r="A12" s="139" t="s">
        <v>4</v>
      </c>
      <c r="B12" s="139" t="s">
        <v>5</v>
      </c>
      <c r="C12" s="139" t="s">
        <v>6</v>
      </c>
      <c r="D12" s="140" t="s">
        <v>7</v>
      </c>
      <c r="E12" s="141" t="s">
        <v>8</v>
      </c>
      <c r="F12" s="141"/>
      <c r="G12" s="141"/>
      <c r="H12" s="141"/>
      <c r="I12" s="141"/>
      <c r="J12" s="139" t="s">
        <v>9</v>
      </c>
    </row>
    <row r="13" spans="1:17" x14ac:dyDescent="0.25">
      <c r="A13" s="139"/>
      <c r="B13" s="139"/>
      <c r="C13" s="139"/>
      <c r="D13" s="140"/>
      <c r="E13" s="9" t="s">
        <v>10</v>
      </c>
      <c r="F13" s="9" t="s">
        <v>11</v>
      </c>
      <c r="G13" s="9" t="s">
        <v>12</v>
      </c>
      <c r="H13" s="9" t="s">
        <v>13</v>
      </c>
      <c r="I13" s="9" t="s">
        <v>14</v>
      </c>
      <c r="J13" s="139"/>
    </row>
    <row r="14" spans="1:17" x14ac:dyDescent="0.25">
      <c r="A14" s="10" t="s">
        <v>22</v>
      </c>
      <c r="B14" s="11">
        <v>40009</v>
      </c>
      <c r="C14" s="12" t="s">
        <v>23</v>
      </c>
      <c r="D14" s="13" t="s">
        <v>17</v>
      </c>
      <c r="E14" s="14">
        <v>30047486</v>
      </c>
      <c r="F14" s="24">
        <v>600949.72</v>
      </c>
      <c r="G14" s="24">
        <v>600949.72</v>
      </c>
      <c r="H14" s="25">
        <v>450712.29</v>
      </c>
      <c r="I14" s="25">
        <v>31700097.73</v>
      </c>
      <c r="J14" s="13" t="s">
        <v>18</v>
      </c>
    </row>
    <row r="15" spans="1:17" x14ac:dyDescent="0.25">
      <c r="A15" s="17" t="s">
        <v>24</v>
      </c>
      <c r="B15" s="18">
        <v>40009</v>
      </c>
      <c r="C15" s="19" t="s">
        <v>25</v>
      </c>
      <c r="D15" s="20" t="s">
        <v>17</v>
      </c>
      <c r="E15" s="26">
        <v>57449100.229999997</v>
      </c>
      <c r="F15" s="26">
        <v>1148982</v>
      </c>
      <c r="G15" s="26">
        <v>1148982</v>
      </c>
      <c r="H15" s="27">
        <v>861736.5</v>
      </c>
      <c r="I15" s="27">
        <v>60608800.729999997</v>
      </c>
      <c r="J15" s="146" t="s">
        <v>18</v>
      </c>
    </row>
    <row r="16" spans="1:17" x14ac:dyDescent="0.25">
      <c r="A16" s="17" t="s">
        <v>26</v>
      </c>
      <c r="B16" s="18">
        <v>40009</v>
      </c>
      <c r="C16" s="19" t="s">
        <v>25</v>
      </c>
      <c r="D16" s="20" t="s">
        <v>17</v>
      </c>
      <c r="E16" s="26">
        <v>5095892.7699999996</v>
      </c>
      <c r="F16" s="26">
        <v>101917.86</v>
      </c>
      <c r="G16" s="26">
        <v>101917.86</v>
      </c>
      <c r="H16" s="27">
        <v>76438.399999999994</v>
      </c>
      <c r="I16" s="27">
        <v>5376166.8899999997</v>
      </c>
      <c r="J16" s="146"/>
    </row>
    <row r="17" spans="1:10" x14ac:dyDescent="0.25">
      <c r="A17" s="10" t="s">
        <v>27</v>
      </c>
      <c r="B17" s="11">
        <v>40031</v>
      </c>
      <c r="C17" s="12" t="s">
        <v>25</v>
      </c>
      <c r="D17" s="13" t="s">
        <v>17</v>
      </c>
      <c r="E17" s="14">
        <v>73996243</v>
      </c>
      <c r="F17" s="28">
        <v>1479924.86</v>
      </c>
      <c r="G17" s="28">
        <v>1479924.86</v>
      </c>
      <c r="H17" s="15">
        <v>1109943.6399999999</v>
      </c>
      <c r="I17" s="15">
        <v>78066036.359999999</v>
      </c>
      <c r="J17" s="13" t="s">
        <v>28</v>
      </c>
    </row>
    <row r="18" spans="1:10" x14ac:dyDescent="0.25">
      <c r="A18" s="17" t="s">
        <v>29</v>
      </c>
      <c r="B18" s="18">
        <v>40031</v>
      </c>
      <c r="C18" s="19" t="s">
        <v>23</v>
      </c>
      <c r="D18" s="20" t="s">
        <v>17</v>
      </c>
      <c r="E18" s="29">
        <v>5075399.34</v>
      </c>
      <c r="F18" s="29">
        <v>101507.99</v>
      </c>
      <c r="G18" s="29">
        <v>101507.99</v>
      </c>
      <c r="H18" s="30">
        <v>76130.990000000005</v>
      </c>
      <c r="I18" s="30">
        <v>5354546.3099999996</v>
      </c>
      <c r="J18" s="146" t="s">
        <v>30</v>
      </c>
    </row>
    <row r="19" spans="1:10" x14ac:dyDescent="0.25">
      <c r="A19" s="17" t="s">
        <v>31</v>
      </c>
      <c r="B19" s="18">
        <v>40031</v>
      </c>
      <c r="C19" s="19" t="s">
        <v>23</v>
      </c>
      <c r="D19" s="20" t="s">
        <v>17</v>
      </c>
      <c r="E19" s="29">
        <v>24457950.66</v>
      </c>
      <c r="F19" s="29">
        <v>489159.01</v>
      </c>
      <c r="G19" s="29">
        <v>489159.01</v>
      </c>
      <c r="H19" s="30">
        <v>366869.26</v>
      </c>
      <c r="I19" s="30">
        <v>25803137.940000001</v>
      </c>
      <c r="J19" s="146"/>
    </row>
    <row r="20" spans="1:10" x14ac:dyDescent="0.25">
      <c r="A20" s="145" t="s">
        <v>32</v>
      </c>
      <c r="B20" s="145"/>
      <c r="C20" s="145"/>
      <c r="D20" s="145"/>
      <c r="E20" s="23">
        <f>SUM(E14:E19)</f>
        <v>196122072</v>
      </c>
      <c r="F20" s="23">
        <f>SUM(F14:F19)</f>
        <v>3922441.4400000004</v>
      </c>
      <c r="G20" s="23">
        <f>SUM(G14:G19)</f>
        <v>3922441.4400000004</v>
      </c>
      <c r="H20" s="23">
        <f>SUM(H14:H19)</f>
        <v>2941831.08</v>
      </c>
      <c r="I20" s="23">
        <f>SUM(I14:I19)</f>
        <v>206908785.95999998</v>
      </c>
    </row>
    <row r="22" spans="1:10" ht="15" customHeight="1" x14ac:dyDescent="0.25">
      <c r="A22" s="139" t="s">
        <v>4</v>
      </c>
      <c r="B22" s="139" t="s">
        <v>5</v>
      </c>
      <c r="C22" s="139" t="s">
        <v>6</v>
      </c>
      <c r="D22" s="140" t="s">
        <v>7</v>
      </c>
      <c r="E22" s="141" t="s">
        <v>8</v>
      </c>
      <c r="F22" s="141"/>
      <c r="G22" s="141"/>
      <c r="H22" s="141"/>
      <c r="I22" s="141"/>
      <c r="J22" s="139" t="s">
        <v>9</v>
      </c>
    </row>
    <row r="23" spans="1:10" x14ac:dyDescent="0.25">
      <c r="A23" s="139"/>
      <c r="B23" s="139"/>
      <c r="C23" s="139"/>
      <c r="D23" s="140"/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139"/>
    </row>
    <row r="24" spans="1:10" x14ac:dyDescent="0.25">
      <c r="A24" s="31" t="s">
        <v>33</v>
      </c>
      <c r="B24" s="11">
        <v>40190</v>
      </c>
      <c r="C24" s="32" t="s">
        <v>20</v>
      </c>
      <c r="D24" s="33" t="s">
        <v>17</v>
      </c>
      <c r="E24" s="34">
        <v>16212431</v>
      </c>
      <c r="F24" s="28">
        <v>324248.62</v>
      </c>
      <c r="G24" s="28">
        <v>324248.62</v>
      </c>
      <c r="H24" s="35">
        <v>243186.465</v>
      </c>
      <c r="I24" s="35">
        <v>17104114.704999998</v>
      </c>
      <c r="J24" s="13" t="s">
        <v>28</v>
      </c>
    </row>
    <row r="25" spans="1:10" x14ac:dyDescent="0.25">
      <c r="A25" s="17" t="s">
        <v>34</v>
      </c>
      <c r="B25" s="18">
        <v>40191</v>
      </c>
      <c r="C25" s="36" t="s">
        <v>35</v>
      </c>
      <c r="D25" s="17" t="s">
        <v>17</v>
      </c>
      <c r="E25" s="37">
        <v>336647184</v>
      </c>
      <c r="F25" s="38">
        <v>6732943.6799999997</v>
      </c>
      <c r="G25" s="29">
        <v>6732943.6799999997</v>
      </c>
      <c r="H25" s="29">
        <v>5049707.76</v>
      </c>
      <c r="I25" s="27">
        <v>355162779.12</v>
      </c>
      <c r="J25" s="20" t="s">
        <v>18</v>
      </c>
    </row>
    <row r="26" spans="1:10" x14ac:dyDescent="0.25">
      <c r="A26" s="31" t="s">
        <v>36</v>
      </c>
      <c r="B26" s="39">
        <v>40323</v>
      </c>
      <c r="C26" s="32" t="s">
        <v>37</v>
      </c>
      <c r="D26" s="10" t="s">
        <v>17</v>
      </c>
      <c r="E26" s="40">
        <v>192414641</v>
      </c>
      <c r="F26" s="40">
        <v>3848292.82</v>
      </c>
      <c r="G26" s="40">
        <v>3848292.82</v>
      </c>
      <c r="H26" s="35">
        <v>2886219.61</v>
      </c>
      <c r="I26" s="35">
        <v>202997446.25</v>
      </c>
      <c r="J26" s="13" t="s">
        <v>18</v>
      </c>
    </row>
    <row r="27" spans="1:10" x14ac:dyDescent="0.25">
      <c r="A27" s="17" t="s">
        <v>38</v>
      </c>
      <c r="B27" s="18">
        <v>40325</v>
      </c>
      <c r="C27" s="36" t="s">
        <v>16</v>
      </c>
      <c r="D27" s="20" t="s">
        <v>17</v>
      </c>
      <c r="E27" s="29">
        <v>21567358</v>
      </c>
      <c r="F27" s="29">
        <v>431347.16</v>
      </c>
      <c r="G27" s="29">
        <v>431347.16</v>
      </c>
      <c r="H27" s="29">
        <v>323510.37</v>
      </c>
      <c r="I27" s="29">
        <v>22753562.690000001</v>
      </c>
      <c r="J27" s="20" t="s">
        <v>18</v>
      </c>
    </row>
    <row r="28" spans="1:10" x14ac:dyDescent="0.25">
      <c r="A28" s="31" t="s">
        <v>39</v>
      </c>
      <c r="B28" s="11">
        <v>40346</v>
      </c>
      <c r="C28" s="12" t="s">
        <v>25</v>
      </c>
      <c r="D28" s="13" t="s">
        <v>17</v>
      </c>
      <c r="E28" s="24">
        <v>15304002</v>
      </c>
      <c r="F28" s="28">
        <v>306080.03999999998</v>
      </c>
      <c r="G28" s="28">
        <v>306080.03999999998</v>
      </c>
      <c r="H28" s="41">
        <v>229560.03</v>
      </c>
      <c r="I28" s="41">
        <v>16145722.109999999</v>
      </c>
      <c r="J28" s="13" t="s">
        <v>30</v>
      </c>
    </row>
    <row r="29" spans="1:10" x14ac:dyDescent="0.25">
      <c r="A29" s="17" t="s">
        <v>40</v>
      </c>
      <c r="B29" s="18">
        <v>40465</v>
      </c>
      <c r="C29" s="36" t="s">
        <v>37</v>
      </c>
      <c r="D29" s="17" t="s">
        <v>17</v>
      </c>
      <c r="E29" s="26">
        <v>64456316</v>
      </c>
      <c r="F29" s="26">
        <v>1289126.32</v>
      </c>
      <c r="G29" s="26">
        <v>1289126.32</v>
      </c>
      <c r="H29" s="42">
        <v>966844.74</v>
      </c>
      <c r="I29" s="42">
        <v>68001413.379999995</v>
      </c>
      <c r="J29" s="20" t="s">
        <v>28</v>
      </c>
    </row>
    <row r="30" spans="1:10" x14ac:dyDescent="0.25">
      <c r="A30" s="31" t="s">
        <v>41</v>
      </c>
      <c r="B30" s="11">
        <v>40511</v>
      </c>
      <c r="C30" s="32" t="s">
        <v>35</v>
      </c>
      <c r="D30" s="31" t="s">
        <v>17</v>
      </c>
      <c r="E30" s="43">
        <v>350270386</v>
      </c>
      <c r="F30" s="15">
        <v>7005407.7199999997</v>
      </c>
      <c r="G30" s="24">
        <v>7005407.7199999997</v>
      </c>
      <c r="H30" s="24">
        <v>5254055.79</v>
      </c>
      <c r="I30" s="41">
        <v>369535257.23000002</v>
      </c>
      <c r="J30" s="13" t="s">
        <v>28</v>
      </c>
    </row>
    <row r="31" spans="1:10" x14ac:dyDescent="0.25">
      <c r="A31" s="17" t="s">
        <v>42</v>
      </c>
      <c r="B31" s="18">
        <v>40514</v>
      </c>
      <c r="C31" s="36" t="s">
        <v>35</v>
      </c>
      <c r="D31" s="44" t="s">
        <v>17</v>
      </c>
      <c r="E31" s="45">
        <v>338035512</v>
      </c>
      <c r="F31" s="38">
        <v>6760710.2400000002</v>
      </c>
      <c r="G31" s="29">
        <v>6760710.2400000002</v>
      </c>
      <c r="H31" s="29">
        <v>5070532.68</v>
      </c>
      <c r="I31" s="27">
        <v>356627465.16000003</v>
      </c>
      <c r="J31" s="20" t="s">
        <v>30</v>
      </c>
    </row>
    <row r="32" spans="1:10" x14ac:dyDescent="0.25">
      <c r="A32" s="145" t="s">
        <v>43</v>
      </c>
      <c r="B32" s="145"/>
      <c r="C32" s="145"/>
      <c r="D32" s="145"/>
      <c r="E32" s="23">
        <f>SUM(E24:E31)</f>
        <v>1334907830</v>
      </c>
      <c r="F32" s="23">
        <f>SUM(F24:F31)</f>
        <v>26698156.600000001</v>
      </c>
      <c r="G32" s="23">
        <f>SUM(G24:G31)</f>
        <v>26698156.600000001</v>
      </c>
      <c r="H32" s="23">
        <f>SUM(H24:H31)</f>
        <v>20023617.444999997</v>
      </c>
      <c r="I32" s="23">
        <f>SUM(I24:I31)</f>
        <v>1408327760.6450002</v>
      </c>
    </row>
    <row r="34" spans="1:10" ht="15" customHeight="1" x14ac:dyDescent="0.25">
      <c r="A34" s="139" t="s">
        <v>4</v>
      </c>
      <c r="B34" s="139" t="s">
        <v>5</v>
      </c>
      <c r="C34" s="139" t="s">
        <v>6</v>
      </c>
      <c r="D34" s="140" t="s">
        <v>7</v>
      </c>
      <c r="E34" s="141" t="s">
        <v>8</v>
      </c>
      <c r="F34" s="141"/>
      <c r="G34" s="141"/>
      <c r="H34" s="141"/>
      <c r="I34" s="141"/>
      <c r="J34" s="139" t="s">
        <v>9</v>
      </c>
    </row>
    <row r="35" spans="1:10" x14ac:dyDescent="0.25">
      <c r="A35" s="139"/>
      <c r="B35" s="139"/>
      <c r="C35" s="139"/>
      <c r="D35" s="140"/>
      <c r="E35" s="9" t="s">
        <v>10</v>
      </c>
      <c r="F35" s="9" t="s">
        <v>11</v>
      </c>
      <c r="G35" s="9" t="s">
        <v>12</v>
      </c>
      <c r="H35" s="9" t="s">
        <v>13</v>
      </c>
      <c r="I35" s="9" t="s">
        <v>14</v>
      </c>
      <c r="J35" s="139"/>
    </row>
    <row r="36" spans="1:10" x14ac:dyDescent="0.25">
      <c r="A36" s="10" t="s">
        <v>44</v>
      </c>
      <c r="B36" s="11">
        <v>40822</v>
      </c>
      <c r="C36" s="32" t="s">
        <v>35</v>
      </c>
      <c r="D36" s="10" t="s">
        <v>17</v>
      </c>
      <c r="E36" s="46">
        <v>468293037</v>
      </c>
      <c r="F36" s="47">
        <v>9365860.7400000002</v>
      </c>
      <c r="G36" s="48">
        <v>9365860.7400000002</v>
      </c>
      <c r="H36" s="48">
        <v>7024395.5599999996</v>
      </c>
      <c r="I36" s="49">
        <v>494049154.04000002</v>
      </c>
      <c r="J36" s="13" t="s">
        <v>45</v>
      </c>
    </row>
    <row r="37" spans="1:10" x14ac:dyDescent="0.25">
      <c r="A37" s="147" t="s">
        <v>46</v>
      </c>
      <c r="B37" s="147"/>
      <c r="C37" s="147"/>
      <c r="D37" s="147"/>
      <c r="E37" s="50">
        <f>SUM(E36)</f>
        <v>468293037</v>
      </c>
      <c r="F37" s="50">
        <f>SUM(F36)</f>
        <v>9365860.7400000002</v>
      </c>
      <c r="G37" s="50">
        <f>SUM(G36)</f>
        <v>9365860.7400000002</v>
      </c>
      <c r="H37" s="50">
        <f>SUM(H36)</f>
        <v>7024395.5599999996</v>
      </c>
      <c r="I37" s="50">
        <f>SUM(I36)</f>
        <v>494049154.04000002</v>
      </c>
    </row>
    <row r="39" spans="1:10" ht="15" customHeight="1" x14ac:dyDescent="0.25">
      <c r="A39" s="139" t="s">
        <v>4</v>
      </c>
      <c r="B39" s="139" t="s">
        <v>5</v>
      </c>
      <c r="C39" s="139" t="s">
        <v>6</v>
      </c>
      <c r="D39" s="140" t="s">
        <v>7</v>
      </c>
      <c r="E39" s="141" t="s">
        <v>8</v>
      </c>
      <c r="F39" s="141"/>
      <c r="G39" s="141"/>
      <c r="H39" s="141"/>
      <c r="I39" s="141"/>
      <c r="J39" s="139" t="s">
        <v>9</v>
      </c>
    </row>
    <row r="40" spans="1:10" x14ac:dyDescent="0.25">
      <c r="A40" s="139"/>
      <c r="B40" s="139"/>
      <c r="C40" s="139"/>
      <c r="D40" s="140"/>
      <c r="E40" s="9" t="s">
        <v>10</v>
      </c>
      <c r="F40" s="9" t="s">
        <v>11</v>
      </c>
      <c r="G40" s="9" t="s">
        <v>12</v>
      </c>
      <c r="H40" s="9" t="s">
        <v>13</v>
      </c>
      <c r="I40" s="9" t="s">
        <v>14</v>
      </c>
      <c r="J40" s="139"/>
    </row>
    <row r="41" spans="1:10" x14ac:dyDescent="0.25">
      <c r="A41" s="51" t="s">
        <v>47</v>
      </c>
      <c r="B41" s="39">
        <v>41061</v>
      </c>
      <c r="C41" s="12" t="s">
        <v>48</v>
      </c>
      <c r="D41" s="13" t="s">
        <v>17</v>
      </c>
      <c r="E41" s="48">
        <v>61728156</v>
      </c>
      <c r="F41" s="48">
        <v>1234563.1200000001</v>
      </c>
      <c r="G41" s="48">
        <v>1234563.1200000001</v>
      </c>
      <c r="H41" s="25">
        <v>925922.34</v>
      </c>
      <c r="I41" s="25">
        <v>65123204.579999998</v>
      </c>
      <c r="J41" s="13" t="s">
        <v>18</v>
      </c>
    </row>
    <row r="42" spans="1:10" x14ac:dyDescent="0.25">
      <c r="A42" s="17" t="s">
        <v>49</v>
      </c>
      <c r="B42" s="18">
        <v>41172</v>
      </c>
      <c r="C42" s="36" t="s">
        <v>35</v>
      </c>
      <c r="D42" s="17" t="s">
        <v>17</v>
      </c>
      <c r="E42" s="21">
        <v>121859549</v>
      </c>
      <c r="F42" s="29">
        <v>2437190.98</v>
      </c>
      <c r="G42" s="29">
        <v>2437190.98</v>
      </c>
      <c r="H42" s="29">
        <v>1827893.2350000001</v>
      </c>
      <c r="I42" s="30">
        <v>128561824.19499999</v>
      </c>
      <c r="J42" s="20" t="s">
        <v>50</v>
      </c>
    </row>
    <row r="43" spans="1:10" x14ac:dyDescent="0.25">
      <c r="A43" s="145" t="s">
        <v>51</v>
      </c>
      <c r="B43" s="145"/>
      <c r="C43" s="145"/>
      <c r="D43" s="145"/>
      <c r="E43" s="23">
        <f>SUM(E41:E42)</f>
        <v>183587705</v>
      </c>
      <c r="F43" s="23">
        <f>SUM(F41:F42)</f>
        <v>3671754.1</v>
      </c>
      <c r="G43" s="23">
        <f>SUM(G41:G42)</f>
        <v>3671754.1</v>
      </c>
      <c r="H43" s="23">
        <f>SUM(H41:H42)</f>
        <v>2753815.5750000002</v>
      </c>
      <c r="I43" s="23">
        <f>SUM(I41:I42)</f>
        <v>193685028.77499998</v>
      </c>
    </row>
    <row r="45" spans="1:10" ht="15" customHeight="1" x14ac:dyDescent="0.25">
      <c r="A45" s="139" t="s">
        <v>4</v>
      </c>
      <c r="B45" s="139" t="s">
        <v>5</v>
      </c>
      <c r="C45" s="139" t="s">
        <v>6</v>
      </c>
      <c r="D45" s="140" t="s">
        <v>7</v>
      </c>
      <c r="E45" s="141" t="s">
        <v>8</v>
      </c>
      <c r="F45" s="141"/>
      <c r="G45" s="141"/>
      <c r="H45" s="141"/>
      <c r="I45" s="141"/>
      <c r="J45" s="139" t="s">
        <v>9</v>
      </c>
    </row>
    <row r="46" spans="1:10" x14ac:dyDescent="0.25">
      <c r="A46" s="139"/>
      <c r="B46" s="139"/>
      <c r="C46" s="139"/>
      <c r="D46" s="140"/>
      <c r="E46" s="9" t="s">
        <v>10</v>
      </c>
      <c r="F46" s="9" t="s">
        <v>11</v>
      </c>
      <c r="G46" s="9" t="s">
        <v>12</v>
      </c>
      <c r="H46" s="9" t="s">
        <v>13</v>
      </c>
      <c r="I46" s="9" t="s">
        <v>14</v>
      </c>
      <c r="J46" s="139"/>
    </row>
    <row r="47" spans="1:10" x14ac:dyDescent="0.25">
      <c r="A47" s="10" t="s">
        <v>52</v>
      </c>
      <c r="B47" s="11">
        <v>41449</v>
      </c>
      <c r="C47" s="32" t="s">
        <v>35</v>
      </c>
      <c r="D47" s="10" t="s">
        <v>17</v>
      </c>
      <c r="E47" s="14">
        <v>650000000</v>
      </c>
      <c r="F47" s="15">
        <v>13000000</v>
      </c>
      <c r="G47" s="24">
        <v>13000000</v>
      </c>
      <c r="H47" s="24">
        <v>9750000</v>
      </c>
      <c r="I47" s="41">
        <v>685750000</v>
      </c>
      <c r="J47" s="13" t="s">
        <v>53</v>
      </c>
    </row>
    <row r="48" spans="1:10" x14ac:dyDescent="0.25">
      <c r="A48" s="52" t="s">
        <v>54</v>
      </c>
      <c r="B48" s="53">
        <v>41584</v>
      </c>
      <c r="C48" s="36" t="s">
        <v>55</v>
      </c>
      <c r="D48" s="20" t="s">
        <v>56</v>
      </c>
      <c r="E48" s="29">
        <v>387000000</v>
      </c>
      <c r="F48" s="29">
        <v>7740000</v>
      </c>
      <c r="G48" s="54">
        <v>0</v>
      </c>
      <c r="H48" s="54">
        <v>0</v>
      </c>
      <c r="I48" s="29">
        <v>394740000</v>
      </c>
      <c r="J48" s="20" t="s">
        <v>18</v>
      </c>
    </row>
    <row r="49" spans="1:10" x14ac:dyDescent="0.25">
      <c r="A49" s="145" t="s">
        <v>57</v>
      </c>
      <c r="B49" s="145"/>
      <c r="C49" s="145"/>
      <c r="D49" s="145"/>
      <c r="E49" s="23">
        <f>SUM(E47:E48)</f>
        <v>1037000000</v>
      </c>
      <c r="F49" s="23">
        <f>SUM(F47:F48)</f>
        <v>20740000</v>
      </c>
      <c r="G49" s="23">
        <f>SUM(G47:G48)</f>
        <v>13000000</v>
      </c>
      <c r="H49" s="23">
        <f>SUM(H47:H48)</f>
        <v>9750000</v>
      </c>
      <c r="I49" s="23">
        <f>SUM(I47:I48)</f>
        <v>1080490000</v>
      </c>
    </row>
    <row r="51" spans="1:10" ht="15" customHeight="1" x14ac:dyDescent="0.25">
      <c r="A51" s="139" t="s">
        <v>4</v>
      </c>
      <c r="B51" s="139" t="s">
        <v>5</v>
      </c>
      <c r="C51" s="139" t="s">
        <v>6</v>
      </c>
      <c r="D51" s="140" t="s">
        <v>7</v>
      </c>
      <c r="E51" s="141" t="s">
        <v>8</v>
      </c>
      <c r="F51" s="141"/>
      <c r="G51" s="141"/>
      <c r="H51" s="141"/>
      <c r="I51" s="141"/>
      <c r="J51" s="139" t="s">
        <v>9</v>
      </c>
    </row>
    <row r="52" spans="1:10" x14ac:dyDescent="0.25">
      <c r="A52" s="139"/>
      <c r="B52" s="139"/>
      <c r="C52" s="139"/>
      <c r="D52" s="140"/>
      <c r="E52" s="9" t="s">
        <v>10</v>
      </c>
      <c r="F52" s="9" t="s">
        <v>11</v>
      </c>
      <c r="G52" s="9" t="s">
        <v>12</v>
      </c>
      <c r="H52" s="9" t="s">
        <v>13</v>
      </c>
      <c r="I52" s="9" t="s">
        <v>14</v>
      </c>
      <c r="J52" s="139"/>
    </row>
    <row r="53" spans="1:10" x14ac:dyDescent="0.25">
      <c r="A53" s="10" t="s">
        <v>58</v>
      </c>
      <c r="B53" s="11">
        <v>41663</v>
      </c>
      <c r="C53" s="32" t="s">
        <v>59</v>
      </c>
      <c r="D53" s="10" t="s">
        <v>17</v>
      </c>
      <c r="E53" s="28">
        <v>28688696.899999999</v>
      </c>
      <c r="F53" s="28">
        <v>573773.93999999994</v>
      </c>
      <c r="G53" s="55">
        <v>0</v>
      </c>
      <c r="H53" s="55">
        <v>0</v>
      </c>
      <c r="I53" s="28">
        <v>29262470.84</v>
      </c>
      <c r="J53" s="10" t="s">
        <v>18</v>
      </c>
    </row>
    <row r="54" spans="1:10" x14ac:dyDescent="0.25">
      <c r="A54" s="17" t="s">
        <v>60</v>
      </c>
      <c r="B54" s="18">
        <v>41663</v>
      </c>
      <c r="C54" s="36" t="s">
        <v>61</v>
      </c>
      <c r="D54" s="17" t="s">
        <v>17</v>
      </c>
      <c r="E54" s="26">
        <v>46786085.390000001</v>
      </c>
      <c r="F54" s="26">
        <v>935721.71</v>
      </c>
      <c r="G54" s="37">
        <v>0</v>
      </c>
      <c r="H54" s="37">
        <v>0</v>
      </c>
      <c r="I54" s="26">
        <v>47721807.100000001</v>
      </c>
      <c r="J54" s="17" t="s">
        <v>18</v>
      </c>
    </row>
    <row r="55" spans="1:10" x14ac:dyDescent="0.25">
      <c r="A55" s="10" t="s">
        <v>62</v>
      </c>
      <c r="B55" s="11">
        <v>41663</v>
      </c>
      <c r="C55" s="32" t="s">
        <v>63</v>
      </c>
      <c r="D55" s="10" t="s">
        <v>17</v>
      </c>
      <c r="E55" s="28">
        <v>40423492.770000003</v>
      </c>
      <c r="F55" s="28">
        <v>808469.86</v>
      </c>
      <c r="G55" s="55">
        <v>0</v>
      </c>
      <c r="H55" s="55">
        <v>0</v>
      </c>
      <c r="I55" s="28">
        <v>41231962.630000003</v>
      </c>
      <c r="J55" s="10" t="s">
        <v>18</v>
      </c>
    </row>
    <row r="56" spans="1:10" x14ac:dyDescent="0.25">
      <c r="A56" s="17" t="s">
        <v>64</v>
      </c>
      <c r="B56" s="18">
        <v>41663</v>
      </c>
      <c r="C56" s="36" t="s">
        <v>65</v>
      </c>
      <c r="D56" s="17" t="s">
        <v>17</v>
      </c>
      <c r="E56" s="26">
        <v>37225328.030000001</v>
      </c>
      <c r="F56" s="26">
        <v>744506.56</v>
      </c>
      <c r="G56" s="37">
        <v>0</v>
      </c>
      <c r="H56" s="37">
        <v>0</v>
      </c>
      <c r="I56" s="26">
        <v>37969834.590000004</v>
      </c>
      <c r="J56" s="17" t="s">
        <v>18</v>
      </c>
    </row>
    <row r="57" spans="1:10" x14ac:dyDescent="0.25">
      <c r="A57" s="10" t="s">
        <v>66</v>
      </c>
      <c r="B57" s="11">
        <v>41663</v>
      </c>
      <c r="C57" s="32" t="s">
        <v>67</v>
      </c>
      <c r="D57" s="10" t="s">
        <v>17</v>
      </c>
      <c r="E57" s="28">
        <v>34986862.960000001</v>
      </c>
      <c r="F57" s="28">
        <v>699737.26</v>
      </c>
      <c r="G57" s="55">
        <v>0</v>
      </c>
      <c r="H57" s="55">
        <v>0</v>
      </c>
      <c r="I57" s="28">
        <v>35686600.219999999</v>
      </c>
      <c r="J57" s="10" t="s">
        <v>18</v>
      </c>
    </row>
    <row r="58" spans="1:10" x14ac:dyDescent="0.25">
      <c r="A58" s="17" t="s">
        <v>68</v>
      </c>
      <c r="B58" s="18">
        <v>41663</v>
      </c>
      <c r="C58" s="36" t="s">
        <v>69</v>
      </c>
      <c r="D58" s="17" t="s">
        <v>17</v>
      </c>
      <c r="E58" s="26">
        <v>21755374.079999998</v>
      </c>
      <c r="F58" s="26">
        <v>435107.48</v>
      </c>
      <c r="G58" s="37">
        <v>0</v>
      </c>
      <c r="H58" s="37">
        <v>0</v>
      </c>
      <c r="I58" s="26">
        <v>22190481.559999999</v>
      </c>
      <c r="J58" s="17" t="s">
        <v>18</v>
      </c>
    </row>
    <row r="59" spans="1:10" x14ac:dyDescent="0.25">
      <c r="A59" s="10" t="s">
        <v>70</v>
      </c>
      <c r="B59" s="11">
        <v>41663</v>
      </c>
      <c r="C59" s="32" t="s">
        <v>71</v>
      </c>
      <c r="D59" s="10" t="s">
        <v>17</v>
      </c>
      <c r="E59" s="28">
        <v>53635943.869999997</v>
      </c>
      <c r="F59" s="28">
        <v>1072718.8799999999</v>
      </c>
      <c r="G59" s="55">
        <v>0</v>
      </c>
      <c r="H59" s="55">
        <v>0</v>
      </c>
      <c r="I59" s="28">
        <v>54708662.75</v>
      </c>
      <c r="J59" s="10" t="s">
        <v>18</v>
      </c>
    </row>
    <row r="60" spans="1:10" x14ac:dyDescent="0.25">
      <c r="A60" s="17" t="s">
        <v>72</v>
      </c>
      <c r="B60" s="18">
        <v>41710</v>
      </c>
      <c r="C60" s="36" t="s">
        <v>73</v>
      </c>
      <c r="D60" s="17" t="s">
        <v>17</v>
      </c>
      <c r="E60" s="26">
        <v>42723785.57</v>
      </c>
      <c r="F60" s="26">
        <v>854475.71</v>
      </c>
      <c r="G60" s="37">
        <v>0</v>
      </c>
      <c r="H60" s="37">
        <v>0</v>
      </c>
      <c r="I60" s="26">
        <v>43578261.280000001</v>
      </c>
      <c r="J60" s="17" t="s">
        <v>18</v>
      </c>
    </row>
    <row r="61" spans="1:10" x14ac:dyDescent="0.25">
      <c r="A61" s="10" t="s">
        <v>74</v>
      </c>
      <c r="B61" s="11">
        <v>41726</v>
      </c>
      <c r="C61" s="32" t="s">
        <v>75</v>
      </c>
      <c r="D61" s="10" t="s">
        <v>56</v>
      </c>
      <c r="E61" s="28">
        <v>105409597.25</v>
      </c>
      <c r="F61" s="28">
        <v>2108191.9500000002</v>
      </c>
      <c r="G61" s="55">
        <v>0</v>
      </c>
      <c r="H61" s="55">
        <v>0</v>
      </c>
      <c r="I61" s="28">
        <v>107517789.2</v>
      </c>
      <c r="J61" s="10" t="s">
        <v>18</v>
      </c>
    </row>
    <row r="62" spans="1:10" x14ac:dyDescent="0.25">
      <c r="A62" s="17" t="s">
        <v>76</v>
      </c>
      <c r="B62" s="18">
        <v>41754</v>
      </c>
      <c r="C62" s="36" t="s">
        <v>77</v>
      </c>
      <c r="D62" s="17" t="s">
        <v>17</v>
      </c>
      <c r="E62" s="26">
        <v>96407194.959999993</v>
      </c>
      <c r="F62" s="26">
        <v>1928143.9</v>
      </c>
      <c r="G62" s="37">
        <v>0</v>
      </c>
      <c r="H62" s="37">
        <v>0</v>
      </c>
      <c r="I62" s="26">
        <v>98335338.859999999</v>
      </c>
      <c r="J62" s="17" t="s">
        <v>18</v>
      </c>
    </row>
    <row r="63" spans="1:10" x14ac:dyDescent="0.25">
      <c r="A63" s="56" t="s">
        <v>78</v>
      </c>
      <c r="B63" s="57">
        <v>41754</v>
      </c>
      <c r="C63" s="58" t="s">
        <v>79</v>
      </c>
      <c r="D63" s="56" t="s">
        <v>56</v>
      </c>
      <c r="E63" s="40">
        <v>43716664.18</v>
      </c>
      <c r="F63" s="40">
        <v>874333.28</v>
      </c>
      <c r="G63" s="59">
        <v>0</v>
      </c>
      <c r="H63" s="59">
        <v>0</v>
      </c>
      <c r="I63" s="40">
        <v>44590997.460000001</v>
      </c>
      <c r="J63" s="56" t="s">
        <v>18</v>
      </c>
    </row>
    <row r="64" spans="1:10" x14ac:dyDescent="0.25">
      <c r="A64" s="17" t="s">
        <v>80</v>
      </c>
      <c r="B64" s="18">
        <v>41799</v>
      </c>
      <c r="C64" s="36" t="s">
        <v>81</v>
      </c>
      <c r="D64" s="17" t="s">
        <v>56</v>
      </c>
      <c r="E64" s="26">
        <v>13862197</v>
      </c>
      <c r="F64" s="26">
        <v>277243.94</v>
      </c>
      <c r="G64" s="37">
        <v>0</v>
      </c>
      <c r="H64" s="37">
        <v>0</v>
      </c>
      <c r="I64" s="26">
        <v>14139440.939999999</v>
      </c>
      <c r="J64" s="17" t="s">
        <v>18</v>
      </c>
    </row>
    <row r="65" spans="1:14" x14ac:dyDescent="0.25">
      <c r="A65" s="56" t="s">
        <v>82</v>
      </c>
      <c r="B65" s="57">
        <v>41816</v>
      </c>
      <c r="C65" s="58" t="s">
        <v>79</v>
      </c>
      <c r="D65" s="56" t="s">
        <v>56</v>
      </c>
      <c r="E65" s="40">
        <v>18150685.82</v>
      </c>
      <c r="F65" s="40">
        <v>363013.72</v>
      </c>
      <c r="G65" s="59">
        <v>0</v>
      </c>
      <c r="H65" s="59">
        <v>0</v>
      </c>
      <c r="I65" s="40">
        <v>18513699.539999999</v>
      </c>
      <c r="J65" s="56" t="s">
        <v>28</v>
      </c>
      <c r="L65" s="60"/>
      <c r="M65" s="60"/>
      <c r="N65" s="60"/>
    </row>
    <row r="66" spans="1:14" x14ac:dyDescent="0.25">
      <c r="A66" s="17" t="s">
        <v>83</v>
      </c>
      <c r="B66" s="18">
        <v>41824</v>
      </c>
      <c r="C66" s="36" t="s">
        <v>55</v>
      </c>
      <c r="D66" s="17" t="s">
        <v>56</v>
      </c>
      <c r="E66" s="26">
        <v>505925388.14999998</v>
      </c>
      <c r="F66" s="26">
        <v>10118507.76</v>
      </c>
      <c r="G66" s="37">
        <v>0</v>
      </c>
      <c r="H66" s="37">
        <v>0</v>
      </c>
      <c r="I66" s="26">
        <v>516043895.91000003</v>
      </c>
      <c r="J66" s="17" t="s">
        <v>28</v>
      </c>
    </row>
    <row r="67" spans="1:14" x14ac:dyDescent="0.25">
      <c r="A67" s="10" t="s">
        <v>84</v>
      </c>
      <c r="B67" s="11">
        <v>41824</v>
      </c>
      <c r="C67" s="32" t="s">
        <v>85</v>
      </c>
      <c r="D67" s="10" t="s">
        <v>17</v>
      </c>
      <c r="E67" s="28">
        <v>54848909.880000003</v>
      </c>
      <c r="F67" s="28">
        <v>1096978.2</v>
      </c>
      <c r="G67" s="55">
        <v>0</v>
      </c>
      <c r="H67" s="55">
        <v>0</v>
      </c>
      <c r="I67" s="28">
        <v>55945888.079999998</v>
      </c>
      <c r="J67" s="10" t="s">
        <v>18</v>
      </c>
    </row>
    <row r="68" spans="1:14" x14ac:dyDescent="0.25">
      <c r="A68" s="17" t="s">
        <v>86</v>
      </c>
      <c r="B68" s="18">
        <v>41824</v>
      </c>
      <c r="C68" s="36" t="s">
        <v>87</v>
      </c>
      <c r="D68" s="17" t="s">
        <v>17</v>
      </c>
      <c r="E68" s="26">
        <v>63942862.590000004</v>
      </c>
      <c r="F68" s="26">
        <v>1278857.25</v>
      </c>
      <c r="G68" s="37">
        <v>0</v>
      </c>
      <c r="H68" s="37">
        <v>0</v>
      </c>
      <c r="I68" s="26">
        <v>65221719.840000004</v>
      </c>
      <c r="J68" s="17" t="s">
        <v>18</v>
      </c>
    </row>
    <row r="69" spans="1:14" x14ac:dyDescent="0.25">
      <c r="A69" s="10" t="s">
        <v>88</v>
      </c>
      <c r="B69" s="61">
        <v>41859</v>
      </c>
      <c r="C69" s="32" t="s">
        <v>35</v>
      </c>
      <c r="D69" s="10" t="s">
        <v>17</v>
      </c>
      <c r="E69" s="15">
        <v>270389202.06</v>
      </c>
      <c r="F69" s="24">
        <v>5407784.04</v>
      </c>
      <c r="G69" s="24">
        <v>5407784.0411374401</v>
      </c>
      <c r="H69" s="24">
        <v>4055838.0308530801</v>
      </c>
      <c r="I69" s="24">
        <v>285260608.17000002</v>
      </c>
      <c r="J69" s="148" t="s">
        <v>89</v>
      </c>
    </row>
    <row r="70" spans="1:14" x14ac:dyDescent="0.25">
      <c r="A70" s="10" t="s">
        <v>90</v>
      </c>
      <c r="B70" s="61">
        <v>41859</v>
      </c>
      <c r="C70" s="32" t="s">
        <v>35</v>
      </c>
      <c r="D70" s="10" t="s">
        <v>17</v>
      </c>
      <c r="E70" s="15">
        <v>130558665.23999999</v>
      </c>
      <c r="F70" s="24">
        <v>2611173.2999999998</v>
      </c>
      <c r="G70" s="24">
        <v>2611173.31</v>
      </c>
      <c r="H70" s="24">
        <v>1958379.98</v>
      </c>
      <c r="I70" s="24">
        <v>137739391.83000001</v>
      </c>
      <c r="J70" s="148"/>
    </row>
    <row r="71" spans="1:14" x14ac:dyDescent="0.25">
      <c r="A71" s="10" t="s">
        <v>91</v>
      </c>
      <c r="B71" s="11">
        <v>41862</v>
      </c>
      <c r="C71" s="32" t="s">
        <v>35</v>
      </c>
      <c r="D71" s="10" t="s">
        <v>17</v>
      </c>
      <c r="E71" s="15">
        <v>399052132.69999999</v>
      </c>
      <c r="F71" s="24">
        <v>7981042.6600000001</v>
      </c>
      <c r="G71" s="24">
        <v>7981042.6500000004</v>
      </c>
      <c r="H71" s="24">
        <v>5985781.9900000002</v>
      </c>
      <c r="I71" s="24">
        <v>420999999.99000001</v>
      </c>
      <c r="J71" s="148"/>
    </row>
    <row r="72" spans="1:14" x14ac:dyDescent="0.25">
      <c r="A72" s="17" t="s">
        <v>92</v>
      </c>
      <c r="B72" s="18">
        <v>41873</v>
      </c>
      <c r="C72" s="36" t="s">
        <v>93</v>
      </c>
      <c r="D72" s="17" t="s">
        <v>56</v>
      </c>
      <c r="E72" s="26">
        <v>50000000</v>
      </c>
      <c r="F72" s="26">
        <v>1000000</v>
      </c>
      <c r="G72" s="37">
        <v>0</v>
      </c>
      <c r="H72" s="37">
        <v>0</v>
      </c>
      <c r="I72" s="26">
        <v>51000000</v>
      </c>
      <c r="J72" s="17" t="s">
        <v>18</v>
      </c>
    </row>
    <row r="73" spans="1:14" x14ac:dyDescent="0.25">
      <c r="A73" s="10" t="s">
        <v>94</v>
      </c>
      <c r="B73" s="11">
        <v>41884</v>
      </c>
      <c r="C73" s="32" t="s">
        <v>95</v>
      </c>
      <c r="D73" s="10" t="s">
        <v>17</v>
      </c>
      <c r="E73" s="28">
        <v>54216447.600000001</v>
      </c>
      <c r="F73" s="28">
        <v>1084328.95</v>
      </c>
      <c r="G73" s="55">
        <v>0</v>
      </c>
      <c r="H73" s="55">
        <v>0</v>
      </c>
      <c r="I73" s="28">
        <v>55300776.549999997</v>
      </c>
      <c r="J73" s="10" t="s">
        <v>18</v>
      </c>
    </row>
    <row r="74" spans="1:14" x14ac:dyDescent="0.25">
      <c r="A74" s="17" t="s">
        <v>96</v>
      </c>
      <c r="B74" s="18">
        <v>41884</v>
      </c>
      <c r="C74" s="36" t="s">
        <v>97</v>
      </c>
      <c r="D74" s="17" t="s">
        <v>56</v>
      </c>
      <c r="E74" s="26">
        <v>15447600</v>
      </c>
      <c r="F74" s="26">
        <v>308952</v>
      </c>
      <c r="G74" s="37">
        <v>0</v>
      </c>
      <c r="H74" s="37">
        <v>0</v>
      </c>
      <c r="I74" s="26">
        <v>15756552</v>
      </c>
      <c r="J74" s="17" t="s">
        <v>18</v>
      </c>
    </row>
    <row r="75" spans="1:14" x14ac:dyDescent="0.25">
      <c r="A75" s="10" t="s">
        <v>98</v>
      </c>
      <c r="B75" s="11">
        <v>41663</v>
      </c>
      <c r="C75" s="32" t="s">
        <v>65</v>
      </c>
      <c r="D75" s="10" t="s">
        <v>17</v>
      </c>
      <c r="E75" s="28">
        <v>12462385.140000001</v>
      </c>
      <c r="F75" s="28">
        <v>249247.7</v>
      </c>
      <c r="G75" s="55">
        <v>0</v>
      </c>
      <c r="H75" s="55">
        <v>0</v>
      </c>
      <c r="I75" s="28">
        <v>12711632.84</v>
      </c>
      <c r="J75" s="10" t="s">
        <v>28</v>
      </c>
    </row>
    <row r="76" spans="1:14" x14ac:dyDescent="0.25">
      <c r="A76" s="17" t="s">
        <v>99</v>
      </c>
      <c r="B76" s="18">
        <v>41919</v>
      </c>
      <c r="C76" s="36" t="s">
        <v>75</v>
      </c>
      <c r="D76" s="17" t="s">
        <v>56</v>
      </c>
      <c r="E76" s="26">
        <v>92401452.140000001</v>
      </c>
      <c r="F76" s="26">
        <v>1848029.04</v>
      </c>
      <c r="G76" s="37">
        <v>0</v>
      </c>
      <c r="H76" s="37">
        <v>0</v>
      </c>
      <c r="I76" s="26">
        <v>94249481.180000007</v>
      </c>
      <c r="J76" s="17" t="s">
        <v>28</v>
      </c>
    </row>
    <row r="77" spans="1:14" x14ac:dyDescent="0.25">
      <c r="A77" s="10" t="s">
        <v>100</v>
      </c>
      <c r="B77" s="11">
        <v>41963</v>
      </c>
      <c r="C77" s="32" t="s">
        <v>63</v>
      </c>
      <c r="D77" s="10" t="s">
        <v>17</v>
      </c>
      <c r="E77" s="28">
        <v>13535507.23</v>
      </c>
      <c r="F77" s="28">
        <v>270710.14</v>
      </c>
      <c r="G77" s="55">
        <v>0</v>
      </c>
      <c r="H77" s="55">
        <v>0</v>
      </c>
      <c r="I77" s="28">
        <v>13806217.374600001</v>
      </c>
      <c r="J77" s="10" t="s">
        <v>28</v>
      </c>
    </row>
    <row r="78" spans="1:14" x14ac:dyDescent="0.25">
      <c r="A78" s="17" t="s">
        <v>101</v>
      </c>
      <c r="B78" s="18">
        <v>41963</v>
      </c>
      <c r="C78" s="36" t="s">
        <v>69</v>
      </c>
      <c r="D78" s="17" t="s">
        <v>17</v>
      </c>
      <c r="E78" s="26">
        <v>7284625.9199999999</v>
      </c>
      <c r="F78" s="26">
        <v>145692.51999999999</v>
      </c>
      <c r="G78" s="37">
        <v>0</v>
      </c>
      <c r="H78" s="37">
        <v>0</v>
      </c>
      <c r="I78" s="26">
        <v>7430318.4400000004</v>
      </c>
      <c r="J78" s="17" t="s">
        <v>28</v>
      </c>
    </row>
    <row r="79" spans="1:14" x14ac:dyDescent="0.25">
      <c r="A79" s="10" t="s">
        <v>102</v>
      </c>
      <c r="B79" s="11">
        <v>41963</v>
      </c>
      <c r="C79" s="32" t="s">
        <v>103</v>
      </c>
      <c r="D79" s="10" t="s">
        <v>17</v>
      </c>
      <c r="E79" s="28">
        <v>59435321.280000001</v>
      </c>
      <c r="F79" s="28">
        <v>1188706.43</v>
      </c>
      <c r="G79" s="55">
        <v>0</v>
      </c>
      <c r="H79" s="55">
        <v>0</v>
      </c>
      <c r="I79" s="28">
        <v>60624027.710000001</v>
      </c>
      <c r="J79" s="10" t="s">
        <v>18</v>
      </c>
    </row>
    <row r="80" spans="1:14" x14ac:dyDescent="0.25">
      <c r="A80" s="17" t="s">
        <v>104</v>
      </c>
      <c r="B80" s="18">
        <v>41988</v>
      </c>
      <c r="C80" s="36" t="s">
        <v>55</v>
      </c>
      <c r="D80" s="17" t="s">
        <v>56</v>
      </c>
      <c r="E80" s="26">
        <v>288000000</v>
      </c>
      <c r="F80" s="26">
        <v>5760000</v>
      </c>
      <c r="G80" s="37">
        <v>0</v>
      </c>
      <c r="H80" s="37">
        <v>0</v>
      </c>
      <c r="I80" s="26">
        <v>293760000</v>
      </c>
      <c r="J80" s="17" t="s">
        <v>30</v>
      </c>
    </row>
    <row r="81" spans="1:10" x14ac:dyDescent="0.25">
      <c r="A81" s="10" t="s">
        <v>105</v>
      </c>
      <c r="B81" s="11">
        <v>41999</v>
      </c>
      <c r="C81" s="32" t="s">
        <v>106</v>
      </c>
      <c r="D81" s="10" t="s">
        <v>107</v>
      </c>
      <c r="E81" s="28">
        <v>70152822.599999994</v>
      </c>
      <c r="F81" s="28">
        <v>1403056.45</v>
      </c>
      <c r="G81" s="55">
        <v>0</v>
      </c>
      <c r="H81" s="55">
        <v>0</v>
      </c>
      <c r="I81" s="28">
        <v>71555879.052000001</v>
      </c>
      <c r="J81" s="10" t="s">
        <v>18</v>
      </c>
    </row>
    <row r="82" spans="1:10" ht="15" customHeight="1" x14ac:dyDescent="0.25">
      <c r="A82" s="147" t="s">
        <v>108</v>
      </c>
      <c r="B82" s="147"/>
      <c r="C82" s="147"/>
      <c r="D82" s="147"/>
      <c r="E82" s="62">
        <f>SUM(E53:E81)</f>
        <v>2671425231.3099999</v>
      </c>
      <c r="F82" s="62">
        <f>SUM(F53:F81)</f>
        <v>53428504.63000001</v>
      </c>
      <c r="G82" s="62">
        <f>SUM(G53:G81)</f>
        <v>16000000.001137441</v>
      </c>
      <c r="H82" s="62">
        <f>SUM(H53:H81)</f>
        <v>12000000.00085308</v>
      </c>
      <c r="I82" s="62">
        <f>SUM(I53:I81)</f>
        <v>2752853735.9366002</v>
      </c>
    </row>
    <row r="84" spans="1:10" ht="15" customHeight="1" x14ac:dyDescent="0.25">
      <c r="A84" s="139" t="s">
        <v>4</v>
      </c>
      <c r="B84" s="139" t="s">
        <v>5</v>
      </c>
      <c r="C84" s="139" t="s">
        <v>6</v>
      </c>
      <c r="D84" s="140" t="s">
        <v>7</v>
      </c>
      <c r="E84" s="141" t="s">
        <v>8</v>
      </c>
      <c r="F84" s="141"/>
      <c r="G84" s="141"/>
      <c r="H84" s="141"/>
      <c r="I84" s="141"/>
      <c r="J84" s="139" t="s">
        <v>9</v>
      </c>
    </row>
    <row r="85" spans="1:10" x14ac:dyDescent="0.25">
      <c r="A85" s="139"/>
      <c r="B85" s="139"/>
      <c r="C85" s="139"/>
      <c r="D85" s="140"/>
      <c r="E85" s="9" t="s">
        <v>10</v>
      </c>
      <c r="F85" s="9" t="s">
        <v>11</v>
      </c>
      <c r="G85" s="9" t="s">
        <v>12</v>
      </c>
      <c r="H85" s="9" t="s">
        <v>13</v>
      </c>
      <c r="I85" s="9" t="s">
        <v>14</v>
      </c>
      <c r="J85" s="139"/>
    </row>
    <row r="86" spans="1:10" x14ac:dyDescent="0.25">
      <c r="A86" s="10" t="s">
        <v>109</v>
      </c>
      <c r="B86" s="11">
        <v>42037</v>
      </c>
      <c r="C86" s="32" t="s">
        <v>73</v>
      </c>
      <c r="D86" s="10" t="s">
        <v>17</v>
      </c>
      <c r="E86" s="28">
        <v>16976214.43</v>
      </c>
      <c r="F86" s="28">
        <v>339524.29</v>
      </c>
      <c r="G86" s="24">
        <v>0</v>
      </c>
      <c r="H86" s="24">
        <v>0</v>
      </c>
      <c r="I86" s="28">
        <v>17315738.719999999</v>
      </c>
      <c r="J86" s="13" t="s">
        <v>28</v>
      </c>
    </row>
    <row r="87" spans="1:10" x14ac:dyDescent="0.25">
      <c r="A87" s="17" t="s">
        <v>110</v>
      </c>
      <c r="B87" s="18">
        <v>42037</v>
      </c>
      <c r="C87" s="36" t="s">
        <v>59</v>
      </c>
      <c r="D87" s="17" t="s">
        <v>17</v>
      </c>
      <c r="E87" s="26">
        <v>5211303.0999999996</v>
      </c>
      <c r="F87" s="26">
        <v>104226.06</v>
      </c>
      <c r="G87" s="29">
        <v>0</v>
      </c>
      <c r="H87" s="29">
        <v>0</v>
      </c>
      <c r="I87" s="26">
        <v>5315529.16</v>
      </c>
      <c r="J87" s="20" t="s">
        <v>28</v>
      </c>
    </row>
    <row r="88" spans="1:10" x14ac:dyDescent="0.25">
      <c r="A88" s="10" t="s">
        <v>111</v>
      </c>
      <c r="B88" s="11">
        <v>42045</v>
      </c>
      <c r="C88" s="32" t="s">
        <v>112</v>
      </c>
      <c r="D88" s="10" t="s">
        <v>17</v>
      </c>
      <c r="E88" s="28">
        <v>57321606.840000004</v>
      </c>
      <c r="F88" s="28">
        <v>1146432.1368</v>
      </c>
      <c r="G88" s="24">
        <v>0</v>
      </c>
      <c r="H88" s="24">
        <v>0</v>
      </c>
      <c r="I88" s="28">
        <v>58468038.976800002</v>
      </c>
      <c r="J88" s="13" t="s">
        <v>18</v>
      </c>
    </row>
    <row r="89" spans="1:10" x14ac:dyDescent="0.25">
      <c r="A89" s="17" t="s">
        <v>113</v>
      </c>
      <c r="B89" s="18">
        <v>42153</v>
      </c>
      <c r="C89" s="36" t="s">
        <v>55</v>
      </c>
      <c r="D89" s="17" t="s">
        <v>56</v>
      </c>
      <c r="E89" s="26">
        <v>132000000</v>
      </c>
      <c r="F89" s="26">
        <v>2640000</v>
      </c>
      <c r="G89" s="29">
        <v>0</v>
      </c>
      <c r="H89" s="29">
        <v>0</v>
      </c>
      <c r="I89" s="26">
        <v>134640000</v>
      </c>
      <c r="J89" s="20" t="s">
        <v>45</v>
      </c>
    </row>
    <row r="90" spans="1:10" x14ac:dyDescent="0.25">
      <c r="A90" s="10" t="s">
        <v>114</v>
      </c>
      <c r="B90" s="11">
        <v>42173</v>
      </c>
      <c r="C90" s="32" t="s">
        <v>81</v>
      </c>
      <c r="D90" s="10" t="s">
        <v>56</v>
      </c>
      <c r="E90" s="28">
        <v>5677786.8799999999</v>
      </c>
      <c r="F90" s="28">
        <v>113555.74</v>
      </c>
      <c r="G90" s="24">
        <v>0</v>
      </c>
      <c r="H90" s="24">
        <v>0</v>
      </c>
      <c r="I90" s="28">
        <v>5791342.6200000001</v>
      </c>
      <c r="J90" s="13" t="s">
        <v>28</v>
      </c>
    </row>
    <row r="91" spans="1:10" x14ac:dyDescent="0.25">
      <c r="A91" s="17" t="s">
        <v>115</v>
      </c>
      <c r="B91" s="18">
        <v>42184</v>
      </c>
      <c r="C91" s="36" t="s">
        <v>116</v>
      </c>
      <c r="D91" s="17" t="s">
        <v>56</v>
      </c>
      <c r="E91" s="26">
        <v>30000000</v>
      </c>
      <c r="F91" s="26">
        <v>600000</v>
      </c>
      <c r="G91" s="29">
        <v>0</v>
      </c>
      <c r="H91" s="29">
        <v>0</v>
      </c>
      <c r="I91" s="26">
        <v>30600000</v>
      </c>
      <c r="J91" s="20" t="s">
        <v>18</v>
      </c>
    </row>
    <row r="92" spans="1:10" x14ac:dyDescent="0.25">
      <c r="A92" s="10" t="s">
        <v>117</v>
      </c>
      <c r="B92" s="11">
        <v>42184</v>
      </c>
      <c r="C92" s="32" t="s">
        <v>55</v>
      </c>
      <c r="D92" s="10" t="s">
        <v>56</v>
      </c>
      <c r="E92" s="28">
        <v>145000000</v>
      </c>
      <c r="F92" s="28">
        <v>2900000</v>
      </c>
      <c r="G92" s="24">
        <v>0</v>
      </c>
      <c r="H92" s="24">
        <v>0</v>
      </c>
      <c r="I92" s="28">
        <v>147900000</v>
      </c>
      <c r="J92" s="13" t="s">
        <v>50</v>
      </c>
    </row>
    <row r="93" spans="1:10" x14ac:dyDescent="0.25">
      <c r="A93" s="17" t="s">
        <v>118</v>
      </c>
      <c r="B93" s="18">
        <v>42194</v>
      </c>
      <c r="C93" s="36" t="s">
        <v>75</v>
      </c>
      <c r="D93" s="17" t="s">
        <v>56</v>
      </c>
      <c r="E93" s="26">
        <v>72058690.670000002</v>
      </c>
      <c r="F93" s="26">
        <v>1441173.82</v>
      </c>
      <c r="G93" s="29">
        <v>0</v>
      </c>
      <c r="H93" s="29">
        <v>0</v>
      </c>
      <c r="I93" s="26">
        <v>73499864.489999995</v>
      </c>
      <c r="J93" s="20" t="s">
        <v>30</v>
      </c>
    </row>
    <row r="94" spans="1:10" x14ac:dyDescent="0.25">
      <c r="A94" s="10" t="s">
        <v>119</v>
      </c>
      <c r="B94" s="11">
        <v>42258</v>
      </c>
      <c r="C94" s="32" t="s">
        <v>112</v>
      </c>
      <c r="D94" s="10" t="s">
        <v>17</v>
      </c>
      <c r="E94" s="28">
        <v>7133393.1600000001</v>
      </c>
      <c r="F94" s="28">
        <v>142667.85999999999</v>
      </c>
      <c r="G94" s="24">
        <v>0</v>
      </c>
      <c r="H94" s="24">
        <v>0</v>
      </c>
      <c r="I94" s="28">
        <v>7276061.0199999996</v>
      </c>
      <c r="J94" s="13" t="s">
        <v>28</v>
      </c>
    </row>
    <row r="95" spans="1:10" x14ac:dyDescent="0.25">
      <c r="A95" s="17" t="s">
        <v>120</v>
      </c>
      <c r="B95" s="18">
        <v>42275</v>
      </c>
      <c r="C95" s="36" t="s">
        <v>55</v>
      </c>
      <c r="D95" s="17" t="s">
        <v>56</v>
      </c>
      <c r="E95" s="26">
        <v>102080596.09999999</v>
      </c>
      <c r="F95" s="26">
        <v>2041611.9</v>
      </c>
      <c r="G95" s="29">
        <v>0</v>
      </c>
      <c r="H95" s="29">
        <v>0</v>
      </c>
      <c r="I95" s="26">
        <v>104122208</v>
      </c>
      <c r="J95" s="20" t="s">
        <v>53</v>
      </c>
    </row>
    <row r="96" spans="1:10" x14ac:dyDescent="0.25">
      <c r="A96" s="10" t="s">
        <v>121</v>
      </c>
      <c r="B96" s="11">
        <v>42277</v>
      </c>
      <c r="C96" s="32" t="s">
        <v>106</v>
      </c>
      <c r="D96" s="10" t="s">
        <v>107</v>
      </c>
      <c r="E96" s="28">
        <v>108469901.94</v>
      </c>
      <c r="F96" s="28">
        <v>2169398.04</v>
      </c>
      <c r="G96" s="24">
        <v>0</v>
      </c>
      <c r="H96" s="24">
        <v>0</v>
      </c>
      <c r="I96" s="28">
        <v>110639299.98</v>
      </c>
      <c r="J96" s="13" t="s">
        <v>28</v>
      </c>
    </row>
    <row r="97" spans="1:10" x14ac:dyDescent="0.25">
      <c r="A97" s="17" t="s">
        <v>122</v>
      </c>
      <c r="B97" s="18">
        <v>42314</v>
      </c>
      <c r="C97" s="36" t="s">
        <v>123</v>
      </c>
      <c r="D97" s="17" t="s">
        <v>17</v>
      </c>
      <c r="E97" s="26">
        <v>42477417.630000003</v>
      </c>
      <c r="F97" s="26">
        <v>849548.35</v>
      </c>
      <c r="G97" s="29">
        <v>0</v>
      </c>
      <c r="H97" s="29">
        <v>0</v>
      </c>
      <c r="I97" s="26">
        <v>43326965.979999997</v>
      </c>
      <c r="J97" s="20" t="s">
        <v>18</v>
      </c>
    </row>
    <row r="98" spans="1:10" x14ac:dyDescent="0.25">
      <c r="A98" s="10" t="s">
        <v>124</v>
      </c>
      <c r="B98" s="11">
        <v>42339</v>
      </c>
      <c r="C98" s="32" t="s">
        <v>67</v>
      </c>
      <c r="D98" s="10" t="s">
        <v>17</v>
      </c>
      <c r="E98" s="28">
        <v>5858547.5199999996</v>
      </c>
      <c r="F98" s="28">
        <v>117170.95</v>
      </c>
      <c r="G98" s="24">
        <v>0</v>
      </c>
      <c r="H98" s="24">
        <v>0</v>
      </c>
      <c r="I98" s="28">
        <v>5975718.4699999997</v>
      </c>
      <c r="J98" s="13" t="s">
        <v>28</v>
      </c>
    </row>
    <row r="99" spans="1:10" x14ac:dyDescent="0.25">
      <c r="A99" s="17" t="s">
        <v>125</v>
      </c>
      <c r="B99" s="18">
        <v>42366</v>
      </c>
      <c r="C99" s="36" t="s">
        <v>55</v>
      </c>
      <c r="D99" s="17" t="s">
        <v>56</v>
      </c>
      <c r="E99" s="26">
        <v>33227036</v>
      </c>
      <c r="F99" s="26">
        <v>664540.72</v>
      </c>
      <c r="G99" s="29"/>
      <c r="H99" s="29"/>
      <c r="I99" s="26">
        <v>33891576.719999999</v>
      </c>
      <c r="J99" s="20" t="s">
        <v>126</v>
      </c>
    </row>
    <row r="100" spans="1:10" x14ac:dyDescent="0.25">
      <c r="A100" s="149" t="s">
        <v>127</v>
      </c>
      <c r="B100" s="149"/>
      <c r="C100" s="149"/>
      <c r="D100" s="149"/>
      <c r="E100" s="63">
        <f>SUM(E86:E99)</f>
        <v>763492494.2700001</v>
      </c>
      <c r="F100" s="63">
        <f>SUM(F86:F99)</f>
        <v>15269849.866799999</v>
      </c>
      <c r="G100" s="63">
        <f>SUM(G86:G99)</f>
        <v>0</v>
      </c>
      <c r="H100" s="63">
        <f>SUM(H86:H99)</f>
        <v>0</v>
      </c>
      <c r="I100" s="63">
        <f>SUM(I86:I99)</f>
        <v>778762344.13680005</v>
      </c>
    </row>
    <row r="102" spans="1:10" ht="15" customHeight="1" x14ac:dyDescent="0.25">
      <c r="A102" s="139" t="s">
        <v>4</v>
      </c>
      <c r="B102" s="139" t="s">
        <v>5</v>
      </c>
      <c r="C102" s="139" t="s">
        <v>6</v>
      </c>
      <c r="D102" s="140" t="s">
        <v>7</v>
      </c>
      <c r="E102" s="141" t="s">
        <v>8</v>
      </c>
      <c r="F102" s="141"/>
      <c r="G102" s="141"/>
      <c r="H102" s="141"/>
      <c r="I102" s="141"/>
      <c r="J102" s="139" t="s">
        <v>9</v>
      </c>
    </row>
    <row r="103" spans="1:10" x14ac:dyDescent="0.25">
      <c r="A103" s="139"/>
      <c r="B103" s="139"/>
      <c r="C103" s="139"/>
      <c r="D103" s="140"/>
      <c r="E103" s="9" t="s">
        <v>10</v>
      </c>
      <c r="F103" s="9" t="s">
        <v>11</v>
      </c>
      <c r="G103" s="9" t="s">
        <v>12</v>
      </c>
      <c r="H103" s="9" t="s">
        <v>13</v>
      </c>
      <c r="I103" s="9" t="s">
        <v>14</v>
      </c>
      <c r="J103" s="139"/>
    </row>
    <row r="104" spans="1:10" x14ac:dyDescent="0.25">
      <c r="A104" s="10" t="s">
        <v>128</v>
      </c>
      <c r="B104" s="11">
        <v>42394</v>
      </c>
      <c r="C104" s="32" t="s">
        <v>55</v>
      </c>
      <c r="D104" s="10" t="s">
        <v>56</v>
      </c>
      <c r="E104" s="28">
        <v>206991566.24000001</v>
      </c>
      <c r="F104" s="28">
        <v>4139831.32</v>
      </c>
      <c r="G104" s="24">
        <v>0</v>
      </c>
      <c r="H104" s="24">
        <v>0</v>
      </c>
      <c r="I104" s="28">
        <f t="shared" ref="I104:I111" si="0">SUM(E104:H104)</f>
        <v>211131397.56</v>
      </c>
      <c r="J104" s="13" t="s">
        <v>89</v>
      </c>
    </row>
    <row r="105" spans="1:10" x14ac:dyDescent="0.25">
      <c r="A105" s="17" t="s">
        <v>129</v>
      </c>
      <c r="B105" s="18">
        <v>42394</v>
      </c>
      <c r="C105" s="36" t="s">
        <v>106</v>
      </c>
      <c r="D105" s="17" t="s">
        <v>107</v>
      </c>
      <c r="E105" s="26">
        <v>59034909.189999998</v>
      </c>
      <c r="F105" s="26">
        <v>1180698.18</v>
      </c>
      <c r="G105" s="29">
        <v>0</v>
      </c>
      <c r="H105" s="29">
        <v>0</v>
      </c>
      <c r="I105" s="26">
        <f t="shared" si="0"/>
        <v>60215607.369999997</v>
      </c>
      <c r="J105" s="20" t="s">
        <v>30</v>
      </c>
    </row>
    <row r="106" spans="1:10" x14ac:dyDescent="0.25">
      <c r="A106" s="10" t="s">
        <v>130</v>
      </c>
      <c r="B106" s="11">
        <v>42415</v>
      </c>
      <c r="C106" s="32" t="s">
        <v>71</v>
      </c>
      <c r="D106" s="10" t="s">
        <v>17</v>
      </c>
      <c r="E106" s="28">
        <v>1264056.1299999999</v>
      </c>
      <c r="F106" s="28">
        <v>25281.119999999999</v>
      </c>
      <c r="G106" s="24">
        <v>0</v>
      </c>
      <c r="H106" s="24">
        <v>0</v>
      </c>
      <c r="I106" s="28">
        <f t="shared" si="0"/>
        <v>1289337.25</v>
      </c>
      <c r="J106" s="13" t="s">
        <v>28</v>
      </c>
    </row>
    <row r="107" spans="1:10" x14ac:dyDescent="0.25">
      <c r="A107" s="17" t="s">
        <v>131</v>
      </c>
      <c r="B107" s="18">
        <v>42415</v>
      </c>
      <c r="C107" s="36" t="s">
        <v>61</v>
      </c>
      <c r="D107" s="17" t="s">
        <v>17</v>
      </c>
      <c r="E107" s="26">
        <v>3213914.61</v>
      </c>
      <c r="F107" s="26">
        <v>64278.29</v>
      </c>
      <c r="G107" s="29">
        <v>0</v>
      </c>
      <c r="H107" s="29">
        <v>0</v>
      </c>
      <c r="I107" s="26">
        <f t="shared" si="0"/>
        <v>3278192.9</v>
      </c>
      <c r="J107" s="20" t="s">
        <v>28</v>
      </c>
    </row>
    <row r="108" spans="1:10" x14ac:dyDescent="0.25">
      <c r="A108" s="10" t="s">
        <v>132</v>
      </c>
      <c r="B108" s="11">
        <v>42509</v>
      </c>
      <c r="C108" s="32" t="s">
        <v>106</v>
      </c>
      <c r="D108" s="10" t="s">
        <v>107</v>
      </c>
      <c r="E108" s="28">
        <v>8848709</v>
      </c>
      <c r="F108" s="28">
        <v>176974.18</v>
      </c>
      <c r="G108" s="24">
        <v>0</v>
      </c>
      <c r="H108" s="24">
        <v>0</v>
      </c>
      <c r="I108" s="28">
        <f t="shared" si="0"/>
        <v>9025683.1799999997</v>
      </c>
      <c r="J108" s="13" t="s">
        <v>45</v>
      </c>
    </row>
    <row r="109" spans="1:10" x14ac:dyDescent="0.25">
      <c r="A109" s="17" t="s">
        <v>133</v>
      </c>
      <c r="B109" s="18">
        <v>42535</v>
      </c>
      <c r="C109" s="36" t="s">
        <v>134</v>
      </c>
      <c r="D109" s="17" t="s">
        <v>56</v>
      </c>
      <c r="E109" s="26">
        <v>39800940</v>
      </c>
      <c r="F109" s="26">
        <v>796018.8</v>
      </c>
      <c r="G109" s="29">
        <v>0</v>
      </c>
      <c r="H109" s="29">
        <v>0</v>
      </c>
      <c r="I109" s="26">
        <f t="shared" si="0"/>
        <v>40596958.799999997</v>
      </c>
      <c r="J109" s="20" t="s">
        <v>18</v>
      </c>
    </row>
    <row r="110" spans="1:10" x14ac:dyDescent="0.25">
      <c r="A110" s="10" t="s">
        <v>135</v>
      </c>
      <c r="B110" s="11">
        <v>42566</v>
      </c>
      <c r="C110" s="32" t="s">
        <v>55</v>
      </c>
      <c r="D110" s="10" t="s">
        <v>56</v>
      </c>
      <c r="E110" s="28">
        <v>38027748.509999998</v>
      </c>
      <c r="F110" s="28">
        <v>760554.97019999998</v>
      </c>
      <c r="G110" s="24"/>
      <c r="H110" s="24"/>
      <c r="I110" s="28">
        <f t="shared" si="0"/>
        <v>38788303.4802</v>
      </c>
      <c r="J110" s="13" t="s">
        <v>136</v>
      </c>
    </row>
    <row r="111" spans="1:10" x14ac:dyDescent="0.25">
      <c r="A111" s="17" t="s">
        <v>137</v>
      </c>
      <c r="B111" s="18">
        <v>42639</v>
      </c>
      <c r="C111" s="36" t="s">
        <v>75</v>
      </c>
      <c r="D111" s="17" t="s">
        <v>56</v>
      </c>
      <c r="E111" s="26">
        <v>30000000</v>
      </c>
      <c r="F111" s="26">
        <v>600000</v>
      </c>
      <c r="G111" s="29"/>
      <c r="H111" s="29"/>
      <c r="I111" s="26">
        <f t="shared" si="0"/>
        <v>30600000</v>
      </c>
      <c r="J111" s="20" t="s">
        <v>45</v>
      </c>
    </row>
    <row r="112" spans="1:10" x14ac:dyDescent="0.25">
      <c r="A112" s="149" t="s">
        <v>138</v>
      </c>
      <c r="B112" s="149"/>
      <c r="C112" s="149"/>
      <c r="D112" s="149"/>
      <c r="E112" s="63">
        <f>SUM(E104:E111)</f>
        <v>387181843.68000001</v>
      </c>
      <c r="F112" s="63">
        <f>SUM(F104:F111)</f>
        <v>7743636.8602</v>
      </c>
      <c r="G112" s="63">
        <f>SUM(G104:G111)</f>
        <v>0</v>
      </c>
      <c r="H112" s="63">
        <f>SUM(H104:H111)</f>
        <v>0</v>
      </c>
      <c r="I112" s="63">
        <f>SUM(I104:I111)</f>
        <v>394925480.5402</v>
      </c>
    </row>
    <row r="114" spans="1:10" ht="15" customHeight="1" x14ac:dyDescent="0.25">
      <c r="A114" s="139" t="s">
        <v>4</v>
      </c>
      <c r="B114" s="139" t="s">
        <v>5</v>
      </c>
      <c r="C114" s="139" t="s">
        <v>6</v>
      </c>
      <c r="D114" s="140" t="s">
        <v>7</v>
      </c>
      <c r="E114" s="141" t="s">
        <v>8</v>
      </c>
      <c r="F114" s="141"/>
      <c r="G114" s="141"/>
      <c r="H114" s="141"/>
      <c r="I114" s="141"/>
      <c r="J114" s="139" t="s">
        <v>9</v>
      </c>
    </row>
    <row r="115" spans="1:10" x14ac:dyDescent="0.25">
      <c r="A115" s="139"/>
      <c r="B115" s="139"/>
      <c r="C115" s="139"/>
      <c r="D115" s="140"/>
      <c r="E115" s="9" t="s">
        <v>10</v>
      </c>
      <c r="F115" s="9" t="s">
        <v>11</v>
      </c>
      <c r="G115" s="9" t="s">
        <v>12</v>
      </c>
      <c r="H115" s="9" t="s">
        <v>13</v>
      </c>
      <c r="I115" s="9" t="s">
        <v>14</v>
      </c>
      <c r="J115" s="139"/>
    </row>
    <row r="116" spans="1:10" x14ac:dyDescent="0.25">
      <c r="A116" s="10" t="s">
        <v>139</v>
      </c>
      <c r="B116" s="11">
        <v>42747</v>
      </c>
      <c r="C116" s="32" t="s">
        <v>55</v>
      </c>
      <c r="D116" s="10" t="s">
        <v>56</v>
      </c>
      <c r="E116" s="28">
        <v>120747665</v>
      </c>
      <c r="F116" s="28">
        <v>2414953.2999999998</v>
      </c>
      <c r="G116" s="24">
        <v>0</v>
      </c>
      <c r="H116" s="24">
        <v>0</v>
      </c>
      <c r="I116" s="28">
        <f t="shared" ref="I116:I123" si="1">SUM(E116:H116)</f>
        <v>123162618.3</v>
      </c>
      <c r="J116" s="13" t="s">
        <v>140</v>
      </c>
    </row>
    <row r="117" spans="1:10" x14ac:dyDescent="0.25">
      <c r="A117" s="17" t="s">
        <v>141</v>
      </c>
      <c r="B117" s="18">
        <v>42991</v>
      </c>
      <c r="C117" s="36" t="s">
        <v>142</v>
      </c>
      <c r="D117" s="17" t="s">
        <v>17</v>
      </c>
      <c r="E117" s="26">
        <v>429090.12</v>
      </c>
      <c r="F117" s="26">
        <v>8581.7999999999993</v>
      </c>
      <c r="G117" s="29">
        <v>0</v>
      </c>
      <c r="H117" s="29">
        <v>0</v>
      </c>
      <c r="I117" s="29">
        <f t="shared" si="1"/>
        <v>437671.92</v>
      </c>
      <c r="J117" s="20" t="s">
        <v>28</v>
      </c>
    </row>
    <row r="118" spans="1:10" x14ac:dyDescent="0.25">
      <c r="A118" s="10" t="s">
        <v>143</v>
      </c>
      <c r="B118" s="11">
        <v>42991</v>
      </c>
      <c r="C118" s="32" t="s">
        <v>144</v>
      </c>
      <c r="D118" s="10" t="s">
        <v>17</v>
      </c>
      <c r="E118" s="28">
        <v>1056552.3999999999</v>
      </c>
      <c r="F118" s="28">
        <v>21131.05</v>
      </c>
      <c r="G118" s="24">
        <v>0</v>
      </c>
      <c r="H118" s="24">
        <v>0</v>
      </c>
      <c r="I118" s="28">
        <f t="shared" si="1"/>
        <v>1077683.45</v>
      </c>
      <c r="J118" s="13" t="s">
        <v>28</v>
      </c>
    </row>
    <row r="119" spans="1:10" x14ac:dyDescent="0.25">
      <c r="A119" s="17" t="s">
        <v>145</v>
      </c>
      <c r="B119" s="18">
        <v>42998</v>
      </c>
      <c r="C119" s="36" t="s">
        <v>146</v>
      </c>
      <c r="D119" s="17" t="s">
        <v>17</v>
      </c>
      <c r="E119" s="26">
        <v>496137.41</v>
      </c>
      <c r="F119" s="26">
        <v>9922.75</v>
      </c>
      <c r="G119" s="29">
        <v>0</v>
      </c>
      <c r="H119" s="29">
        <v>0</v>
      </c>
      <c r="I119" s="29">
        <f t="shared" si="1"/>
        <v>506060.16</v>
      </c>
      <c r="J119" s="20" t="s">
        <v>28</v>
      </c>
    </row>
    <row r="120" spans="1:10" x14ac:dyDescent="0.25">
      <c r="A120" s="10" t="s">
        <v>147</v>
      </c>
      <c r="B120" s="11">
        <v>42998</v>
      </c>
      <c r="C120" s="32" t="s">
        <v>148</v>
      </c>
      <c r="D120" s="10" t="s">
        <v>17</v>
      </c>
      <c r="E120" s="28">
        <v>428678.73</v>
      </c>
      <c r="F120" s="28">
        <v>8573.56</v>
      </c>
      <c r="G120" s="24">
        <v>0</v>
      </c>
      <c r="H120" s="24">
        <v>0</v>
      </c>
      <c r="I120" s="28">
        <f t="shared" si="1"/>
        <v>437252.29</v>
      </c>
      <c r="J120" s="13" t="s">
        <v>28</v>
      </c>
    </row>
    <row r="121" spans="1:10" x14ac:dyDescent="0.25">
      <c r="A121" s="17" t="s">
        <v>149</v>
      </c>
      <c r="B121" s="18">
        <v>43003</v>
      </c>
      <c r="C121" s="36" t="s">
        <v>150</v>
      </c>
      <c r="D121" s="17" t="s">
        <v>56</v>
      </c>
      <c r="E121" s="26">
        <v>4019723.01</v>
      </c>
      <c r="F121" s="26">
        <v>80394.460000000006</v>
      </c>
      <c r="G121" s="29">
        <v>0</v>
      </c>
      <c r="H121" s="29">
        <v>0</v>
      </c>
      <c r="I121" s="29">
        <f t="shared" si="1"/>
        <v>4100117.4699999997</v>
      </c>
      <c r="J121" s="20" t="s">
        <v>18</v>
      </c>
    </row>
    <row r="122" spans="1:10" x14ac:dyDescent="0.25">
      <c r="A122" s="10" t="s">
        <v>151</v>
      </c>
      <c r="B122" s="11">
        <v>43049</v>
      </c>
      <c r="C122" s="32" t="s">
        <v>152</v>
      </c>
      <c r="D122" s="10" t="s">
        <v>56</v>
      </c>
      <c r="E122" s="28">
        <v>32232625.390000001</v>
      </c>
      <c r="F122" s="28">
        <f>E122*2%</f>
        <v>644652.50780000002</v>
      </c>
      <c r="G122" s="24">
        <v>0</v>
      </c>
      <c r="H122" s="24">
        <v>0</v>
      </c>
      <c r="I122" s="28">
        <f t="shared" si="1"/>
        <v>32877277.897800002</v>
      </c>
      <c r="J122" s="64" t="s">
        <v>18</v>
      </c>
    </row>
    <row r="123" spans="1:10" x14ac:dyDescent="0.25">
      <c r="A123" s="17" t="s">
        <v>153</v>
      </c>
      <c r="B123" s="18">
        <v>43098</v>
      </c>
      <c r="C123" s="36" t="s">
        <v>106</v>
      </c>
      <c r="D123" s="17" t="s">
        <v>107</v>
      </c>
      <c r="E123" s="26">
        <v>77004546.599999994</v>
      </c>
      <c r="F123" s="26">
        <v>1540090.93</v>
      </c>
      <c r="G123" s="29">
        <v>0</v>
      </c>
      <c r="H123" s="29">
        <v>0</v>
      </c>
      <c r="I123" s="29">
        <f t="shared" si="1"/>
        <v>78544637.530000001</v>
      </c>
      <c r="J123" s="20" t="s">
        <v>50</v>
      </c>
    </row>
    <row r="124" spans="1:10" x14ac:dyDescent="0.25">
      <c r="A124" s="149" t="s">
        <v>154</v>
      </c>
      <c r="B124" s="149"/>
      <c r="C124" s="149"/>
      <c r="D124" s="149"/>
      <c r="E124" s="63">
        <f>SUM(E116:E123)</f>
        <v>236415018.66</v>
      </c>
      <c r="F124" s="63">
        <f>SUM(F116:F123)</f>
        <v>4728300.3577999994</v>
      </c>
      <c r="G124" s="63">
        <f>SUM(G116:G123)</f>
        <v>0</v>
      </c>
      <c r="H124" s="63">
        <f>SUM(H116:H123)</f>
        <v>0</v>
      </c>
      <c r="I124" s="63">
        <f>SUM(I116:I123)</f>
        <v>241143319.0178</v>
      </c>
    </row>
    <row r="126" spans="1:10" ht="15" customHeight="1" x14ac:dyDescent="0.25">
      <c r="A126" s="139" t="s">
        <v>4</v>
      </c>
      <c r="B126" s="139" t="s">
        <v>5</v>
      </c>
      <c r="C126" s="139" t="s">
        <v>6</v>
      </c>
      <c r="D126" s="140" t="s">
        <v>7</v>
      </c>
      <c r="E126" s="141" t="s">
        <v>8</v>
      </c>
      <c r="F126" s="141"/>
      <c r="G126" s="141"/>
      <c r="H126" s="141"/>
      <c r="I126" s="141"/>
      <c r="J126" s="139" t="s">
        <v>9</v>
      </c>
    </row>
    <row r="127" spans="1:10" x14ac:dyDescent="0.25">
      <c r="A127" s="139"/>
      <c r="B127" s="139"/>
      <c r="C127" s="139"/>
      <c r="D127" s="140"/>
      <c r="E127" s="9" t="s">
        <v>10</v>
      </c>
      <c r="F127" s="9" t="s">
        <v>11</v>
      </c>
      <c r="G127" s="9" t="s">
        <v>12</v>
      </c>
      <c r="H127" s="9" t="s">
        <v>13</v>
      </c>
      <c r="I127" s="9" t="s">
        <v>14</v>
      </c>
      <c r="J127" s="139"/>
    </row>
    <row r="128" spans="1:10" x14ac:dyDescent="0.25">
      <c r="A128" s="10" t="s">
        <v>155</v>
      </c>
      <c r="B128" s="11">
        <v>43202</v>
      </c>
      <c r="C128" s="32" t="s">
        <v>152</v>
      </c>
      <c r="D128" s="10" t="s">
        <v>56</v>
      </c>
      <c r="E128" s="28">
        <v>52000000</v>
      </c>
      <c r="F128" s="28">
        <v>1040000</v>
      </c>
      <c r="G128" s="24">
        <v>0</v>
      </c>
      <c r="H128" s="24">
        <v>0</v>
      </c>
      <c r="I128" s="28">
        <f>SUM(E128:H128)</f>
        <v>53040000</v>
      </c>
      <c r="J128" s="13" t="s">
        <v>28</v>
      </c>
    </row>
    <row r="129" spans="1:1024" x14ac:dyDescent="0.25">
      <c r="A129" s="17" t="s">
        <v>156</v>
      </c>
      <c r="B129" s="18">
        <v>43235</v>
      </c>
      <c r="C129" s="36" t="s">
        <v>97</v>
      </c>
      <c r="D129" s="17" t="s">
        <v>56</v>
      </c>
      <c r="E129" s="26">
        <v>15808400</v>
      </c>
      <c r="F129" s="26">
        <v>316168</v>
      </c>
      <c r="G129" s="24">
        <v>0</v>
      </c>
      <c r="H129" s="24">
        <v>0</v>
      </c>
      <c r="I129" s="26">
        <f>SUM(E129:H129)</f>
        <v>16124568</v>
      </c>
      <c r="J129" s="20" t="s">
        <v>28</v>
      </c>
    </row>
    <row r="130" spans="1:1024" x14ac:dyDescent="0.25">
      <c r="A130" s="2" t="s">
        <v>157</v>
      </c>
      <c r="B130" s="11">
        <v>43290</v>
      </c>
      <c r="C130" s="32" t="s">
        <v>152</v>
      </c>
      <c r="D130" s="17" t="s">
        <v>56</v>
      </c>
      <c r="E130" s="26">
        <v>39500000</v>
      </c>
      <c r="F130" s="26">
        <v>790000</v>
      </c>
      <c r="G130" s="24">
        <v>0</v>
      </c>
      <c r="H130" s="24">
        <v>0</v>
      </c>
      <c r="I130" s="26">
        <v>40290000</v>
      </c>
      <c r="J130" s="20" t="s">
        <v>30</v>
      </c>
    </row>
    <row r="131" spans="1:1024" x14ac:dyDescent="0.25">
      <c r="A131" s="145" t="s">
        <v>158</v>
      </c>
      <c r="B131" s="145"/>
      <c r="C131" s="145"/>
      <c r="D131" s="145"/>
      <c r="E131" s="65">
        <f>SUM(E128:E130)</f>
        <v>107308400</v>
      </c>
      <c r="F131" s="65">
        <f>SUM(F128:F130)</f>
        <v>2146168</v>
      </c>
      <c r="G131" s="65">
        <f>SUM(G128:G130)</f>
        <v>0</v>
      </c>
      <c r="H131" s="65">
        <f>SUM(H128:H130)</f>
        <v>0</v>
      </c>
      <c r="I131" s="66">
        <f>SUM(I128:I130)</f>
        <v>109454568</v>
      </c>
    </row>
    <row r="132" spans="1:1024" x14ac:dyDescent="0.25">
      <c r="A132" s="67"/>
      <c r="B132" s="4"/>
      <c r="C132" s="4"/>
      <c r="D132" s="67"/>
      <c r="E132" s="68"/>
      <c r="F132" s="68"/>
      <c r="G132" s="68"/>
      <c r="H132" s="68"/>
      <c r="I132" s="68"/>
    </row>
    <row r="133" spans="1:1024" ht="15" customHeight="1" x14ac:dyDescent="0.25">
      <c r="A133" s="139" t="s">
        <v>4</v>
      </c>
      <c r="B133" s="139" t="s">
        <v>5</v>
      </c>
      <c r="C133" s="139" t="s">
        <v>6</v>
      </c>
      <c r="D133" s="140" t="s">
        <v>7</v>
      </c>
      <c r="E133" s="141" t="s">
        <v>8</v>
      </c>
      <c r="F133" s="141"/>
      <c r="G133" s="141"/>
      <c r="H133" s="141"/>
      <c r="I133" s="141"/>
      <c r="J133" s="139" t="s">
        <v>9</v>
      </c>
    </row>
    <row r="134" spans="1:1024" x14ac:dyDescent="0.25">
      <c r="A134" s="139"/>
      <c r="B134" s="139"/>
      <c r="C134" s="139"/>
      <c r="D134" s="140"/>
      <c r="E134" s="9" t="s">
        <v>10</v>
      </c>
      <c r="F134" s="9" t="s">
        <v>11</v>
      </c>
      <c r="G134" s="9" t="s">
        <v>12</v>
      </c>
      <c r="H134" s="9" t="s">
        <v>13</v>
      </c>
      <c r="I134" s="9" t="s">
        <v>14</v>
      </c>
      <c r="J134" s="139"/>
    </row>
    <row r="135" spans="1:1024" x14ac:dyDescent="0.25">
      <c r="A135" s="10" t="s">
        <v>159</v>
      </c>
      <c r="B135" s="11">
        <v>43514</v>
      </c>
      <c r="C135" s="32" t="s">
        <v>152</v>
      </c>
      <c r="D135" s="10" t="s">
        <v>56</v>
      </c>
      <c r="E135" s="28">
        <v>29229782.940000001</v>
      </c>
      <c r="F135" s="28">
        <v>584595.66</v>
      </c>
      <c r="G135" s="24">
        <v>0</v>
      </c>
      <c r="H135" s="24">
        <v>0</v>
      </c>
      <c r="I135" s="28">
        <f>SUM(E135:H135)</f>
        <v>29814378.600000001</v>
      </c>
      <c r="J135" s="13" t="s">
        <v>45</v>
      </c>
    </row>
    <row r="136" spans="1:1024" s="71" customFormat="1" ht="14.25" x14ac:dyDescent="0.2">
      <c r="A136" s="10" t="s">
        <v>160</v>
      </c>
      <c r="B136" s="11">
        <v>43780</v>
      </c>
      <c r="C136" s="32" t="s">
        <v>161</v>
      </c>
      <c r="D136" s="10" t="s">
        <v>56</v>
      </c>
      <c r="E136" s="28">
        <v>14279547.220000001</v>
      </c>
      <c r="F136" s="28">
        <v>285590.94</v>
      </c>
      <c r="G136" s="24">
        <v>0</v>
      </c>
      <c r="H136" s="24">
        <v>0</v>
      </c>
      <c r="I136" s="28">
        <f>SUM(E136:H136)</f>
        <v>14565138.16</v>
      </c>
      <c r="J136" s="13" t="s">
        <v>18</v>
      </c>
      <c r="K136" s="2"/>
      <c r="L136" s="69"/>
      <c r="M136" s="70"/>
      <c r="N136" s="2"/>
      <c r="Q136" s="72"/>
      <c r="R136" s="72"/>
      <c r="T136" s="73"/>
      <c r="U136" s="2"/>
      <c r="V136" s="69"/>
      <c r="W136" s="70"/>
      <c r="X136" s="2"/>
      <c r="AA136" s="72"/>
      <c r="AB136" s="72"/>
      <c r="AD136" s="73"/>
      <c r="AE136" s="2"/>
      <c r="AF136" s="69"/>
      <c r="AG136" s="70"/>
      <c r="AH136" s="2"/>
      <c r="AK136" s="72"/>
      <c r="AL136" s="72"/>
      <c r="AN136" s="73"/>
      <c r="AO136" s="2"/>
      <c r="AP136" s="69"/>
      <c r="AQ136" s="70"/>
      <c r="AR136" s="2"/>
      <c r="AU136" s="72"/>
      <c r="AV136" s="72"/>
      <c r="AX136" s="73"/>
      <c r="AY136" s="2"/>
      <c r="AZ136" s="69"/>
      <c r="BA136" s="70"/>
      <c r="BB136" s="2"/>
      <c r="BE136" s="72"/>
      <c r="BF136" s="72"/>
      <c r="BH136" s="73"/>
      <c r="BI136" s="2"/>
      <c r="BJ136" s="69"/>
      <c r="BK136" s="70"/>
      <c r="BL136" s="2"/>
      <c r="BO136" s="72"/>
      <c r="BP136" s="72"/>
      <c r="BR136" s="73"/>
      <c r="BS136" s="2"/>
      <c r="BT136" s="69"/>
      <c r="BU136" s="70"/>
      <c r="BV136" s="2"/>
      <c r="BY136" s="72"/>
      <c r="BZ136" s="72"/>
      <c r="CB136" s="73"/>
      <c r="CC136" s="2"/>
      <c r="CD136" s="69"/>
      <c r="CE136" s="70"/>
      <c r="CF136" s="2"/>
      <c r="CI136" s="72"/>
      <c r="CJ136" s="72"/>
      <c r="CL136" s="73"/>
      <c r="CM136" s="2"/>
      <c r="CN136" s="69"/>
      <c r="CO136" s="70"/>
      <c r="CP136" s="2"/>
      <c r="CS136" s="72"/>
      <c r="CT136" s="72"/>
      <c r="CV136" s="73"/>
      <c r="CW136" s="2"/>
      <c r="CX136" s="69"/>
      <c r="CY136" s="70"/>
      <c r="CZ136" s="2"/>
      <c r="DC136" s="72"/>
      <c r="DD136" s="72"/>
      <c r="DF136" s="73"/>
      <c r="DG136" s="2"/>
      <c r="DH136" s="69"/>
      <c r="DI136" s="70"/>
      <c r="DJ136" s="2"/>
      <c r="DM136" s="72"/>
      <c r="DN136" s="72"/>
      <c r="DP136" s="73"/>
      <c r="DQ136" s="2"/>
      <c r="DR136" s="69"/>
      <c r="DS136" s="70"/>
      <c r="DT136" s="2"/>
      <c r="DW136" s="72"/>
      <c r="DX136" s="72"/>
      <c r="DZ136" s="73"/>
      <c r="EA136" s="2"/>
      <c r="EB136" s="69"/>
      <c r="EC136" s="70"/>
      <c r="ED136" s="2"/>
      <c r="EG136" s="72"/>
      <c r="EH136" s="72"/>
      <c r="EJ136" s="73"/>
      <c r="EK136" s="2"/>
      <c r="EL136" s="69"/>
      <c r="EM136" s="70"/>
      <c r="EN136" s="2"/>
      <c r="EQ136" s="72"/>
      <c r="ER136" s="72"/>
      <c r="ET136" s="73"/>
      <c r="EU136" s="2"/>
      <c r="EV136" s="69"/>
      <c r="EW136" s="70"/>
      <c r="EX136" s="2"/>
      <c r="FA136" s="72"/>
      <c r="FB136" s="72"/>
      <c r="FD136" s="73"/>
      <c r="FE136" s="2"/>
      <c r="FF136" s="69"/>
      <c r="FG136" s="70"/>
      <c r="FH136" s="2"/>
      <c r="FK136" s="72"/>
      <c r="FL136" s="72"/>
      <c r="FN136" s="73"/>
      <c r="FO136" s="2"/>
      <c r="FP136" s="69"/>
      <c r="FQ136" s="70"/>
      <c r="FR136" s="2"/>
      <c r="FU136" s="72"/>
      <c r="FV136" s="72"/>
      <c r="FX136" s="73"/>
      <c r="FY136" s="2"/>
      <c r="FZ136" s="69"/>
      <c r="GA136" s="70"/>
      <c r="GB136" s="2"/>
      <c r="GE136" s="72"/>
      <c r="GF136" s="72"/>
      <c r="GH136" s="73"/>
      <c r="GI136" s="2"/>
      <c r="GJ136" s="69"/>
      <c r="GK136" s="70"/>
      <c r="GL136" s="2"/>
      <c r="GO136" s="72"/>
      <c r="GP136" s="72"/>
      <c r="GR136" s="73"/>
      <c r="GS136" s="2"/>
      <c r="GT136" s="69"/>
      <c r="GU136" s="70"/>
      <c r="GV136" s="2"/>
      <c r="GY136" s="72"/>
      <c r="GZ136" s="72"/>
      <c r="HB136" s="73"/>
      <c r="HC136" s="2"/>
      <c r="HD136" s="69"/>
      <c r="HE136" s="70"/>
      <c r="HF136" s="2"/>
      <c r="HI136" s="72"/>
      <c r="HJ136" s="72"/>
      <c r="HL136" s="73"/>
      <c r="HM136" s="2"/>
      <c r="HN136" s="69"/>
      <c r="HO136" s="70"/>
      <c r="HP136" s="2"/>
      <c r="HS136" s="72"/>
      <c r="HT136" s="72"/>
      <c r="HV136" s="73"/>
      <c r="HW136" s="2"/>
      <c r="HX136" s="69"/>
      <c r="HY136" s="70"/>
      <c r="HZ136" s="2"/>
      <c r="IC136" s="72"/>
      <c r="ID136" s="72"/>
      <c r="IF136" s="73"/>
      <c r="IG136" s="2"/>
      <c r="IH136" s="69"/>
      <c r="II136" s="70"/>
      <c r="IJ136" s="2"/>
      <c r="IM136" s="72"/>
      <c r="IN136" s="72"/>
      <c r="IP136" s="73"/>
      <c r="IQ136" s="2"/>
      <c r="IR136" s="69"/>
      <c r="IS136" s="70"/>
      <c r="IT136" s="2"/>
      <c r="IW136" s="72"/>
      <c r="IX136" s="72"/>
      <c r="IZ136" s="73"/>
      <c r="JA136" s="2"/>
      <c r="JB136" s="69"/>
      <c r="JC136" s="70"/>
      <c r="JD136" s="2"/>
      <c r="JG136" s="72"/>
      <c r="JH136" s="72"/>
      <c r="JJ136" s="73"/>
      <c r="JK136" s="2"/>
      <c r="JL136" s="69"/>
      <c r="JM136" s="70"/>
      <c r="JN136" s="2"/>
      <c r="JQ136" s="72"/>
      <c r="JR136" s="72"/>
      <c r="JT136" s="73"/>
      <c r="JU136" s="2"/>
      <c r="JV136" s="69"/>
      <c r="JW136" s="70"/>
      <c r="JX136" s="2"/>
      <c r="KA136" s="72"/>
      <c r="KB136" s="72"/>
      <c r="KD136" s="73"/>
      <c r="KE136" s="2"/>
      <c r="KF136" s="69"/>
      <c r="KG136" s="70"/>
      <c r="KH136" s="2"/>
      <c r="KK136" s="72"/>
      <c r="KL136" s="72"/>
      <c r="KN136" s="73"/>
      <c r="KO136" s="2"/>
      <c r="KP136" s="69"/>
      <c r="KQ136" s="70"/>
      <c r="KR136" s="2"/>
      <c r="KU136" s="72"/>
      <c r="KV136" s="72"/>
      <c r="KX136" s="73"/>
      <c r="KY136" s="2"/>
      <c r="KZ136" s="69"/>
      <c r="LA136" s="70"/>
      <c r="LB136" s="2"/>
      <c r="LE136" s="72"/>
      <c r="LF136" s="72"/>
      <c r="LH136" s="73"/>
      <c r="LI136" s="2"/>
      <c r="LJ136" s="69"/>
      <c r="LK136" s="70"/>
      <c r="LL136" s="2"/>
      <c r="LO136" s="72"/>
      <c r="LP136" s="72"/>
      <c r="LR136" s="73"/>
      <c r="LS136" s="2"/>
      <c r="LT136" s="69"/>
      <c r="LU136" s="70"/>
      <c r="LV136" s="2"/>
      <c r="LY136" s="72"/>
      <c r="LZ136" s="72"/>
      <c r="MB136" s="73"/>
      <c r="MC136" s="2"/>
      <c r="MD136" s="69"/>
      <c r="ME136" s="70"/>
      <c r="MF136" s="2"/>
      <c r="MI136" s="72"/>
      <c r="MJ136" s="72"/>
      <c r="ML136" s="73"/>
      <c r="MM136" s="2"/>
      <c r="MN136" s="69"/>
      <c r="MO136" s="70"/>
      <c r="MP136" s="2"/>
      <c r="MS136" s="72"/>
      <c r="MT136" s="72"/>
      <c r="MV136" s="73"/>
      <c r="MW136" s="2"/>
      <c r="MX136" s="69"/>
      <c r="MY136" s="70"/>
      <c r="MZ136" s="2"/>
      <c r="NC136" s="72"/>
      <c r="ND136" s="72"/>
      <c r="NF136" s="73"/>
      <c r="NG136" s="2"/>
      <c r="NH136" s="69"/>
      <c r="NI136" s="70"/>
      <c r="NJ136" s="2"/>
      <c r="NM136" s="72"/>
      <c r="NN136" s="72"/>
      <c r="NP136" s="73"/>
      <c r="NQ136" s="2"/>
      <c r="NR136" s="69"/>
      <c r="NS136" s="70"/>
      <c r="NT136" s="2"/>
      <c r="NW136" s="72"/>
      <c r="NX136" s="72"/>
      <c r="NZ136" s="73"/>
      <c r="OA136" s="2"/>
      <c r="OB136" s="69"/>
      <c r="OC136" s="70"/>
      <c r="OD136" s="2"/>
      <c r="OG136" s="72"/>
      <c r="OH136" s="72"/>
      <c r="OJ136" s="73"/>
      <c r="OK136" s="2"/>
      <c r="OL136" s="69"/>
      <c r="OM136" s="70"/>
      <c r="ON136" s="2"/>
      <c r="OQ136" s="72"/>
      <c r="OR136" s="72"/>
      <c r="OT136" s="73"/>
      <c r="OU136" s="2"/>
      <c r="OV136" s="69"/>
      <c r="OW136" s="70"/>
      <c r="OX136" s="2"/>
      <c r="PA136" s="72"/>
      <c r="PB136" s="72"/>
      <c r="PD136" s="73"/>
      <c r="PE136" s="2"/>
      <c r="PF136" s="69"/>
      <c r="PG136" s="70"/>
      <c r="PH136" s="2"/>
      <c r="PK136" s="72"/>
      <c r="PL136" s="72"/>
      <c r="PN136" s="73"/>
      <c r="PO136" s="2"/>
      <c r="PP136" s="69"/>
      <c r="PQ136" s="70"/>
      <c r="PR136" s="2"/>
      <c r="PU136" s="72"/>
      <c r="PV136" s="72"/>
      <c r="PX136" s="73"/>
      <c r="PY136" s="2"/>
      <c r="PZ136" s="69"/>
      <c r="QA136" s="70"/>
      <c r="QB136" s="2"/>
      <c r="QE136" s="72"/>
      <c r="QF136" s="72"/>
      <c r="QH136" s="73"/>
      <c r="QI136" s="2"/>
      <c r="QJ136" s="69"/>
      <c r="QK136" s="70"/>
      <c r="QL136" s="2"/>
      <c r="QO136" s="72"/>
      <c r="QP136" s="72"/>
      <c r="QR136" s="73"/>
      <c r="QS136" s="2"/>
      <c r="QT136" s="69"/>
      <c r="QU136" s="70"/>
      <c r="QV136" s="2"/>
      <c r="QY136" s="72"/>
      <c r="QZ136" s="72"/>
      <c r="RB136" s="73"/>
      <c r="RC136" s="2"/>
      <c r="RD136" s="69"/>
      <c r="RE136" s="70"/>
      <c r="RF136" s="2"/>
      <c r="RI136" s="72"/>
      <c r="RJ136" s="72"/>
      <c r="RL136" s="73"/>
      <c r="RM136" s="2"/>
      <c r="RN136" s="69"/>
      <c r="RO136" s="70"/>
      <c r="RP136" s="2"/>
      <c r="RS136" s="72"/>
      <c r="RT136" s="72"/>
      <c r="RV136" s="73"/>
      <c r="RW136" s="2"/>
      <c r="RX136" s="69"/>
      <c r="RY136" s="70"/>
      <c r="RZ136" s="2"/>
      <c r="SC136" s="72"/>
      <c r="SD136" s="72"/>
      <c r="SF136" s="73"/>
      <c r="SG136" s="2"/>
      <c r="SH136" s="69"/>
      <c r="SI136" s="70"/>
      <c r="SJ136" s="2"/>
      <c r="SM136" s="72"/>
      <c r="SN136" s="72"/>
      <c r="SP136" s="73"/>
      <c r="SQ136" s="2"/>
      <c r="SR136" s="69"/>
      <c r="SS136" s="70"/>
      <c r="ST136" s="2"/>
      <c r="SW136" s="72"/>
      <c r="SX136" s="72"/>
      <c r="SZ136" s="73"/>
      <c r="TA136" s="2"/>
      <c r="TB136" s="69"/>
      <c r="TC136" s="70"/>
      <c r="TD136" s="2"/>
      <c r="TG136" s="72"/>
      <c r="TH136" s="72"/>
      <c r="TJ136" s="73"/>
      <c r="TK136" s="2"/>
      <c r="TL136" s="69"/>
      <c r="TM136" s="70"/>
      <c r="TN136" s="2"/>
      <c r="TQ136" s="72"/>
      <c r="TR136" s="72"/>
      <c r="TT136" s="73"/>
      <c r="TU136" s="2"/>
      <c r="TV136" s="69"/>
      <c r="TW136" s="70"/>
      <c r="TX136" s="2"/>
      <c r="UA136" s="72"/>
      <c r="UB136" s="72"/>
      <c r="UD136" s="73"/>
      <c r="UE136" s="2"/>
      <c r="UF136" s="69"/>
      <c r="UG136" s="70"/>
      <c r="UH136" s="2"/>
      <c r="UK136" s="72"/>
      <c r="UL136" s="72"/>
      <c r="UN136" s="73"/>
      <c r="UO136" s="2"/>
      <c r="UP136" s="69"/>
      <c r="UQ136" s="70"/>
      <c r="UR136" s="2"/>
      <c r="UU136" s="72"/>
      <c r="UV136" s="72"/>
      <c r="UX136" s="73"/>
      <c r="UY136" s="2"/>
      <c r="UZ136" s="69"/>
      <c r="VA136" s="70"/>
      <c r="VB136" s="2"/>
      <c r="VE136" s="72"/>
      <c r="VF136" s="72"/>
      <c r="VH136" s="73"/>
      <c r="VI136" s="2"/>
      <c r="VJ136" s="69"/>
      <c r="VK136" s="70"/>
      <c r="VL136" s="2"/>
      <c r="VO136" s="72"/>
      <c r="VP136" s="72"/>
      <c r="VR136" s="73"/>
      <c r="VS136" s="2"/>
      <c r="VT136" s="69"/>
      <c r="VU136" s="70"/>
      <c r="VV136" s="2"/>
      <c r="VY136" s="72"/>
      <c r="VZ136" s="72"/>
      <c r="WB136" s="73"/>
      <c r="WC136" s="2"/>
      <c r="WD136" s="69"/>
      <c r="WE136" s="70"/>
      <c r="WF136" s="2"/>
      <c r="WI136" s="72"/>
      <c r="WJ136" s="72"/>
      <c r="WL136" s="73"/>
      <c r="WM136" s="2"/>
      <c r="WN136" s="69"/>
      <c r="WO136" s="70"/>
      <c r="WP136" s="2"/>
      <c r="WS136" s="72"/>
      <c r="WT136" s="72"/>
      <c r="WV136" s="73"/>
      <c r="WW136" s="2"/>
      <c r="WX136" s="69"/>
      <c r="WY136" s="70"/>
      <c r="WZ136" s="2"/>
      <c r="XC136" s="72"/>
      <c r="XD136" s="72"/>
      <c r="XF136" s="73"/>
      <c r="XG136" s="2"/>
      <c r="XH136" s="69"/>
      <c r="XI136" s="70"/>
      <c r="XJ136" s="2"/>
      <c r="XM136" s="72"/>
      <c r="XN136" s="72"/>
      <c r="XP136" s="73"/>
      <c r="XQ136" s="2"/>
      <c r="XR136" s="69"/>
      <c r="XS136" s="70"/>
      <c r="XT136" s="2"/>
      <c r="XW136" s="72"/>
      <c r="XX136" s="72"/>
      <c r="XZ136" s="73"/>
      <c r="YA136" s="2"/>
      <c r="YB136" s="69"/>
      <c r="YC136" s="70"/>
      <c r="YD136" s="2"/>
      <c r="YG136" s="72"/>
      <c r="YH136" s="72"/>
      <c r="YJ136" s="73"/>
      <c r="YK136" s="2"/>
      <c r="YL136" s="69"/>
      <c r="YM136" s="70"/>
      <c r="YN136" s="2"/>
      <c r="YQ136" s="72"/>
      <c r="YR136" s="72"/>
      <c r="YT136" s="73"/>
      <c r="YU136" s="2"/>
      <c r="YV136" s="69"/>
      <c r="YW136" s="70"/>
      <c r="YX136" s="2"/>
      <c r="ZA136" s="72"/>
      <c r="ZB136" s="72"/>
      <c r="ZD136" s="73"/>
      <c r="ZE136" s="2"/>
      <c r="ZF136" s="69"/>
      <c r="ZG136" s="70"/>
      <c r="ZH136" s="2"/>
      <c r="ZK136" s="72"/>
      <c r="ZL136" s="72"/>
      <c r="ZN136" s="73"/>
      <c r="ZO136" s="2"/>
      <c r="ZP136" s="69"/>
      <c r="ZQ136" s="70"/>
      <c r="ZR136" s="2"/>
      <c r="ZU136" s="72"/>
      <c r="ZV136" s="72"/>
      <c r="ZX136" s="73"/>
      <c r="ZY136" s="2"/>
      <c r="ZZ136" s="69"/>
      <c r="AAA136" s="70"/>
      <c r="AAB136" s="2"/>
      <c r="AAE136" s="72"/>
      <c r="AAF136" s="72"/>
      <c r="AAH136" s="73"/>
      <c r="AAI136" s="2"/>
      <c r="AAJ136" s="69"/>
      <c r="AAK136" s="70"/>
      <c r="AAL136" s="2"/>
      <c r="AAO136" s="72"/>
      <c r="AAP136" s="72"/>
      <c r="AAR136" s="73"/>
      <c r="AAS136" s="2"/>
      <c r="AAT136" s="69"/>
      <c r="AAU136" s="70"/>
      <c r="AAV136" s="2"/>
      <c r="AAY136" s="72"/>
      <c r="AAZ136" s="72"/>
      <c r="ABB136" s="73"/>
      <c r="ABC136" s="2"/>
      <c r="ABD136" s="69"/>
      <c r="ABE136" s="70"/>
      <c r="ABF136" s="2"/>
      <c r="ABI136" s="72"/>
      <c r="ABJ136" s="72"/>
      <c r="ABL136" s="73"/>
      <c r="ABM136" s="2"/>
      <c r="ABN136" s="69"/>
      <c r="ABO136" s="70"/>
      <c r="ABP136" s="2"/>
      <c r="ABS136" s="72"/>
      <c r="ABT136" s="72"/>
      <c r="ABV136" s="73"/>
      <c r="ABW136" s="2"/>
      <c r="ABX136" s="69"/>
      <c r="ABY136" s="70"/>
      <c r="ABZ136" s="2"/>
      <c r="ACC136" s="72"/>
      <c r="ACD136" s="72"/>
      <c r="ACF136" s="73"/>
      <c r="ACG136" s="2"/>
      <c r="ACH136" s="69"/>
      <c r="ACI136" s="70"/>
      <c r="ACJ136" s="2"/>
      <c r="ACM136" s="72"/>
      <c r="ACN136" s="72"/>
      <c r="ACP136" s="73"/>
      <c r="ACQ136" s="2"/>
      <c r="ACR136" s="69"/>
      <c r="ACS136" s="70"/>
      <c r="ACT136" s="2"/>
      <c r="ACW136" s="72"/>
      <c r="ACX136" s="72"/>
      <c r="ACZ136" s="73"/>
      <c r="ADA136" s="2"/>
      <c r="ADB136" s="69"/>
      <c r="ADC136" s="70"/>
      <c r="ADD136" s="2"/>
      <c r="ADG136" s="72"/>
      <c r="ADH136" s="72"/>
      <c r="ADJ136" s="73"/>
      <c r="ADK136" s="2"/>
      <c r="ADL136" s="69"/>
      <c r="ADM136" s="70"/>
      <c r="ADN136" s="2"/>
      <c r="ADQ136" s="72"/>
      <c r="ADR136" s="72"/>
      <c r="ADT136" s="73"/>
      <c r="ADU136" s="2"/>
      <c r="ADV136" s="69"/>
      <c r="ADW136" s="70"/>
      <c r="ADX136" s="2"/>
      <c r="AEA136" s="72"/>
      <c r="AEB136" s="72"/>
      <c r="AED136" s="73"/>
      <c r="AEE136" s="2"/>
      <c r="AEF136" s="69"/>
      <c r="AEG136" s="70"/>
      <c r="AEH136" s="2"/>
      <c r="AEK136" s="72"/>
      <c r="AEL136" s="72"/>
      <c r="AEN136" s="73"/>
      <c r="AEO136" s="2"/>
      <c r="AEP136" s="69"/>
      <c r="AEQ136" s="70"/>
      <c r="AER136" s="2"/>
      <c r="AEU136" s="72"/>
      <c r="AEV136" s="72"/>
      <c r="AEX136" s="73"/>
      <c r="AEY136" s="2"/>
      <c r="AEZ136" s="69"/>
      <c r="AFA136" s="70"/>
      <c r="AFB136" s="2"/>
      <c r="AFE136" s="72"/>
      <c r="AFF136" s="72"/>
      <c r="AFH136" s="73"/>
      <c r="AFI136" s="2"/>
      <c r="AFJ136" s="69"/>
      <c r="AFK136" s="70"/>
      <c r="AFL136" s="2"/>
      <c r="AFO136" s="72"/>
      <c r="AFP136" s="72"/>
      <c r="AFR136" s="73"/>
      <c r="AFS136" s="2"/>
      <c r="AFT136" s="69"/>
      <c r="AFU136" s="70"/>
      <c r="AFV136" s="2"/>
      <c r="AFY136" s="72"/>
      <c r="AFZ136" s="72"/>
      <c r="AGB136" s="73"/>
      <c r="AGC136" s="2"/>
      <c r="AGD136" s="69"/>
      <c r="AGE136" s="70"/>
      <c r="AGF136" s="2"/>
      <c r="AGI136" s="72"/>
      <c r="AGJ136" s="72"/>
      <c r="AGL136" s="73"/>
      <c r="AGM136" s="2"/>
      <c r="AGN136" s="69"/>
      <c r="AGO136" s="70"/>
      <c r="AGP136" s="2"/>
      <c r="AGS136" s="72"/>
      <c r="AGT136" s="72"/>
      <c r="AGV136" s="73"/>
      <c r="AGW136" s="2"/>
      <c r="AGX136" s="69"/>
      <c r="AGY136" s="70"/>
      <c r="AGZ136" s="2"/>
      <c r="AHC136" s="72"/>
      <c r="AHD136" s="72"/>
      <c r="AHF136" s="73"/>
      <c r="AHG136" s="2"/>
      <c r="AHH136" s="69"/>
      <c r="AHI136" s="70"/>
      <c r="AHJ136" s="2"/>
      <c r="AHM136" s="72"/>
      <c r="AHN136" s="72"/>
      <c r="AHP136" s="73"/>
      <c r="AHQ136" s="2"/>
      <c r="AHR136" s="69"/>
      <c r="AHS136" s="70"/>
      <c r="AHT136" s="2"/>
      <c r="AHW136" s="72"/>
      <c r="AHX136" s="72"/>
      <c r="AHZ136" s="73"/>
      <c r="AIA136" s="2"/>
      <c r="AIB136" s="69"/>
      <c r="AIC136" s="70"/>
      <c r="AID136" s="2"/>
      <c r="AIG136" s="72"/>
      <c r="AIH136" s="72"/>
      <c r="AIJ136" s="73"/>
      <c r="AIK136" s="2"/>
      <c r="AIL136" s="69"/>
      <c r="AIM136" s="70"/>
      <c r="AIN136" s="2"/>
      <c r="AIQ136" s="72"/>
      <c r="AIR136" s="72"/>
      <c r="AIT136" s="73"/>
      <c r="AIU136" s="2"/>
      <c r="AIV136" s="69"/>
      <c r="AIW136" s="70"/>
      <c r="AIX136" s="2"/>
      <c r="AJA136" s="72"/>
      <c r="AJB136" s="72"/>
      <c r="AJD136" s="73"/>
      <c r="AJE136" s="2"/>
      <c r="AJF136" s="69"/>
      <c r="AJG136" s="70"/>
      <c r="AJH136" s="2"/>
      <c r="AJK136" s="72"/>
      <c r="AJL136" s="72"/>
      <c r="AJN136" s="73"/>
      <c r="AJO136" s="2"/>
      <c r="AJP136" s="69"/>
      <c r="AJQ136" s="70"/>
      <c r="AJR136" s="2"/>
      <c r="AJU136" s="72"/>
      <c r="AJV136" s="72"/>
      <c r="AJX136" s="73"/>
      <c r="AJY136" s="2"/>
      <c r="AJZ136" s="69"/>
      <c r="AKA136" s="70"/>
      <c r="AKB136" s="2"/>
      <c r="AKE136" s="72"/>
      <c r="AKF136" s="72"/>
      <c r="AKH136" s="73"/>
      <c r="AKI136" s="2"/>
      <c r="AKJ136" s="69"/>
      <c r="AKK136" s="70"/>
      <c r="AKL136" s="2"/>
      <c r="AKO136" s="72"/>
      <c r="AKP136" s="72"/>
      <c r="AKR136" s="73"/>
      <c r="AKS136" s="2"/>
      <c r="AKT136" s="69"/>
      <c r="AKU136" s="70"/>
      <c r="AKV136" s="2"/>
      <c r="AKY136" s="72"/>
      <c r="AKZ136" s="72"/>
      <c r="ALB136" s="73"/>
      <c r="ALC136" s="2"/>
      <c r="ALD136" s="69"/>
      <c r="ALE136" s="70"/>
      <c r="ALF136" s="2"/>
      <c r="ALI136" s="72"/>
      <c r="ALJ136" s="72"/>
      <c r="ALL136" s="73"/>
      <c r="ALM136" s="2"/>
      <c r="ALN136" s="69"/>
      <c r="ALO136" s="70"/>
      <c r="ALP136" s="2"/>
      <c r="ALS136" s="72"/>
      <c r="ALT136" s="72"/>
      <c r="ALV136" s="73"/>
      <c r="ALW136" s="2"/>
      <c r="ALX136" s="69"/>
      <c r="ALY136" s="70"/>
      <c r="ALZ136" s="2"/>
      <c r="AMC136" s="72"/>
      <c r="AMD136" s="72"/>
      <c r="AMF136" s="73"/>
      <c r="AMG136" s="2"/>
      <c r="AMH136" s="69"/>
      <c r="AMI136" s="70"/>
      <c r="AMJ136" s="2"/>
    </row>
    <row r="137" spans="1:1024" s="71" customFormat="1" ht="14.25" x14ac:dyDescent="0.2">
      <c r="A137" s="10" t="s">
        <v>162</v>
      </c>
      <c r="B137" s="11">
        <v>43780</v>
      </c>
      <c r="C137" s="32" t="s">
        <v>163</v>
      </c>
      <c r="D137" s="10" t="s">
        <v>56</v>
      </c>
      <c r="E137" s="28">
        <v>13544355.92</v>
      </c>
      <c r="F137" s="28">
        <v>270887.12</v>
      </c>
      <c r="G137" s="24">
        <v>0</v>
      </c>
      <c r="H137" s="24">
        <v>0</v>
      </c>
      <c r="I137" s="28">
        <f>SUM(E137:H137)</f>
        <v>13815243.039999999</v>
      </c>
      <c r="J137" s="13" t="s">
        <v>18</v>
      </c>
      <c r="K137" s="2"/>
      <c r="L137" s="69"/>
      <c r="M137" s="70"/>
      <c r="N137" s="2"/>
      <c r="Q137" s="72"/>
      <c r="R137" s="72"/>
      <c r="T137" s="73"/>
      <c r="U137" s="2"/>
      <c r="V137" s="69"/>
      <c r="W137" s="70"/>
      <c r="X137" s="2"/>
      <c r="AA137" s="72"/>
      <c r="AB137" s="72"/>
      <c r="AD137" s="73"/>
      <c r="AE137" s="2"/>
      <c r="AF137" s="69"/>
      <c r="AG137" s="70"/>
      <c r="AH137" s="2"/>
      <c r="AK137" s="72"/>
      <c r="AL137" s="72"/>
      <c r="AN137" s="73"/>
      <c r="AO137" s="2"/>
      <c r="AP137" s="69"/>
      <c r="AQ137" s="70"/>
      <c r="AR137" s="2"/>
      <c r="AU137" s="72"/>
      <c r="AV137" s="72"/>
      <c r="AX137" s="73"/>
      <c r="AY137" s="2"/>
      <c r="AZ137" s="69"/>
      <c r="BA137" s="70"/>
      <c r="BB137" s="2"/>
      <c r="BE137" s="72"/>
      <c r="BF137" s="72"/>
      <c r="BH137" s="73"/>
      <c r="BI137" s="2"/>
      <c r="BJ137" s="69"/>
      <c r="BK137" s="70"/>
      <c r="BL137" s="2"/>
      <c r="BO137" s="72"/>
      <c r="BP137" s="72"/>
      <c r="BR137" s="73"/>
      <c r="BS137" s="2"/>
      <c r="BT137" s="69"/>
      <c r="BU137" s="70"/>
      <c r="BV137" s="2"/>
      <c r="BY137" s="72"/>
      <c r="BZ137" s="72"/>
      <c r="CB137" s="73"/>
      <c r="CC137" s="2"/>
      <c r="CD137" s="69"/>
      <c r="CE137" s="70"/>
      <c r="CF137" s="2"/>
      <c r="CI137" s="72"/>
      <c r="CJ137" s="72"/>
      <c r="CL137" s="73"/>
      <c r="CM137" s="2"/>
      <c r="CN137" s="69"/>
      <c r="CO137" s="70"/>
      <c r="CP137" s="2"/>
      <c r="CS137" s="72"/>
      <c r="CT137" s="72"/>
      <c r="CV137" s="73"/>
      <c r="CW137" s="2"/>
      <c r="CX137" s="69"/>
      <c r="CY137" s="70"/>
      <c r="CZ137" s="2"/>
      <c r="DC137" s="72"/>
      <c r="DD137" s="72"/>
      <c r="DF137" s="73"/>
      <c r="DG137" s="2"/>
      <c r="DH137" s="69"/>
      <c r="DI137" s="70"/>
      <c r="DJ137" s="2"/>
      <c r="DM137" s="72"/>
      <c r="DN137" s="72"/>
      <c r="DP137" s="73"/>
      <c r="DQ137" s="2"/>
      <c r="DR137" s="69"/>
      <c r="DS137" s="70"/>
      <c r="DT137" s="2"/>
      <c r="DW137" s="72"/>
      <c r="DX137" s="72"/>
      <c r="DZ137" s="73"/>
      <c r="EA137" s="2"/>
      <c r="EB137" s="69"/>
      <c r="EC137" s="70"/>
      <c r="ED137" s="2"/>
      <c r="EG137" s="72"/>
      <c r="EH137" s="72"/>
      <c r="EJ137" s="73"/>
      <c r="EK137" s="2"/>
      <c r="EL137" s="69"/>
      <c r="EM137" s="70"/>
      <c r="EN137" s="2"/>
      <c r="EQ137" s="72"/>
      <c r="ER137" s="72"/>
      <c r="ET137" s="73"/>
      <c r="EU137" s="2"/>
      <c r="EV137" s="69"/>
      <c r="EW137" s="70"/>
      <c r="EX137" s="2"/>
      <c r="FA137" s="72"/>
      <c r="FB137" s="72"/>
      <c r="FD137" s="73"/>
      <c r="FE137" s="2"/>
      <c r="FF137" s="69"/>
      <c r="FG137" s="70"/>
      <c r="FH137" s="2"/>
      <c r="FK137" s="72"/>
      <c r="FL137" s="72"/>
      <c r="FN137" s="73"/>
      <c r="FO137" s="2"/>
      <c r="FP137" s="69"/>
      <c r="FQ137" s="70"/>
      <c r="FR137" s="2"/>
      <c r="FU137" s="72"/>
      <c r="FV137" s="72"/>
      <c r="FX137" s="73"/>
      <c r="FY137" s="2"/>
      <c r="FZ137" s="69"/>
      <c r="GA137" s="70"/>
      <c r="GB137" s="2"/>
      <c r="GE137" s="72"/>
      <c r="GF137" s="72"/>
      <c r="GH137" s="73"/>
      <c r="GI137" s="2"/>
      <c r="GJ137" s="69"/>
      <c r="GK137" s="70"/>
      <c r="GL137" s="2"/>
      <c r="GO137" s="72"/>
      <c r="GP137" s="72"/>
      <c r="GR137" s="73"/>
      <c r="GS137" s="2"/>
      <c r="GT137" s="69"/>
      <c r="GU137" s="70"/>
      <c r="GV137" s="2"/>
      <c r="GY137" s="72"/>
      <c r="GZ137" s="72"/>
      <c r="HB137" s="73"/>
      <c r="HC137" s="2"/>
      <c r="HD137" s="69"/>
      <c r="HE137" s="70"/>
      <c r="HF137" s="2"/>
      <c r="HI137" s="72"/>
      <c r="HJ137" s="72"/>
      <c r="HL137" s="73"/>
      <c r="HM137" s="2"/>
      <c r="HN137" s="69"/>
      <c r="HO137" s="70"/>
      <c r="HP137" s="2"/>
      <c r="HS137" s="72"/>
      <c r="HT137" s="72"/>
      <c r="HV137" s="73"/>
      <c r="HW137" s="2"/>
      <c r="HX137" s="69"/>
      <c r="HY137" s="70"/>
      <c r="HZ137" s="2"/>
      <c r="IC137" s="72"/>
      <c r="ID137" s="72"/>
      <c r="IF137" s="73"/>
      <c r="IG137" s="2"/>
      <c r="IH137" s="69"/>
      <c r="II137" s="70"/>
      <c r="IJ137" s="2"/>
      <c r="IM137" s="72"/>
      <c r="IN137" s="72"/>
      <c r="IP137" s="73"/>
      <c r="IQ137" s="2"/>
      <c r="IR137" s="69"/>
      <c r="IS137" s="70"/>
      <c r="IT137" s="2"/>
      <c r="IW137" s="72"/>
      <c r="IX137" s="72"/>
      <c r="IZ137" s="73"/>
      <c r="JA137" s="2"/>
      <c r="JB137" s="69"/>
      <c r="JC137" s="70"/>
      <c r="JD137" s="2"/>
      <c r="JG137" s="72"/>
      <c r="JH137" s="72"/>
      <c r="JJ137" s="73"/>
      <c r="JK137" s="2"/>
      <c r="JL137" s="69"/>
      <c r="JM137" s="70"/>
      <c r="JN137" s="2"/>
      <c r="JQ137" s="72"/>
      <c r="JR137" s="72"/>
      <c r="JT137" s="73"/>
      <c r="JU137" s="2"/>
      <c r="JV137" s="69"/>
      <c r="JW137" s="70"/>
      <c r="JX137" s="2"/>
      <c r="KA137" s="72"/>
      <c r="KB137" s="72"/>
      <c r="KD137" s="73"/>
      <c r="KE137" s="2"/>
      <c r="KF137" s="69"/>
      <c r="KG137" s="70"/>
      <c r="KH137" s="2"/>
      <c r="KK137" s="72"/>
      <c r="KL137" s="72"/>
      <c r="KN137" s="73"/>
      <c r="KO137" s="2"/>
      <c r="KP137" s="69"/>
      <c r="KQ137" s="70"/>
      <c r="KR137" s="2"/>
      <c r="KU137" s="72"/>
      <c r="KV137" s="72"/>
      <c r="KX137" s="73"/>
      <c r="KY137" s="2"/>
      <c r="KZ137" s="69"/>
      <c r="LA137" s="70"/>
      <c r="LB137" s="2"/>
      <c r="LE137" s="72"/>
      <c r="LF137" s="72"/>
      <c r="LH137" s="73"/>
      <c r="LI137" s="2"/>
      <c r="LJ137" s="69"/>
      <c r="LK137" s="70"/>
      <c r="LL137" s="2"/>
      <c r="LO137" s="72"/>
      <c r="LP137" s="72"/>
      <c r="LR137" s="73"/>
      <c r="LS137" s="2"/>
      <c r="LT137" s="69"/>
      <c r="LU137" s="70"/>
      <c r="LV137" s="2"/>
      <c r="LY137" s="72"/>
      <c r="LZ137" s="72"/>
      <c r="MB137" s="73"/>
      <c r="MC137" s="2"/>
      <c r="MD137" s="69"/>
      <c r="ME137" s="70"/>
      <c r="MF137" s="2"/>
      <c r="MI137" s="72"/>
      <c r="MJ137" s="72"/>
      <c r="ML137" s="73"/>
      <c r="MM137" s="2"/>
      <c r="MN137" s="69"/>
      <c r="MO137" s="70"/>
      <c r="MP137" s="2"/>
      <c r="MS137" s="72"/>
      <c r="MT137" s="72"/>
      <c r="MV137" s="73"/>
      <c r="MW137" s="2"/>
      <c r="MX137" s="69"/>
      <c r="MY137" s="70"/>
      <c r="MZ137" s="2"/>
      <c r="NC137" s="72"/>
      <c r="ND137" s="72"/>
      <c r="NF137" s="73"/>
      <c r="NG137" s="2"/>
      <c r="NH137" s="69"/>
      <c r="NI137" s="70"/>
      <c r="NJ137" s="2"/>
      <c r="NM137" s="72"/>
      <c r="NN137" s="72"/>
      <c r="NP137" s="73"/>
      <c r="NQ137" s="2"/>
      <c r="NR137" s="69"/>
      <c r="NS137" s="70"/>
      <c r="NT137" s="2"/>
      <c r="NW137" s="72"/>
      <c r="NX137" s="72"/>
      <c r="NZ137" s="73"/>
      <c r="OA137" s="2"/>
      <c r="OB137" s="69"/>
      <c r="OC137" s="70"/>
      <c r="OD137" s="2"/>
      <c r="OG137" s="72"/>
      <c r="OH137" s="72"/>
      <c r="OJ137" s="73"/>
      <c r="OK137" s="2"/>
      <c r="OL137" s="69"/>
      <c r="OM137" s="70"/>
      <c r="ON137" s="2"/>
      <c r="OQ137" s="72"/>
      <c r="OR137" s="72"/>
      <c r="OT137" s="73"/>
      <c r="OU137" s="2"/>
      <c r="OV137" s="69"/>
      <c r="OW137" s="70"/>
      <c r="OX137" s="2"/>
      <c r="PA137" s="72"/>
      <c r="PB137" s="72"/>
      <c r="PD137" s="73"/>
      <c r="PE137" s="2"/>
      <c r="PF137" s="69"/>
      <c r="PG137" s="70"/>
      <c r="PH137" s="2"/>
      <c r="PK137" s="72"/>
      <c r="PL137" s="72"/>
      <c r="PN137" s="73"/>
      <c r="PO137" s="2"/>
      <c r="PP137" s="69"/>
      <c r="PQ137" s="70"/>
      <c r="PR137" s="2"/>
      <c r="PU137" s="72"/>
      <c r="PV137" s="72"/>
      <c r="PX137" s="73"/>
      <c r="PY137" s="2"/>
      <c r="PZ137" s="69"/>
      <c r="QA137" s="70"/>
      <c r="QB137" s="2"/>
      <c r="QE137" s="72"/>
      <c r="QF137" s="72"/>
      <c r="QH137" s="73"/>
      <c r="QI137" s="2"/>
      <c r="QJ137" s="69"/>
      <c r="QK137" s="70"/>
      <c r="QL137" s="2"/>
      <c r="QO137" s="72"/>
      <c r="QP137" s="72"/>
      <c r="QR137" s="73"/>
      <c r="QS137" s="2"/>
      <c r="QT137" s="69"/>
      <c r="QU137" s="70"/>
      <c r="QV137" s="2"/>
      <c r="QY137" s="72"/>
      <c r="QZ137" s="72"/>
      <c r="RB137" s="73"/>
      <c r="RC137" s="2"/>
      <c r="RD137" s="69"/>
      <c r="RE137" s="70"/>
      <c r="RF137" s="2"/>
      <c r="RI137" s="72"/>
      <c r="RJ137" s="72"/>
      <c r="RL137" s="73"/>
      <c r="RM137" s="2"/>
      <c r="RN137" s="69"/>
      <c r="RO137" s="70"/>
      <c r="RP137" s="2"/>
      <c r="RS137" s="72"/>
      <c r="RT137" s="72"/>
      <c r="RV137" s="73"/>
      <c r="RW137" s="2"/>
      <c r="RX137" s="69"/>
      <c r="RY137" s="70"/>
      <c r="RZ137" s="2"/>
      <c r="SC137" s="72"/>
      <c r="SD137" s="72"/>
      <c r="SF137" s="73"/>
      <c r="SG137" s="2"/>
      <c r="SH137" s="69"/>
      <c r="SI137" s="70"/>
      <c r="SJ137" s="2"/>
      <c r="SM137" s="72"/>
      <c r="SN137" s="72"/>
      <c r="SP137" s="73"/>
      <c r="SQ137" s="2"/>
      <c r="SR137" s="69"/>
      <c r="SS137" s="70"/>
      <c r="ST137" s="2"/>
      <c r="SW137" s="72"/>
      <c r="SX137" s="72"/>
      <c r="SZ137" s="73"/>
      <c r="TA137" s="2"/>
      <c r="TB137" s="69"/>
      <c r="TC137" s="70"/>
      <c r="TD137" s="2"/>
      <c r="TG137" s="72"/>
      <c r="TH137" s="72"/>
      <c r="TJ137" s="73"/>
      <c r="TK137" s="2"/>
      <c r="TL137" s="69"/>
      <c r="TM137" s="70"/>
      <c r="TN137" s="2"/>
      <c r="TQ137" s="72"/>
      <c r="TR137" s="72"/>
      <c r="TT137" s="73"/>
      <c r="TU137" s="2"/>
      <c r="TV137" s="69"/>
      <c r="TW137" s="70"/>
      <c r="TX137" s="2"/>
      <c r="UA137" s="72"/>
      <c r="UB137" s="72"/>
      <c r="UD137" s="73"/>
      <c r="UE137" s="2"/>
      <c r="UF137" s="69"/>
      <c r="UG137" s="70"/>
      <c r="UH137" s="2"/>
      <c r="UK137" s="72"/>
      <c r="UL137" s="72"/>
      <c r="UN137" s="73"/>
      <c r="UO137" s="2"/>
      <c r="UP137" s="69"/>
      <c r="UQ137" s="70"/>
      <c r="UR137" s="2"/>
      <c r="UU137" s="72"/>
      <c r="UV137" s="72"/>
      <c r="UX137" s="73"/>
      <c r="UY137" s="2"/>
      <c r="UZ137" s="69"/>
      <c r="VA137" s="70"/>
      <c r="VB137" s="2"/>
      <c r="VE137" s="72"/>
      <c r="VF137" s="72"/>
      <c r="VH137" s="73"/>
      <c r="VI137" s="2"/>
      <c r="VJ137" s="69"/>
      <c r="VK137" s="70"/>
      <c r="VL137" s="2"/>
      <c r="VO137" s="72"/>
      <c r="VP137" s="72"/>
      <c r="VR137" s="73"/>
      <c r="VS137" s="2"/>
      <c r="VT137" s="69"/>
      <c r="VU137" s="70"/>
      <c r="VV137" s="2"/>
      <c r="VY137" s="72"/>
      <c r="VZ137" s="72"/>
      <c r="WB137" s="73"/>
      <c r="WC137" s="2"/>
      <c r="WD137" s="69"/>
      <c r="WE137" s="70"/>
      <c r="WF137" s="2"/>
      <c r="WI137" s="72"/>
      <c r="WJ137" s="72"/>
      <c r="WL137" s="73"/>
      <c r="WM137" s="2"/>
      <c r="WN137" s="69"/>
      <c r="WO137" s="70"/>
      <c r="WP137" s="2"/>
      <c r="WS137" s="72"/>
      <c r="WT137" s="72"/>
      <c r="WV137" s="73"/>
      <c r="WW137" s="2"/>
      <c r="WX137" s="69"/>
      <c r="WY137" s="70"/>
      <c r="WZ137" s="2"/>
      <c r="XC137" s="72"/>
      <c r="XD137" s="72"/>
      <c r="XF137" s="73"/>
      <c r="XG137" s="2"/>
      <c r="XH137" s="69"/>
      <c r="XI137" s="70"/>
      <c r="XJ137" s="2"/>
      <c r="XM137" s="72"/>
      <c r="XN137" s="72"/>
      <c r="XP137" s="73"/>
      <c r="XQ137" s="2"/>
      <c r="XR137" s="69"/>
      <c r="XS137" s="70"/>
      <c r="XT137" s="2"/>
      <c r="XW137" s="72"/>
      <c r="XX137" s="72"/>
      <c r="XZ137" s="73"/>
      <c r="YA137" s="2"/>
      <c r="YB137" s="69"/>
      <c r="YC137" s="70"/>
      <c r="YD137" s="2"/>
      <c r="YG137" s="72"/>
      <c r="YH137" s="72"/>
      <c r="YJ137" s="73"/>
      <c r="YK137" s="2"/>
      <c r="YL137" s="69"/>
      <c r="YM137" s="70"/>
      <c r="YN137" s="2"/>
      <c r="YQ137" s="72"/>
      <c r="YR137" s="72"/>
      <c r="YT137" s="73"/>
      <c r="YU137" s="2"/>
      <c r="YV137" s="69"/>
      <c r="YW137" s="70"/>
      <c r="YX137" s="2"/>
      <c r="ZA137" s="72"/>
      <c r="ZB137" s="72"/>
      <c r="ZD137" s="73"/>
      <c r="ZE137" s="2"/>
      <c r="ZF137" s="69"/>
      <c r="ZG137" s="70"/>
      <c r="ZH137" s="2"/>
      <c r="ZK137" s="72"/>
      <c r="ZL137" s="72"/>
      <c r="ZN137" s="73"/>
      <c r="ZO137" s="2"/>
      <c r="ZP137" s="69"/>
      <c r="ZQ137" s="70"/>
      <c r="ZR137" s="2"/>
      <c r="ZU137" s="72"/>
      <c r="ZV137" s="72"/>
      <c r="ZX137" s="73"/>
      <c r="ZY137" s="2"/>
      <c r="ZZ137" s="69"/>
      <c r="AAA137" s="70"/>
      <c r="AAB137" s="2"/>
      <c r="AAE137" s="72"/>
      <c r="AAF137" s="72"/>
      <c r="AAH137" s="73"/>
      <c r="AAI137" s="2"/>
      <c r="AAJ137" s="69"/>
      <c r="AAK137" s="70"/>
      <c r="AAL137" s="2"/>
      <c r="AAO137" s="72"/>
      <c r="AAP137" s="72"/>
      <c r="AAR137" s="73"/>
      <c r="AAS137" s="2"/>
      <c r="AAT137" s="69"/>
      <c r="AAU137" s="70"/>
      <c r="AAV137" s="2"/>
      <c r="AAY137" s="72"/>
      <c r="AAZ137" s="72"/>
      <c r="ABB137" s="73"/>
      <c r="ABC137" s="2"/>
      <c r="ABD137" s="69"/>
      <c r="ABE137" s="70"/>
      <c r="ABF137" s="2"/>
      <c r="ABI137" s="72"/>
      <c r="ABJ137" s="72"/>
      <c r="ABL137" s="73"/>
      <c r="ABM137" s="2"/>
      <c r="ABN137" s="69"/>
      <c r="ABO137" s="70"/>
      <c r="ABP137" s="2"/>
      <c r="ABS137" s="72"/>
      <c r="ABT137" s="72"/>
      <c r="ABV137" s="73"/>
      <c r="ABW137" s="2"/>
      <c r="ABX137" s="69"/>
      <c r="ABY137" s="70"/>
      <c r="ABZ137" s="2"/>
      <c r="ACC137" s="72"/>
      <c r="ACD137" s="72"/>
      <c r="ACF137" s="73"/>
      <c r="ACG137" s="2"/>
      <c r="ACH137" s="69"/>
      <c r="ACI137" s="70"/>
      <c r="ACJ137" s="2"/>
      <c r="ACM137" s="72"/>
      <c r="ACN137" s="72"/>
      <c r="ACP137" s="73"/>
      <c r="ACQ137" s="2"/>
      <c r="ACR137" s="69"/>
      <c r="ACS137" s="70"/>
      <c r="ACT137" s="2"/>
      <c r="ACW137" s="72"/>
      <c r="ACX137" s="72"/>
      <c r="ACZ137" s="73"/>
      <c r="ADA137" s="2"/>
      <c r="ADB137" s="69"/>
      <c r="ADC137" s="70"/>
      <c r="ADD137" s="2"/>
      <c r="ADG137" s="72"/>
      <c r="ADH137" s="72"/>
      <c r="ADJ137" s="73"/>
      <c r="ADK137" s="2"/>
      <c r="ADL137" s="69"/>
      <c r="ADM137" s="70"/>
      <c r="ADN137" s="2"/>
      <c r="ADQ137" s="72"/>
      <c r="ADR137" s="72"/>
      <c r="ADT137" s="73"/>
      <c r="ADU137" s="2"/>
      <c r="ADV137" s="69"/>
      <c r="ADW137" s="70"/>
      <c r="ADX137" s="2"/>
      <c r="AEA137" s="72"/>
      <c r="AEB137" s="72"/>
      <c r="AED137" s="73"/>
      <c r="AEE137" s="2"/>
      <c r="AEF137" s="69"/>
      <c r="AEG137" s="70"/>
      <c r="AEH137" s="2"/>
      <c r="AEK137" s="72"/>
      <c r="AEL137" s="72"/>
      <c r="AEN137" s="73"/>
      <c r="AEO137" s="2"/>
      <c r="AEP137" s="69"/>
      <c r="AEQ137" s="70"/>
      <c r="AER137" s="2"/>
      <c r="AEU137" s="72"/>
      <c r="AEV137" s="72"/>
      <c r="AEX137" s="73"/>
      <c r="AEY137" s="2"/>
      <c r="AEZ137" s="69"/>
      <c r="AFA137" s="70"/>
      <c r="AFB137" s="2"/>
      <c r="AFE137" s="72"/>
      <c r="AFF137" s="72"/>
      <c r="AFH137" s="73"/>
      <c r="AFI137" s="2"/>
      <c r="AFJ137" s="69"/>
      <c r="AFK137" s="70"/>
      <c r="AFL137" s="2"/>
      <c r="AFO137" s="72"/>
      <c r="AFP137" s="72"/>
      <c r="AFR137" s="73"/>
      <c r="AFS137" s="2"/>
      <c r="AFT137" s="69"/>
      <c r="AFU137" s="70"/>
      <c r="AFV137" s="2"/>
      <c r="AFY137" s="72"/>
      <c r="AFZ137" s="72"/>
      <c r="AGB137" s="73"/>
      <c r="AGC137" s="2"/>
      <c r="AGD137" s="69"/>
      <c r="AGE137" s="70"/>
      <c r="AGF137" s="2"/>
      <c r="AGI137" s="72"/>
      <c r="AGJ137" s="72"/>
      <c r="AGL137" s="73"/>
      <c r="AGM137" s="2"/>
      <c r="AGN137" s="69"/>
      <c r="AGO137" s="70"/>
      <c r="AGP137" s="2"/>
      <c r="AGS137" s="72"/>
      <c r="AGT137" s="72"/>
      <c r="AGV137" s="73"/>
      <c r="AGW137" s="2"/>
      <c r="AGX137" s="69"/>
      <c r="AGY137" s="70"/>
      <c r="AGZ137" s="2"/>
      <c r="AHC137" s="72"/>
      <c r="AHD137" s="72"/>
      <c r="AHF137" s="73"/>
      <c r="AHG137" s="2"/>
      <c r="AHH137" s="69"/>
      <c r="AHI137" s="70"/>
      <c r="AHJ137" s="2"/>
      <c r="AHM137" s="72"/>
      <c r="AHN137" s="72"/>
      <c r="AHP137" s="73"/>
      <c r="AHQ137" s="2"/>
      <c r="AHR137" s="69"/>
      <c r="AHS137" s="70"/>
      <c r="AHT137" s="2"/>
      <c r="AHW137" s="72"/>
      <c r="AHX137" s="72"/>
      <c r="AHZ137" s="73"/>
      <c r="AIA137" s="2"/>
      <c r="AIB137" s="69"/>
      <c r="AIC137" s="70"/>
      <c r="AID137" s="2"/>
      <c r="AIG137" s="72"/>
      <c r="AIH137" s="72"/>
      <c r="AIJ137" s="73"/>
      <c r="AIK137" s="2"/>
      <c r="AIL137" s="69"/>
      <c r="AIM137" s="70"/>
      <c r="AIN137" s="2"/>
      <c r="AIQ137" s="72"/>
      <c r="AIR137" s="72"/>
      <c r="AIT137" s="73"/>
      <c r="AIU137" s="2"/>
      <c r="AIV137" s="69"/>
      <c r="AIW137" s="70"/>
      <c r="AIX137" s="2"/>
      <c r="AJA137" s="72"/>
      <c r="AJB137" s="72"/>
      <c r="AJD137" s="73"/>
      <c r="AJE137" s="2"/>
      <c r="AJF137" s="69"/>
      <c r="AJG137" s="70"/>
      <c r="AJH137" s="2"/>
      <c r="AJK137" s="72"/>
      <c r="AJL137" s="72"/>
      <c r="AJN137" s="73"/>
      <c r="AJO137" s="2"/>
      <c r="AJP137" s="69"/>
      <c r="AJQ137" s="70"/>
      <c r="AJR137" s="2"/>
      <c r="AJU137" s="72"/>
      <c r="AJV137" s="72"/>
      <c r="AJX137" s="73"/>
      <c r="AJY137" s="2"/>
      <c r="AJZ137" s="69"/>
      <c r="AKA137" s="70"/>
      <c r="AKB137" s="2"/>
      <c r="AKE137" s="72"/>
      <c r="AKF137" s="72"/>
      <c r="AKH137" s="73"/>
      <c r="AKI137" s="2"/>
      <c r="AKJ137" s="69"/>
      <c r="AKK137" s="70"/>
      <c r="AKL137" s="2"/>
      <c r="AKO137" s="72"/>
      <c r="AKP137" s="72"/>
      <c r="AKR137" s="73"/>
      <c r="AKS137" s="2"/>
      <c r="AKT137" s="69"/>
      <c r="AKU137" s="70"/>
      <c r="AKV137" s="2"/>
      <c r="AKY137" s="72"/>
      <c r="AKZ137" s="72"/>
      <c r="ALB137" s="73"/>
      <c r="ALC137" s="2"/>
      <c r="ALD137" s="69"/>
      <c r="ALE137" s="70"/>
      <c r="ALF137" s="2"/>
      <c r="ALI137" s="72"/>
      <c r="ALJ137" s="72"/>
      <c r="ALL137" s="73"/>
      <c r="ALM137" s="2"/>
      <c r="ALN137" s="69"/>
      <c r="ALO137" s="70"/>
      <c r="ALP137" s="2"/>
      <c r="ALS137" s="72"/>
      <c r="ALT137" s="72"/>
      <c r="ALV137" s="73"/>
      <c r="ALW137" s="2"/>
      <c r="ALX137" s="69"/>
      <c r="ALY137" s="70"/>
      <c r="ALZ137" s="2"/>
      <c r="AMC137" s="72"/>
      <c r="AMD137" s="72"/>
      <c r="AMF137" s="73"/>
      <c r="AMG137" s="2"/>
      <c r="AMH137" s="69"/>
      <c r="AMI137" s="70"/>
      <c r="AMJ137" s="2"/>
    </row>
    <row r="138" spans="1:1024" x14ac:dyDescent="0.25">
      <c r="A138" s="145" t="s">
        <v>164</v>
      </c>
      <c r="B138" s="145"/>
      <c r="C138" s="145"/>
      <c r="D138" s="145"/>
      <c r="E138" s="65">
        <f>SUM(E135:E137)</f>
        <v>57053686.080000006</v>
      </c>
      <c r="F138" s="65">
        <f>SUM(F135:F137)</f>
        <v>1141073.7200000002</v>
      </c>
      <c r="G138" s="65">
        <f>SUM(G135:G137)</f>
        <v>0</v>
      </c>
      <c r="H138" s="65">
        <f>SUM(H135:H137)</f>
        <v>0</v>
      </c>
      <c r="I138" s="65">
        <f>SUM(I135:I137)</f>
        <v>58194759.800000004</v>
      </c>
    </row>
    <row r="139" spans="1:1024" x14ac:dyDescent="0.25">
      <c r="A139" s="67"/>
      <c r="B139" s="4"/>
      <c r="C139" s="4"/>
      <c r="D139" s="67"/>
      <c r="E139" s="68"/>
      <c r="F139" s="68"/>
      <c r="G139" s="68"/>
      <c r="H139" s="68"/>
      <c r="I139" s="68"/>
    </row>
    <row r="140" spans="1:1024" ht="15" customHeight="1" x14ac:dyDescent="0.25">
      <c r="A140" s="139" t="s">
        <v>4</v>
      </c>
      <c r="B140" s="139" t="s">
        <v>5</v>
      </c>
      <c r="C140" s="139" t="s">
        <v>6</v>
      </c>
      <c r="D140" s="140" t="s">
        <v>7</v>
      </c>
      <c r="E140" s="141" t="s">
        <v>8</v>
      </c>
      <c r="F140" s="141"/>
      <c r="G140" s="141"/>
      <c r="H140" s="141"/>
      <c r="I140" s="141"/>
      <c r="J140" s="139" t="s">
        <v>9</v>
      </c>
    </row>
    <row r="141" spans="1:1024" x14ac:dyDescent="0.25">
      <c r="A141" s="139"/>
      <c r="B141" s="139"/>
      <c r="C141" s="139"/>
      <c r="D141" s="140"/>
      <c r="E141" s="9" t="s">
        <v>10</v>
      </c>
      <c r="F141" s="9" t="s">
        <v>11</v>
      </c>
      <c r="G141" s="9" t="s">
        <v>12</v>
      </c>
      <c r="H141" s="9" t="s">
        <v>13</v>
      </c>
      <c r="I141" s="9" t="s">
        <v>14</v>
      </c>
      <c r="J141" s="139"/>
    </row>
    <row r="142" spans="1:1024" s="71" customFormat="1" ht="14.25" x14ac:dyDescent="0.2">
      <c r="A142" s="10" t="s">
        <v>165</v>
      </c>
      <c r="B142" s="11">
        <v>43893</v>
      </c>
      <c r="C142" s="32" t="s">
        <v>161</v>
      </c>
      <c r="D142" s="10" t="s">
        <v>56</v>
      </c>
      <c r="E142" s="28">
        <v>8103276.3600000003</v>
      </c>
      <c r="F142" s="28">
        <v>162065.53</v>
      </c>
      <c r="G142" s="24">
        <v>0</v>
      </c>
      <c r="H142" s="24">
        <v>0</v>
      </c>
      <c r="I142" s="28">
        <f t="shared" ref="I142:I154" si="2">SUM(E142:H142)</f>
        <v>8265341.8900000006</v>
      </c>
      <c r="J142" s="13" t="s">
        <v>28</v>
      </c>
      <c r="K142" s="2"/>
      <c r="L142" s="69"/>
      <c r="M142" s="70"/>
      <c r="N142" s="2"/>
      <c r="Q142" s="72"/>
      <c r="R142" s="72"/>
      <c r="T142" s="73"/>
      <c r="U142" s="2"/>
      <c r="V142" s="69"/>
      <c r="W142" s="70"/>
      <c r="X142" s="2"/>
      <c r="AA142" s="72"/>
      <c r="AB142" s="72"/>
      <c r="AD142" s="73"/>
      <c r="AE142" s="2"/>
      <c r="AF142" s="69"/>
      <c r="AG142" s="70"/>
      <c r="AH142" s="2"/>
      <c r="AK142" s="72"/>
      <c r="AL142" s="72"/>
      <c r="AN142" s="73"/>
      <c r="AO142" s="2"/>
      <c r="AP142" s="69"/>
      <c r="AQ142" s="70"/>
      <c r="AR142" s="2"/>
      <c r="AU142" s="72"/>
      <c r="AV142" s="72"/>
      <c r="AX142" s="73"/>
      <c r="AY142" s="2"/>
      <c r="AZ142" s="69"/>
      <c r="BA142" s="70"/>
      <c r="BB142" s="2"/>
      <c r="BE142" s="72"/>
      <c r="BF142" s="72"/>
      <c r="BH142" s="73"/>
      <c r="BI142" s="2"/>
      <c r="BJ142" s="69"/>
      <c r="BK142" s="70"/>
      <c r="BL142" s="2"/>
      <c r="BO142" s="72"/>
      <c r="BP142" s="72"/>
      <c r="BR142" s="73"/>
      <c r="BS142" s="2"/>
      <c r="BT142" s="69"/>
      <c r="BU142" s="70"/>
      <c r="BV142" s="2"/>
      <c r="BY142" s="72"/>
      <c r="BZ142" s="72"/>
      <c r="CB142" s="73"/>
      <c r="CC142" s="2"/>
      <c r="CD142" s="69"/>
      <c r="CE142" s="70"/>
      <c r="CF142" s="2"/>
      <c r="CI142" s="72"/>
      <c r="CJ142" s="72"/>
      <c r="CL142" s="73"/>
      <c r="CM142" s="2"/>
      <c r="CN142" s="69"/>
      <c r="CO142" s="70"/>
      <c r="CP142" s="2"/>
      <c r="CS142" s="72"/>
      <c r="CT142" s="72"/>
      <c r="CV142" s="73"/>
      <c r="CW142" s="2"/>
      <c r="CX142" s="69"/>
      <c r="CY142" s="70"/>
      <c r="CZ142" s="2"/>
      <c r="DC142" s="72"/>
      <c r="DD142" s="72"/>
      <c r="DF142" s="73"/>
      <c r="DG142" s="2"/>
      <c r="DH142" s="69"/>
      <c r="DI142" s="70"/>
      <c r="DJ142" s="2"/>
      <c r="DM142" s="72"/>
      <c r="DN142" s="72"/>
      <c r="DP142" s="73"/>
      <c r="DQ142" s="2"/>
      <c r="DR142" s="69"/>
      <c r="DS142" s="70"/>
      <c r="DT142" s="2"/>
      <c r="DW142" s="72"/>
      <c r="DX142" s="72"/>
      <c r="DZ142" s="73"/>
      <c r="EA142" s="2"/>
      <c r="EB142" s="69"/>
      <c r="EC142" s="70"/>
      <c r="ED142" s="2"/>
      <c r="EG142" s="72"/>
      <c r="EH142" s="72"/>
      <c r="EJ142" s="73"/>
      <c r="EK142" s="2"/>
      <c r="EL142" s="69"/>
      <c r="EM142" s="70"/>
      <c r="EN142" s="2"/>
      <c r="EQ142" s="72"/>
      <c r="ER142" s="72"/>
      <c r="ET142" s="73"/>
      <c r="EU142" s="2"/>
      <c r="EV142" s="69"/>
      <c r="EW142" s="70"/>
      <c r="EX142" s="2"/>
      <c r="FA142" s="72"/>
      <c r="FB142" s="72"/>
      <c r="FD142" s="73"/>
      <c r="FE142" s="2"/>
      <c r="FF142" s="69"/>
      <c r="FG142" s="70"/>
      <c r="FH142" s="2"/>
      <c r="FK142" s="72"/>
      <c r="FL142" s="72"/>
      <c r="FN142" s="73"/>
      <c r="FO142" s="2"/>
      <c r="FP142" s="69"/>
      <c r="FQ142" s="70"/>
      <c r="FR142" s="2"/>
      <c r="FU142" s="72"/>
      <c r="FV142" s="72"/>
      <c r="FX142" s="73"/>
      <c r="FY142" s="2"/>
      <c r="FZ142" s="69"/>
      <c r="GA142" s="70"/>
      <c r="GB142" s="2"/>
      <c r="GE142" s="72"/>
      <c r="GF142" s="72"/>
      <c r="GH142" s="73"/>
      <c r="GI142" s="2"/>
      <c r="GJ142" s="69"/>
      <c r="GK142" s="70"/>
      <c r="GL142" s="2"/>
      <c r="GO142" s="72"/>
      <c r="GP142" s="72"/>
      <c r="GR142" s="73"/>
      <c r="GS142" s="2"/>
      <c r="GT142" s="69"/>
      <c r="GU142" s="70"/>
      <c r="GV142" s="2"/>
      <c r="GY142" s="72"/>
      <c r="GZ142" s="72"/>
      <c r="HB142" s="73"/>
      <c r="HC142" s="2"/>
      <c r="HD142" s="69"/>
      <c r="HE142" s="70"/>
      <c r="HF142" s="2"/>
      <c r="HI142" s="72"/>
      <c r="HJ142" s="72"/>
      <c r="HL142" s="73"/>
      <c r="HM142" s="2"/>
      <c r="HN142" s="69"/>
      <c r="HO142" s="70"/>
      <c r="HP142" s="2"/>
      <c r="HS142" s="72"/>
      <c r="HT142" s="72"/>
      <c r="HV142" s="73"/>
      <c r="HW142" s="2"/>
      <c r="HX142" s="69"/>
      <c r="HY142" s="70"/>
      <c r="HZ142" s="2"/>
      <c r="IC142" s="72"/>
      <c r="ID142" s="72"/>
      <c r="IF142" s="73"/>
      <c r="IG142" s="2"/>
      <c r="IH142" s="69"/>
      <c r="II142" s="70"/>
      <c r="IJ142" s="2"/>
      <c r="IM142" s="72"/>
      <c r="IN142" s="72"/>
      <c r="IP142" s="73"/>
      <c r="IQ142" s="2"/>
      <c r="IR142" s="69"/>
      <c r="IS142" s="70"/>
      <c r="IT142" s="2"/>
      <c r="IW142" s="72"/>
      <c r="IX142" s="72"/>
      <c r="IZ142" s="73"/>
      <c r="JA142" s="2"/>
      <c r="JB142" s="69"/>
      <c r="JC142" s="70"/>
      <c r="JD142" s="2"/>
      <c r="JG142" s="72"/>
      <c r="JH142" s="72"/>
      <c r="JJ142" s="73"/>
      <c r="JK142" s="2"/>
      <c r="JL142" s="69"/>
      <c r="JM142" s="70"/>
      <c r="JN142" s="2"/>
      <c r="JQ142" s="72"/>
      <c r="JR142" s="72"/>
      <c r="JT142" s="73"/>
      <c r="JU142" s="2"/>
      <c r="JV142" s="69"/>
      <c r="JW142" s="70"/>
      <c r="JX142" s="2"/>
      <c r="KA142" s="72"/>
      <c r="KB142" s="72"/>
      <c r="KD142" s="73"/>
      <c r="KE142" s="2"/>
      <c r="KF142" s="69"/>
      <c r="KG142" s="70"/>
      <c r="KH142" s="2"/>
      <c r="KK142" s="72"/>
      <c r="KL142" s="72"/>
      <c r="KN142" s="73"/>
      <c r="KO142" s="2"/>
      <c r="KP142" s="69"/>
      <c r="KQ142" s="70"/>
      <c r="KR142" s="2"/>
      <c r="KU142" s="72"/>
      <c r="KV142" s="72"/>
      <c r="KX142" s="73"/>
      <c r="KY142" s="2"/>
      <c r="KZ142" s="69"/>
      <c r="LA142" s="70"/>
      <c r="LB142" s="2"/>
      <c r="LE142" s="72"/>
      <c r="LF142" s="72"/>
      <c r="LH142" s="73"/>
      <c r="LI142" s="2"/>
      <c r="LJ142" s="69"/>
      <c r="LK142" s="70"/>
      <c r="LL142" s="2"/>
      <c r="LO142" s="72"/>
      <c r="LP142" s="72"/>
      <c r="LR142" s="73"/>
      <c r="LS142" s="2"/>
      <c r="LT142" s="69"/>
      <c r="LU142" s="70"/>
      <c r="LV142" s="2"/>
      <c r="LY142" s="72"/>
      <c r="LZ142" s="72"/>
      <c r="MB142" s="73"/>
      <c r="MC142" s="2"/>
      <c r="MD142" s="69"/>
      <c r="ME142" s="70"/>
      <c r="MF142" s="2"/>
      <c r="MI142" s="72"/>
      <c r="MJ142" s="72"/>
      <c r="ML142" s="73"/>
      <c r="MM142" s="2"/>
      <c r="MN142" s="69"/>
      <c r="MO142" s="70"/>
      <c r="MP142" s="2"/>
      <c r="MS142" s="72"/>
      <c r="MT142" s="72"/>
      <c r="MV142" s="73"/>
      <c r="MW142" s="2"/>
      <c r="MX142" s="69"/>
      <c r="MY142" s="70"/>
      <c r="MZ142" s="2"/>
      <c r="NC142" s="72"/>
      <c r="ND142" s="72"/>
      <c r="NF142" s="73"/>
      <c r="NG142" s="2"/>
      <c r="NH142" s="69"/>
      <c r="NI142" s="70"/>
      <c r="NJ142" s="2"/>
      <c r="NM142" s="72"/>
      <c r="NN142" s="72"/>
      <c r="NP142" s="73"/>
      <c r="NQ142" s="2"/>
      <c r="NR142" s="69"/>
      <c r="NS142" s="70"/>
      <c r="NT142" s="2"/>
      <c r="NW142" s="72"/>
      <c r="NX142" s="72"/>
      <c r="NZ142" s="73"/>
      <c r="OA142" s="2"/>
      <c r="OB142" s="69"/>
      <c r="OC142" s="70"/>
      <c r="OD142" s="2"/>
      <c r="OG142" s="72"/>
      <c r="OH142" s="72"/>
      <c r="OJ142" s="73"/>
      <c r="OK142" s="2"/>
      <c r="OL142" s="69"/>
      <c r="OM142" s="70"/>
      <c r="ON142" s="2"/>
      <c r="OQ142" s="72"/>
      <c r="OR142" s="72"/>
      <c r="OT142" s="73"/>
      <c r="OU142" s="2"/>
      <c r="OV142" s="69"/>
      <c r="OW142" s="70"/>
      <c r="OX142" s="2"/>
      <c r="PA142" s="72"/>
      <c r="PB142" s="72"/>
      <c r="PD142" s="73"/>
      <c r="PE142" s="2"/>
      <c r="PF142" s="69"/>
      <c r="PG142" s="70"/>
      <c r="PH142" s="2"/>
      <c r="PK142" s="72"/>
      <c r="PL142" s="72"/>
      <c r="PN142" s="73"/>
      <c r="PO142" s="2"/>
      <c r="PP142" s="69"/>
      <c r="PQ142" s="70"/>
      <c r="PR142" s="2"/>
      <c r="PU142" s="72"/>
      <c r="PV142" s="72"/>
      <c r="PX142" s="73"/>
      <c r="PY142" s="2"/>
      <c r="PZ142" s="69"/>
      <c r="QA142" s="70"/>
      <c r="QB142" s="2"/>
      <c r="QE142" s="72"/>
      <c r="QF142" s="72"/>
      <c r="QH142" s="73"/>
      <c r="QI142" s="2"/>
      <c r="QJ142" s="69"/>
      <c r="QK142" s="70"/>
      <c r="QL142" s="2"/>
      <c r="QO142" s="72"/>
      <c r="QP142" s="72"/>
      <c r="QR142" s="73"/>
      <c r="QS142" s="2"/>
      <c r="QT142" s="69"/>
      <c r="QU142" s="70"/>
      <c r="QV142" s="2"/>
      <c r="QY142" s="72"/>
      <c r="QZ142" s="72"/>
      <c r="RB142" s="73"/>
      <c r="RC142" s="2"/>
      <c r="RD142" s="69"/>
      <c r="RE142" s="70"/>
      <c r="RF142" s="2"/>
      <c r="RI142" s="72"/>
      <c r="RJ142" s="72"/>
      <c r="RL142" s="73"/>
      <c r="RM142" s="2"/>
      <c r="RN142" s="69"/>
      <c r="RO142" s="70"/>
      <c r="RP142" s="2"/>
      <c r="RS142" s="72"/>
      <c r="RT142" s="72"/>
      <c r="RV142" s="73"/>
      <c r="RW142" s="2"/>
      <c r="RX142" s="69"/>
      <c r="RY142" s="70"/>
      <c r="RZ142" s="2"/>
      <c r="SC142" s="72"/>
      <c r="SD142" s="72"/>
      <c r="SF142" s="73"/>
      <c r="SG142" s="2"/>
      <c r="SH142" s="69"/>
      <c r="SI142" s="70"/>
      <c r="SJ142" s="2"/>
      <c r="SM142" s="72"/>
      <c r="SN142" s="72"/>
      <c r="SP142" s="73"/>
      <c r="SQ142" s="2"/>
      <c r="SR142" s="69"/>
      <c r="SS142" s="70"/>
      <c r="ST142" s="2"/>
      <c r="SW142" s="72"/>
      <c r="SX142" s="72"/>
      <c r="SZ142" s="73"/>
      <c r="TA142" s="2"/>
      <c r="TB142" s="69"/>
      <c r="TC142" s="70"/>
      <c r="TD142" s="2"/>
      <c r="TG142" s="72"/>
      <c r="TH142" s="72"/>
      <c r="TJ142" s="73"/>
      <c r="TK142" s="2"/>
      <c r="TL142" s="69"/>
      <c r="TM142" s="70"/>
      <c r="TN142" s="2"/>
      <c r="TQ142" s="72"/>
      <c r="TR142" s="72"/>
      <c r="TT142" s="73"/>
      <c r="TU142" s="2"/>
      <c r="TV142" s="69"/>
      <c r="TW142" s="70"/>
      <c r="TX142" s="2"/>
      <c r="UA142" s="72"/>
      <c r="UB142" s="72"/>
      <c r="UD142" s="73"/>
      <c r="UE142" s="2"/>
      <c r="UF142" s="69"/>
      <c r="UG142" s="70"/>
      <c r="UH142" s="2"/>
      <c r="UK142" s="72"/>
      <c r="UL142" s="72"/>
      <c r="UN142" s="73"/>
      <c r="UO142" s="2"/>
      <c r="UP142" s="69"/>
      <c r="UQ142" s="70"/>
      <c r="UR142" s="2"/>
      <c r="UU142" s="72"/>
      <c r="UV142" s="72"/>
      <c r="UX142" s="73"/>
      <c r="UY142" s="2"/>
      <c r="UZ142" s="69"/>
      <c r="VA142" s="70"/>
      <c r="VB142" s="2"/>
      <c r="VE142" s="72"/>
      <c r="VF142" s="72"/>
      <c r="VH142" s="73"/>
      <c r="VI142" s="2"/>
      <c r="VJ142" s="69"/>
      <c r="VK142" s="70"/>
      <c r="VL142" s="2"/>
      <c r="VO142" s="72"/>
      <c r="VP142" s="72"/>
      <c r="VR142" s="73"/>
      <c r="VS142" s="2"/>
      <c r="VT142" s="69"/>
      <c r="VU142" s="70"/>
      <c r="VV142" s="2"/>
      <c r="VY142" s="72"/>
      <c r="VZ142" s="72"/>
      <c r="WB142" s="73"/>
      <c r="WC142" s="2"/>
      <c r="WD142" s="69"/>
      <c r="WE142" s="70"/>
      <c r="WF142" s="2"/>
      <c r="WI142" s="72"/>
      <c r="WJ142" s="72"/>
      <c r="WL142" s="73"/>
      <c r="WM142" s="2"/>
      <c r="WN142" s="69"/>
      <c r="WO142" s="70"/>
      <c r="WP142" s="2"/>
      <c r="WS142" s="72"/>
      <c r="WT142" s="72"/>
      <c r="WV142" s="73"/>
      <c r="WW142" s="2"/>
      <c r="WX142" s="69"/>
      <c r="WY142" s="70"/>
      <c r="WZ142" s="2"/>
      <c r="XC142" s="72"/>
      <c r="XD142" s="72"/>
      <c r="XF142" s="73"/>
      <c r="XG142" s="2"/>
      <c r="XH142" s="69"/>
      <c r="XI142" s="70"/>
      <c r="XJ142" s="2"/>
      <c r="XM142" s="72"/>
      <c r="XN142" s="72"/>
      <c r="XP142" s="73"/>
      <c r="XQ142" s="2"/>
      <c r="XR142" s="69"/>
      <c r="XS142" s="70"/>
      <c r="XT142" s="2"/>
      <c r="XW142" s="72"/>
      <c r="XX142" s="72"/>
      <c r="XZ142" s="73"/>
      <c r="YA142" s="2"/>
      <c r="YB142" s="69"/>
      <c r="YC142" s="70"/>
      <c r="YD142" s="2"/>
      <c r="YG142" s="72"/>
      <c r="YH142" s="72"/>
      <c r="YJ142" s="73"/>
      <c r="YK142" s="2"/>
      <c r="YL142" s="69"/>
      <c r="YM142" s="70"/>
      <c r="YN142" s="2"/>
      <c r="YQ142" s="72"/>
      <c r="YR142" s="72"/>
      <c r="YT142" s="73"/>
      <c r="YU142" s="2"/>
      <c r="YV142" s="69"/>
      <c r="YW142" s="70"/>
      <c r="YX142" s="2"/>
      <c r="ZA142" s="72"/>
      <c r="ZB142" s="72"/>
      <c r="ZD142" s="73"/>
      <c r="ZE142" s="2"/>
      <c r="ZF142" s="69"/>
      <c r="ZG142" s="70"/>
      <c r="ZH142" s="2"/>
      <c r="ZK142" s="72"/>
      <c r="ZL142" s="72"/>
      <c r="ZN142" s="73"/>
      <c r="ZO142" s="2"/>
      <c r="ZP142" s="69"/>
      <c r="ZQ142" s="70"/>
      <c r="ZR142" s="2"/>
      <c r="ZU142" s="72"/>
      <c r="ZV142" s="72"/>
      <c r="ZX142" s="73"/>
      <c r="ZY142" s="2"/>
      <c r="ZZ142" s="69"/>
      <c r="AAA142" s="70"/>
      <c r="AAB142" s="2"/>
      <c r="AAE142" s="72"/>
      <c r="AAF142" s="72"/>
      <c r="AAH142" s="73"/>
      <c r="AAI142" s="2"/>
      <c r="AAJ142" s="69"/>
      <c r="AAK142" s="70"/>
      <c r="AAL142" s="2"/>
      <c r="AAO142" s="72"/>
      <c r="AAP142" s="72"/>
      <c r="AAR142" s="73"/>
      <c r="AAS142" s="2"/>
      <c r="AAT142" s="69"/>
      <c r="AAU142" s="70"/>
      <c r="AAV142" s="2"/>
      <c r="AAY142" s="72"/>
      <c r="AAZ142" s="72"/>
      <c r="ABB142" s="73"/>
      <c r="ABC142" s="2"/>
      <c r="ABD142" s="69"/>
      <c r="ABE142" s="70"/>
      <c r="ABF142" s="2"/>
      <c r="ABI142" s="72"/>
      <c r="ABJ142" s="72"/>
      <c r="ABL142" s="73"/>
      <c r="ABM142" s="2"/>
      <c r="ABN142" s="69"/>
      <c r="ABO142" s="70"/>
      <c r="ABP142" s="2"/>
      <c r="ABS142" s="72"/>
      <c r="ABT142" s="72"/>
      <c r="ABV142" s="73"/>
      <c r="ABW142" s="2"/>
      <c r="ABX142" s="69"/>
      <c r="ABY142" s="70"/>
      <c r="ABZ142" s="2"/>
      <c r="ACC142" s="72"/>
      <c r="ACD142" s="72"/>
      <c r="ACF142" s="73"/>
      <c r="ACG142" s="2"/>
      <c r="ACH142" s="69"/>
      <c r="ACI142" s="70"/>
      <c r="ACJ142" s="2"/>
      <c r="ACM142" s="72"/>
      <c r="ACN142" s="72"/>
      <c r="ACP142" s="73"/>
      <c r="ACQ142" s="2"/>
      <c r="ACR142" s="69"/>
      <c r="ACS142" s="70"/>
      <c r="ACT142" s="2"/>
      <c r="ACW142" s="72"/>
      <c r="ACX142" s="72"/>
      <c r="ACZ142" s="73"/>
      <c r="ADA142" s="2"/>
      <c r="ADB142" s="69"/>
      <c r="ADC142" s="70"/>
      <c r="ADD142" s="2"/>
      <c r="ADG142" s="72"/>
      <c r="ADH142" s="72"/>
      <c r="ADJ142" s="73"/>
      <c r="ADK142" s="2"/>
      <c r="ADL142" s="69"/>
      <c r="ADM142" s="70"/>
      <c r="ADN142" s="2"/>
      <c r="ADQ142" s="72"/>
      <c r="ADR142" s="72"/>
      <c r="ADT142" s="73"/>
      <c r="ADU142" s="2"/>
      <c r="ADV142" s="69"/>
      <c r="ADW142" s="70"/>
      <c r="ADX142" s="2"/>
      <c r="AEA142" s="72"/>
      <c r="AEB142" s="72"/>
      <c r="AED142" s="73"/>
      <c r="AEE142" s="2"/>
      <c r="AEF142" s="69"/>
      <c r="AEG142" s="70"/>
      <c r="AEH142" s="2"/>
      <c r="AEK142" s="72"/>
      <c r="AEL142" s="72"/>
      <c r="AEN142" s="73"/>
      <c r="AEO142" s="2"/>
      <c r="AEP142" s="69"/>
      <c r="AEQ142" s="70"/>
      <c r="AER142" s="2"/>
      <c r="AEU142" s="72"/>
      <c r="AEV142" s="72"/>
      <c r="AEX142" s="73"/>
      <c r="AEY142" s="2"/>
      <c r="AEZ142" s="69"/>
      <c r="AFA142" s="70"/>
      <c r="AFB142" s="2"/>
      <c r="AFE142" s="72"/>
      <c r="AFF142" s="72"/>
      <c r="AFH142" s="73"/>
      <c r="AFI142" s="2"/>
      <c r="AFJ142" s="69"/>
      <c r="AFK142" s="70"/>
      <c r="AFL142" s="2"/>
      <c r="AFO142" s="72"/>
      <c r="AFP142" s="72"/>
      <c r="AFR142" s="73"/>
      <c r="AFS142" s="2"/>
      <c r="AFT142" s="69"/>
      <c r="AFU142" s="70"/>
      <c r="AFV142" s="2"/>
      <c r="AFY142" s="72"/>
      <c r="AFZ142" s="72"/>
      <c r="AGB142" s="73"/>
      <c r="AGC142" s="2"/>
      <c r="AGD142" s="69"/>
      <c r="AGE142" s="70"/>
      <c r="AGF142" s="2"/>
      <c r="AGI142" s="72"/>
      <c r="AGJ142" s="72"/>
      <c r="AGL142" s="73"/>
      <c r="AGM142" s="2"/>
      <c r="AGN142" s="69"/>
      <c r="AGO142" s="70"/>
      <c r="AGP142" s="2"/>
      <c r="AGS142" s="72"/>
      <c r="AGT142" s="72"/>
      <c r="AGV142" s="73"/>
      <c r="AGW142" s="2"/>
      <c r="AGX142" s="69"/>
      <c r="AGY142" s="70"/>
      <c r="AGZ142" s="2"/>
      <c r="AHC142" s="72"/>
      <c r="AHD142" s="72"/>
      <c r="AHF142" s="73"/>
      <c r="AHG142" s="2"/>
      <c r="AHH142" s="69"/>
      <c r="AHI142" s="70"/>
      <c r="AHJ142" s="2"/>
      <c r="AHM142" s="72"/>
      <c r="AHN142" s="72"/>
      <c r="AHP142" s="73"/>
      <c r="AHQ142" s="2"/>
      <c r="AHR142" s="69"/>
      <c r="AHS142" s="70"/>
      <c r="AHT142" s="2"/>
      <c r="AHW142" s="72"/>
      <c r="AHX142" s="72"/>
      <c r="AHZ142" s="73"/>
      <c r="AIA142" s="2"/>
      <c r="AIB142" s="69"/>
      <c r="AIC142" s="70"/>
      <c r="AID142" s="2"/>
      <c r="AIG142" s="72"/>
      <c r="AIH142" s="72"/>
      <c r="AIJ142" s="73"/>
      <c r="AIK142" s="2"/>
      <c r="AIL142" s="69"/>
      <c r="AIM142" s="70"/>
      <c r="AIN142" s="2"/>
      <c r="AIQ142" s="72"/>
      <c r="AIR142" s="72"/>
      <c r="AIT142" s="73"/>
      <c r="AIU142" s="2"/>
      <c r="AIV142" s="69"/>
      <c r="AIW142" s="70"/>
      <c r="AIX142" s="2"/>
      <c r="AJA142" s="72"/>
      <c r="AJB142" s="72"/>
      <c r="AJD142" s="73"/>
      <c r="AJE142" s="2"/>
      <c r="AJF142" s="69"/>
      <c r="AJG142" s="70"/>
      <c r="AJH142" s="2"/>
      <c r="AJK142" s="72"/>
      <c r="AJL142" s="72"/>
      <c r="AJN142" s="73"/>
      <c r="AJO142" s="2"/>
      <c r="AJP142" s="69"/>
      <c r="AJQ142" s="70"/>
      <c r="AJR142" s="2"/>
      <c r="AJU142" s="72"/>
      <c r="AJV142" s="72"/>
      <c r="AJX142" s="73"/>
      <c r="AJY142" s="2"/>
      <c r="AJZ142" s="69"/>
      <c r="AKA142" s="70"/>
      <c r="AKB142" s="2"/>
      <c r="AKE142" s="72"/>
      <c r="AKF142" s="72"/>
      <c r="AKH142" s="73"/>
      <c r="AKI142" s="2"/>
      <c r="AKJ142" s="69"/>
      <c r="AKK142" s="70"/>
      <c r="AKL142" s="2"/>
      <c r="AKO142" s="72"/>
      <c r="AKP142" s="72"/>
      <c r="AKR142" s="73"/>
      <c r="AKS142" s="2"/>
      <c r="AKT142" s="69"/>
      <c r="AKU142" s="70"/>
      <c r="AKV142" s="2"/>
      <c r="AKY142" s="72"/>
      <c r="AKZ142" s="72"/>
      <c r="ALB142" s="73"/>
      <c r="ALC142" s="2"/>
      <c r="ALD142" s="69"/>
      <c r="ALE142" s="70"/>
      <c r="ALF142" s="2"/>
      <c r="ALI142" s="72"/>
      <c r="ALJ142" s="72"/>
      <c r="ALL142" s="73"/>
      <c r="ALM142" s="2"/>
      <c r="ALN142" s="69"/>
      <c r="ALO142" s="70"/>
      <c r="ALP142" s="2"/>
      <c r="ALS142" s="72"/>
      <c r="ALT142" s="72"/>
      <c r="ALV142" s="73"/>
      <c r="ALW142" s="2"/>
      <c r="ALX142" s="69"/>
      <c r="ALY142" s="70"/>
      <c r="ALZ142" s="2"/>
      <c r="AMC142" s="72"/>
      <c r="AMD142" s="72"/>
      <c r="AMF142" s="73"/>
      <c r="AMG142" s="2"/>
      <c r="AMH142" s="69"/>
      <c r="AMI142" s="70"/>
      <c r="AMJ142" s="2"/>
    </row>
    <row r="143" spans="1:1024" s="71" customFormat="1" ht="14.25" x14ac:dyDescent="0.2">
      <c r="A143" s="10" t="s">
        <v>166</v>
      </c>
      <c r="B143" s="11">
        <v>43893</v>
      </c>
      <c r="C143" s="32" t="s">
        <v>163</v>
      </c>
      <c r="D143" s="10" t="s">
        <v>56</v>
      </c>
      <c r="E143" s="28">
        <v>4798767.68</v>
      </c>
      <c r="F143" s="28">
        <v>95975.35</v>
      </c>
      <c r="G143" s="24">
        <v>0</v>
      </c>
      <c r="H143" s="24">
        <v>0</v>
      </c>
      <c r="I143" s="28">
        <f t="shared" si="2"/>
        <v>4894743.0299999993</v>
      </c>
      <c r="J143" s="13" t="s">
        <v>28</v>
      </c>
      <c r="K143" s="2"/>
      <c r="L143" s="69"/>
      <c r="M143" s="70"/>
      <c r="N143" s="2"/>
      <c r="Q143" s="72"/>
      <c r="R143" s="72"/>
      <c r="T143" s="73"/>
      <c r="U143" s="2"/>
      <c r="V143" s="69"/>
      <c r="W143" s="70"/>
      <c r="X143" s="2"/>
      <c r="AA143" s="72"/>
      <c r="AB143" s="72"/>
      <c r="AD143" s="73"/>
      <c r="AE143" s="2"/>
      <c r="AF143" s="69"/>
      <c r="AG143" s="70"/>
      <c r="AH143" s="2"/>
      <c r="AK143" s="72"/>
      <c r="AL143" s="72"/>
      <c r="AN143" s="73"/>
      <c r="AO143" s="2"/>
      <c r="AP143" s="69"/>
      <c r="AQ143" s="70"/>
      <c r="AR143" s="2"/>
      <c r="AU143" s="72"/>
      <c r="AV143" s="72"/>
      <c r="AX143" s="73"/>
      <c r="AY143" s="2"/>
      <c r="AZ143" s="69"/>
      <c r="BA143" s="70"/>
      <c r="BB143" s="2"/>
      <c r="BE143" s="72"/>
      <c r="BF143" s="72"/>
      <c r="BH143" s="73"/>
      <c r="BI143" s="2"/>
      <c r="BJ143" s="69"/>
      <c r="BK143" s="70"/>
      <c r="BL143" s="2"/>
      <c r="BO143" s="72"/>
      <c r="BP143" s="72"/>
      <c r="BR143" s="73"/>
      <c r="BS143" s="2"/>
      <c r="BT143" s="69"/>
      <c r="BU143" s="70"/>
      <c r="BV143" s="2"/>
      <c r="BY143" s="72"/>
      <c r="BZ143" s="72"/>
      <c r="CB143" s="73"/>
      <c r="CC143" s="2"/>
      <c r="CD143" s="69"/>
      <c r="CE143" s="70"/>
      <c r="CF143" s="2"/>
      <c r="CI143" s="72"/>
      <c r="CJ143" s="72"/>
      <c r="CL143" s="73"/>
      <c r="CM143" s="2"/>
      <c r="CN143" s="69"/>
      <c r="CO143" s="70"/>
      <c r="CP143" s="2"/>
      <c r="CS143" s="72"/>
      <c r="CT143" s="72"/>
      <c r="CV143" s="73"/>
      <c r="CW143" s="2"/>
      <c r="CX143" s="69"/>
      <c r="CY143" s="70"/>
      <c r="CZ143" s="2"/>
      <c r="DC143" s="72"/>
      <c r="DD143" s="72"/>
      <c r="DF143" s="73"/>
      <c r="DG143" s="2"/>
      <c r="DH143" s="69"/>
      <c r="DI143" s="70"/>
      <c r="DJ143" s="2"/>
      <c r="DM143" s="72"/>
      <c r="DN143" s="72"/>
      <c r="DP143" s="73"/>
      <c r="DQ143" s="2"/>
      <c r="DR143" s="69"/>
      <c r="DS143" s="70"/>
      <c r="DT143" s="2"/>
      <c r="DW143" s="72"/>
      <c r="DX143" s="72"/>
      <c r="DZ143" s="73"/>
      <c r="EA143" s="2"/>
      <c r="EB143" s="69"/>
      <c r="EC143" s="70"/>
      <c r="ED143" s="2"/>
      <c r="EG143" s="72"/>
      <c r="EH143" s="72"/>
      <c r="EJ143" s="73"/>
      <c r="EK143" s="2"/>
      <c r="EL143" s="69"/>
      <c r="EM143" s="70"/>
      <c r="EN143" s="2"/>
      <c r="EQ143" s="72"/>
      <c r="ER143" s="72"/>
      <c r="ET143" s="73"/>
      <c r="EU143" s="2"/>
      <c r="EV143" s="69"/>
      <c r="EW143" s="70"/>
      <c r="EX143" s="2"/>
      <c r="FA143" s="72"/>
      <c r="FB143" s="72"/>
      <c r="FD143" s="73"/>
      <c r="FE143" s="2"/>
      <c r="FF143" s="69"/>
      <c r="FG143" s="70"/>
      <c r="FH143" s="2"/>
      <c r="FK143" s="72"/>
      <c r="FL143" s="72"/>
      <c r="FN143" s="73"/>
      <c r="FO143" s="2"/>
      <c r="FP143" s="69"/>
      <c r="FQ143" s="70"/>
      <c r="FR143" s="2"/>
      <c r="FU143" s="72"/>
      <c r="FV143" s="72"/>
      <c r="FX143" s="73"/>
      <c r="FY143" s="2"/>
      <c r="FZ143" s="69"/>
      <c r="GA143" s="70"/>
      <c r="GB143" s="2"/>
      <c r="GE143" s="72"/>
      <c r="GF143" s="72"/>
      <c r="GH143" s="73"/>
      <c r="GI143" s="2"/>
      <c r="GJ143" s="69"/>
      <c r="GK143" s="70"/>
      <c r="GL143" s="2"/>
      <c r="GO143" s="72"/>
      <c r="GP143" s="72"/>
      <c r="GR143" s="73"/>
      <c r="GS143" s="2"/>
      <c r="GT143" s="69"/>
      <c r="GU143" s="70"/>
      <c r="GV143" s="2"/>
      <c r="GY143" s="72"/>
      <c r="GZ143" s="72"/>
      <c r="HB143" s="73"/>
      <c r="HC143" s="2"/>
      <c r="HD143" s="69"/>
      <c r="HE143" s="70"/>
      <c r="HF143" s="2"/>
      <c r="HI143" s="72"/>
      <c r="HJ143" s="72"/>
      <c r="HL143" s="73"/>
      <c r="HM143" s="2"/>
      <c r="HN143" s="69"/>
      <c r="HO143" s="70"/>
      <c r="HP143" s="2"/>
      <c r="HS143" s="72"/>
      <c r="HT143" s="72"/>
      <c r="HV143" s="73"/>
      <c r="HW143" s="2"/>
      <c r="HX143" s="69"/>
      <c r="HY143" s="70"/>
      <c r="HZ143" s="2"/>
      <c r="IC143" s="72"/>
      <c r="ID143" s="72"/>
      <c r="IF143" s="73"/>
      <c r="IG143" s="2"/>
      <c r="IH143" s="69"/>
      <c r="II143" s="70"/>
      <c r="IJ143" s="2"/>
      <c r="IM143" s="72"/>
      <c r="IN143" s="72"/>
      <c r="IP143" s="73"/>
      <c r="IQ143" s="2"/>
      <c r="IR143" s="69"/>
      <c r="IS143" s="70"/>
      <c r="IT143" s="2"/>
      <c r="IW143" s="72"/>
      <c r="IX143" s="72"/>
      <c r="IZ143" s="73"/>
      <c r="JA143" s="2"/>
      <c r="JB143" s="69"/>
      <c r="JC143" s="70"/>
      <c r="JD143" s="2"/>
      <c r="JG143" s="72"/>
      <c r="JH143" s="72"/>
      <c r="JJ143" s="73"/>
      <c r="JK143" s="2"/>
      <c r="JL143" s="69"/>
      <c r="JM143" s="70"/>
      <c r="JN143" s="2"/>
      <c r="JQ143" s="72"/>
      <c r="JR143" s="72"/>
      <c r="JT143" s="73"/>
      <c r="JU143" s="2"/>
      <c r="JV143" s="69"/>
      <c r="JW143" s="70"/>
      <c r="JX143" s="2"/>
      <c r="KA143" s="72"/>
      <c r="KB143" s="72"/>
      <c r="KD143" s="73"/>
      <c r="KE143" s="2"/>
      <c r="KF143" s="69"/>
      <c r="KG143" s="70"/>
      <c r="KH143" s="2"/>
      <c r="KK143" s="72"/>
      <c r="KL143" s="72"/>
      <c r="KN143" s="73"/>
      <c r="KO143" s="2"/>
      <c r="KP143" s="69"/>
      <c r="KQ143" s="70"/>
      <c r="KR143" s="2"/>
      <c r="KU143" s="72"/>
      <c r="KV143" s="72"/>
      <c r="KX143" s="73"/>
      <c r="KY143" s="2"/>
      <c r="KZ143" s="69"/>
      <c r="LA143" s="70"/>
      <c r="LB143" s="2"/>
      <c r="LE143" s="72"/>
      <c r="LF143" s="72"/>
      <c r="LH143" s="73"/>
      <c r="LI143" s="2"/>
      <c r="LJ143" s="69"/>
      <c r="LK143" s="70"/>
      <c r="LL143" s="2"/>
      <c r="LO143" s="72"/>
      <c r="LP143" s="72"/>
      <c r="LR143" s="73"/>
      <c r="LS143" s="2"/>
      <c r="LT143" s="69"/>
      <c r="LU143" s="70"/>
      <c r="LV143" s="2"/>
      <c r="LY143" s="72"/>
      <c r="LZ143" s="72"/>
      <c r="MB143" s="73"/>
      <c r="MC143" s="2"/>
      <c r="MD143" s="69"/>
      <c r="ME143" s="70"/>
      <c r="MF143" s="2"/>
      <c r="MI143" s="72"/>
      <c r="MJ143" s="72"/>
      <c r="ML143" s="73"/>
      <c r="MM143" s="2"/>
      <c r="MN143" s="69"/>
      <c r="MO143" s="70"/>
      <c r="MP143" s="2"/>
      <c r="MS143" s="72"/>
      <c r="MT143" s="72"/>
      <c r="MV143" s="73"/>
      <c r="MW143" s="2"/>
      <c r="MX143" s="69"/>
      <c r="MY143" s="70"/>
      <c r="MZ143" s="2"/>
      <c r="NC143" s="72"/>
      <c r="ND143" s="72"/>
      <c r="NF143" s="73"/>
      <c r="NG143" s="2"/>
      <c r="NH143" s="69"/>
      <c r="NI143" s="70"/>
      <c r="NJ143" s="2"/>
      <c r="NM143" s="72"/>
      <c r="NN143" s="72"/>
      <c r="NP143" s="73"/>
      <c r="NQ143" s="2"/>
      <c r="NR143" s="69"/>
      <c r="NS143" s="70"/>
      <c r="NT143" s="2"/>
      <c r="NW143" s="72"/>
      <c r="NX143" s="72"/>
      <c r="NZ143" s="73"/>
      <c r="OA143" s="2"/>
      <c r="OB143" s="69"/>
      <c r="OC143" s="70"/>
      <c r="OD143" s="2"/>
      <c r="OG143" s="72"/>
      <c r="OH143" s="72"/>
      <c r="OJ143" s="73"/>
      <c r="OK143" s="2"/>
      <c r="OL143" s="69"/>
      <c r="OM143" s="70"/>
      <c r="ON143" s="2"/>
      <c r="OQ143" s="72"/>
      <c r="OR143" s="72"/>
      <c r="OT143" s="73"/>
      <c r="OU143" s="2"/>
      <c r="OV143" s="69"/>
      <c r="OW143" s="70"/>
      <c r="OX143" s="2"/>
      <c r="PA143" s="72"/>
      <c r="PB143" s="72"/>
      <c r="PD143" s="73"/>
      <c r="PE143" s="2"/>
      <c r="PF143" s="69"/>
      <c r="PG143" s="70"/>
      <c r="PH143" s="2"/>
      <c r="PK143" s="72"/>
      <c r="PL143" s="72"/>
      <c r="PN143" s="73"/>
      <c r="PO143" s="2"/>
      <c r="PP143" s="69"/>
      <c r="PQ143" s="70"/>
      <c r="PR143" s="2"/>
      <c r="PU143" s="72"/>
      <c r="PV143" s="72"/>
      <c r="PX143" s="73"/>
      <c r="PY143" s="2"/>
      <c r="PZ143" s="69"/>
      <c r="QA143" s="70"/>
      <c r="QB143" s="2"/>
      <c r="QE143" s="72"/>
      <c r="QF143" s="72"/>
      <c r="QH143" s="73"/>
      <c r="QI143" s="2"/>
      <c r="QJ143" s="69"/>
      <c r="QK143" s="70"/>
      <c r="QL143" s="2"/>
      <c r="QO143" s="72"/>
      <c r="QP143" s="72"/>
      <c r="QR143" s="73"/>
      <c r="QS143" s="2"/>
      <c r="QT143" s="69"/>
      <c r="QU143" s="70"/>
      <c r="QV143" s="2"/>
      <c r="QY143" s="72"/>
      <c r="QZ143" s="72"/>
      <c r="RB143" s="73"/>
      <c r="RC143" s="2"/>
      <c r="RD143" s="69"/>
      <c r="RE143" s="70"/>
      <c r="RF143" s="2"/>
      <c r="RI143" s="72"/>
      <c r="RJ143" s="72"/>
      <c r="RL143" s="73"/>
      <c r="RM143" s="2"/>
      <c r="RN143" s="69"/>
      <c r="RO143" s="70"/>
      <c r="RP143" s="2"/>
      <c r="RS143" s="72"/>
      <c r="RT143" s="72"/>
      <c r="RV143" s="73"/>
      <c r="RW143" s="2"/>
      <c r="RX143" s="69"/>
      <c r="RY143" s="70"/>
      <c r="RZ143" s="2"/>
      <c r="SC143" s="72"/>
      <c r="SD143" s="72"/>
      <c r="SF143" s="73"/>
      <c r="SG143" s="2"/>
      <c r="SH143" s="69"/>
      <c r="SI143" s="70"/>
      <c r="SJ143" s="2"/>
      <c r="SM143" s="72"/>
      <c r="SN143" s="72"/>
      <c r="SP143" s="73"/>
      <c r="SQ143" s="2"/>
      <c r="SR143" s="69"/>
      <c r="SS143" s="70"/>
      <c r="ST143" s="2"/>
      <c r="SW143" s="72"/>
      <c r="SX143" s="72"/>
      <c r="SZ143" s="73"/>
      <c r="TA143" s="2"/>
      <c r="TB143" s="69"/>
      <c r="TC143" s="70"/>
      <c r="TD143" s="2"/>
      <c r="TG143" s="72"/>
      <c r="TH143" s="72"/>
      <c r="TJ143" s="73"/>
      <c r="TK143" s="2"/>
      <c r="TL143" s="69"/>
      <c r="TM143" s="70"/>
      <c r="TN143" s="2"/>
      <c r="TQ143" s="72"/>
      <c r="TR143" s="72"/>
      <c r="TT143" s="73"/>
      <c r="TU143" s="2"/>
      <c r="TV143" s="69"/>
      <c r="TW143" s="70"/>
      <c r="TX143" s="2"/>
      <c r="UA143" s="72"/>
      <c r="UB143" s="72"/>
      <c r="UD143" s="73"/>
      <c r="UE143" s="2"/>
      <c r="UF143" s="69"/>
      <c r="UG143" s="70"/>
      <c r="UH143" s="2"/>
      <c r="UK143" s="72"/>
      <c r="UL143" s="72"/>
      <c r="UN143" s="73"/>
      <c r="UO143" s="2"/>
      <c r="UP143" s="69"/>
      <c r="UQ143" s="70"/>
      <c r="UR143" s="2"/>
      <c r="UU143" s="72"/>
      <c r="UV143" s="72"/>
      <c r="UX143" s="73"/>
      <c r="UY143" s="2"/>
      <c r="UZ143" s="69"/>
      <c r="VA143" s="70"/>
      <c r="VB143" s="2"/>
      <c r="VE143" s="72"/>
      <c r="VF143" s="72"/>
      <c r="VH143" s="73"/>
      <c r="VI143" s="2"/>
      <c r="VJ143" s="69"/>
      <c r="VK143" s="70"/>
      <c r="VL143" s="2"/>
      <c r="VO143" s="72"/>
      <c r="VP143" s="72"/>
      <c r="VR143" s="73"/>
      <c r="VS143" s="2"/>
      <c r="VT143" s="69"/>
      <c r="VU143" s="70"/>
      <c r="VV143" s="2"/>
      <c r="VY143" s="72"/>
      <c r="VZ143" s="72"/>
      <c r="WB143" s="73"/>
      <c r="WC143" s="2"/>
      <c r="WD143" s="69"/>
      <c r="WE143" s="70"/>
      <c r="WF143" s="2"/>
      <c r="WI143" s="72"/>
      <c r="WJ143" s="72"/>
      <c r="WL143" s="73"/>
      <c r="WM143" s="2"/>
      <c r="WN143" s="69"/>
      <c r="WO143" s="70"/>
      <c r="WP143" s="2"/>
      <c r="WS143" s="72"/>
      <c r="WT143" s="72"/>
      <c r="WV143" s="73"/>
      <c r="WW143" s="2"/>
      <c r="WX143" s="69"/>
      <c r="WY143" s="70"/>
      <c r="WZ143" s="2"/>
      <c r="XC143" s="72"/>
      <c r="XD143" s="72"/>
      <c r="XF143" s="73"/>
      <c r="XG143" s="2"/>
      <c r="XH143" s="69"/>
      <c r="XI143" s="70"/>
      <c r="XJ143" s="2"/>
      <c r="XM143" s="72"/>
      <c r="XN143" s="72"/>
      <c r="XP143" s="73"/>
      <c r="XQ143" s="2"/>
      <c r="XR143" s="69"/>
      <c r="XS143" s="70"/>
      <c r="XT143" s="2"/>
      <c r="XW143" s="72"/>
      <c r="XX143" s="72"/>
      <c r="XZ143" s="73"/>
      <c r="YA143" s="2"/>
      <c r="YB143" s="69"/>
      <c r="YC143" s="70"/>
      <c r="YD143" s="2"/>
      <c r="YG143" s="72"/>
      <c r="YH143" s="72"/>
      <c r="YJ143" s="73"/>
      <c r="YK143" s="2"/>
      <c r="YL143" s="69"/>
      <c r="YM143" s="70"/>
      <c r="YN143" s="2"/>
      <c r="YQ143" s="72"/>
      <c r="YR143" s="72"/>
      <c r="YT143" s="73"/>
      <c r="YU143" s="2"/>
      <c r="YV143" s="69"/>
      <c r="YW143" s="70"/>
      <c r="YX143" s="2"/>
      <c r="ZA143" s="72"/>
      <c r="ZB143" s="72"/>
      <c r="ZD143" s="73"/>
      <c r="ZE143" s="2"/>
      <c r="ZF143" s="69"/>
      <c r="ZG143" s="70"/>
      <c r="ZH143" s="2"/>
      <c r="ZK143" s="72"/>
      <c r="ZL143" s="72"/>
      <c r="ZN143" s="73"/>
      <c r="ZO143" s="2"/>
      <c r="ZP143" s="69"/>
      <c r="ZQ143" s="70"/>
      <c r="ZR143" s="2"/>
      <c r="ZU143" s="72"/>
      <c r="ZV143" s="72"/>
      <c r="ZX143" s="73"/>
      <c r="ZY143" s="2"/>
      <c r="ZZ143" s="69"/>
      <c r="AAA143" s="70"/>
      <c r="AAB143" s="2"/>
      <c r="AAE143" s="72"/>
      <c r="AAF143" s="72"/>
      <c r="AAH143" s="73"/>
      <c r="AAI143" s="2"/>
      <c r="AAJ143" s="69"/>
      <c r="AAK143" s="70"/>
      <c r="AAL143" s="2"/>
      <c r="AAO143" s="72"/>
      <c r="AAP143" s="72"/>
      <c r="AAR143" s="73"/>
      <c r="AAS143" s="2"/>
      <c r="AAT143" s="69"/>
      <c r="AAU143" s="70"/>
      <c r="AAV143" s="2"/>
      <c r="AAY143" s="72"/>
      <c r="AAZ143" s="72"/>
      <c r="ABB143" s="73"/>
      <c r="ABC143" s="2"/>
      <c r="ABD143" s="69"/>
      <c r="ABE143" s="70"/>
      <c r="ABF143" s="2"/>
      <c r="ABI143" s="72"/>
      <c r="ABJ143" s="72"/>
      <c r="ABL143" s="73"/>
      <c r="ABM143" s="2"/>
      <c r="ABN143" s="69"/>
      <c r="ABO143" s="70"/>
      <c r="ABP143" s="2"/>
      <c r="ABS143" s="72"/>
      <c r="ABT143" s="72"/>
      <c r="ABV143" s="73"/>
      <c r="ABW143" s="2"/>
      <c r="ABX143" s="69"/>
      <c r="ABY143" s="70"/>
      <c r="ABZ143" s="2"/>
      <c r="ACC143" s="72"/>
      <c r="ACD143" s="72"/>
      <c r="ACF143" s="73"/>
      <c r="ACG143" s="2"/>
      <c r="ACH143" s="69"/>
      <c r="ACI143" s="70"/>
      <c r="ACJ143" s="2"/>
      <c r="ACM143" s="72"/>
      <c r="ACN143" s="72"/>
      <c r="ACP143" s="73"/>
      <c r="ACQ143" s="2"/>
      <c r="ACR143" s="69"/>
      <c r="ACS143" s="70"/>
      <c r="ACT143" s="2"/>
      <c r="ACW143" s="72"/>
      <c r="ACX143" s="72"/>
      <c r="ACZ143" s="73"/>
      <c r="ADA143" s="2"/>
      <c r="ADB143" s="69"/>
      <c r="ADC143" s="70"/>
      <c r="ADD143" s="2"/>
      <c r="ADG143" s="72"/>
      <c r="ADH143" s="72"/>
      <c r="ADJ143" s="73"/>
      <c r="ADK143" s="2"/>
      <c r="ADL143" s="69"/>
      <c r="ADM143" s="70"/>
      <c r="ADN143" s="2"/>
      <c r="ADQ143" s="72"/>
      <c r="ADR143" s="72"/>
      <c r="ADT143" s="73"/>
      <c r="ADU143" s="2"/>
      <c r="ADV143" s="69"/>
      <c r="ADW143" s="70"/>
      <c r="ADX143" s="2"/>
      <c r="AEA143" s="72"/>
      <c r="AEB143" s="72"/>
      <c r="AED143" s="73"/>
      <c r="AEE143" s="2"/>
      <c r="AEF143" s="69"/>
      <c r="AEG143" s="70"/>
      <c r="AEH143" s="2"/>
      <c r="AEK143" s="72"/>
      <c r="AEL143" s="72"/>
      <c r="AEN143" s="73"/>
      <c r="AEO143" s="2"/>
      <c r="AEP143" s="69"/>
      <c r="AEQ143" s="70"/>
      <c r="AER143" s="2"/>
      <c r="AEU143" s="72"/>
      <c r="AEV143" s="72"/>
      <c r="AEX143" s="73"/>
      <c r="AEY143" s="2"/>
      <c r="AEZ143" s="69"/>
      <c r="AFA143" s="70"/>
      <c r="AFB143" s="2"/>
      <c r="AFE143" s="72"/>
      <c r="AFF143" s="72"/>
      <c r="AFH143" s="73"/>
      <c r="AFI143" s="2"/>
      <c r="AFJ143" s="69"/>
      <c r="AFK143" s="70"/>
      <c r="AFL143" s="2"/>
      <c r="AFO143" s="72"/>
      <c r="AFP143" s="72"/>
      <c r="AFR143" s="73"/>
      <c r="AFS143" s="2"/>
      <c r="AFT143" s="69"/>
      <c r="AFU143" s="70"/>
      <c r="AFV143" s="2"/>
      <c r="AFY143" s="72"/>
      <c r="AFZ143" s="72"/>
      <c r="AGB143" s="73"/>
      <c r="AGC143" s="2"/>
      <c r="AGD143" s="69"/>
      <c r="AGE143" s="70"/>
      <c r="AGF143" s="2"/>
      <c r="AGI143" s="72"/>
      <c r="AGJ143" s="72"/>
      <c r="AGL143" s="73"/>
      <c r="AGM143" s="2"/>
      <c r="AGN143" s="69"/>
      <c r="AGO143" s="70"/>
      <c r="AGP143" s="2"/>
      <c r="AGS143" s="72"/>
      <c r="AGT143" s="72"/>
      <c r="AGV143" s="73"/>
      <c r="AGW143" s="2"/>
      <c r="AGX143" s="69"/>
      <c r="AGY143" s="70"/>
      <c r="AGZ143" s="2"/>
      <c r="AHC143" s="72"/>
      <c r="AHD143" s="72"/>
      <c r="AHF143" s="73"/>
      <c r="AHG143" s="2"/>
      <c r="AHH143" s="69"/>
      <c r="AHI143" s="70"/>
      <c r="AHJ143" s="2"/>
      <c r="AHM143" s="72"/>
      <c r="AHN143" s="72"/>
      <c r="AHP143" s="73"/>
      <c r="AHQ143" s="2"/>
      <c r="AHR143" s="69"/>
      <c r="AHS143" s="70"/>
      <c r="AHT143" s="2"/>
      <c r="AHW143" s="72"/>
      <c r="AHX143" s="72"/>
      <c r="AHZ143" s="73"/>
      <c r="AIA143" s="2"/>
      <c r="AIB143" s="69"/>
      <c r="AIC143" s="70"/>
      <c r="AID143" s="2"/>
      <c r="AIG143" s="72"/>
      <c r="AIH143" s="72"/>
      <c r="AIJ143" s="73"/>
      <c r="AIK143" s="2"/>
      <c r="AIL143" s="69"/>
      <c r="AIM143" s="70"/>
      <c r="AIN143" s="2"/>
      <c r="AIQ143" s="72"/>
      <c r="AIR143" s="72"/>
      <c r="AIT143" s="73"/>
      <c r="AIU143" s="2"/>
      <c r="AIV143" s="69"/>
      <c r="AIW143" s="70"/>
      <c r="AIX143" s="2"/>
      <c r="AJA143" s="72"/>
      <c r="AJB143" s="72"/>
      <c r="AJD143" s="73"/>
      <c r="AJE143" s="2"/>
      <c r="AJF143" s="69"/>
      <c r="AJG143" s="70"/>
      <c r="AJH143" s="2"/>
      <c r="AJK143" s="72"/>
      <c r="AJL143" s="72"/>
      <c r="AJN143" s="73"/>
      <c r="AJO143" s="2"/>
      <c r="AJP143" s="69"/>
      <c r="AJQ143" s="70"/>
      <c r="AJR143" s="2"/>
      <c r="AJU143" s="72"/>
      <c r="AJV143" s="72"/>
      <c r="AJX143" s="73"/>
      <c r="AJY143" s="2"/>
      <c r="AJZ143" s="69"/>
      <c r="AKA143" s="70"/>
      <c r="AKB143" s="2"/>
      <c r="AKE143" s="72"/>
      <c r="AKF143" s="72"/>
      <c r="AKH143" s="73"/>
      <c r="AKI143" s="2"/>
      <c r="AKJ143" s="69"/>
      <c r="AKK143" s="70"/>
      <c r="AKL143" s="2"/>
      <c r="AKO143" s="72"/>
      <c r="AKP143" s="72"/>
      <c r="AKR143" s="73"/>
      <c r="AKS143" s="2"/>
      <c r="AKT143" s="69"/>
      <c r="AKU143" s="70"/>
      <c r="AKV143" s="2"/>
      <c r="AKY143" s="72"/>
      <c r="AKZ143" s="72"/>
      <c r="ALB143" s="73"/>
      <c r="ALC143" s="2"/>
      <c r="ALD143" s="69"/>
      <c r="ALE143" s="70"/>
      <c r="ALF143" s="2"/>
      <c r="ALI143" s="72"/>
      <c r="ALJ143" s="72"/>
      <c r="ALL143" s="73"/>
      <c r="ALM143" s="2"/>
      <c r="ALN143" s="69"/>
      <c r="ALO143" s="70"/>
      <c r="ALP143" s="2"/>
      <c r="ALS143" s="72"/>
      <c r="ALT143" s="72"/>
      <c r="ALV143" s="73"/>
      <c r="ALW143" s="2"/>
      <c r="ALX143" s="69"/>
      <c r="ALY143" s="70"/>
      <c r="ALZ143" s="2"/>
      <c r="AMC143" s="72"/>
      <c r="AMD143" s="72"/>
      <c r="AMF143" s="73"/>
      <c r="AMG143" s="2"/>
      <c r="AMH143" s="69"/>
      <c r="AMI143" s="70"/>
      <c r="AMJ143" s="2"/>
    </row>
    <row r="144" spans="1:1024" s="71" customFormat="1" ht="14.25" x14ac:dyDescent="0.2">
      <c r="A144" s="10" t="s">
        <v>167</v>
      </c>
      <c r="B144" s="11">
        <v>43950</v>
      </c>
      <c r="C144" s="32" t="s">
        <v>161</v>
      </c>
      <c r="D144" s="10" t="s">
        <v>56</v>
      </c>
      <c r="E144" s="28">
        <v>6458271.6799999997</v>
      </c>
      <c r="F144" s="28">
        <v>129165.43</v>
      </c>
      <c r="G144" s="24">
        <v>0</v>
      </c>
      <c r="H144" s="24">
        <v>0</v>
      </c>
      <c r="I144" s="28">
        <f t="shared" si="2"/>
        <v>6587437.1099999994</v>
      </c>
      <c r="J144" s="13" t="s">
        <v>30</v>
      </c>
      <c r="K144" s="2"/>
      <c r="L144" s="69"/>
      <c r="M144" s="70"/>
      <c r="N144" s="2"/>
      <c r="Q144" s="72"/>
      <c r="R144" s="72"/>
      <c r="T144" s="73"/>
      <c r="U144" s="2"/>
      <c r="V144" s="69"/>
      <c r="W144" s="70"/>
      <c r="X144" s="2"/>
      <c r="AA144" s="72"/>
      <c r="AB144" s="72"/>
      <c r="AD144" s="73"/>
      <c r="AE144" s="2"/>
      <c r="AF144" s="69"/>
      <c r="AG144" s="70"/>
      <c r="AH144" s="2"/>
      <c r="AK144" s="72"/>
      <c r="AL144" s="72"/>
      <c r="AN144" s="73"/>
      <c r="AO144" s="2"/>
      <c r="AP144" s="69"/>
      <c r="AQ144" s="70"/>
      <c r="AR144" s="2"/>
      <c r="AU144" s="72"/>
      <c r="AV144" s="72"/>
      <c r="AX144" s="73"/>
      <c r="AY144" s="2"/>
      <c r="AZ144" s="69"/>
      <c r="BA144" s="70"/>
      <c r="BB144" s="2"/>
      <c r="BE144" s="72"/>
      <c r="BF144" s="72"/>
      <c r="BH144" s="73"/>
      <c r="BI144" s="2"/>
      <c r="BJ144" s="69"/>
      <c r="BK144" s="70"/>
      <c r="BL144" s="2"/>
      <c r="BO144" s="72"/>
      <c r="BP144" s="72"/>
      <c r="BR144" s="73"/>
      <c r="BS144" s="2"/>
      <c r="BT144" s="69"/>
      <c r="BU144" s="70"/>
      <c r="BV144" s="2"/>
      <c r="BY144" s="72"/>
      <c r="BZ144" s="72"/>
      <c r="CB144" s="73"/>
      <c r="CC144" s="2"/>
      <c r="CD144" s="69"/>
      <c r="CE144" s="70"/>
      <c r="CF144" s="2"/>
      <c r="CI144" s="72"/>
      <c r="CJ144" s="72"/>
      <c r="CL144" s="73"/>
      <c r="CM144" s="2"/>
      <c r="CN144" s="69"/>
      <c r="CO144" s="70"/>
      <c r="CP144" s="2"/>
      <c r="CS144" s="72"/>
      <c r="CT144" s="72"/>
      <c r="CV144" s="73"/>
      <c r="CW144" s="2"/>
      <c r="CX144" s="69"/>
      <c r="CY144" s="70"/>
      <c r="CZ144" s="2"/>
      <c r="DC144" s="72"/>
      <c r="DD144" s="72"/>
      <c r="DF144" s="73"/>
      <c r="DG144" s="2"/>
      <c r="DH144" s="69"/>
      <c r="DI144" s="70"/>
      <c r="DJ144" s="2"/>
      <c r="DM144" s="72"/>
      <c r="DN144" s="72"/>
      <c r="DP144" s="73"/>
      <c r="DQ144" s="2"/>
      <c r="DR144" s="69"/>
      <c r="DS144" s="70"/>
      <c r="DT144" s="2"/>
      <c r="DW144" s="72"/>
      <c r="DX144" s="72"/>
      <c r="DZ144" s="73"/>
      <c r="EA144" s="2"/>
      <c r="EB144" s="69"/>
      <c r="EC144" s="70"/>
      <c r="ED144" s="2"/>
      <c r="EG144" s="72"/>
      <c r="EH144" s="72"/>
      <c r="EJ144" s="73"/>
      <c r="EK144" s="2"/>
      <c r="EL144" s="69"/>
      <c r="EM144" s="70"/>
      <c r="EN144" s="2"/>
      <c r="EQ144" s="72"/>
      <c r="ER144" s="72"/>
      <c r="ET144" s="73"/>
      <c r="EU144" s="2"/>
      <c r="EV144" s="69"/>
      <c r="EW144" s="70"/>
      <c r="EX144" s="2"/>
      <c r="FA144" s="72"/>
      <c r="FB144" s="72"/>
      <c r="FD144" s="73"/>
      <c r="FE144" s="2"/>
      <c r="FF144" s="69"/>
      <c r="FG144" s="70"/>
      <c r="FH144" s="2"/>
      <c r="FK144" s="72"/>
      <c r="FL144" s="72"/>
      <c r="FN144" s="73"/>
      <c r="FO144" s="2"/>
      <c r="FP144" s="69"/>
      <c r="FQ144" s="70"/>
      <c r="FR144" s="2"/>
      <c r="FU144" s="72"/>
      <c r="FV144" s="72"/>
      <c r="FX144" s="73"/>
      <c r="FY144" s="2"/>
      <c r="FZ144" s="69"/>
      <c r="GA144" s="70"/>
      <c r="GB144" s="2"/>
      <c r="GE144" s="72"/>
      <c r="GF144" s="72"/>
      <c r="GH144" s="73"/>
      <c r="GI144" s="2"/>
      <c r="GJ144" s="69"/>
      <c r="GK144" s="70"/>
      <c r="GL144" s="2"/>
      <c r="GO144" s="72"/>
      <c r="GP144" s="72"/>
      <c r="GR144" s="73"/>
      <c r="GS144" s="2"/>
      <c r="GT144" s="69"/>
      <c r="GU144" s="70"/>
      <c r="GV144" s="2"/>
      <c r="GY144" s="72"/>
      <c r="GZ144" s="72"/>
      <c r="HB144" s="73"/>
      <c r="HC144" s="2"/>
      <c r="HD144" s="69"/>
      <c r="HE144" s="70"/>
      <c r="HF144" s="2"/>
      <c r="HI144" s="72"/>
      <c r="HJ144" s="72"/>
      <c r="HL144" s="73"/>
      <c r="HM144" s="2"/>
      <c r="HN144" s="69"/>
      <c r="HO144" s="70"/>
      <c r="HP144" s="2"/>
      <c r="HS144" s="72"/>
      <c r="HT144" s="72"/>
      <c r="HV144" s="73"/>
      <c r="HW144" s="2"/>
      <c r="HX144" s="69"/>
      <c r="HY144" s="70"/>
      <c r="HZ144" s="2"/>
      <c r="IC144" s="72"/>
      <c r="ID144" s="72"/>
      <c r="IF144" s="73"/>
      <c r="IG144" s="2"/>
      <c r="IH144" s="69"/>
      <c r="II144" s="70"/>
      <c r="IJ144" s="2"/>
      <c r="IM144" s="72"/>
      <c r="IN144" s="72"/>
      <c r="IP144" s="73"/>
      <c r="IQ144" s="2"/>
      <c r="IR144" s="69"/>
      <c r="IS144" s="70"/>
      <c r="IT144" s="2"/>
      <c r="IW144" s="72"/>
      <c r="IX144" s="72"/>
      <c r="IZ144" s="73"/>
      <c r="JA144" s="2"/>
      <c r="JB144" s="69"/>
      <c r="JC144" s="70"/>
      <c r="JD144" s="2"/>
      <c r="JG144" s="72"/>
      <c r="JH144" s="72"/>
      <c r="JJ144" s="73"/>
      <c r="JK144" s="2"/>
      <c r="JL144" s="69"/>
      <c r="JM144" s="70"/>
      <c r="JN144" s="2"/>
      <c r="JQ144" s="72"/>
      <c r="JR144" s="72"/>
      <c r="JT144" s="73"/>
      <c r="JU144" s="2"/>
      <c r="JV144" s="69"/>
      <c r="JW144" s="70"/>
      <c r="JX144" s="2"/>
      <c r="KA144" s="72"/>
      <c r="KB144" s="72"/>
      <c r="KD144" s="73"/>
      <c r="KE144" s="2"/>
      <c r="KF144" s="69"/>
      <c r="KG144" s="70"/>
      <c r="KH144" s="2"/>
      <c r="KK144" s="72"/>
      <c r="KL144" s="72"/>
      <c r="KN144" s="73"/>
      <c r="KO144" s="2"/>
      <c r="KP144" s="69"/>
      <c r="KQ144" s="70"/>
      <c r="KR144" s="2"/>
      <c r="KU144" s="72"/>
      <c r="KV144" s="72"/>
      <c r="KX144" s="73"/>
      <c r="KY144" s="2"/>
      <c r="KZ144" s="69"/>
      <c r="LA144" s="70"/>
      <c r="LB144" s="2"/>
      <c r="LE144" s="72"/>
      <c r="LF144" s="72"/>
      <c r="LH144" s="73"/>
      <c r="LI144" s="2"/>
      <c r="LJ144" s="69"/>
      <c r="LK144" s="70"/>
      <c r="LL144" s="2"/>
      <c r="LO144" s="72"/>
      <c r="LP144" s="72"/>
      <c r="LR144" s="73"/>
      <c r="LS144" s="2"/>
      <c r="LT144" s="69"/>
      <c r="LU144" s="70"/>
      <c r="LV144" s="2"/>
      <c r="LY144" s="72"/>
      <c r="LZ144" s="72"/>
      <c r="MB144" s="73"/>
      <c r="MC144" s="2"/>
      <c r="MD144" s="69"/>
      <c r="ME144" s="70"/>
      <c r="MF144" s="2"/>
      <c r="MI144" s="72"/>
      <c r="MJ144" s="72"/>
      <c r="ML144" s="73"/>
      <c r="MM144" s="2"/>
      <c r="MN144" s="69"/>
      <c r="MO144" s="70"/>
      <c r="MP144" s="2"/>
      <c r="MS144" s="72"/>
      <c r="MT144" s="72"/>
      <c r="MV144" s="73"/>
      <c r="MW144" s="2"/>
      <c r="MX144" s="69"/>
      <c r="MY144" s="70"/>
      <c r="MZ144" s="2"/>
      <c r="NC144" s="72"/>
      <c r="ND144" s="72"/>
      <c r="NF144" s="73"/>
      <c r="NG144" s="2"/>
      <c r="NH144" s="69"/>
      <c r="NI144" s="70"/>
      <c r="NJ144" s="2"/>
      <c r="NM144" s="72"/>
      <c r="NN144" s="72"/>
      <c r="NP144" s="73"/>
      <c r="NQ144" s="2"/>
      <c r="NR144" s="69"/>
      <c r="NS144" s="70"/>
      <c r="NT144" s="2"/>
      <c r="NW144" s="72"/>
      <c r="NX144" s="72"/>
      <c r="NZ144" s="73"/>
      <c r="OA144" s="2"/>
      <c r="OB144" s="69"/>
      <c r="OC144" s="70"/>
      <c r="OD144" s="2"/>
      <c r="OG144" s="72"/>
      <c r="OH144" s="72"/>
      <c r="OJ144" s="73"/>
      <c r="OK144" s="2"/>
      <c r="OL144" s="69"/>
      <c r="OM144" s="70"/>
      <c r="ON144" s="2"/>
      <c r="OQ144" s="72"/>
      <c r="OR144" s="72"/>
      <c r="OT144" s="73"/>
      <c r="OU144" s="2"/>
      <c r="OV144" s="69"/>
      <c r="OW144" s="70"/>
      <c r="OX144" s="2"/>
      <c r="PA144" s="72"/>
      <c r="PB144" s="72"/>
      <c r="PD144" s="73"/>
      <c r="PE144" s="2"/>
      <c r="PF144" s="69"/>
      <c r="PG144" s="70"/>
      <c r="PH144" s="2"/>
      <c r="PK144" s="72"/>
      <c r="PL144" s="72"/>
      <c r="PN144" s="73"/>
      <c r="PO144" s="2"/>
      <c r="PP144" s="69"/>
      <c r="PQ144" s="70"/>
      <c r="PR144" s="2"/>
      <c r="PU144" s="72"/>
      <c r="PV144" s="72"/>
      <c r="PX144" s="73"/>
      <c r="PY144" s="2"/>
      <c r="PZ144" s="69"/>
      <c r="QA144" s="70"/>
      <c r="QB144" s="2"/>
      <c r="QE144" s="72"/>
      <c r="QF144" s="72"/>
      <c r="QH144" s="73"/>
      <c r="QI144" s="2"/>
      <c r="QJ144" s="69"/>
      <c r="QK144" s="70"/>
      <c r="QL144" s="2"/>
      <c r="QO144" s="72"/>
      <c r="QP144" s="72"/>
      <c r="QR144" s="73"/>
      <c r="QS144" s="2"/>
      <c r="QT144" s="69"/>
      <c r="QU144" s="70"/>
      <c r="QV144" s="2"/>
      <c r="QY144" s="72"/>
      <c r="QZ144" s="72"/>
      <c r="RB144" s="73"/>
      <c r="RC144" s="2"/>
      <c r="RD144" s="69"/>
      <c r="RE144" s="70"/>
      <c r="RF144" s="2"/>
      <c r="RI144" s="72"/>
      <c r="RJ144" s="72"/>
      <c r="RL144" s="73"/>
      <c r="RM144" s="2"/>
      <c r="RN144" s="69"/>
      <c r="RO144" s="70"/>
      <c r="RP144" s="2"/>
      <c r="RS144" s="72"/>
      <c r="RT144" s="72"/>
      <c r="RV144" s="73"/>
      <c r="RW144" s="2"/>
      <c r="RX144" s="69"/>
      <c r="RY144" s="70"/>
      <c r="RZ144" s="2"/>
      <c r="SC144" s="72"/>
      <c r="SD144" s="72"/>
      <c r="SF144" s="73"/>
      <c r="SG144" s="2"/>
      <c r="SH144" s="69"/>
      <c r="SI144" s="70"/>
      <c r="SJ144" s="2"/>
      <c r="SM144" s="72"/>
      <c r="SN144" s="72"/>
      <c r="SP144" s="73"/>
      <c r="SQ144" s="2"/>
      <c r="SR144" s="69"/>
      <c r="SS144" s="70"/>
      <c r="ST144" s="2"/>
      <c r="SW144" s="72"/>
      <c r="SX144" s="72"/>
      <c r="SZ144" s="73"/>
      <c r="TA144" s="2"/>
      <c r="TB144" s="69"/>
      <c r="TC144" s="70"/>
      <c r="TD144" s="2"/>
      <c r="TG144" s="72"/>
      <c r="TH144" s="72"/>
      <c r="TJ144" s="73"/>
      <c r="TK144" s="2"/>
      <c r="TL144" s="69"/>
      <c r="TM144" s="70"/>
      <c r="TN144" s="2"/>
      <c r="TQ144" s="72"/>
      <c r="TR144" s="72"/>
      <c r="TT144" s="73"/>
      <c r="TU144" s="2"/>
      <c r="TV144" s="69"/>
      <c r="TW144" s="70"/>
      <c r="TX144" s="2"/>
      <c r="UA144" s="72"/>
      <c r="UB144" s="72"/>
      <c r="UD144" s="73"/>
      <c r="UE144" s="2"/>
      <c r="UF144" s="69"/>
      <c r="UG144" s="70"/>
      <c r="UH144" s="2"/>
      <c r="UK144" s="72"/>
      <c r="UL144" s="72"/>
      <c r="UN144" s="73"/>
      <c r="UO144" s="2"/>
      <c r="UP144" s="69"/>
      <c r="UQ144" s="70"/>
      <c r="UR144" s="2"/>
      <c r="UU144" s="72"/>
      <c r="UV144" s="72"/>
      <c r="UX144" s="73"/>
      <c r="UY144" s="2"/>
      <c r="UZ144" s="69"/>
      <c r="VA144" s="70"/>
      <c r="VB144" s="2"/>
      <c r="VE144" s="72"/>
      <c r="VF144" s="72"/>
      <c r="VH144" s="73"/>
      <c r="VI144" s="2"/>
      <c r="VJ144" s="69"/>
      <c r="VK144" s="70"/>
      <c r="VL144" s="2"/>
      <c r="VO144" s="72"/>
      <c r="VP144" s="72"/>
      <c r="VR144" s="73"/>
      <c r="VS144" s="2"/>
      <c r="VT144" s="69"/>
      <c r="VU144" s="70"/>
      <c r="VV144" s="2"/>
      <c r="VY144" s="72"/>
      <c r="VZ144" s="72"/>
      <c r="WB144" s="73"/>
      <c r="WC144" s="2"/>
      <c r="WD144" s="69"/>
      <c r="WE144" s="70"/>
      <c r="WF144" s="2"/>
      <c r="WI144" s="72"/>
      <c r="WJ144" s="72"/>
      <c r="WL144" s="73"/>
      <c r="WM144" s="2"/>
      <c r="WN144" s="69"/>
      <c r="WO144" s="70"/>
      <c r="WP144" s="2"/>
      <c r="WS144" s="72"/>
      <c r="WT144" s="72"/>
      <c r="WV144" s="73"/>
      <c r="WW144" s="2"/>
      <c r="WX144" s="69"/>
      <c r="WY144" s="70"/>
      <c r="WZ144" s="2"/>
      <c r="XC144" s="72"/>
      <c r="XD144" s="72"/>
      <c r="XF144" s="73"/>
      <c r="XG144" s="2"/>
      <c r="XH144" s="69"/>
      <c r="XI144" s="70"/>
      <c r="XJ144" s="2"/>
      <c r="XM144" s="72"/>
      <c r="XN144" s="72"/>
      <c r="XP144" s="73"/>
      <c r="XQ144" s="2"/>
      <c r="XR144" s="69"/>
      <c r="XS144" s="70"/>
      <c r="XT144" s="2"/>
      <c r="XW144" s="72"/>
      <c r="XX144" s="72"/>
      <c r="XZ144" s="73"/>
      <c r="YA144" s="2"/>
      <c r="YB144" s="69"/>
      <c r="YC144" s="70"/>
      <c r="YD144" s="2"/>
      <c r="YG144" s="72"/>
      <c r="YH144" s="72"/>
      <c r="YJ144" s="73"/>
      <c r="YK144" s="2"/>
      <c r="YL144" s="69"/>
      <c r="YM144" s="70"/>
      <c r="YN144" s="2"/>
      <c r="YQ144" s="72"/>
      <c r="YR144" s="72"/>
      <c r="YT144" s="73"/>
      <c r="YU144" s="2"/>
      <c r="YV144" s="69"/>
      <c r="YW144" s="70"/>
      <c r="YX144" s="2"/>
      <c r="ZA144" s="72"/>
      <c r="ZB144" s="72"/>
      <c r="ZD144" s="73"/>
      <c r="ZE144" s="2"/>
      <c r="ZF144" s="69"/>
      <c r="ZG144" s="70"/>
      <c r="ZH144" s="2"/>
      <c r="ZK144" s="72"/>
      <c r="ZL144" s="72"/>
      <c r="ZN144" s="73"/>
      <c r="ZO144" s="2"/>
      <c r="ZP144" s="69"/>
      <c r="ZQ144" s="70"/>
      <c r="ZR144" s="2"/>
      <c r="ZU144" s="72"/>
      <c r="ZV144" s="72"/>
      <c r="ZX144" s="73"/>
      <c r="ZY144" s="2"/>
      <c r="ZZ144" s="69"/>
      <c r="AAA144" s="70"/>
      <c r="AAB144" s="2"/>
      <c r="AAE144" s="72"/>
      <c r="AAF144" s="72"/>
      <c r="AAH144" s="73"/>
      <c r="AAI144" s="2"/>
      <c r="AAJ144" s="69"/>
      <c r="AAK144" s="70"/>
      <c r="AAL144" s="2"/>
      <c r="AAO144" s="72"/>
      <c r="AAP144" s="72"/>
      <c r="AAR144" s="73"/>
      <c r="AAS144" s="2"/>
      <c r="AAT144" s="69"/>
      <c r="AAU144" s="70"/>
      <c r="AAV144" s="2"/>
      <c r="AAY144" s="72"/>
      <c r="AAZ144" s="72"/>
      <c r="ABB144" s="73"/>
      <c r="ABC144" s="2"/>
      <c r="ABD144" s="69"/>
      <c r="ABE144" s="70"/>
      <c r="ABF144" s="2"/>
      <c r="ABI144" s="72"/>
      <c r="ABJ144" s="72"/>
      <c r="ABL144" s="73"/>
      <c r="ABM144" s="2"/>
      <c r="ABN144" s="69"/>
      <c r="ABO144" s="70"/>
      <c r="ABP144" s="2"/>
      <c r="ABS144" s="72"/>
      <c r="ABT144" s="72"/>
      <c r="ABV144" s="73"/>
      <c r="ABW144" s="2"/>
      <c r="ABX144" s="69"/>
      <c r="ABY144" s="70"/>
      <c r="ABZ144" s="2"/>
      <c r="ACC144" s="72"/>
      <c r="ACD144" s="72"/>
      <c r="ACF144" s="73"/>
      <c r="ACG144" s="2"/>
      <c r="ACH144" s="69"/>
      <c r="ACI144" s="70"/>
      <c r="ACJ144" s="2"/>
      <c r="ACM144" s="72"/>
      <c r="ACN144" s="72"/>
      <c r="ACP144" s="73"/>
      <c r="ACQ144" s="2"/>
      <c r="ACR144" s="69"/>
      <c r="ACS144" s="70"/>
      <c r="ACT144" s="2"/>
      <c r="ACW144" s="72"/>
      <c r="ACX144" s="72"/>
      <c r="ACZ144" s="73"/>
      <c r="ADA144" s="2"/>
      <c r="ADB144" s="69"/>
      <c r="ADC144" s="70"/>
      <c r="ADD144" s="2"/>
      <c r="ADG144" s="72"/>
      <c r="ADH144" s="72"/>
      <c r="ADJ144" s="73"/>
      <c r="ADK144" s="2"/>
      <c r="ADL144" s="69"/>
      <c r="ADM144" s="70"/>
      <c r="ADN144" s="2"/>
      <c r="ADQ144" s="72"/>
      <c r="ADR144" s="72"/>
      <c r="ADT144" s="73"/>
      <c r="ADU144" s="2"/>
      <c r="ADV144" s="69"/>
      <c r="ADW144" s="70"/>
      <c r="ADX144" s="2"/>
      <c r="AEA144" s="72"/>
      <c r="AEB144" s="72"/>
      <c r="AED144" s="73"/>
      <c r="AEE144" s="2"/>
      <c r="AEF144" s="69"/>
      <c r="AEG144" s="70"/>
      <c r="AEH144" s="2"/>
      <c r="AEK144" s="72"/>
      <c r="AEL144" s="72"/>
      <c r="AEN144" s="73"/>
      <c r="AEO144" s="2"/>
      <c r="AEP144" s="69"/>
      <c r="AEQ144" s="70"/>
      <c r="AER144" s="2"/>
      <c r="AEU144" s="72"/>
      <c r="AEV144" s="72"/>
      <c r="AEX144" s="73"/>
      <c r="AEY144" s="2"/>
      <c r="AEZ144" s="69"/>
      <c r="AFA144" s="70"/>
      <c r="AFB144" s="2"/>
      <c r="AFE144" s="72"/>
      <c r="AFF144" s="72"/>
      <c r="AFH144" s="73"/>
      <c r="AFI144" s="2"/>
      <c r="AFJ144" s="69"/>
      <c r="AFK144" s="70"/>
      <c r="AFL144" s="2"/>
      <c r="AFO144" s="72"/>
      <c r="AFP144" s="72"/>
      <c r="AFR144" s="73"/>
      <c r="AFS144" s="2"/>
      <c r="AFT144" s="69"/>
      <c r="AFU144" s="70"/>
      <c r="AFV144" s="2"/>
      <c r="AFY144" s="72"/>
      <c r="AFZ144" s="72"/>
      <c r="AGB144" s="73"/>
      <c r="AGC144" s="2"/>
      <c r="AGD144" s="69"/>
      <c r="AGE144" s="70"/>
      <c r="AGF144" s="2"/>
      <c r="AGI144" s="72"/>
      <c r="AGJ144" s="72"/>
      <c r="AGL144" s="73"/>
      <c r="AGM144" s="2"/>
      <c r="AGN144" s="69"/>
      <c r="AGO144" s="70"/>
      <c r="AGP144" s="2"/>
      <c r="AGS144" s="72"/>
      <c r="AGT144" s="72"/>
      <c r="AGV144" s="73"/>
      <c r="AGW144" s="2"/>
      <c r="AGX144" s="69"/>
      <c r="AGY144" s="70"/>
      <c r="AGZ144" s="2"/>
      <c r="AHC144" s="72"/>
      <c r="AHD144" s="72"/>
      <c r="AHF144" s="73"/>
      <c r="AHG144" s="2"/>
      <c r="AHH144" s="69"/>
      <c r="AHI144" s="70"/>
      <c r="AHJ144" s="2"/>
      <c r="AHM144" s="72"/>
      <c r="AHN144" s="72"/>
      <c r="AHP144" s="73"/>
      <c r="AHQ144" s="2"/>
      <c r="AHR144" s="69"/>
      <c r="AHS144" s="70"/>
      <c r="AHT144" s="2"/>
      <c r="AHW144" s="72"/>
      <c r="AHX144" s="72"/>
      <c r="AHZ144" s="73"/>
      <c r="AIA144" s="2"/>
      <c r="AIB144" s="69"/>
      <c r="AIC144" s="70"/>
      <c r="AID144" s="2"/>
      <c r="AIG144" s="72"/>
      <c r="AIH144" s="72"/>
      <c r="AIJ144" s="73"/>
      <c r="AIK144" s="2"/>
      <c r="AIL144" s="69"/>
      <c r="AIM144" s="70"/>
      <c r="AIN144" s="2"/>
      <c r="AIQ144" s="72"/>
      <c r="AIR144" s="72"/>
      <c r="AIT144" s="73"/>
      <c r="AIU144" s="2"/>
      <c r="AIV144" s="69"/>
      <c r="AIW144" s="70"/>
      <c r="AIX144" s="2"/>
      <c r="AJA144" s="72"/>
      <c r="AJB144" s="72"/>
      <c r="AJD144" s="73"/>
      <c r="AJE144" s="2"/>
      <c r="AJF144" s="69"/>
      <c r="AJG144" s="70"/>
      <c r="AJH144" s="2"/>
      <c r="AJK144" s="72"/>
      <c r="AJL144" s="72"/>
      <c r="AJN144" s="73"/>
      <c r="AJO144" s="2"/>
      <c r="AJP144" s="69"/>
      <c r="AJQ144" s="70"/>
      <c r="AJR144" s="2"/>
      <c r="AJU144" s="72"/>
      <c r="AJV144" s="72"/>
      <c r="AJX144" s="73"/>
      <c r="AJY144" s="2"/>
      <c r="AJZ144" s="69"/>
      <c r="AKA144" s="70"/>
      <c r="AKB144" s="2"/>
      <c r="AKE144" s="72"/>
      <c r="AKF144" s="72"/>
      <c r="AKH144" s="73"/>
      <c r="AKI144" s="2"/>
      <c r="AKJ144" s="69"/>
      <c r="AKK144" s="70"/>
      <c r="AKL144" s="2"/>
      <c r="AKO144" s="72"/>
      <c r="AKP144" s="72"/>
      <c r="AKR144" s="73"/>
      <c r="AKS144" s="2"/>
      <c r="AKT144" s="69"/>
      <c r="AKU144" s="70"/>
      <c r="AKV144" s="2"/>
      <c r="AKY144" s="72"/>
      <c r="AKZ144" s="72"/>
      <c r="ALB144" s="73"/>
      <c r="ALC144" s="2"/>
      <c r="ALD144" s="69"/>
      <c r="ALE144" s="70"/>
      <c r="ALF144" s="2"/>
      <c r="ALI144" s="72"/>
      <c r="ALJ144" s="72"/>
      <c r="ALL144" s="73"/>
      <c r="ALM144" s="2"/>
      <c r="ALN144" s="69"/>
      <c r="ALO144" s="70"/>
      <c r="ALP144" s="2"/>
      <c r="ALS144" s="72"/>
      <c r="ALT144" s="72"/>
      <c r="ALV144" s="73"/>
      <c r="ALW144" s="2"/>
      <c r="ALX144" s="69"/>
      <c r="ALY144" s="70"/>
      <c r="ALZ144" s="2"/>
      <c r="AMC144" s="72"/>
      <c r="AMD144" s="72"/>
      <c r="AMF144" s="73"/>
      <c r="AMG144" s="2"/>
      <c r="AMH144" s="69"/>
      <c r="AMI144" s="70"/>
      <c r="AMJ144" s="2"/>
    </row>
    <row r="145" spans="1:1024" s="71" customFormat="1" ht="14.25" x14ac:dyDescent="0.2">
      <c r="A145" s="10" t="s">
        <v>168</v>
      </c>
      <c r="B145" s="11">
        <v>43950</v>
      </c>
      <c r="C145" s="32" t="s">
        <v>163</v>
      </c>
      <c r="D145" s="10" t="s">
        <v>56</v>
      </c>
      <c r="E145" s="28">
        <v>9283704.4199999999</v>
      </c>
      <c r="F145" s="28">
        <v>185674.09</v>
      </c>
      <c r="G145" s="24">
        <v>0</v>
      </c>
      <c r="H145" s="24">
        <v>0</v>
      </c>
      <c r="I145" s="28">
        <f t="shared" si="2"/>
        <v>9469378.5099999998</v>
      </c>
      <c r="J145" s="13" t="s">
        <v>30</v>
      </c>
      <c r="K145" s="2"/>
      <c r="L145" s="69"/>
      <c r="M145" s="70"/>
      <c r="N145" s="2"/>
      <c r="Q145" s="72"/>
      <c r="R145" s="72"/>
      <c r="T145" s="73"/>
      <c r="U145" s="2"/>
      <c r="V145" s="69"/>
      <c r="W145" s="70"/>
      <c r="X145" s="2"/>
      <c r="AA145" s="72"/>
      <c r="AB145" s="72"/>
      <c r="AD145" s="73"/>
      <c r="AE145" s="2"/>
      <c r="AF145" s="69"/>
      <c r="AG145" s="70"/>
      <c r="AH145" s="2"/>
      <c r="AK145" s="72"/>
      <c r="AL145" s="72"/>
      <c r="AN145" s="73"/>
      <c r="AO145" s="2"/>
      <c r="AP145" s="69"/>
      <c r="AQ145" s="70"/>
      <c r="AR145" s="2"/>
      <c r="AU145" s="72"/>
      <c r="AV145" s="72"/>
      <c r="AX145" s="73"/>
      <c r="AY145" s="2"/>
      <c r="AZ145" s="69"/>
      <c r="BA145" s="70"/>
      <c r="BB145" s="2"/>
      <c r="BE145" s="72"/>
      <c r="BF145" s="72"/>
      <c r="BH145" s="73"/>
      <c r="BI145" s="2"/>
      <c r="BJ145" s="69"/>
      <c r="BK145" s="70"/>
      <c r="BL145" s="2"/>
      <c r="BO145" s="72"/>
      <c r="BP145" s="72"/>
      <c r="BR145" s="73"/>
      <c r="BS145" s="2"/>
      <c r="BT145" s="69"/>
      <c r="BU145" s="70"/>
      <c r="BV145" s="2"/>
      <c r="BY145" s="72"/>
      <c r="BZ145" s="72"/>
      <c r="CB145" s="73"/>
      <c r="CC145" s="2"/>
      <c r="CD145" s="69"/>
      <c r="CE145" s="70"/>
      <c r="CF145" s="2"/>
      <c r="CI145" s="72"/>
      <c r="CJ145" s="72"/>
      <c r="CL145" s="73"/>
      <c r="CM145" s="2"/>
      <c r="CN145" s="69"/>
      <c r="CO145" s="70"/>
      <c r="CP145" s="2"/>
      <c r="CS145" s="72"/>
      <c r="CT145" s="72"/>
      <c r="CV145" s="73"/>
      <c r="CW145" s="2"/>
      <c r="CX145" s="69"/>
      <c r="CY145" s="70"/>
      <c r="CZ145" s="2"/>
      <c r="DC145" s="72"/>
      <c r="DD145" s="72"/>
      <c r="DF145" s="73"/>
      <c r="DG145" s="2"/>
      <c r="DH145" s="69"/>
      <c r="DI145" s="70"/>
      <c r="DJ145" s="2"/>
      <c r="DM145" s="72"/>
      <c r="DN145" s="72"/>
      <c r="DP145" s="73"/>
      <c r="DQ145" s="2"/>
      <c r="DR145" s="69"/>
      <c r="DS145" s="70"/>
      <c r="DT145" s="2"/>
      <c r="DW145" s="72"/>
      <c r="DX145" s="72"/>
      <c r="DZ145" s="73"/>
      <c r="EA145" s="2"/>
      <c r="EB145" s="69"/>
      <c r="EC145" s="70"/>
      <c r="ED145" s="2"/>
      <c r="EG145" s="72"/>
      <c r="EH145" s="72"/>
      <c r="EJ145" s="73"/>
      <c r="EK145" s="2"/>
      <c r="EL145" s="69"/>
      <c r="EM145" s="70"/>
      <c r="EN145" s="2"/>
      <c r="EQ145" s="72"/>
      <c r="ER145" s="72"/>
      <c r="ET145" s="73"/>
      <c r="EU145" s="2"/>
      <c r="EV145" s="69"/>
      <c r="EW145" s="70"/>
      <c r="EX145" s="2"/>
      <c r="FA145" s="72"/>
      <c r="FB145" s="72"/>
      <c r="FD145" s="73"/>
      <c r="FE145" s="2"/>
      <c r="FF145" s="69"/>
      <c r="FG145" s="70"/>
      <c r="FH145" s="2"/>
      <c r="FK145" s="72"/>
      <c r="FL145" s="72"/>
      <c r="FN145" s="73"/>
      <c r="FO145" s="2"/>
      <c r="FP145" s="69"/>
      <c r="FQ145" s="70"/>
      <c r="FR145" s="2"/>
      <c r="FU145" s="72"/>
      <c r="FV145" s="72"/>
      <c r="FX145" s="73"/>
      <c r="FY145" s="2"/>
      <c r="FZ145" s="69"/>
      <c r="GA145" s="70"/>
      <c r="GB145" s="2"/>
      <c r="GE145" s="72"/>
      <c r="GF145" s="72"/>
      <c r="GH145" s="73"/>
      <c r="GI145" s="2"/>
      <c r="GJ145" s="69"/>
      <c r="GK145" s="70"/>
      <c r="GL145" s="2"/>
      <c r="GO145" s="72"/>
      <c r="GP145" s="72"/>
      <c r="GR145" s="73"/>
      <c r="GS145" s="2"/>
      <c r="GT145" s="69"/>
      <c r="GU145" s="70"/>
      <c r="GV145" s="2"/>
      <c r="GY145" s="72"/>
      <c r="GZ145" s="72"/>
      <c r="HB145" s="73"/>
      <c r="HC145" s="2"/>
      <c r="HD145" s="69"/>
      <c r="HE145" s="70"/>
      <c r="HF145" s="2"/>
      <c r="HI145" s="72"/>
      <c r="HJ145" s="72"/>
      <c r="HL145" s="73"/>
      <c r="HM145" s="2"/>
      <c r="HN145" s="69"/>
      <c r="HO145" s="70"/>
      <c r="HP145" s="2"/>
      <c r="HS145" s="72"/>
      <c r="HT145" s="72"/>
      <c r="HV145" s="73"/>
      <c r="HW145" s="2"/>
      <c r="HX145" s="69"/>
      <c r="HY145" s="70"/>
      <c r="HZ145" s="2"/>
      <c r="IC145" s="72"/>
      <c r="ID145" s="72"/>
      <c r="IF145" s="73"/>
      <c r="IG145" s="2"/>
      <c r="IH145" s="69"/>
      <c r="II145" s="70"/>
      <c r="IJ145" s="2"/>
      <c r="IM145" s="72"/>
      <c r="IN145" s="72"/>
      <c r="IP145" s="73"/>
      <c r="IQ145" s="2"/>
      <c r="IR145" s="69"/>
      <c r="IS145" s="70"/>
      <c r="IT145" s="2"/>
      <c r="IW145" s="72"/>
      <c r="IX145" s="72"/>
      <c r="IZ145" s="73"/>
      <c r="JA145" s="2"/>
      <c r="JB145" s="69"/>
      <c r="JC145" s="70"/>
      <c r="JD145" s="2"/>
      <c r="JG145" s="72"/>
      <c r="JH145" s="72"/>
      <c r="JJ145" s="73"/>
      <c r="JK145" s="2"/>
      <c r="JL145" s="69"/>
      <c r="JM145" s="70"/>
      <c r="JN145" s="2"/>
      <c r="JQ145" s="72"/>
      <c r="JR145" s="72"/>
      <c r="JT145" s="73"/>
      <c r="JU145" s="2"/>
      <c r="JV145" s="69"/>
      <c r="JW145" s="70"/>
      <c r="JX145" s="2"/>
      <c r="KA145" s="72"/>
      <c r="KB145" s="72"/>
      <c r="KD145" s="73"/>
      <c r="KE145" s="2"/>
      <c r="KF145" s="69"/>
      <c r="KG145" s="70"/>
      <c r="KH145" s="2"/>
      <c r="KK145" s="72"/>
      <c r="KL145" s="72"/>
      <c r="KN145" s="73"/>
      <c r="KO145" s="2"/>
      <c r="KP145" s="69"/>
      <c r="KQ145" s="70"/>
      <c r="KR145" s="2"/>
      <c r="KU145" s="72"/>
      <c r="KV145" s="72"/>
      <c r="KX145" s="73"/>
      <c r="KY145" s="2"/>
      <c r="KZ145" s="69"/>
      <c r="LA145" s="70"/>
      <c r="LB145" s="2"/>
      <c r="LE145" s="72"/>
      <c r="LF145" s="72"/>
      <c r="LH145" s="73"/>
      <c r="LI145" s="2"/>
      <c r="LJ145" s="69"/>
      <c r="LK145" s="70"/>
      <c r="LL145" s="2"/>
      <c r="LO145" s="72"/>
      <c r="LP145" s="72"/>
      <c r="LR145" s="73"/>
      <c r="LS145" s="2"/>
      <c r="LT145" s="69"/>
      <c r="LU145" s="70"/>
      <c r="LV145" s="2"/>
      <c r="LY145" s="72"/>
      <c r="LZ145" s="72"/>
      <c r="MB145" s="73"/>
      <c r="MC145" s="2"/>
      <c r="MD145" s="69"/>
      <c r="ME145" s="70"/>
      <c r="MF145" s="2"/>
      <c r="MI145" s="72"/>
      <c r="MJ145" s="72"/>
      <c r="ML145" s="73"/>
      <c r="MM145" s="2"/>
      <c r="MN145" s="69"/>
      <c r="MO145" s="70"/>
      <c r="MP145" s="2"/>
      <c r="MS145" s="72"/>
      <c r="MT145" s="72"/>
      <c r="MV145" s="73"/>
      <c r="MW145" s="2"/>
      <c r="MX145" s="69"/>
      <c r="MY145" s="70"/>
      <c r="MZ145" s="2"/>
      <c r="NC145" s="72"/>
      <c r="ND145" s="72"/>
      <c r="NF145" s="73"/>
      <c r="NG145" s="2"/>
      <c r="NH145" s="69"/>
      <c r="NI145" s="70"/>
      <c r="NJ145" s="2"/>
      <c r="NM145" s="72"/>
      <c r="NN145" s="72"/>
      <c r="NP145" s="73"/>
      <c r="NQ145" s="2"/>
      <c r="NR145" s="69"/>
      <c r="NS145" s="70"/>
      <c r="NT145" s="2"/>
      <c r="NW145" s="72"/>
      <c r="NX145" s="72"/>
      <c r="NZ145" s="73"/>
      <c r="OA145" s="2"/>
      <c r="OB145" s="69"/>
      <c r="OC145" s="70"/>
      <c r="OD145" s="2"/>
      <c r="OG145" s="72"/>
      <c r="OH145" s="72"/>
      <c r="OJ145" s="73"/>
      <c r="OK145" s="2"/>
      <c r="OL145" s="69"/>
      <c r="OM145" s="70"/>
      <c r="ON145" s="2"/>
      <c r="OQ145" s="72"/>
      <c r="OR145" s="72"/>
      <c r="OT145" s="73"/>
      <c r="OU145" s="2"/>
      <c r="OV145" s="69"/>
      <c r="OW145" s="70"/>
      <c r="OX145" s="2"/>
      <c r="PA145" s="72"/>
      <c r="PB145" s="72"/>
      <c r="PD145" s="73"/>
      <c r="PE145" s="2"/>
      <c r="PF145" s="69"/>
      <c r="PG145" s="70"/>
      <c r="PH145" s="2"/>
      <c r="PK145" s="72"/>
      <c r="PL145" s="72"/>
      <c r="PN145" s="73"/>
      <c r="PO145" s="2"/>
      <c r="PP145" s="69"/>
      <c r="PQ145" s="70"/>
      <c r="PR145" s="2"/>
      <c r="PU145" s="72"/>
      <c r="PV145" s="72"/>
      <c r="PX145" s="73"/>
      <c r="PY145" s="2"/>
      <c r="PZ145" s="69"/>
      <c r="QA145" s="70"/>
      <c r="QB145" s="2"/>
      <c r="QE145" s="72"/>
      <c r="QF145" s="72"/>
      <c r="QH145" s="73"/>
      <c r="QI145" s="2"/>
      <c r="QJ145" s="69"/>
      <c r="QK145" s="70"/>
      <c r="QL145" s="2"/>
      <c r="QO145" s="72"/>
      <c r="QP145" s="72"/>
      <c r="QR145" s="73"/>
      <c r="QS145" s="2"/>
      <c r="QT145" s="69"/>
      <c r="QU145" s="70"/>
      <c r="QV145" s="2"/>
      <c r="QY145" s="72"/>
      <c r="QZ145" s="72"/>
      <c r="RB145" s="73"/>
      <c r="RC145" s="2"/>
      <c r="RD145" s="69"/>
      <c r="RE145" s="70"/>
      <c r="RF145" s="2"/>
      <c r="RI145" s="72"/>
      <c r="RJ145" s="72"/>
      <c r="RL145" s="73"/>
      <c r="RM145" s="2"/>
      <c r="RN145" s="69"/>
      <c r="RO145" s="70"/>
      <c r="RP145" s="2"/>
      <c r="RS145" s="72"/>
      <c r="RT145" s="72"/>
      <c r="RV145" s="73"/>
      <c r="RW145" s="2"/>
      <c r="RX145" s="69"/>
      <c r="RY145" s="70"/>
      <c r="RZ145" s="2"/>
      <c r="SC145" s="72"/>
      <c r="SD145" s="72"/>
      <c r="SF145" s="73"/>
      <c r="SG145" s="2"/>
      <c r="SH145" s="69"/>
      <c r="SI145" s="70"/>
      <c r="SJ145" s="2"/>
      <c r="SM145" s="72"/>
      <c r="SN145" s="72"/>
      <c r="SP145" s="73"/>
      <c r="SQ145" s="2"/>
      <c r="SR145" s="69"/>
      <c r="SS145" s="70"/>
      <c r="ST145" s="2"/>
      <c r="SW145" s="72"/>
      <c r="SX145" s="72"/>
      <c r="SZ145" s="73"/>
      <c r="TA145" s="2"/>
      <c r="TB145" s="69"/>
      <c r="TC145" s="70"/>
      <c r="TD145" s="2"/>
      <c r="TG145" s="72"/>
      <c r="TH145" s="72"/>
      <c r="TJ145" s="73"/>
      <c r="TK145" s="2"/>
      <c r="TL145" s="69"/>
      <c r="TM145" s="70"/>
      <c r="TN145" s="2"/>
      <c r="TQ145" s="72"/>
      <c r="TR145" s="72"/>
      <c r="TT145" s="73"/>
      <c r="TU145" s="2"/>
      <c r="TV145" s="69"/>
      <c r="TW145" s="70"/>
      <c r="TX145" s="2"/>
      <c r="UA145" s="72"/>
      <c r="UB145" s="72"/>
      <c r="UD145" s="73"/>
      <c r="UE145" s="2"/>
      <c r="UF145" s="69"/>
      <c r="UG145" s="70"/>
      <c r="UH145" s="2"/>
      <c r="UK145" s="72"/>
      <c r="UL145" s="72"/>
      <c r="UN145" s="73"/>
      <c r="UO145" s="2"/>
      <c r="UP145" s="69"/>
      <c r="UQ145" s="70"/>
      <c r="UR145" s="2"/>
      <c r="UU145" s="72"/>
      <c r="UV145" s="72"/>
      <c r="UX145" s="73"/>
      <c r="UY145" s="2"/>
      <c r="UZ145" s="69"/>
      <c r="VA145" s="70"/>
      <c r="VB145" s="2"/>
      <c r="VE145" s="72"/>
      <c r="VF145" s="72"/>
      <c r="VH145" s="73"/>
      <c r="VI145" s="2"/>
      <c r="VJ145" s="69"/>
      <c r="VK145" s="70"/>
      <c r="VL145" s="2"/>
      <c r="VO145" s="72"/>
      <c r="VP145" s="72"/>
      <c r="VR145" s="73"/>
      <c r="VS145" s="2"/>
      <c r="VT145" s="69"/>
      <c r="VU145" s="70"/>
      <c r="VV145" s="2"/>
      <c r="VY145" s="72"/>
      <c r="VZ145" s="72"/>
      <c r="WB145" s="73"/>
      <c r="WC145" s="2"/>
      <c r="WD145" s="69"/>
      <c r="WE145" s="70"/>
      <c r="WF145" s="2"/>
      <c r="WI145" s="72"/>
      <c r="WJ145" s="72"/>
      <c r="WL145" s="73"/>
      <c r="WM145" s="2"/>
      <c r="WN145" s="69"/>
      <c r="WO145" s="70"/>
      <c r="WP145" s="2"/>
      <c r="WS145" s="72"/>
      <c r="WT145" s="72"/>
      <c r="WV145" s="73"/>
      <c r="WW145" s="2"/>
      <c r="WX145" s="69"/>
      <c r="WY145" s="70"/>
      <c r="WZ145" s="2"/>
      <c r="XC145" s="72"/>
      <c r="XD145" s="72"/>
      <c r="XF145" s="73"/>
      <c r="XG145" s="2"/>
      <c r="XH145" s="69"/>
      <c r="XI145" s="70"/>
      <c r="XJ145" s="2"/>
      <c r="XM145" s="72"/>
      <c r="XN145" s="72"/>
      <c r="XP145" s="73"/>
      <c r="XQ145" s="2"/>
      <c r="XR145" s="69"/>
      <c r="XS145" s="70"/>
      <c r="XT145" s="2"/>
      <c r="XW145" s="72"/>
      <c r="XX145" s="72"/>
      <c r="XZ145" s="73"/>
      <c r="YA145" s="2"/>
      <c r="YB145" s="69"/>
      <c r="YC145" s="70"/>
      <c r="YD145" s="2"/>
      <c r="YG145" s="72"/>
      <c r="YH145" s="72"/>
      <c r="YJ145" s="73"/>
      <c r="YK145" s="2"/>
      <c r="YL145" s="69"/>
      <c r="YM145" s="70"/>
      <c r="YN145" s="2"/>
      <c r="YQ145" s="72"/>
      <c r="YR145" s="72"/>
      <c r="YT145" s="73"/>
      <c r="YU145" s="2"/>
      <c r="YV145" s="69"/>
      <c r="YW145" s="70"/>
      <c r="YX145" s="2"/>
      <c r="ZA145" s="72"/>
      <c r="ZB145" s="72"/>
      <c r="ZD145" s="73"/>
      <c r="ZE145" s="2"/>
      <c r="ZF145" s="69"/>
      <c r="ZG145" s="70"/>
      <c r="ZH145" s="2"/>
      <c r="ZK145" s="72"/>
      <c r="ZL145" s="72"/>
      <c r="ZN145" s="73"/>
      <c r="ZO145" s="2"/>
      <c r="ZP145" s="69"/>
      <c r="ZQ145" s="70"/>
      <c r="ZR145" s="2"/>
      <c r="ZU145" s="72"/>
      <c r="ZV145" s="72"/>
      <c r="ZX145" s="73"/>
      <c r="ZY145" s="2"/>
      <c r="ZZ145" s="69"/>
      <c r="AAA145" s="70"/>
      <c r="AAB145" s="2"/>
      <c r="AAE145" s="72"/>
      <c r="AAF145" s="72"/>
      <c r="AAH145" s="73"/>
      <c r="AAI145" s="2"/>
      <c r="AAJ145" s="69"/>
      <c r="AAK145" s="70"/>
      <c r="AAL145" s="2"/>
      <c r="AAO145" s="72"/>
      <c r="AAP145" s="72"/>
      <c r="AAR145" s="73"/>
      <c r="AAS145" s="2"/>
      <c r="AAT145" s="69"/>
      <c r="AAU145" s="70"/>
      <c r="AAV145" s="2"/>
      <c r="AAY145" s="72"/>
      <c r="AAZ145" s="72"/>
      <c r="ABB145" s="73"/>
      <c r="ABC145" s="2"/>
      <c r="ABD145" s="69"/>
      <c r="ABE145" s="70"/>
      <c r="ABF145" s="2"/>
      <c r="ABI145" s="72"/>
      <c r="ABJ145" s="72"/>
      <c r="ABL145" s="73"/>
      <c r="ABM145" s="2"/>
      <c r="ABN145" s="69"/>
      <c r="ABO145" s="70"/>
      <c r="ABP145" s="2"/>
      <c r="ABS145" s="72"/>
      <c r="ABT145" s="72"/>
      <c r="ABV145" s="73"/>
      <c r="ABW145" s="2"/>
      <c r="ABX145" s="69"/>
      <c r="ABY145" s="70"/>
      <c r="ABZ145" s="2"/>
      <c r="ACC145" s="72"/>
      <c r="ACD145" s="72"/>
      <c r="ACF145" s="73"/>
      <c r="ACG145" s="2"/>
      <c r="ACH145" s="69"/>
      <c r="ACI145" s="70"/>
      <c r="ACJ145" s="2"/>
      <c r="ACM145" s="72"/>
      <c r="ACN145" s="72"/>
      <c r="ACP145" s="73"/>
      <c r="ACQ145" s="2"/>
      <c r="ACR145" s="69"/>
      <c r="ACS145" s="70"/>
      <c r="ACT145" s="2"/>
      <c r="ACW145" s="72"/>
      <c r="ACX145" s="72"/>
      <c r="ACZ145" s="73"/>
      <c r="ADA145" s="2"/>
      <c r="ADB145" s="69"/>
      <c r="ADC145" s="70"/>
      <c r="ADD145" s="2"/>
      <c r="ADG145" s="72"/>
      <c r="ADH145" s="72"/>
      <c r="ADJ145" s="73"/>
      <c r="ADK145" s="2"/>
      <c r="ADL145" s="69"/>
      <c r="ADM145" s="70"/>
      <c r="ADN145" s="2"/>
      <c r="ADQ145" s="72"/>
      <c r="ADR145" s="72"/>
      <c r="ADT145" s="73"/>
      <c r="ADU145" s="2"/>
      <c r="ADV145" s="69"/>
      <c r="ADW145" s="70"/>
      <c r="ADX145" s="2"/>
      <c r="AEA145" s="72"/>
      <c r="AEB145" s="72"/>
      <c r="AED145" s="73"/>
      <c r="AEE145" s="2"/>
      <c r="AEF145" s="69"/>
      <c r="AEG145" s="70"/>
      <c r="AEH145" s="2"/>
      <c r="AEK145" s="72"/>
      <c r="AEL145" s="72"/>
      <c r="AEN145" s="73"/>
      <c r="AEO145" s="2"/>
      <c r="AEP145" s="69"/>
      <c r="AEQ145" s="70"/>
      <c r="AER145" s="2"/>
      <c r="AEU145" s="72"/>
      <c r="AEV145" s="72"/>
      <c r="AEX145" s="73"/>
      <c r="AEY145" s="2"/>
      <c r="AEZ145" s="69"/>
      <c r="AFA145" s="70"/>
      <c r="AFB145" s="2"/>
      <c r="AFE145" s="72"/>
      <c r="AFF145" s="72"/>
      <c r="AFH145" s="73"/>
      <c r="AFI145" s="2"/>
      <c r="AFJ145" s="69"/>
      <c r="AFK145" s="70"/>
      <c r="AFL145" s="2"/>
      <c r="AFO145" s="72"/>
      <c r="AFP145" s="72"/>
      <c r="AFR145" s="73"/>
      <c r="AFS145" s="2"/>
      <c r="AFT145" s="69"/>
      <c r="AFU145" s="70"/>
      <c r="AFV145" s="2"/>
      <c r="AFY145" s="72"/>
      <c r="AFZ145" s="72"/>
      <c r="AGB145" s="73"/>
      <c r="AGC145" s="2"/>
      <c r="AGD145" s="69"/>
      <c r="AGE145" s="70"/>
      <c r="AGF145" s="2"/>
      <c r="AGI145" s="72"/>
      <c r="AGJ145" s="72"/>
      <c r="AGL145" s="73"/>
      <c r="AGM145" s="2"/>
      <c r="AGN145" s="69"/>
      <c r="AGO145" s="70"/>
      <c r="AGP145" s="2"/>
      <c r="AGS145" s="72"/>
      <c r="AGT145" s="72"/>
      <c r="AGV145" s="73"/>
      <c r="AGW145" s="2"/>
      <c r="AGX145" s="69"/>
      <c r="AGY145" s="70"/>
      <c r="AGZ145" s="2"/>
      <c r="AHC145" s="72"/>
      <c r="AHD145" s="72"/>
      <c r="AHF145" s="73"/>
      <c r="AHG145" s="2"/>
      <c r="AHH145" s="69"/>
      <c r="AHI145" s="70"/>
      <c r="AHJ145" s="2"/>
      <c r="AHM145" s="72"/>
      <c r="AHN145" s="72"/>
      <c r="AHP145" s="73"/>
      <c r="AHQ145" s="2"/>
      <c r="AHR145" s="69"/>
      <c r="AHS145" s="70"/>
      <c r="AHT145" s="2"/>
      <c r="AHW145" s="72"/>
      <c r="AHX145" s="72"/>
      <c r="AHZ145" s="73"/>
      <c r="AIA145" s="2"/>
      <c r="AIB145" s="69"/>
      <c r="AIC145" s="70"/>
      <c r="AID145" s="2"/>
      <c r="AIG145" s="72"/>
      <c r="AIH145" s="72"/>
      <c r="AIJ145" s="73"/>
      <c r="AIK145" s="2"/>
      <c r="AIL145" s="69"/>
      <c r="AIM145" s="70"/>
      <c r="AIN145" s="2"/>
      <c r="AIQ145" s="72"/>
      <c r="AIR145" s="72"/>
      <c r="AIT145" s="73"/>
      <c r="AIU145" s="2"/>
      <c r="AIV145" s="69"/>
      <c r="AIW145" s="70"/>
      <c r="AIX145" s="2"/>
      <c r="AJA145" s="72"/>
      <c r="AJB145" s="72"/>
      <c r="AJD145" s="73"/>
      <c r="AJE145" s="2"/>
      <c r="AJF145" s="69"/>
      <c r="AJG145" s="70"/>
      <c r="AJH145" s="2"/>
      <c r="AJK145" s="72"/>
      <c r="AJL145" s="72"/>
      <c r="AJN145" s="73"/>
      <c r="AJO145" s="2"/>
      <c r="AJP145" s="69"/>
      <c r="AJQ145" s="70"/>
      <c r="AJR145" s="2"/>
      <c r="AJU145" s="72"/>
      <c r="AJV145" s="72"/>
      <c r="AJX145" s="73"/>
      <c r="AJY145" s="2"/>
      <c r="AJZ145" s="69"/>
      <c r="AKA145" s="70"/>
      <c r="AKB145" s="2"/>
      <c r="AKE145" s="72"/>
      <c r="AKF145" s="72"/>
      <c r="AKH145" s="73"/>
      <c r="AKI145" s="2"/>
      <c r="AKJ145" s="69"/>
      <c r="AKK145" s="70"/>
      <c r="AKL145" s="2"/>
      <c r="AKO145" s="72"/>
      <c r="AKP145" s="72"/>
      <c r="AKR145" s="73"/>
      <c r="AKS145" s="2"/>
      <c r="AKT145" s="69"/>
      <c r="AKU145" s="70"/>
      <c r="AKV145" s="2"/>
      <c r="AKY145" s="72"/>
      <c r="AKZ145" s="72"/>
      <c r="ALB145" s="73"/>
      <c r="ALC145" s="2"/>
      <c r="ALD145" s="69"/>
      <c r="ALE145" s="70"/>
      <c r="ALF145" s="2"/>
      <c r="ALI145" s="72"/>
      <c r="ALJ145" s="72"/>
      <c r="ALL145" s="73"/>
      <c r="ALM145" s="2"/>
      <c r="ALN145" s="69"/>
      <c r="ALO145" s="70"/>
      <c r="ALP145" s="2"/>
      <c r="ALS145" s="72"/>
      <c r="ALT145" s="72"/>
      <c r="ALV145" s="73"/>
      <c r="ALW145" s="2"/>
      <c r="ALX145" s="69"/>
      <c r="ALY145" s="70"/>
      <c r="ALZ145" s="2"/>
      <c r="AMC145" s="72"/>
      <c r="AMD145" s="72"/>
      <c r="AMF145" s="73"/>
      <c r="AMG145" s="2"/>
      <c r="AMH145" s="69"/>
      <c r="AMI145" s="70"/>
      <c r="AMJ145" s="2"/>
    </row>
    <row r="146" spans="1:1024" s="71" customFormat="1" ht="14.25" x14ac:dyDescent="0.2">
      <c r="A146" s="10" t="s">
        <v>169</v>
      </c>
      <c r="B146" s="11">
        <v>44055</v>
      </c>
      <c r="C146" s="32" t="s">
        <v>163</v>
      </c>
      <c r="D146" s="10" t="s">
        <v>56</v>
      </c>
      <c r="E146" s="28">
        <v>442945.84</v>
      </c>
      <c r="F146" s="28">
        <v>8858.92</v>
      </c>
      <c r="G146" s="24">
        <v>0</v>
      </c>
      <c r="H146" s="24">
        <v>0</v>
      </c>
      <c r="I146" s="28">
        <f t="shared" si="2"/>
        <v>451804.76</v>
      </c>
      <c r="J146" s="13" t="s">
        <v>45</v>
      </c>
      <c r="K146" s="2"/>
      <c r="L146" s="69"/>
      <c r="M146" s="70"/>
      <c r="N146" s="2"/>
      <c r="Q146" s="72"/>
      <c r="R146" s="72"/>
      <c r="T146" s="73"/>
      <c r="U146" s="2"/>
      <c r="V146" s="69"/>
      <c r="W146" s="70"/>
      <c r="X146" s="2"/>
      <c r="AA146" s="72"/>
      <c r="AB146" s="72"/>
      <c r="AD146" s="73"/>
      <c r="AE146" s="2"/>
      <c r="AF146" s="69"/>
      <c r="AG146" s="70"/>
      <c r="AH146" s="2"/>
      <c r="AK146" s="72"/>
      <c r="AL146" s="72"/>
      <c r="AN146" s="73"/>
      <c r="AO146" s="2"/>
      <c r="AP146" s="69"/>
      <c r="AQ146" s="70"/>
      <c r="AR146" s="2"/>
      <c r="AU146" s="72"/>
      <c r="AV146" s="72"/>
      <c r="AX146" s="73"/>
      <c r="AY146" s="2"/>
      <c r="AZ146" s="69"/>
      <c r="BA146" s="70"/>
      <c r="BB146" s="2"/>
      <c r="BE146" s="72"/>
      <c r="BF146" s="72"/>
      <c r="BH146" s="73"/>
      <c r="BI146" s="2"/>
      <c r="BJ146" s="69"/>
      <c r="BK146" s="70"/>
      <c r="BL146" s="2"/>
      <c r="BO146" s="72"/>
      <c r="BP146" s="72"/>
      <c r="BR146" s="73"/>
      <c r="BS146" s="2"/>
      <c r="BT146" s="69"/>
      <c r="BU146" s="70"/>
      <c r="BV146" s="2"/>
      <c r="BY146" s="72"/>
      <c r="BZ146" s="72"/>
      <c r="CB146" s="73"/>
      <c r="CC146" s="2"/>
      <c r="CD146" s="69"/>
      <c r="CE146" s="70"/>
      <c r="CF146" s="2"/>
      <c r="CI146" s="72"/>
      <c r="CJ146" s="72"/>
      <c r="CL146" s="73"/>
      <c r="CM146" s="2"/>
      <c r="CN146" s="69"/>
      <c r="CO146" s="70"/>
      <c r="CP146" s="2"/>
      <c r="CS146" s="72"/>
      <c r="CT146" s="72"/>
      <c r="CV146" s="73"/>
      <c r="CW146" s="2"/>
      <c r="CX146" s="69"/>
      <c r="CY146" s="70"/>
      <c r="CZ146" s="2"/>
      <c r="DC146" s="72"/>
      <c r="DD146" s="72"/>
      <c r="DF146" s="73"/>
      <c r="DG146" s="2"/>
      <c r="DH146" s="69"/>
      <c r="DI146" s="70"/>
      <c r="DJ146" s="2"/>
      <c r="DM146" s="72"/>
      <c r="DN146" s="72"/>
      <c r="DP146" s="73"/>
      <c r="DQ146" s="2"/>
      <c r="DR146" s="69"/>
      <c r="DS146" s="70"/>
      <c r="DT146" s="2"/>
      <c r="DW146" s="72"/>
      <c r="DX146" s="72"/>
      <c r="DZ146" s="73"/>
      <c r="EA146" s="2"/>
      <c r="EB146" s="69"/>
      <c r="EC146" s="70"/>
      <c r="ED146" s="2"/>
      <c r="EG146" s="72"/>
      <c r="EH146" s="72"/>
      <c r="EJ146" s="73"/>
      <c r="EK146" s="2"/>
      <c r="EL146" s="69"/>
      <c r="EM146" s="70"/>
      <c r="EN146" s="2"/>
      <c r="EQ146" s="72"/>
      <c r="ER146" s="72"/>
      <c r="ET146" s="73"/>
      <c r="EU146" s="2"/>
      <c r="EV146" s="69"/>
      <c r="EW146" s="70"/>
      <c r="EX146" s="2"/>
      <c r="FA146" s="72"/>
      <c r="FB146" s="72"/>
      <c r="FD146" s="73"/>
      <c r="FE146" s="2"/>
      <c r="FF146" s="69"/>
      <c r="FG146" s="70"/>
      <c r="FH146" s="2"/>
      <c r="FK146" s="72"/>
      <c r="FL146" s="72"/>
      <c r="FN146" s="73"/>
      <c r="FO146" s="2"/>
      <c r="FP146" s="69"/>
      <c r="FQ146" s="70"/>
      <c r="FR146" s="2"/>
      <c r="FU146" s="72"/>
      <c r="FV146" s="72"/>
      <c r="FX146" s="73"/>
      <c r="FY146" s="2"/>
      <c r="FZ146" s="69"/>
      <c r="GA146" s="70"/>
      <c r="GB146" s="2"/>
      <c r="GE146" s="72"/>
      <c r="GF146" s="72"/>
      <c r="GH146" s="73"/>
      <c r="GI146" s="2"/>
      <c r="GJ146" s="69"/>
      <c r="GK146" s="70"/>
      <c r="GL146" s="2"/>
      <c r="GO146" s="72"/>
      <c r="GP146" s="72"/>
      <c r="GR146" s="73"/>
      <c r="GS146" s="2"/>
      <c r="GT146" s="69"/>
      <c r="GU146" s="70"/>
      <c r="GV146" s="2"/>
      <c r="GY146" s="72"/>
      <c r="GZ146" s="72"/>
      <c r="HB146" s="73"/>
      <c r="HC146" s="2"/>
      <c r="HD146" s="69"/>
      <c r="HE146" s="70"/>
      <c r="HF146" s="2"/>
      <c r="HI146" s="72"/>
      <c r="HJ146" s="72"/>
      <c r="HL146" s="73"/>
      <c r="HM146" s="2"/>
      <c r="HN146" s="69"/>
      <c r="HO146" s="70"/>
      <c r="HP146" s="2"/>
      <c r="HS146" s="72"/>
      <c r="HT146" s="72"/>
      <c r="HV146" s="73"/>
      <c r="HW146" s="2"/>
      <c r="HX146" s="69"/>
      <c r="HY146" s="70"/>
      <c r="HZ146" s="2"/>
      <c r="IC146" s="72"/>
      <c r="ID146" s="72"/>
      <c r="IF146" s="73"/>
      <c r="IG146" s="2"/>
      <c r="IH146" s="69"/>
      <c r="II146" s="70"/>
      <c r="IJ146" s="2"/>
      <c r="IM146" s="72"/>
      <c r="IN146" s="72"/>
      <c r="IP146" s="73"/>
      <c r="IQ146" s="2"/>
      <c r="IR146" s="69"/>
      <c r="IS146" s="70"/>
      <c r="IT146" s="2"/>
      <c r="IW146" s="72"/>
      <c r="IX146" s="72"/>
      <c r="IZ146" s="73"/>
      <c r="JA146" s="2"/>
      <c r="JB146" s="69"/>
      <c r="JC146" s="70"/>
      <c r="JD146" s="2"/>
      <c r="JG146" s="72"/>
      <c r="JH146" s="72"/>
      <c r="JJ146" s="73"/>
      <c r="JK146" s="2"/>
      <c r="JL146" s="69"/>
      <c r="JM146" s="70"/>
      <c r="JN146" s="2"/>
      <c r="JQ146" s="72"/>
      <c r="JR146" s="72"/>
      <c r="JT146" s="73"/>
      <c r="JU146" s="2"/>
      <c r="JV146" s="69"/>
      <c r="JW146" s="70"/>
      <c r="JX146" s="2"/>
      <c r="KA146" s="72"/>
      <c r="KB146" s="72"/>
      <c r="KD146" s="73"/>
      <c r="KE146" s="2"/>
      <c r="KF146" s="69"/>
      <c r="KG146" s="70"/>
      <c r="KH146" s="2"/>
      <c r="KK146" s="72"/>
      <c r="KL146" s="72"/>
      <c r="KN146" s="73"/>
      <c r="KO146" s="2"/>
      <c r="KP146" s="69"/>
      <c r="KQ146" s="70"/>
      <c r="KR146" s="2"/>
      <c r="KU146" s="72"/>
      <c r="KV146" s="72"/>
      <c r="KX146" s="73"/>
      <c r="KY146" s="2"/>
      <c r="KZ146" s="69"/>
      <c r="LA146" s="70"/>
      <c r="LB146" s="2"/>
      <c r="LE146" s="72"/>
      <c r="LF146" s="72"/>
      <c r="LH146" s="73"/>
      <c r="LI146" s="2"/>
      <c r="LJ146" s="69"/>
      <c r="LK146" s="70"/>
      <c r="LL146" s="2"/>
      <c r="LO146" s="72"/>
      <c r="LP146" s="72"/>
      <c r="LR146" s="73"/>
      <c r="LS146" s="2"/>
      <c r="LT146" s="69"/>
      <c r="LU146" s="70"/>
      <c r="LV146" s="2"/>
      <c r="LY146" s="72"/>
      <c r="LZ146" s="72"/>
      <c r="MB146" s="73"/>
      <c r="MC146" s="2"/>
      <c r="MD146" s="69"/>
      <c r="ME146" s="70"/>
      <c r="MF146" s="2"/>
      <c r="MI146" s="72"/>
      <c r="MJ146" s="72"/>
      <c r="ML146" s="73"/>
      <c r="MM146" s="2"/>
      <c r="MN146" s="69"/>
      <c r="MO146" s="70"/>
      <c r="MP146" s="2"/>
      <c r="MS146" s="72"/>
      <c r="MT146" s="72"/>
      <c r="MV146" s="73"/>
      <c r="MW146" s="2"/>
      <c r="MX146" s="69"/>
      <c r="MY146" s="70"/>
      <c r="MZ146" s="2"/>
      <c r="NC146" s="72"/>
      <c r="ND146" s="72"/>
      <c r="NF146" s="73"/>
      <c r="NG146" s="2"/>
      <c r="NH146" s="69"/>
      <c r="NI146" s="70"/>
      <c r="NJ146" s="2"/>
      <c r="NM146" s="72"/>
      <c r="NN146" s="72"/>
      <c r="NP146" s="73"/>
      <c r="NQ146" s="2"/>
      <c r="NR146" s="69"/>
      <c r="NS146" s="70"/>
      <c r="NT146" s="2"/>
      <c r="NW146" s="72"/>
      <c r="NX146" s="72"/>
      <c r="NZ146" s="73"/>
      <c r="OA146" s="2"/>
      <c r="OB146" s="69"/>
      <c r="OC146" s="70"/>
      <c r="OD146" s="2"/>
      <c r="OG146" s="72"/>
      <c r="OH146" s="72"/>
      <c r="OJ146" s="73"/>
      <c r="OK146" s="2"/>
      <c r="OL146" s="69"/>
      <c r="OM146" s="70"/>
      <c r="ON146" s="2"/>
      <c r="OQ146" s="72"/>
      <c r="OR146" s="72"/>
      <c r="OT146" s="73"/>
      <c r="OU146" s="2"/>
      <c r="OV146" s="69"/>
      <c r="OW146" s="70"/>
      <c r="OX146" s="2"/>
      <c r="PA146" s="72"/>
      <c r="PB146" s="72"/>
      <c r="PD146" s="73"/>
      <c r="PE146" s="2"/>
      <c r="PF146" s="69"/>
      <c r="PG146" s="70"/>
      <c r="PH146" s="2"/>
      <c r="PK146" s="72"/>
      <c r="PL146" s="72"/>
      <c r="PN146" s="73"/>
      <c r="PO146" s="2"/>
      <c r="PP146" s="69"/>
      <c r="PQ146" s="70"/>
      <c r="PR146" s="2"/>
      <c r="PU146" s="72"/>
      <c r="PV146" s="72"/>
      <c r="PX146" s="73"/>
      <c r="PY146" s="2"/>
      <c r="PZ146" s="69"/>
      <c r="QA146" s="70"/>
      <c r="QB146" s="2"/>
      <c r="QE146" s="72"/>
      <c r="QF146" s="72"/>
      <c r="QH146" s="73"/>
      <c r="QI146" s="2"/>
      <c r="QJ146" s="69"/>
      <c r="QK146" s="70"/>
      <c r="QL146" s="2"/>
      <c r="QO146" s="72"/>
      <c r="QP146" s="72"/>
      <c r="QR146" s="73"/>
      <c r="QS146" s="2"/>
      <c r="QT146" s="69"/>
      <c r="QU146" s="70"/>
      <c r="QV146" s="2"/>
      <c r="QY146" s="72"/>
      <c r="QZ146" s="72"/>
      <c r="RB146" s="73"/>
      <c r="RC146" s="2"/>
      <c r="RD146" s="69"/>
      <c r="RE146" s="70"/>
      <c r="RF146" s="2"/>
      <c r="RI146" s="72"/>
      <c r="RJ146" s="72"/>
      <c r="RL146" s="73"/>
      <c r="RM146" s="2"/>
      <c r="RN146" s="69"/>
      <c r="RO146" s="70"/>
      <c r="RP146" s="2"/>
      <c r="RS146" s="72"/>
      <c r="RT146" s="72"/>
      <c r="RV146" s="73"/>
      <c r="RW146" s="2"/>
      <c r="RX146" s="69"/>
      <c r="RY146" s="70"/>
      <c r="RZ146" s="2"/>
      <c r="SC146" s="72"/>
      <c r="SD146" s="72"/>
      <c r="SF146" s="73"/>
      <c r="SG146" s="2"/>
      <c r="SH146" s="69"/>
      <c r="SI146" s="70"/>
      <c r="SJ146" s="2"/>
      <c r="SM146" s="72"/>
      <c r="SN146" s="72"/>
      <c r="SP146" s="73"/>
      <c r="SQ146" s="2"/>
      <c r="SR146" s="69"/>
      <c r="SS146" s="70"/>
      <c r="ST146" s="2"/>
      <c r="SW146" s="72"/>
      <c r="SX146" s="72"/>
      <c r="SZ146" s="73"/>
      <c r="TA146" s="2"/>
      <c r="TB146" s="69"/>
      <c r="TC146" s="70"/>
      <c r="TD146" s="2"/>
      <c r="TG146" s="72"/>
      <c r="TH146" s="72"/>
      <c r="TJ146" s="73"/>
      <c r="TK146" s="2"/>
      <c r="TL146" s="69"/>
      <c r="TM146" s="70"/>
      <c r="TN146" s="2"/>
      <c r="TQ146" s="72"/>
      <c r="TR146" s="72"/>
      <c r="TT146" s="73"/>
      <c r="TU146" s="2"/>
      <c r="TV146" s="69"/>
      <c r="TW146" s="70"/>
      <c r="TX146" s="2"/>
      <c r="UA146" s="72"/>
      <c r="UB146" s="72"/>
      <c r="UD146" s="73"/>
      <c r="UE146" s="2"/>
      <c r="UF146" s="69"/>
      <c r="UG146" s="70"/>
      <c r="UH146" s="2"/>
      <c r="UK146" s="72"/>
      <c r="UL146" s="72"/>
      <c r="UN146" s="73"/>
      <c r="UO146" s="2"/>
      <c r="UP146" s="69"/>
      <c r="UQ146" s="70"/>
      <c r="UR146" s="2"/>
      <c r="UU146" s="72"/>
      <c r="UV146" s="72"/>
      <c r="UX146" s="73"/>
      <c r="UY146" s="2"/>
      <c r="UZ146" s="69"/>
      <c r="VA146" s="70"/>
      <c r="VB146" s="2"/>
      <c r="VE146" s="72"/>
      <c r="VF146" s="72"/>
      <c r="VH146" s="73"/>
      <c r="VI146" s="2"/>
      <c r="VJ146" s="69"/>
      <c r="VK146" s="70"/>
      <c r="VL146" s="2"/>
      <c r="VO146" s="72"/>
      <c r="VP146" s="72"/>
      <c r="VR146" s="73"/>
      <c r="VS146" s="2"/>
      <c r="VT146" s="69"/>
      <c r="VU146" s="70"/>
      <c r="VV146" s="2"/>
      <c r="VY146" s="72"/>
      <c r="VZ146" s="72"/>
      <c r="WB146" s="73"/>
      <c r="WC146" s="2"/>
      <c r="WD146" s="69"/>
      <c r="WE146" s="70"/>
      <c r="WF146" s="2"/>
      <c r="WI146" s="72"/>
      <c r="WJ146" s="72"/>
      <c r="WL146" s="73"/>
      <c r="WM146" s="2"/>
      <c r="WN146" s="69"/>
      <c r="WO146" s="70"/>
      <c r="WP146" s="2"/>
      <c r="WS146" s="72"/>
      <c r="WT146" s="72"/>
      <c r="WV146" s="73"/>
      <c r="WW146" s="2"/>
      <c r="WX146" s="69"/>
      <c r="WY146" s="70"/>
      <c r="WZ146" s="2"/>
      <c r="XC146" s="72"/>
      <c r="XD146" s="72"/>
      <c r="XF146" s="73"/>
      <c r="XG146" s="2"/>
      <c r="XH146" s="69"/>
      <c r="XI146" s="70"/>
      <c r="XJ146" s="2"/>
      <c r="XM146" s="72"/>
      <c r="XN146" s="72"/>
      <c r="XP146" s="73"/>
      <c r="XQ146" s="2"/>
      <c r="XR146" s="69"/>
      <c r="XS146" s="70"/>
      <c r="XT146" s="2"/>
      <c r="XW146" s="72"/>
      <c r="XX146" s="72"/>
      <c r="XZ146" s="73"/>
      <c r="YA146" s="2"/>
      <c r="YB146" s="69"/>
      <c r="YC146" s="70"/>
      <c r="YD146" s="2"/>
      <c r="YG146" s="72"/>
      <c r="YH146" s="72"/>
      <c r="YJ146" s="73"/>
      <c r="YK146" s="2"/>
      <c r="YL146" s="69"/>
      <c r="YM146" s="70"/>
      <c r="YN146" s="2"/>
      <c r="YQ146" s="72"/>
      <c r="YR146" s="72"/>
      <c r="YT146" s="73"/>
      <c r="YU146" s="2"/>
      <c r="YV146" s="69"/>
      <c r="YW146" s="70"/>
      <c r="YX146" s="2"/>
      <c r="ZA146" s="72"/>
      <c r="ZB146" s="72"/>
      <c r="ZD146" s="73"/>
      <c r="ZE146" s="2"/>
      <c r="ZF146" s="69"/>
      <c r="ZG146" s="70"/>
      <c r="ZH146" s="2"/>
      <c r="ZK146" s="72"/>
      <c r="ZL146" s="72"/>
      <c r="ZN146" s="73"/>
      <c r="ZO146" s="2"/>
      <c r="ZP146" s="69"/>
      <c r="ZQ146" s="70"/>
      <c r="ZR146" s="2"/>
      <c r="ZU146" s="72"/>
      <c r="ZV146" s="72"/>
      <c r="ZX146" s="73"/>
      <c r="ZY146" s="2"/>
      <c r="ZZ146" s="69"/>
      <c r="AAA146" s="70"/>
      <c r="AAB146" s="2"/>
      <c r="AAE146" s="72"/>
      <c r="AAF146" s="72"/>
      <c r="AAH146" s="73"/>
      <c r="AAI146" s="2"/>
      <c r="AAJ146" s="69"/>
      <c r="AAK146" s="70"/>
      <c r="AAL146" s="2"/>
      <c r="AAO146" s="72"/>
      <c r="AAP146" s="72"/>
      <c r="AAR146" s="73"/>
      <c r="AAS146" s="2"/>
      <c r="AAT146" s="69"/>
      <c r="AAU146" s="70"/>
      <c r="AAV146" s="2"/>
      <c r="AAY146" s="72"/>
      <c r="AAZ146" s="72"/>
      <c r="ABB146" s="73"/>
      <c r="ABC146" s="2"/>
      <c r="ABD146" s="69"/>
      <c r="ABE146" s="70"/>
      <c r="ABF146" s="2"/>
      <c r="ABI146" s="72"/>
      <c r="ABJ146" s="72"/>
      <c r="ABL146" s="73"/>
      <c r="ABM146" s="2"/>
      <c r="ABN146" s="69"/>
      <c r="ABO146" s="70"/>
      <c r="ABP146" s="2"/>
      <c r="ABS146" s="72"/>
      <c r="ABT146" s="72"/>
      <c r="ABV146" s="73"/>
      <c r="ABW146" s="2"/>
      <c r="ABX146" s="69"/>
      <c r="ABY146" s="70"/>
      <c r="ABZ146" s="2"/>
      <c r="ACC146" s="72"/>
      <c r="ACD146" s="72"/>
      <c r="ACF146" s="73"/>
      <c r="ACG146" s="2"/>
      <c r="ACH146" s="69"/>
      <c r="ACI146" s="70"/>
      <c r="ACJ146" s="2"/>
      <c r="ACM146" s="72"/>
      <c r="ACN146" s="72"/>
      <c r="ACP146" s="73"/>
      <c r="ACQ146" s="2"/>
      <c r="ACR146" s="69"/>
      <c r="ACS146" s="70"/>
      <c r="ACT146" s="2"/>
      <c r="ACW146" s="72"/>
      <c r="ACX146" s="72"/>
      <c r="ACZ146" s="73"/>
      <c r="ADA146" s="2"/>
      <c r="ADB146" s="69"/>
      <c r="ADC146" s="70"/>
      <c r="ADD146" s="2"/>
      <c r="ADG146" s="72"/>
      <c r="ADH146" s="72"/>
      <c r="ADJ146" s="73"/>
      <c r="ADK146" s="2"/>
      <c r="ADL146" s="69"/>
      <c r="ADM146" s="70"/>
      <c r="ADN146" s="2"/>
      <c r="ADQ146" s="72"/>
      <c r="ADR146" s="72"/>
      <c r="ADT146" s="73"/>
      <c r="ADU146" s="2"/>
      <c r="ADV146" s="69"/>
      <c r="ADW146" s="70"/>
      <c r="ADX146" s="2"/>
      <c r="AEA146" s="72"/>
      <c r="AEB146" s="72"/>
      <c r="AED146" s="73"/>
      <c r="AEE146" s="2"/>
      <c r="AEF146" s="69"/>
      <c r="AEG146" s="70"/>
      <c r="AEH146" s="2"/>
      <c r="AEK146" s="72"/>
      <c r="AEL146" s="72"/>
      <c r="AEN146" s="73"/>
      <c r="AEO146" s="2"/>
      <c r="AEP146" s="69"/>
      <c r="AEQ146" s="70"/>
      <c r="AER146" s="2"/>
      <c r="AEU146" s="72"/>
      <c r="AEV146" s="72"/>
      <c r="AEX146" s="73"/>
      <c r="AEY146" s="2"/>
      <c r="AEZ146" s="69"/>
      <c r="AFA146" s="70"/>
      <c r="AFB146" s="2"/>
      <c r="AFE146" s="72"/>
      <c r="AFF146" s="72"/>
      <c r="AFH146" s="73"/>
      <c r="AFI146" s="2"/>
      <c r="AFJ146" s="69"/>
      <c r="AFK146" s="70"/>
      <c r="AFL146" s="2"/>
      <c r="AFO146" s="72"/>
      <c r="AFP146" s="72"/>
      <c r="AFR146" s="73"/>
      <c r="AFS146" s="2"/>
      <c r="AFT146" s="69"/>
      <c r="AFU146" s="70"/>
      <c r="AFV146" s="2"/>
      <c r="AFY146" s="72"/>
      <c r="AFZ146" s="72"/>
      <c r="AGB146" s="73"/>
      <c r="AGC146" s="2"/>
      <c r="AGD146" s="69"/>
      <c r="AGE146" s="70"/>
      <c r="AGF146" s="2"/>
      <c r="AGI146" s="72"/>
      <c r="AGJ146" s="72"/>
      <c r="AGL146" s="73"/>
      <c r="AGM146" s="2"/>
      <c r="AGN146" s="69"/>
      <c r="AGO146" s="70"/>
      <c r="AGP146" s="2"/>
      <c r="AGS146" s="72"/>
      <c r="AGT146" s="72"/>
      <c r="AGV146" s="73"/>
      <c r="AGW146" s="2"/>
      <c r="AGX146" s="69"/>
      <c r="AGY146" s="70"/>
      <c r="AGZ146" s="2"/>
      <c r="AHC146" s="72"/>
      <c r="AHD146" s="72"/>
      <c r="AHF146" s="73"/>
      <c r="AHG146" s="2"/>
      <c r="AHH146" s="69"/>
      <c r="AHI146" s="70"/>
      <c r="AHJ146" s="2"/>
      <c r="AHM146" s="72"/>
      <c r="AHN146" s="72"/>
      <c r="AHP146" s="73"/>
      <c r="AHQ146" s="2"/>
      <c r="AHR146" s="69"/>
      <c r="AHS146" s="70"/>
      <c r="AHT146" s="2"/>
      <c r="AHW146" s="72"/>
      <c r="AHX146" s="72"/>
      <c r="AHZ146" s="73"/>
      <c r="AIA146" s="2"/>
      <c r="AIB146" s="69"/>
      <c r="AIC146" s="70"/>
      <c r="AID146" s="2"/>
      <c r="AIG146" s="72"/>
      <c r="AIH146" s="72"/>
      <c r="AIJ146" s="73"/>
      <c r="AIK146" s="2"/>
      <c r="AIL146" s="69"/>
      <c r="AIM146" s="70"/>
      <c r="AIN146" s="2"/>
      <c r="AIQ146" s="72"/>
      <c r="AIR146" s="72"/>
      <c r="AIT146" s="73"/>
      <c r="AIU146" s="2"/>
      <c r="AIV146" s="69"/>
      <c r="AIW146" s="70"/>
      <c r="AIX146" s="2"/>
      <c r="AJA146" s="72"/>
      <c r="AJB146" s="72"/>
      <c r="AJD146" s="73"/>
      <c r="AJE146" s="2"/>
      <c r="AJF146" s="69"/>
      <c r="AJG146" s="70"/>
      <c r="AJH146" s="2"/>
      <c r="AJK146" s="72"/>
      <c r="AJL146" s="72"/>
      <c r="AJN146" s="73"/>
      <c r="AJO146" s="2"/>
      <c r="AJP146" s="69"/>
      <c r="AJQ146" s="70"/>
      <c r="AJR146" s="2"/>
      <c r="AJU146" s="72"/>
      <c r="AJV146" s="72"/>
      <c r="AJX146" s="73"/>
      <c r="AJY146" s="2"/>
      <c r="AJZ146" s="69"/>
      <c r="AKA146" s="70"/>
      <c r="AKB146" s="2"/>
      <c r="AKE146" s="72"/>
      <c r="AKF146" s="72"/>
      <c r="AKH146" s="73"/>
      <c r="AKI146" s="2"/>
      <c r="AKJ146" s="69"/>
      <c r="AKK146" s="70"/>
      <c r="AKL146" s="2"/>
      <c r="AKO146" s="72"/>
      <c r="AKP146" s="72"/>
      <c r="AKR146" s="73"/>
      <c r="AKS146" s="2"/>
      <c r="AKT146" s="69"/>
      <c r="AKU146" s="70"/>
      <c r="AKV146" s="2"/>
      <c r="AKY146" s="72"/>
      <c r="AKZ146" s="72"/>
      <c r="ALB146" s="73"/>
      <c r="ALC146" s="2"/>
      <c r="ALD146" s="69"/>
      <c r="ALE146" s="70"/>
      <c r="ALF146" s="2"/>
      <c r="ALI146" s="72"/>
      <c r="ALJ146" s="72"/>
      <c r="ALL146" s="73"/>
      <c r="ALM146" s="2"/>
      <c r="ALN146" s="69"/>
      <c r="ALO146" s="70"/>
      <c r="ALP146" s="2"/>
      <c r="ALS146" s="72"/>
      <c r="ALT146" s="72"/>
      <c r="ALV146" s="73"/>
      <c r="ALW146" s="2"/>
      <c r="ALX146" s="69"/>
      <c r="ALY146" s="70"/>
      <c r="ALZ146" s="2"/>
      <c r="AMC146" s="72"/>
      <c r="AMD146" s="72"/>
      <c r="AMF146" s="73"/>
      <c r="AMG146" s="2"/>
      <c r="AMH146" s="69"/>
      <c r="AMI146" s="70"/>
      <c r="AMJ146" s="2"/>
    </row>
    <row r="147" spans="1:1024" s="71" customFormat="1" ht="14.25" x14ac:dyDescent="0.2">
      <c r="A147" s="10" t="s">
        <v>170</v>
      </c>
      <c r="B147" s="11">
        <v>44055</v>
      </c>
      <c r="C147" s="32" t="s">
        <v>161</v>
      </c>
      <c r="D147" s="10" t="s">
        <v>56</v>
      </c>
      <c r="E147" s="28">
        <v>4138815.59</v>
      </c>
      <c r="F147" s="28">
        <v>82776.31</v>
      </c>
      <c r="G147" s="24">
        <v>0</v>
      </c>
      <c r="H147" s="24">
        <v>0</v>
      </c>
      <c r="I147" s="28">
        <f t="shared" si="2"/>
        <v>4221591.8999999994</v>
      </c>
      <c r="J147" s="13" t="s">
        <v>45</v>
      </c>
      <c r="K147" s="2"/>
      <c r="L147" s="69"/>
      <c r="M147" s="70"/>
      <c r="N147" s="2"/>
      <c r="Q147" s="72"/>
      <c r="R147" s="72"/>
      <c r="T147" s="73"/>
      <c r="U147" s="2"/>
      <c r="V147" s="69"/>
      <c r="W147" s="70"/>
      <c r="X147" s="2"/>
      <c r="AA147" s="72"/>
      <c r="AB147" s="72"/>
      <c r="AD147" s="73"/>
      <c r="AE147" s="2"/>
      <c r="AF147" s="69"/>
      <c r="AG147" s="70"/>
      <c r="AH147" s="2"/>
      <c r="AK147" s="72"/>
      <c r="AL147" s="72"/>
      <c r="AN147" s="73"/>
      <c r="AO147" s="2"/>
      <c r="AP147" s="69"/>
      <c r="AQ147" s="70"/>
      <c r="AR147" s="2"/>
      <c r="AU147" s="72"/>
      <c r="AV147" s="72"/>
      <c r="AX147" s="73"/>
      <c r="AY147" s="2"/>
      <c r="AZ147" s="69"/>
      <c r="BA147" s="70"/>
      <c r="BB147" s="2"/>
      <c r="BE147" s="72"/>
      <c r="BF147" s="72"/>
      <c r="BH147" s="73"/>
      <c r="BI147" s="2"/>
      <c r="BJ147" s="69"/>
      <c r="BK147" s="70"/>
      <c r="BL147" s="2"/>
      <c r="BO147" s="72"/>
      <c r="BP147" s="72"/>
      <c r="BR147" s="73"/>
      <c r="BS147" s="2"/>
      <c r="BT147" s="69"/>
      <c r="BU147" s="70"/>
      <c r="BV147" s="2"/>
      <c r="BY147" s="72"/>
      <c r="BZ147" s="72"/>
      <c r="CB147" s="73"/>
      <c r="CC147" s="2"/>
      <c r="CD147" s="69"/>
      <c r="CE147" s="70"/>
      <c r="CF147" s="2"/>
      <c r="CI147" s="72"/>
      <c r="CJ147" s="72"/>
      <c r="CL147" s="73"/>
      <c r="CM147" s="2"/>
      <c r="CN147" s="69"/>
      <c r="CO147" s="70"/>
      <c r="CP147" s="2"/>
      <c r="CS147" s="72"/>
      <c r="CT147" s="72"/>
      <c r="CV147" s="73"/>
      <c r="CW147" s="2"/>
      <c r="CX147" s="69"/>
      <c r="CY147" s="70"/>
      <c r="CZ147" s="2"/>
      <c r="DC147" s="72"/>
      <c r="DD147" s="72"/>
      <c r="DF147" s="73"/>
      <c r="DG147" s="2"/>
      <c r="DH147" s="69"/>
      <c r="DI147" s="70"/>
      <c r="DJ147" s="2"/>
      <c r="DM147" s="72"/>
      <c r="DN147" s="72"/>
      <c r="DP147" s="73"/>
      <c r="DQ147" s="2"/>
      <c r="DR147" s="69"/>
      <c r="DS147" s="70"/>
      <c r="DT147" s="2"/>
      <c r="DW147" s="72"/>
      <c r="DX147" s="72"/>
      <c r="DZ147" s="73"/>
      <c r="EA147" s="2"/>
      <c r="EB147" s="69"/>
      <c r="EC147" s="70"/>
      <c r="ED147" s="2"/>
      <c r="EG147" s="72"/>
      <c r="EH147" s="72"/>
      <c r="EJ147" s="73"/>
      <c r="EK147" s="2"/>
      <c r="EL147" s="69"/>
      <c r="EM147" s="70"/>
      <c r="EN147" s="2"/>
      <c r="EQ147" s="72"/>
      <c r="ER147" s="72"/>
      <c r="ET147" s="73"/>
      <c r="EU147" s="2"/>
      <c r="EV147" s="69"/>
      <c r="EW147" s="70"/>
      <c r="EX147" s="2"/>
      <c r="FA147" s="72"/>
      <c r="FB147" s="72"/>
      <c r="FD147" s="73"/>
      <c r="FE147" s="2"/>
      <c r="FF147" s="69"/>
      <c r="FG147" s="70"/>
      <c r="FH147" s="2"/>
      <c r="FK147" s="72"/>
      <c r="FL147" s="72"/>
      <c r="FN147" s="73"/>
      <c r="FO147" s="2"/>
      <c r="FP147" s="69"/>
      <c r="FQ147" s="70"/>
      <c r="FR147" s="2"/>
      <c r="FU147" s="72"/>
      <c r="FV147" s="72"/>
      <c r="FX147" s="73"/>
      <c r="FY147" s="2"/>
      <c r="FZ147" s="69"/>
      <c r="GA147" s="70"/>
      <c r="GB147" s="2"/>
      <c r="GE147" s="72"/>
      <c r="GF147" s="72"/>
      <c r="GH147" s="73"/>
      <c r="GI147" s="2"/>
      <c r="GJ147" s="69"/>
      <c r="GK147" s="70"/>
      <c r="GL147" s="2"/>
      <c r="GO147" s="72"/>
      <c r="GP147" s="72"/>
      <c r="GR147" s="73"/>
      <c r="GS147" s="2"/>
      <c r="GT147" s="69"/>
      <c r="GU147" s="70"/>
      <c r="GV147" s="2"/>
      <c r="GY147" s="72"/>
      <c r="GZ147" s="72"/>
      <c r="HB147" s="73"/>
      <c r="HC147" s="2"/>
      <c r="HD147" s="69"/>
      <c r="HE147" s="70"/>
      <c r="HF147" s="2"/>
      <c r="HI147" s="72"/>
      <c r="HJ147" s="72"/>
      <c r="HL147" s="73"/>
      <c r="HM147" s="2"/>
      <c r="HN147" s="69"/>
      <c r="HO147" s="70"/>
      <c r="HP147" s="2"/>
      <c r="HS147" s="72"/>
      <c r="HT147" s="72"/>
      <c r="HV147" s="73"/>
      <c r="HW147" s="2"/>
      <c r="HX147" s="69"/>
      <c r="HY147" s="70"/>
      <c r="HZ147" s="2"/>
      <c r="IC147" s="72"/>
      <c r="ID147" s="72"/>
      <c r="IF147" s="73"/>
      <c r="IG147" s="2"/>
      <c r="IH147" s="69"/>
      <c r="II147" s="70"/>
      <c r="IJ147" s="2"/>
      <c r="IM147" s="72"/>
      <c r="IN147" s="72"/>
      <c r="IP147" s="73"/>
      <c r="IQ147" s="2"/>
      <c r="IR147" s="69"/>
      <c r="IS147" s="70"/>
      <c r="IT147" s="2"/>
      <c r="IW147" s="72"/>
      <c r="IX147" s="72"/>
      <c r="IZ147" s="73"/>
      <c r="JA147" s="2"/>
      <c r="JB147" s="69"/>
      <c r="JC147" s="70"/>
      <c r="JD147" s="2"/>
      <c r="JG147" s="72"/>
      <c r="JH147" s="72"/>
      <c r="JJ147" s="73"/>
      <c r="JK147" s="2"/>
      <c r="JL147" s="69"/>
      <c r="JM147" s="70"/>
      <c r="JN147" s="2"/>
      <c r="JQ147" s="72"/>
      <c r="JR147" s="72"/>
      <c r="JT147" s="73"/>
      <c r="JU147" s="2"/>
      <c r="JV147" s="69"/>
      <c r="JW147" s="70"/>
      <c r="JX147" s="2"/>
      <c r="KA147" s="72"/>
      <c r="KB147" s="72"/>
      <c r="KD147" s="73"/>
      <c r="KE147" s="2"/>
      <c r="KF147" s="69"/>
      <c r="KG147" s="70"/>
      <c r="KH147" s="2"/>
      <c r="KK147" s="72"/>
      <c r="KL147" s="72"/>
      <c r="KN147" s="73"/>
      <c r="KO147" s="2"/>
      <c r="KP147" s="69"/>
      <c r="KQ147" s="70"/>
      <c r="KR147" s="2"/>
      <c r="KU147" s="72"/>
      <c r="KV147" s="72"/>
      <c r="KX147" s="73"/>
      <c r="KY147" s="2"/>
      <c r="KZ147" s="69"/>
      <c r="LA147" s="70"/>
      <c r="LB147" s="2"/>
      <c r="LE147" s="72"/>
      <c r="LF147" s="72"/>
      <c r="LH147" s="73"/>
      <c r="LI147" s="2"/>
      <c r="LJ147" s="69"/>
      <c r="LK147" s="70"/>
      <c r="LL147" s="2"/>
      <c r="LO147" s="72"/>
      <c r="LP147" s="72"/>
      <c r="LR147" s="73"/>
      <c r="LS147" s="2"/>
      <c r="LT147" s="69"/>
      <c r="LU147" s="70"/>
      <c r="LV147" s="2"/>
      <c r="LY147" s="72"/>
      <c r="LZ147" s="72"/>
      <c r="MB147" s="73"/>
      <c r="MC147" s="2"/>
      <c r="MD147" s="69"/>
      <c r="ME147" s="70"/>
      <c r="MF147" s="2"/>
      <c r="MI147" s="72"/>
      <c r="MJ147" s="72"/>
      <c r="ML147" s="73"/>
      <c r="MM147" s="2"/>
      <c r="MN147" s="69"/>
      <c r="MO147" s="70"/>
      <c r="MP147" s="2"/>
      <c r="MS147" s="72"/>
      <c r="MT147" s="72"/>
      <c r="MV147" s="73"/>
      <c r="MW147" s="2"/>
      <c r="MX147" s="69"/>
      <c r="MY147" s="70"/>
      <c r="MZ147" s="2"/>
      <c r="NC147" s="72"/>
      <c r="ND147" s="72"/>
      <c r="NF147" s="73"/>
      <c r="NG147" s="2"/>
      <c r="NH147" s="69"/>
      <c r="NI147" s="70"/>
      <c r="NJ147" s="2"/>
      <c r="NM147" s="72"/>
      <c r="NN147" s="72"/>
      <c r="NP147" s="73"/>
      <c r="NQ147" s="2"/>
      <c r="NR147" s="69"/>
      <c r="NS147" s="70"/>
      <c r="NT147" s="2"/>
      <c r="NW147" s="72"/>
      <c r="NX147" s="72"/>
      <c r="NZ147" s="73"/>
      <c r="OA147" s="2"/>
      <c r="OB147" s="69"/>
      <c r="OC147" s="70"/>
      <c r="OD147" s="2"/>
      <c r="OG147" s="72"/>
      <c r="OH147" s="72"/>
      <c r="OJ147" s="73"/>
      <c r="OK147" s="2"/>
      <c r="OL147" s="69"/>
      <c r="OM147" s="70"/>
      <c r="ON147" s="2"/>
      <c r="OQ147" s="72"/>
      <c r="OR147" s="72"/>
      <c r="OT147" s="73"/>
      <c r="OU147" s="2"/>
      <c r="OV147" s="69"/>
      <c r="OW147" s="70"/>
      <c r="OX147" s="2"/>
      <c r="PA147" s="72"/>
      <c r="PB147" s="72"/>
      <c r="PD147" s="73"/>
      <c r="PE147" s="2"/>
      <c r="PF147" s="69"/>
      <c r="PG147" s="70"/>
      <c r="PH147" s="2"/>
      <c r="PK147" s="72"/>
      <c r="PL147" s="72"/>
      <c r="PN147" s="73"/>
      <c r="PO147" s="2"/>
      <c r="PP147" s="69"/>
      <c r="PQ147" s="70"/>
      <c r="PR147" s="2"/>
      <c r="PU147" s="72"/>
      <c r="PV147" s="72"/>
      <c r="PX147" s="73"/>
      <c r="PY147" s="2"/>
      <c r="PZ147" s="69"/>
      <c r="QA147" s="70"/>
      <c r="QB147" s="2"/>
      <c r="QE147" s="72"/>
      <c r="QF147" s="72"/>
      <c r="QH147" s="73"/>
      <c r="QI147" s="2"/>
      <c r="QJ147" s="69"/>
      <c r="QK147" s="70"/>
      <c r="QL147" s="2"/>
      <c r="QO147" s="72"/>
      <c r="QP147" s="72"/>
      <c r="QR147" s="73"/>
      <c r="QS147" s="2"/>
      <c r="QT147" s="69"/>
      <c r="QU147" s="70"/>
      <c r="QV147" s="2"/>
      <c r="QY147" s="72"/>
      <c r="QZ147" s="72"/>
      <c r="RB147" s="73"/>
      <c r="RC147" s="2"/>
      <c r="RD147" s="69"/>
      <c r="RE147" s="70"/>
      <c r="RF147" s="2"/>
      <c r="RI147" s="72"/>
      <c r="RJ147" s="72"/>
      <c r="RL147" s="73"/>
      <c r="RM147" s="2"/>
      <c r="RN147" s="69"/>
      <c r="RO147" s="70"/>
      <c r="RP147" s="2"/>
      <c r="RS147" s="72"/>
      <c r="RT147" s="72"/>
      <c r="RV147" s="73"/>
      <c r="RW147" s="2"/>
      <c r="RX147" s="69"/>
      <c r="RY147" s="70"/>
      <c r="RZ147" s="2"/>
      <c r="SC147" s="72"/>
      <c r="SD147" s="72"/>
      <c r="SF147" s="73"/>
      <c r="SG147" s="2"/>
      <c r="SH147" s="69"/>
      <c r="SI147" s="70"/>
      <c r="SJ147" s="2"/>
      <c r="SM147" s="72"/>
      <c r="SN147" s="72"/>
      <c r="SP147" s="73"/>
      <c r="SQ147" s="2"/>
      <c r="SR147" s="69"/>
      <c r="SS147" s="70"/>
      <c r="ST147" s="2"/>
      <c r="SW147" s="72"/>
      <c r="SX147" s="72"/>
      <c r="SZ147" s="73"/>
      <c r="TA147" s="2"/>
      <c r="TB147" s="69"/>
      <c r="TC147" s="70"/>
      <c r="TD147" s="2"/>
      <c r="TG147" s="72"/>
      <c r="TH147" s="72"/>
      <c r="TJ147" s="73"/>
      <c r="TK147" s="2"/>
      <c r="TL147" s="69"/>
      <c r="TM147" s="70"/>
      <c r="TN147" s="2"/>
      <c r="TQ147" s="72"/>
      <c r="TR147" s="72"/>
      <c r="TT147" s="73"/>
      <c r="TU147" s="2"/>
      <c r="TV147" s="69"/>
      <c r="TW147" s="70"/>
      <c r="TX147" s="2"/>
      <c r="UA147" s="72"/>
      <c r="UB147" s="72"/>
      <c r="UD147" s="73"/>
      <c r="UE147" s="2"/>
      <c r="UF147" s="69"/>
      <c r="UG147" s="70"/>
      <c r="UH147" s="2"/>
      <c r="UK147" s="72"/>
      <c r="UL147" s="72"/>
      <c r="UN147" s="73"/>
      <c r="UO147" s="2"/>
      <c r="UP147" s="69"/>
      <c r="UQ147" s="70"/>
      <c r="UR147" s="2"/>
      <c r="UU147" s="72"/>
      <c r="UV147" s="72"/>
      <c r="UX147" s="73"/>
      <c r="UY147" s="2"/>
      <c r="UZ147" s="69"/>
      <c r="VA147" s="70"/>
      <c r="VB147" s="2"/>
      <c r="VE147" s="72"/>
      <c r="VF147" s="72"/>
      <c r="VH147" s="73"/>
      <c r="VI147" s="2"/>
      <c r="VJ147" s="69"/>
      <c r="VK147" s="70"/>
      <c r="VL147" s="2"/>
      <c r="VO147" s="72"/>
      <c r="VP147" s="72"/>
      <c r="VR147" s="73"/>
      <c r="VS147" s="2"/>
      <c r="VT147" s="69"/>
      <c r="VU147" s="70"/>
      <c r="VV147" s="2"/>
      <c r="VY147" s="72"/>
      <c r="VZ147" s="72"/>
      <c r="WB147" s="73"/>
      <c r="WC147" s="2"/>
      <c r="WD147" s="69"/>
      <c r="WE147" s="70"/>
      <c r="WF147" s="2"/>
      <c r="WI147" s="72"/>
      <c r="WJ147" s="72"/>
      <c r="WL147" s="73"/>
      <c r="WM147" s="2"/>
      <c r="WN147" s="69"/>
      <c r="WO147" s="70"/>
      <c r="WP147" s="2"/>
      <c r="WS147" s="72"/>
      <c r="WT147" s="72"/>
      <c r="WV147" s="73"/>
      <c r="WW147" s="2"/>
      <c r="WX147" s="69"/>
      <c r="WY147" s="70"/>
      <c r="WZ147" s="2"/>
      <c r="XC147" s="72"/>
      <c r="XD147" s="72"/>
      <c r="XF147" s="73"/>
      <c r="XG147" s="2"/>
      <c r="XH147" s="69"/>
      <c r="XI147" s="70"/>
      <c r="XJ147" s="2"/>
      <c r="XM147" s="72"/>
      <c r="XN147" s="72"/>
      <c r="XP147" s="73"/>
      <c r="XQ147" s="2"/>
      <c r="XR147" s="69"/>
      <c r="XS147" s="70"/>
      <c r="XT147" s="2"/>
      <c r="XW147" s="72"/>
      <c r="XX147" s="72"/>
      <c r="XZ147" s="73"/>
      <c r="YA147" s="2"/>
      <c r="YB147" s="69"/>
      <c r="YC147" s="70"/>
      <c r="YD147" s="2"/>
      <c r="YG147" s="72"/>
      <c r="YH147" s="72"/>
      <c r="YJ147" s="73"/>
      <c r="YK147" s="2"/>
      <c r="YL147" s="69"/>
      <c r="YM147" s="70"/>
      <c r="YN147" s="2"/>
      <c r="YQ147" s="72"/>
      <c r="YR147" s="72"/>
      <c r="YT147" s="73"/>
      <c r="YU147" s="2"/>
      <c r="YV147" s="69"/>
      <c r="YW147" s="70"/>
      <c r="YX147" s="2"/>
      <c r="ZA147" s="72"/>
      <c r="ZB147" s="72"/>
      <c r="ZD147" s="73"/>
      <c r="ZE147" s="2"/>
      <c r="ZF147" s="69"/>
      <c r="ZG147" s="70"/>
      <c r="ZH147" s="2"/>
      <c r="ZK147" s="72"/>
      <c r="ZL147" s="72"/>
      <c r="ZN147" s="73"/>
      <c r="ZO147" s="2"/>
      <c r="ZP147" s="69"/>
      <c r="ZQ147" s="70"/>
      <c r="ZR147" s="2"/>
      <c r="ZU147" s="72"/>
      <c r="ZV147" s="72"/>
      <c r="ZX147" s="73"/>
      <c r="ZY147" s="2"/>
      <c r="ZZ147" s="69"/>
      <c r="AAA147" s="70"/>
      <c r="AAB147" s="2"/>
      <c r="AAE147" s="72"/>
      <c r="AAF147" s="72"/>
      <c r="AAH147" s="73"/>
      <c r="AAI147" s="2"/>
      <c r="AAJ147" s="69"/>
      <c r="AAK147" s="70"/>
      <c r="AAL147" s="2"/>
      <c r="AAO147" s="72"/>
      <c r="AAP147" s="72"/>
      <c r="AAR147" s="73"/>
      <c r="AAS147" s="2"/>
      <c r="AAT147" s="69"/>
      <c r="AAU147" s="70"/>
      <c r="AAV147" s="2"/>
      <c r="AAY147" s="72"/>
      <c r="AAZ147" s="72"/>
      <c r="ABB147" s="73"/>
      <c r="ABC147" s="2"/>
      <c r="ABD147" s="69"/>
      <c r="ABE147" s="70"/>
      <c r="ABF147" s="2"/>
      <c r="ABI147" s="72"/>
      <c r="ABJ147" s="72"/>
      <c r="ABL147" s="73"/>
      <c r="ABM147" s="2"/>
      <c r="ABN147" s="69"/>
      <c r="ABO147" s="70"/>
      <c r="ABP147" s="2"/>
      <c r="ABS147" s="72"/>
      <c r="ABT147" s="72"/>
      <c r="ABV147" s="73"/>
      <c r="ABW147" s="2"/>
      <c r="ABX147" s="69"/>
      <c r="ABY147" s="70"/>
      <c r="ABZ147" s="2"/>
      <c r="ACC147" s="72"/>
      <c r="ACD147" s="72"/>
      <c r="ACF147" s="73"/>
      <c r="ACG147" s="2"/>
      <c r="ACH147" s="69"/>
      <c r="ACI147" s="70"/>
      <c r="ACJ147" s="2"/>
      <c r="ACM147" s="72"/>
      <c r="ACN147" s="72"/>
      <c r="ACP147" s="73"/>
      <c r="ACQ147" s="2"/>
      <c r="ACR147" s="69"/>
      <c r="ACS147" s="70"/>
      <c r="ACT147" s="2"/>
      <c r="ACW147" s="72"/>
      <c r="ACX147" s="72"/>
      <c r="ACZ147" s="73"/>
      <c r="ADA147" s="2"/>
      <c r="ADB147" s="69"/>
      <c r="ADC147" s="70"/>
      <c r="ADD147" s="2"/>
      <c r="ADG147" s="72"/>
      <c r="ADH147" s="72"/>
      <c r="ADJ147" s="73"/>
      <c r="ADK147" s="2"/>
      <c r="ADL147" s="69"/>
      <c r="ADM147" s="70"/>
      <c r="ADN147" s="2"/>
      <c r="ADQ147" s="72"/>
      <c r="ADR147" s="72"/>
      <c r="ADT147" s="73"/>
      <c r="ADU147" s="2"/>
      <c r="ADV147" s="69"/>
      <c r="ADW147" s="70"/>
      <c r="ADX147" s="2"/>
      <c r="AEA147" s="72"/>
      <c r="AEB147" s="72"/>
      <c r="AED147" s="73"/>
      <c r="AEE147" s="2"/>
      <c r="AEF147" s="69"/>
      <c r="AEG147" s="70"/>
      <c r="AEH147" s="2"/>
      <c r="AEK147" s="72"/>
      <c r="AEL147" s="72"/>
      <c r="AEN147" s="73"/>
      <c r="AEO147" s="2"/>
      <c r="AEP147" s="69"/>
      <c r="AEQ147" s="70"/>
      <c r="AER147" s="2"/>
      <c r="AEU147" s="72"/>
      <c r="AEV147" s="72"/>
      <c r="AEX147" s="73"/>
      <c r="AEY147" s="2"/>
      <c r="AEZ147" s="69"/>
      <c r="AFA147" s="70"/>
      <c r="AFB147" s="2"/>
      <c r="AFE147" s="72"/>
      <c r="AFF147" s="72"/>
      <c r="AFH147" s="73"/>
      <c r="AFI147" s="2"/>
      <c r="AFJ147" s="69"/>
      <c r="AFK147" s="70"/>
      <c r="AFL147" s="2"/>
      <c r="AFO147" s="72"/>
      <c r="AFP147" s="72"/>
      <c r="AFR147" s="73"/>
      <c r="AFS147" s="2"/>
      <c r="AFT147" s="69"/>
      <c r="AFU147" s="70"/>
      <c r="AFV147" s="2"/>
      <c r="AFY147" s="72"/>
      <c r="AFZ147" s="72"/>
      <c r="AGB147" s="73"/>
      <c r="AGC147" s="2"/>
      <c r="AGD147" s="69"/>
      <c r="AGE147" s="70"/>
      <c r="AGF147" s="2"/>
      <c r="AGI147" s="72"/>
      <c r="AGJ147" s="72"/>
      <c r="AGL147" s="73"/>
      <c r="AGM147" s="2"/>
      <c r="AGN147" s="69"/>
      <c r="AGO147" s="70"/>
      <c r="AGP147" s="2"/>
      <c r="AGS147" s="72"/>
      <c r="AGT147" s="72"/>
      <c r="AGV147" s="73"/>
      <c r="AGW147" s="2"/>
      <c r="AGX147" s="69"/>
      <c r="AGY147" s="70"/>
      <c r="AGZ147" s="2"/>
      <c r="AHC147" s="72"/>
      <c r="AHD147" s="72"/>
      <c r="AHF147" s="73"/>
      <c r="AHG147" s="2"/>
      <c r="AHH147" s="69"/>
      <c r="AHI147" s="70"/>
      <c r="AHJ147" s="2"/>
      <c r="AHM147" s="72"/>
      <c r="AHN147" s="72"/>
      <c r="AHP147" s="73"/>
      <c r="AHQ147" s="2"/>
      <c r="AHR147" s="69"/>
      <c r="AHS147" s="70"/>
      <c r="AHT147" s="2"/>
      <c r="AHW147" s="72"/>
      <c r="AHX147" s="72"/>
      <c r="AHZ147" s="73"/>
      <c r="AIA147" s="2"/>
      <c r="AIB147" s="69"/>
      <c r="AIC147" s="70"/>
      <c r="AID147" s="2"/>
      <c r="AIG147" s="72"/>
      <c r="AIH147" s="72"/>
      <c r="AIJ147" s="73"/>
      <c r="AIK147" s="2"/>
      <c r="AIL147" s="69"/>
      <c r="AIM147" s="70"/>
      <c r="AIN147" s="2"/>
      <c r="AIQ147" s="72"/>
      <c r="AIR147" s="72"/>
      <c r="AIT147" s="73"/>
      <c r="AIU147" s="2"/>
      <c r="AIV147" s="69"/>
      <c r="AIW147" s="70"/>
      <c r="AIX147" s="2"/>
      <c r="AJA147" s="72"/>
      <c r="AJB147" s="72"/>
      <c r="AJD147" s="73"/>
      <c r="AJE147" s="2"/>
      <c r="AJF147" s="69"/>
      <c r="AJG147" s="70"/>
      <c r="AJH147" s="2"/>
      <c r="AJK147" s="72"/>
      <c r="AJL147" s="72"/>
      <c r="AJN147" s="73"/>
      <c r="AJO147" s="2"/>
      <c r="AJP147" s="69"/>
      <c r="AJQ147" s="70"/>
      <c r="AJR147" s="2"/>
      <c r="AJU147" s="72"/>
      <c r="AJV147" s="72"/>
      <c r="AJX147" s="73"/>
      <c r="AJY147" s="2"/>
      <c r="AJZ147" s="69"/>
      <c r="AKA147" s="70"/>
      <c r="AKB147" s="2"/>
      <c r="AKE147" s="72"/>
      <c r="AKF147" s="72"/>
      <c r="AKH147" s="73"/>
      <c r="AKI147" s="2"/>
      <c r="AKJ147" s="69"/>
      <c r="AKK147" s="70"/>
      <c r="AKL147" s="2"/>
      <c r="AKO147" s="72"/>
      <c r="AKP147" s="72"/>
      <c r="AKR147" s="73"/>
      <c r="AKS147" s="2"/>
      <c r="AKT147" s="69"/>
      <c r="AKU147" s="70"/>
      <c r="AKV147" s="2"/>
      <c r="AKY147" s="72"/>
      <c r="AKZ147" s="72"/>
      <c r="ALB147" s="73"/>
      <c r="ALC147" s="2"/>
      <c r="ALD147" s="69"/>
      <c r="ALE147" s="70"/>
      <c r="ALF147" s="2"/>
      <c r="ALI147" s="72"/>
      <c r="ALJ147" s="72"/>
      <c r="ALL147" s="73"/>
      <c r="ALM147" s="2"/>
      <c r="ALN147" s="69"/>
      <c r="ALO147" s="70"/>
      <c r="ALP147" s="2"/>
      <c r="ALS147" s="72"/>
      <c r="ALT147" s="72"/>
      <c r="ALV147" s="73"/>
      <c r="ALW147" s="2"/>
      <c r="ALX147" s="69"/>
      <c r="ALY147" s="70"/>
      <c r="ALZ147" s="2"/>
      <c r="AMC147" s="72"/>
      <c r="AMD147" s="72"/>
      <c r="AMF147" s="73"/>
      <c r="AMG147" s="2"/>
      <c r="AMH147" s="69"/>
      <c r="AMI147" s="70"/>
      <c r="AMJ147" s="2"/>
    </row>
    <row r="148" spans="1:1024" s="71" customFormat="1" ht="14.25" x14ac:dyDescent="0.2">
      <c r="A148" s="28" t="s">
        <v>171</v>
      </c>
      <c r="B148" s="11">
        <v>44147</v>
      </c>
      <c r="C148" s="32" t="s">
        <v>161</v>
      </c>
      <c r="D148" s="10" t="s">
        <v>56</v>
      </c>
      <c r="E148" s="28">
        <v>20680671.93</v>
      </c>
      <c r="F148" s="28">
        <v>413613.44</v>
      </c>
      <c r="G148" s="24">
        <v>0</v>
      </c>
      <c r="H148" s="24">
        <v>0</v>
      </c>
      <c r="I148" s="28">
        <f t="shared" si="2"/>
        <v>21094285.370000001</v>
      </c>
      <c r="J148" s="13" t="s">
        <v>50</v>
      </c>
      <c r="K148" s="2"/>
      <c r="L148" s="69"/>
      <c r="M148" s="70"/>
      <c r="N148" s="2"/>
      <c r="Q148" s="72"/>
      <c r="R148" s="72"/>
      <c r="T148" s="73"/>
      <c r="U148" s="2"/>
      <c r="V148" s="69"/>
      <c r="W148" s="70"/>
      <c r="X148" s="2"/>
      <c r="AA148" s="72"/>
      <c r="AB148" s="72"/>
      <c r="AD148" s="73"/>
      <c r="AE148" s="2"/>
      <c r="AF148" s="69"/>
      <c r="AG148" s="70"/>
      <c r="AH148" s="2"/>
      <c r="AK148" s="72"/>
      <c r="AL148" s="72"/>
      <c r="AN148" s="73"/>
      <c r="AO148" s="2"/>
      <c r="AP148" s="69"/>
      <c r="AQ148" s="70"/>
      <c r="AR148" s="2"/>
      <c r="AU148" s="72"/>
      <c r="AV148" s="72"/>
      <c r="AX148" s="73"/>
      <c r="AY148" s="2"/>
      <c r="AZ148" s="69"/>
      <c r="BA148" s="70"/>
      <c r="BB148" s="2"/>
      <c r="BE148" s="72"/>
      <c r="BF148" s="72"/>
      <c r="BH148" s="73"/>
      <c r="BI148" s="2"/>
      <c r="BJ148" s="69"/>
      <c r="BK148" s="70"/>
      <c r="BL148" s="2"/>
      <c r="BO148" s="72"/>
      <c r="BP148" s="72"/>
      <c r="BR148" s="73"/>
      <c r="BS148" s="2"/>
      <c r="BT148" s="69"/>
      <c r="BU148" s="70"/>
      <c r="BV148" s="2"/>
      <c r="BY148" s="72"/>
      <c r="BZ148" s="72"/>
      <c r="CB148" s="73"/>
      <c r="CC148" s="2"/>
      <c r="CD148" s="69"/>
      <c r="CE148" s="70"/>
      <c r="CF148" s="2"/>
      <c r="CI148" s="72"/>
      <c r="CJ148" s="72"/>
      <c r="CL148" s="73"/>
      <c r="CM148" s="2"/>
      <c r="CN148" s="69"/>
      <c r="CO148" s="70"/>
      <c r="CP148" s="2"/>
      <c r="CS148" s="72"/>
      <c r="CT148" s="72"/>
      <c r="CV148" s="73"/>
      <c r="CW148" s="2"/>
      <c r="CX148" s="69"/>
      <c r="CY148" s="70"/>
      <c r="CZ148" s="2"/>
      <c r="DC148" s="72"/>
      <c r="DD148" s="72"/>
      <c r="DF148" s="73"/>
      <c r="DG148" s="2"/>
      <c r="DH148" s="69"/>
      <c r="DI148" s="70"/>
      <c r="DJ148" s="2"/>
      <c r="DM148" s="72"/>
      <c r="DN148" s="72"/>
      <c r="DP148" s="73"/>
      <c r="DQ148" s="2"/>
      <c r="DR148" s="69"/>
      <c r="DS148" s="70"/>
      <c r="DT148" s="2"/>
      <c r="DW148" s="72"/>
      <c r="DX148" s="72"/>
      <c r="DZ148" s="73"/>
      <c r="EA148" s="2"/>
      <c r="EB148" s="69"/>
      <c r="EC148" s="70"/>
      <c r="ED148" s="2"/>
      <c r="EG148" s="72"/>
      <c r="EH148" s="72"/>
      <c r="EJ148" s="73"/>
      <c r="EK148" s="2"/>
      <c r="EL148" s="69"/>
      <c r="EM148" s="70"/>
      <c r="EN148" s="2"/>
      <c r="EQ148" s="72"/>
      <c r="ER148" s="72"/>
      <c r="ET148" s="73"/>
      <c r="EU148" s="2"/>
      <c r="EV148" s="69"/>
      <c r="EW148" s="70"/>
      <c r="EX148" s="2"/>
      <c r="FA148" s="72"/>
      <c r="FB148" s="72"/>
      <c r="FD148" s="73"/>
      <c r="FE148" s="2"/>
      <c r="FF148" s="69"/>
      <c r="FG148" s="70"/>
      <c r="FH148" s="2"/>
      <c r="FK148" s="72"/>
      <c r="FL148" s="72"/>
      <c r="FN148" s="73"/>
      <c r="FO148" s="2"/>
      <c r="FP148" s="69"/>
      <c r="FQ148" s="70"/>
      <c r="FR148" s="2"/>
      <c r="FU148" s="72"/>
      <c r="FV148" s="72"/>
      <c r="FX148" s="73"/>
      <c r="FY148" s="2"/>
      <c r="FZ148" s="69"/>
      <c r="GA148" s="70"/>
      <c r="GB148" s="2"/>
      <c r="GE148" s="72"/>
      <c r="GF148" s="72"/>
      <c r="GH148" s="73"/>
      <c r="GI148" s="2"/>
      <c r="GJ148" s="69"/>
      <c r="GK148" s="70"/>
      <c r="GL148" s="2"/>
      <c r="GO148" s="72"/>
      <c r="GP148" s="72"/>
      <c r="GR148" s="73"/>
      <c r="GS148" s="2"/>
      <c r="GT148" s="69"/>
      <c r="GU148" s="70"/>
      <c r="GV148" s="2"/>
      <c r="GY148" s="72"/>
      <c r="GZ148" s="72"/>
      <c r="HB148" s="73"/>
      <c r="HC148" s="2"/>
      <c r="HD148" s="69"/>
      <c r="HE148" s="70"/>
      <c r="HF148" s="2"/>
      <c r="HI148" s="72"/>
      <c r="HJ148" s="72"/>
      <c r="HL148" s="73"/>
      <c r="HM148" s="2"/>
      <c r="HN148" s="69"/>
      <c r="HO148" s="70"/>
      <c r="HP148" s="2"/>
      <c r="HS148" s="72"/>
      <c r="HT148" s="72"/>
      <c r="HV148" s="73"/>
      <c r="HW148" s="2"/>
      <c r="HX148" s="69"/>
      <c r="HY148" s="70"/>
      <c r="HZ148" s="2"/>
      <c r="IC148" s="72"/>
      <c r="ID148" s="72"/>
      <c r="IF148" s="73"/>
      <c r="IG148" s="2"/>
      <c r="IH148" s="69"/>
      <c r="II148" s="70"/>
      <c r="IJ148" s="2"/>
      <c r="IM148" s="72"/>
      <c r="IN148" s="72"/>
      <c r="IP148" s="73"/>
      <c r="IQ148" s="2"/>
      <c r="IR148" s="69"/>
      <c r="IS148" s="70"/>
      <c r="IT148" s="2"/>
      <c r="IW148" s="72"/>
      <c r="IX148" s="72"/>
      <c r="IZ148" s="73"/>
      <c r="JA148" s="2"/>
      <c r="JB148" s="69"/>
      <c r="JC148" s="70"/>
      <c r="JD148" s="2"/>
      <c r="JG148" s="72"/>
      <c r="JH148" s="72"/>
      <c r="JJ148" s="73"/>
      <c r="JK148" s="2"/>
      <c r="JL148" s="69"/>
      <c r="JM148" s="70"/>
      <c r="JN148" s="2"/>
      <c r="JQ148" s="72"/>
      <c r="JR148" s="72"/>
      <c r="JT148" s="73"/>
      <c r="JU148" s="2"/>
      <c r="JV148" s="69"/>
      <c r="JW148" s="70"/>
      <c r="JX148" s="2"/>
      <c r="KA148" s="72"/>
      <c r="KB148" s="72"/>
      <c r="KD148" s="73"/>
      <c r="KE148" s="2"/>
      <c r="KF148" s="69"/>
      <c r="KG148" s="70"/>
      <c r="KH148" s="2"/>
      <c r="KK148" s="72"/>
      <c r="KL148" s="72"/>
      <c r="KN148" s="73"/>
      <c r="KO148" s="2"/>
      <c r="KP148" s="69"/>
      <c r="KQ148" s="70"/>
      <c r="KR148" s="2"/>
      <c r="KU148" s="72"/>
      <c r="KV148" s="72"/>
      <c r="KX148" s="73"/>
      <c r="KY148" s="2"/>
      <c r="KZ148" s="69"/>
      <c r="LA148" s="70"/>
      <c r="LB148" s="2"/>
      <c r="LE148" s="72"/>
      <c r="LF148" s="72"/>
      <c r="LH148" s="73"/>
      <c r="LI148" s="2"/>
      <c r="LJ148" s="69"/>
      <c r="LK148" s="70"/>
      <c r="LL148" s="2"/>
      <c r="LO148" s="72"/>
      <c r="LP148" s="72"/>
      <c r="LR148" s="73"/>
      <c r="LS148" s="2"/>
      <c r="LT148" s="69"/>
      <c r="LU148" s="70"/>
      <c r="LV148" s="2"/>
      <c r="LY148" s="72"/>
      <c r="LZ148" s="72"/>
      <c r="MB148" s="73"/>
      <c r="MC148" s="2"/>
      <c r="MD148" s="69"/>
      <c r="ME148" s="70"/>
      <c r="MF148" s="2"/>
      <c r="MI148" s="72"/>
      <c r="MJ148" s="72"/>
      <c r="ML148" s="73"/>
      <c r="MM148" s="2"/>
      <c r="MN148" s="69"/>
      <c r="MO148" s="70"/>
      <c r="MP148" s="2"/>
      <c r="MS148" s="72"/>
      <c r="MT148" s="72"/>
      <c r="MV148" s="73"/>
      <c r="MW148" s="2"/>
      <c r="MX148" s="69"/>
      <c r="MY148" s="70"/>
      <c r="MZ148" s="2"/>
      <c r="NC148" s="72"/>
      <c r="ND148" s="72"/>
      <c r="NF148" s="73"/>
      <c r="NG148" s="2"/>
      <c r="NH148" s="69"/>
      <c r="NI148" s="70"/>
      <c r="NJ148" s="2"/>
      <c r="NM148" s="72"/>
      <c r="NN148" s="72"/>
      <c r="NP148" s="73"/>
      <c r="NQ148" s="2"/>
      <c r="NR148" s="69"/>
      <c r="NS148" s="70"/>
      <c r="NT148" s="2"/>
      <c r="NW148" s="72"/>
      <c r="NX148" s="72"/>
      <c r="NZ148" s="73"/>
      <c r="OA148" s="2"/>
      <c r="OB148" s="69"/>
      <c r="OC148" s="70"/>
      <c r="OD148" s="2"/>
      <c r="OG148" s="72"/>
      <c r="OH148" s="72"/>
      <c r="OJ148" s="73"/>
      <c r="OK148" s="2"/>
      <c r="OL148" s="69"/>
      <c r="OM148" s="70"/>
      <c r="ON148" s="2"/>
      <c r="OQ148" s="72"/>
      <c r="OR148" s="72"/>
      <c r="OT148" s="73"/>
      <c r="OU148" s="2"/>
      <c r="OV148" s="69"/>
      <c r="OW148" s="70"/>
      <c r="OX148" s="2"/>
      <c r="PA148" s="72"/>
      <c r="PB148" s="72"/>
      <c r="PD148" s="73"/>
      <c r="PE148" s="2"/>
      <c r="PF148" s="69"/>
      <c r="PG148" s="70"/>
      <c r="PH148" s="2"/>
      <c r="PK148" s="72"/>
      <c r="PL148" s="72"/>
      <c r="PN148" s="73"/>
      <c r="PO148" s="2"/>
      <c r="PP148" s="69"/>
      <c r="PQ148" s="70"/>
      <c r="PR148" s="2"/>
      <c r="PU148" s="72"/>
      <c r="PV148" s="72"/>
      <c r="PX148" s="73"/>
      <c r="PY148" s="2"/>
      <c r="PZ148" s="69"/>
      <c r="QA148" s="70"/>
      <c r="QB148" s="2"/>
      <c r="QE148" s="72"/>
      <c r="QF148" s="72"/>
      <c r="QH148" s="73"/>
      <c r="QI148" s="2"/>
      <c r="QJ148" s="69"/>
      <c r="QK148" s="70"/>
      <c r="QL148" s="2"/>
      <c r="QO148" s="72"/>
      <c r="QP148" s="72"/>
      <c r="QR148" s="73"/>
      <c r="QS148" s="2"/>
      <c r="QT148" s="69"/>
      <c r="QU148" s="70"/>
      <c r="QV148" s="2"/>
      <c r="QY148" s="72"/>
      <c r="QZ148" s="72"/>
      <c r="RB148" s="73"/>
      <c r="RC148" s="2"/>
      <c r="RD148" s="69"/>
      <c r="RE148" s="70"/>
      <c r="RF148" s="2"/>
      <c r="RI148" s="72"/>
      <c r="RJ148" s="72"/>
      <c r="RL148" s="73"/>
      <c r="RM148" s="2"/>
      <c r="RN148" s="69"/>
      <c r="RO148" s="70"/>
      <c r="RP148" s="2"/>
      <c r="RS148" s="72"/>
      <c r="RT148" s="72"/>
      <c r="RV148" s="73"/>
      <c r="RW148" s="2"/>
      <c r="RX148" s="69"/>
      <c r="RY148" s="70"/>
      <c r="RZ148" s="2"/>
      <c r="SC148" s="72"/>
      <c r="SD148" s="72"/>
      <c r="SF148" s="73"/>
      <c r="SG148" s="2"/>
      <c r="SH148" s="69"/>
      <c r="SI148" s="70"/>
      <c r="SJ148" s="2"/>
      <c r="SM148" s="72"/>
      <c r="SN148" s="72"/>
      <c r="SP148" s="73"/>
      <c r="SQ148" s="2"/>
      <c r="SR148" s="69"/>
      <c r="SS148" s="70"/>
      <c r="ST148" s="2"/>
      <c r="SW148" s="72"/>
      <c r="SX148" s="72"/>
      <c r="SZ148" s="73"/>
      <c r="TA148" s="2"/>
      <c r="TB148" s="69"/>
      <c r="TC148" s="70"/>
      <c r="TD148" s="2"/>
      <c r="TG148" s="72"/>
      <c r="TH148" s="72"/>
      <c r="TJ148" s="73"/>
      <c r="TK148" s="2"/>
      <c r="TL148" s="69"/>
      <c r="TM148" s="70"/>
      <c r="TN148" s="2"/>
      <c r="TQ148" s="72"/>
      <c r="TR148" s="72"/>
      <c r="TT148" s="73"/>
      <c r="TU148" s="2"/>
      <c r="TV148" s="69"/>
      <c r="TW148" s="70"/>
      <c r="TX148" s="2"/>
      <c r="UA148" s="72"/>
      <c r="UB148" s="72"/>
      <c r="UD148" s="73"/>
      <c r="UE148" s="2"/>
      <c r="UF148" s="69"/>
      <c r="UG148" s="70"/>
      <c r="UH148" s="2"/>
      <c r="UK148" s="72"/>
      <c r="UL148" s="72"/>
      <c r="UN148" s="73"/>
      <c r="UO148" s="2"/>
      <c r="UP148" s="69"/>
      <c r="UQ148" s="70"/>
      <c r="UR148" s="2"/>
      <c r="UU148" s="72"/>
      <c r="UV148" s="72"/>
      <c r="UX148" s="73"/>
      <c r="UY148" s="2"/>
      <c r="UZ148" s="69"/>
      <c r="VA148" s="70"/>
      <c r="VB148" s="2"/>
      <c r="VE148" s="72"/>
      <c r="VF148" s="72"/>
      <c r="VH148" s="73"/>
      <c r="VI148" s="2"/>
      <c r="VJ148" s="69"/>
      <c r="VK148" s="70"/>
      <c r="VL148" s="2"/>
      <c r="VO148" s="72"/>
      <c r="VP148" s="72"/>
      <c r="VR148" s="73"/>
      <c r="VS148" s="2"/>
      <c r="VT148" s="69"/>
      <c r="VU148" s="70"/>
      <c r="VV148" s="2"/>
      <c r="VY148" s="72"/>
      <c r="VZ148" s="72"/>
      <c r="WB148" s="73"/>
      <c r="WC148" s="2"/>
      <c r="WD148" s="69"/>
      <c r="WE148" s="70"/>
      <c r="WF148" s="2"/>
      <c r="WI148" s="72"/>
      <c r="WJ148" s="72"/>
      <c r="WL148" s="73"/>
      <c r="WM148" s="2"/>
      <c r="WN148" s="69"/>
      <c r="WO148" s="70"/>
      <c r="WP148" s="2"/>
      <c r="WS148" s="72"/>
      <c r="WT148" s="72"/>
      <c r="WV148" s="73"/>
      <c r="WW148" s="2"/>
      <c r="WX148" s="69"/>
      <c r="WY148" s="70"/>
      <c r="WZ148" s="2"/>
      <c r="XC148" s="72"/>
      <c r="XD148" s="72"/>
      <c r="XF148" s="73"/>
      <c r="XG148" s="2"/>
      <c r="XH148" s="69"/>
      <c r="XI148" s="70"/>
      <c r="XJ148" s="2"/>
      <c r="XM148" s="72"/>
      <c r="XN148" s="72"/>
      <c r="XP148" s="73"/>
      <c r="XQ148" s="2"/>
      <c r="XR148" s="69"/>
      <c r="XS148" s="70"/>
      <c r="XT148" s="2"/>
      <c r="XW148" s="72"/>
      <c r="XX148" s="72"/>
      <c r="XZ148" s="73"/>
      <c r="YA148" s="2"/>
      <c r="YB148" s="69"/>
      <c r="YC148" s="70"/>
      <c r="YD148" s="2"/>
      <c r="YG148" s="72"/>
      <c r="YH148" s="72"/>
      <c r="YJ148" s="73"/>
      <c r="YK148" s="2"/>
      <c r="YL148" s="69"/>
      <c r="YM148" s="70"/>
      <c r="YN148" s="2"/>
      <c r="YQ148" s="72"/>
      <c r="YR148" s="72"/>
      <c r="YT148" s="73"/>
      <c r="YU148" s="2"/>
      <c r="YV148" s="69"/>
      <c r="YW148" s="70"/>
      <c r="YX148" s="2"/>
      <c r="ZA148" s="72"/>
      <c r="ZB148" s="72"/>
      <c r="ZD148" s="73"/>
      <c r="ZE148" s="2"/>
      <c r="ZF148" s="69"/>
      <c r="ZG148" s="70"/>
      <c r="ZH148" s="2"/>
      <c r="ZK148" s="72"/>
      <c r="ZL148" s="72"/>
      <c r="ZN148" s="73"/>
      <c r="ZO148" s="2"/>
      <c r="ZP148" s="69"/>
      <c r="ZQ148" s="70"/>
      <c r="ZR148" s="2"/>
      <c r="ZU148" s="72"/>
      <c r="ZV148" s="72"/>
      <c r="ZX148" s="73"/>
      <c r="ZY148" s="2"/>
      <c r="ZZ148" s="69"/>
      <c r="AAA148" s="70"/>
      <c r="AAB148" s="2"/>
      <c r="AAE148" s="72"/>
      <c r="AAF148" s="72"/>
      <c r="AAH148" s="73"/>
      <c r="AAI148" s="2"/>
      <c r="AAJ148" s="69"/>
      <c r="AAK148" s="70"/>
      <c r="AAL148" s="2"/>
      <c r="AAO148" s="72"/>
      <c r="AAP148" s="72"/>
      <c r="AAR148" s="73"/>
      <c r="AAS148" s="2"/>
      <c r="AAT148" s="69"/>
      <c r="AAU148" s="70"/>
      <c r="AAV148" s="2"/>
      <c r="AAY148" s="72"/>
      <c r="AAZ148" s="72"/>
      <c r="ABB148" s="73"/>
      <c r="ABC148" s="2"/>
      <c r="ABD148" s="69"/>
      <c r="ABE148" s="70"/>
      <c r="ABF148" s="2"/>
      <c r="ABI148" s="72"/>
      <c r="ABJ148" s="72"/>
      <c r="ABL148" s="73"/>
      <c r="ABM148" s="2"/>
      <c r="ABN148" s="69"/>
      <c r="ABO148" s="70"/>
      <c r="ABP148" s="2"/>
      <c r="ABS148" s="72"/>
      <c r="ABT148" s="72"/>
      <c r="ABV148" s="73"/>
      <c r="ABW148" s="2"/>
      <c r="ABX148" s="69"/>
      <c r="ABY148" s="70"/>
      <c r="ABZ148" s="2"/>
      <c r="ACC148" s="72"/>
      <c r="ACD148" s="72"/>
      <c r="ACF148" s="73"/>
      <c r="ACG148" s="2"/>
      <c r="ACH148" s="69"/>
      <c r="ACI148" s="70"/>
      <c r="ACJ148" s="2"/>
      <c r="ACM148" s="72"/>
      <c r="ACN148" s="72"/>
      <c r="ACP148" s="73"/>
      <c r="ACQ148" s="2"/>
      <c r="ACR148" s="69"/>
      <c r="ACS148" s="70"/>
      <c r="ACT148" s="2"/>
      <c r="ACW148" s="72"/>
      <c r="ACX148" s="72"/>
      <c r="ACZ148" s="73"/>
      <c r="ADA148" s="2"/>
      <c r="ADB148" s="69"/>
      <c r="ADC148" s="70"/>
      <c r="ADD148" s="2"/>
      <c r="ADG148" s="72"/>
      <c r="ADH148" s="72"/>
      <c r="ADJ148" s="73"/>
      <c r="ADK148" s="2"/>
      <c r="ADL148" s="69"/>
      <c r="ADM148" s="70"/>
      <c r="ADN148" s="2"/>
      <c r="ADQ148" s="72"/>
      <c r="ADR148" s="72"/>
      <c r="ADT148" s="73"/>
      <c r="ADU148" s="2"/>
      <c r="ADV148" s="69"/>
      <c r="ADW148" s="70"/>
      <c r="ADX148" s="2"/>
      <c r="AEA148" s="72"/>
      <c r="AEB148" s="72"/>
      <c r="AED148" s="73"/>
      <c r="AEE148" s="2"/>
      <c r="AEF148" s="69"/>
      <c r="AEG148" s="70"/>
      <c r="AEH148" s="2"/>
      <c r="AEK148" s="72"/>
      <c r="AEL148" s="72"/>
      <c r="AEN148" s="73"/>
      <c r="AEO148" s="2"/>
      <c r="AEP148" s="69"/>
      <c r="AEQ148" s="70"/>
      <c r="AER148" s="2"/>
      <c r="AEU148" s="72"/>
      <c r="AEV148" s="72"/>
      <c r="AEX148" s="73"/>
      <c r="AEY148" s="2"/>
      <c r="AEZ148" s="69"/>
      <c r="AFA148" s="70"/>
      <c r="AFB148" s="2"/>
      <c r="AFE148" s="72"/>
      <c r="AFF148" s="72"/>
      <c r="AFH148" s="73"/>
      <c r="AFI148" s="2"/>
      <c r="AFJ148" s="69"/>
      <c r="AFK148" s="70"/>
      <c r="AFL148" s="2"/>
      <c r="AFO148" s="72"/>
      <c r="AFP148" s="72"/>
      <c r="AFR148" s="73"/>
      <c r="AFS148" s="2"/>
      <c r="AFT148" s="69"/>
      <c r="AFU148" s="70"/>
      <c r="AFV148" s="2"/>
      <c r="AFY148" s="72"/>
      <c r="AFZ148" s="72"/>
      <c r="AGB148" s="73"/>
      <c r="AGC148" s="2"/>
      <c r="AGD148" s="69"/>
      <c r="AGE148" s="70"/>
      <c r="AGF148" s="2"/>
      <c r="AGI148" s="72"/>
      <c r="AGJ148" s="72"/>
      <c r="AGL148" s="73"/>
      <c r="AGM148" s="2"/>
      <c r="AGN148" s="69"/>
      <c r="AGO148" s="70"/>
      <c r="AGP148" s="2"/>
      <c r="AGS148" s="72"/>
      <c r="AGT148" s="72"/>
      <c r="AGV148" s="73"/>
      <c r="AGW148" s="2"/>
      <c r="AGX148" s="69"/>
      <c r="AGY148" s="70"/>
      <c r="AGZ148" s="2"/>
      <c r="AHC148" s="72"/>
      <c r="AHD148" s="72"/>
      <c r="AHF148" s="73"/>
      <c r="AHG148" s="2"/>
      <c r="AHH148" s="69"/>
      <c r="AHI148" s="70"/>
      <c r="AHJ148" s="2"/>
      <c r="AHM148" s="72"/>
      <c r="AHN148" s="72"/>
      <c r="AHP148" s="73"/>
      <c r="AHQ148" s="2"/>
      <c r="AHR148" s="69"/>
      <c r="AHS148" s="70"/>
      <c r="AHT148" s="2"/>
      <c r="AHW148" s="72"/>
      <c r="AHX148" s="72"/>
      <c r="AHZ148" s="73"/>
      <c r="AIA148" s="2"/>
      <c r="AIB148" s="69"/>
      <c r="AIC148" s="70"/>
      <c r="AID148" s="2"/>
      <c r="AIG148" s="72"/>
      <c r="AIH148" s="72"/>
      <c r="AIJ148" s="73"/>
      <c r="AIK148" s="2"/>
      <c r="AIL148" s="69"/>
      <c r="AIM148" s="70"/>
      <c r="AIN148" s="2"/>
      <c r="AIQ148" s="72"/>
      <c r="AIR148" s="72"/>
      <c r="AIT148" s="73"/>
      <c r="AIU148" s="2"/>
      <c r="AIV148" s="69"/>
      <c r="AIW148" s="70"/>
      <c r="AIX148" s="2"/>
      <c r="AJA148" s="72"/>
      <c r="AJB148" s="72"/>
      <c r="AJD148" s="73"/>
      <c r="AJE148" s="2"/>
      <c r="AJF148" s="69"/>
      <c r="AJG148" s="70"/>
      <c r="AJH148" s="2"/>
      <c r="AJK148" s="72"/>
      <c r="AJL148" s="72"/>
      <c r="AJN148" s="73"/>
      <c r="AJO148" s="2"/>
      <c r="AJP148" s="69"/>
      <c r="AJQ148" s="70"/>
      <c r="AJR148" s="2"/>
      <c r="AJU148" s="72"/>
      <c r="AJV148" s="72"/>
      <c r="AJX148" s="73"/>
      <c r="AJY148" s="2"/>
      <c r="AJZ148" s="69"/>
      <c r="AKA148" s="70"/>
      <c r="AKB148" s="2"/>
      <c r="AKE148" s="72"/>
      <c r="AKF148" s="72"/>
      <c r="AKH148" s="73"/>
      <c r="AKI148" s="2"/>
      <c r="AKJ148" s="69"/>
      <c r="AKK148" s="70"/>
      <c r="AKL148" s="2"/>
      <c r="AKO148" s="72"/>
      <c r="AKP148" s="72"/>
      <c r="AKR148" s="73"/>
      <c r="AKS148" s="2"/>
      <c r="AKT148" s="69"/>
      <c r="AKU148" s="70"/>
      <c r="AKV148" s="2"/>
      <c r="AKY148" s="72"/>
      <c r="AKZ148" s="72"/>
      <c r="ALB148" s="73"/>
      <c r="ALC148" s="2"/>
      <c r="ALD148" s="69"/>
      <c r="ALE148" s="70"/>
      <c r="ALF148" s="2"/>
      <c r="ALI148" s="72"/>
      <c r="ALJ148" s="72"/>
      <c r="ALL148" s="73"/>
      <c r="ALM148" s="2"/>
      <c r="ALN148" s="69"/>
      <c r="ALO148" s="70"/>
      <c r="ALP148" s="2"/>
      <c r="ALS148" s="72"/>
      <c r="ALT148" s="72"/>
      <c r="ALV148" s="73"/>
      <c r="ALW148" s="2"/>
      <c r="ALX148" s="69"/>
      <c r="ALY148" s="70"/>
      <c r="ALZ148" s="2"/>
      <c r="AMC148" s="72"/>
      <c r="AMD148" s="72"/>
      <c r="AMF148" s="73"/>
      <c r="AMG148" s="2"/>
      <c r="AMH148" s="69"/>
      <c r="AMI148" s="70"/>
      <c r="AMJ148" s="2"/>
    </row>
    <row r="149" spans="1:1024" s="71" customFormat="1" ht="14.25" x14ac:dyDescent="0.2">
      <c r="A149" s="28" t="s">
        <v>172</v>
      </c>
      <c r="B149" s="11">
        <v>44147</v>
      </c>
      <c r="C149" s="32" t="s">
        <v>161</v>
      </c>
      <c r="D149" s="10" t="s">
        <v>56</v>
      </c>
      <c r="E149" s="28">
        <v>31567549.870000001</v>
      </c>
      <c r="F149" s="28">
        <v>631351</v>
      </c>
      <c r="G149" s="24">
        <v>0</v>
      </c>
      <c r="H149" s="24">
        <v>0</v>
      </c>
      <c r="I149" s="28">
        <f t="shared" si="2"/>
        <v>32198900.870000001</v>
      </c>
      <c r="J149" s="13" t="s">
        <v>53</v>
      </c>
      <c r="K149" s="2"/>
      <c r="L149" s="69"/>
      <c r="M149" s="70"/>
      <c r="N149" s="2"/>
      <c r="Q149" s="72"/>
      <c r="R149" s="72"/>
      <c r="T149" s="73"/>
      <c r="U149" s="2"/>
      <c r="V149" s="69"/>
      <c r="W149" s="70"/>
      <c r="X149" s="2"/>
      <c r="AA149" s="72"/>
      <c r="AB149" s="72"/>
      <c r="AD149" s="73"/>
      <c r="AE149" s="2"/>
      <c r="AF149" s="69"/>
      <c r="AG149" s="70"/>
      <c r="AH149" s="2"/>
      <c r="AK149" s="72"/>
      <c r="AL149" s="72"/>
      <c r="AN149" s="73"/>
      <c r="AO149" s="2"/>
      <c r="AP149" s="69"/>
      <c r="AQ149" s="70"/>
      <c r="AR149" s="2"/>
      <c r="AU149" s="72"/>
      <c r="AV149" s="72"/>
      <c r="AX149" s="73"/>
      <c r="AY149" s="2"/>
      <c r="AZ149" s="69"/>
      <c r="BA149" s="70"/>
      <c r="BB149" s="2"/>
      <c r="BE149" s="72"/>
      <c r="BF149" s="72"/>
      <c r="BH149" s="73"/>
      <c r="BI149" s="2"/>
      <c r="BJ149" s="69"/>
      <c r="BK149" s="70"/>
      <c r="BL149" s="2"/>
      <c r="BO149" s="72"/>
      <c r="BP149" s="72"/>
      <c r="BR149" s="73"/>
      <c r="BS149" s="2"/>
      <c r="BT149" s="69"/>
      <c r="BU149" s="70"/>
      <c r="BV149" s="2"/>
      <c r="BY149" s="72"/>
      <c r="BZ149" s="72"/>
      <c r="CB149" s="73"/>
      <c r="CC149" s="2"/>
      <c r="CD149" s="69"/>
      <c r="CE149" s="70"/>
      <c r="CF149" s="2"/>
      <c r="CI149" s="72"/>
      <c r="CJ149" s="72"/>
      <c r="CL149" s="73"/>
      <c r="CM149" s="2"/>
      <c r="CN149" s="69"/>
      <c r="CO149" s="70"/>
      <c r="CP149" s="2"/>
      <c r="CS149" s="72"/>
      <c r="CT149" s="72"/>
      <c r="CV149" s="73"/>
      <c r="CW149" s="2"/>
      <c r="CX149" s="69"/>
      <c r="CY149" s="70"/>
      <c r="CZ149" s="2"/>
      <c r="DC149" s="72"/>
      <c r="DD149" s="72"/>
      <c r="DF149" s="73"/>
      <c r="DG149" s="2"/>
      <c r="DH149" s="69"/>
      <c r="DI149" s="70"/>
      <c r="DJ149" s="2"/>
      <c r="DM149" s="72"/>
      <c r="DN149" s="72"/>
      <c r="DP149" s="73"/>
      <c r="DQ149" s="2"/>
      <c r="DR149" s="69"/>
      <c r="DS149" s="70"/>
      <c r="DT149" s="2"/>
      <c r="DW149" s="72"/>
      <c r="DX149" s="72"/>
      <c r="DZ149" s="73"/>
      <c r="EA149" s="2"/>
      <c r="EB149" s="69"/>
      <c r="EC149" s="70"/>
      <c r="ED149" s="2"/>
      <c r="EG149" s="72"/>
      <c r="EH149" s="72"/>
      <c r="EJ149" s="73"/>
      <c r="EK149" s="2"/>
      <c r="EL149" s="69"/>
      <c r="EM149" s="70"/>
      <c r="EN149" s="2"/>
      <c r="EQ149" s="72"/>
      <c r="ER149" s="72"/>
      <c r="ET149" s="73"/>
      <c r="EU149" s="2"/>
      <c r="EV149" s="69"/>
      <c r="EW149" s="70"/>
      <c r="EX149" s="2"/>
      <c r="FA149" s="72"/>
      <c r="FB149" s="72"/>
      <c r="FD149" s="73"/>
      <c r="FE149" s="2"/>
      <c r="FF149" s="69"/>
      <c r="FG149" s="70"/>
      <c r="FH149" s="2"/>
      <c r="FK149" s="72"/>
      <c r="FL149" s="72"/>
      <c r="FN149" s="73"/>
      <c r="FO149" s="2"/>
      <c r="FP149" s="69"/>
      <c r="FQ149" s="70"/>
      <c r="FR149" s="2"/>
      <c r="FU149" s="72"/>
      <c r="FV149" s="72"/>
      <c r="FX149" s="73"/>
      <c r="FY149" s="2"/>
      <c r="FZ149" s="69"/>
      <c r="GA149" s="70"/>
      <c r="GB149" s="2"/>
      <c r="GE149" s="72"/>
      <c r="GF149" s="72"/>
      <c r="GH149" s="73"/>
      <c r="GI149" s="2"/>
      <c r="GJ149" s="69"/>
      <c r="GK149" s="70"/>
      <c r="GL149" s="2"/>
      <c r="GO149" s="72"/>
      <c r="GP149" s="72"/>
      <c r="GR149" s="73"/>
      <c r="GS149" s="2"/>
      <c r="GT149" s="69"/>
      <c r="GU149" s="70"/>
      <c r="GV149" s="2"/>
      <c r="GY149" s="72"/>
      <c r="GZ149" s="72"/>
      <c r="HB149" s="73"/>
      <c r="HC149" s="2"/>
      <c r="HD149" s="69"/>
      <c r="HE149" s="70"/>
      <c r="HF149" s="2"/>
      <c r="HI149" s="72"/>
      <c r="HJ149" s="72"/>
      <c r="HL149" s="73"/>
      <c r="HM149" s="2"/>
      <c r="HN149" s="69"/>
      <c r="HO149" s="70"/>
      <c r="HP149" s="2"/>
      <c r="HS149" s="72"/>
      <c r="HT149" s="72"/>
      <c r="HV149" s="73"/>
      <c r="HW149" s="2"/>
      <c r="HX149" s="69"/>
      <c r="HY149" s="70"/>
      <c r="HZ149" s="2"/>
      <c r="IC149" s="72"/>
      <c r="ID149" s="72"/>
      <c r="IF149" s="73"/>
      <c r="IG149" s="2"/>
      <c r="IH149" s="69"/>
      <c r="II149" s="70"/>
      <c r="IJ149" s="2"/>
      <c r="IM149" s="72"/>
      <c r="IN149" s="72"/>
      <c r="IP149" s="73"/>
      <c r="IQ149" s="2"/>
      <c r="IR149" s="69"/>
      <c r="IS149" s="70"/>
      <c r="IT149" s="2"/>
      <c r="IW149" s="72"/>
      <c r="IX149" s="72"/>
      <c r="IZ149" s="73"/>
      <c r="JA149" s="2"/>
      <c r="JB149" s="69"/>
      <c r="JC149" s="70"/>
      <c r="JD149" s="2"/>
      <c r="JG149" s="72"/>
      <c r="JH149" s="72"/>
      <c r="JJ149" s="73"/>
      <c r="JK149" s="2"/>
      <c r="JL149" s="69"/>
      <c r="JM149" s="70"/>
      <c r="JN149" s="2"/>
      <c r="JQ149" s="72"/>
      <c r="JR149" s="72"/>
      <c r="JT149" s="73"/>
      <c r="JU149" s="2"/>
      <c r="JV149" s="69"/>
      <c r="JW149" s="70"/>
      <c r="JX149" s="2"/>
      <c r="KA149" s="72"/>
      <c r="KB149" s="72"/>
      <c r="KD149" s="73"/>
      <c r="KE149" s="2"/>
      <c r="KF149" s="69"/>
      <c r="KG149" s="70"/>
      <c r="KH149" s="2"/>
      <c r="KK149" s="72"/>
      <c r="KL149" s="72"/>
      <c r="KN149" s="73"/>
      <c r="KO149" s="2"/>
      <c r="KP149" s="69"/>
      <c r="KQ149" s="70"/>
      <c r="KR149" s="2"/>
      <c r="KU149" s="72"/>
      <c r="KV149" s="72"/>
      <c r="KX149" s="73"/>
      <c r="KY149" s="2"/>
      <c r="KZ149" s="69"/>
      <c r="LA149" s="70"/>
      <c r="LB149" s="2"/>
      <c r="LE149" s="72"/>
      <c r="LF149" s="72"/>
      <c r="LH149" s="73"/>
      <c r="LI149" s="2"/>
      <c r="LJ149" s="69"/>
      <c r="LK149" s="70"/>
      <c r="LL149" s="2"/>
      <c r="LO149" s="72"/>
      <c r="LP149" s="72"/>
      <c r="LR149" s="73"/>
      <c r="LS149" s="2"/>
      <c r="LT149" s="69"/>
      <c r="LU149" s="70"/>
      <c r="LV149" s="2"/>
      <c r="LY149" s="72"/>
      <c r="LZ149" s="72"/>
      <c r="MB149" s="73"/>
      <c r="MC149" s="2"/>
      <c r="MD149" s="69"/>
      <c r="ME149" s="70"/>
      <c r="MF149" s="2"/>
      <c r="MI149" s="72"/>
      <c r="MJ149" s="72"/>
      <c r="ML149" s="73"/>
      <c r="MM149" s="2"/>
      <c r="MN149" s="69"/>
      <c r="MO149" s="70"/>
      <c r="MP149" s="2"/>
      <c r="MS149" s="72"/>
      <c r="MT149" s="72"/>
      <c r="MV149" s="73"/>
      <c r="MW149" s="2"/>
      <c r="MX149" s="69"/>
      <c r="MY149" s="70"/>
      <c r="MZ149" s="2"/>
      <c r="NC149" s="72"/>
      <c r="ND149" s="72"/>
      <c r="NF149" s="73"/>
      <c r="NG149" s="2"/>
      <c r="NH149" s="69"/>
      <c r="NI149" s="70"/>
      <c r="NJ149" s="2"/>
      <c r="NM149" s="72"/>
      <c r="NN149" s="72"/>
      <c r="NP149" s="73"/>
      <c r="NQ149" s="2"/>
      <c r="NR149" s="69"/>
      <c r="NS149" s="70"/>
      <c r="NT149" s="2"/>
      <c r="NW149" s="72"/>
      <c r="NX149" s="72"/>
      <c r="NZ149" s="73"/>
      <c r="OA149" s="2"/>
      <c r="OB149" s="69"/>
      <c r="OC149" s="70"/>
      <c r="OD149" s="2"/>
      <c r="OG149" s="72"/>
      <c r="OH149" s="72"/>
      <c r="OJ149" s="73"/>
      <c r="OK149" s="2"/>
      <c r="OL149" s="69"/>
      <c r="OM149" s="70"/>
      <c r="ON149" s="2"/>
      <c r="OQ149" s="72"/>
      <c r="OR149" s="72"/>
      <c r="OT149" s="73"/>
      <c r="OU149" s="2"/>
      <c r="OV149" s="69"/>
      <c r="OW149" s="70"/>
      <c r="OX149" s="2"/>
      <c r="PA149" s="72"/>
      <c r="PB149" s="72"/>
      <c r="PD149" s="73"/>
      <c r="PE149" s="2"/>
      <c r="PF149" s="69"/>
      <c r="PG149" s="70"/>
      <c r="PH149" s="2"/>
      <c r="PK149" s="72"/>
      <c r="PL149" s="72"/>
      <c r="PN149" s="73"/>
      <c r="PO149" s="2"/>
      <c r="PP149" s="69"/>
      <c r="PQ149" s="70"/>
      <c r="PR149" s="2"/>
      <c r="PU149" s="72"/>
      <c r="PV149" s="72"/>
      <c r="PX149" s="73"/>
      <c r="PY149" s="2"/>
      <c r="PZ149" s="69"/>
      <c r="QA149" s="70"/>
      <c r="QB149" s="2"/>
      <c r="QE149" s="72"/>
      <c r="QF149" s="72"/>
      <c r="QH149" s="73"/>
      <c r="QI149" s="2"/>
      <c r="QJ149" s="69"/>
      <c r="QK149" s="70"/>
      <c r="QL149" s="2"/>
      <c r="QO149" s="72"/>
      <c r="QP149" s="72"/>
      <c r="QR149" s="73"/>
      <c r="QS149" s="2"/>
      <c r="QT149" s="69"/>
      <c r="QU149" s="70"/>
      <c r="QV149" s="2"/>
      <c r="QY149" s="72"/>
      <c r="QZ149" s="72"/>
      <c r="RB149" s="73"/>
      <c r="RC149" s="2"/>
      <c r="RD149" s="69"/>
      <c r="RE149" s="70"/>
      <c r="RF149" s="2"/>
      <c r="RI149" s="72"/>
      <c r="RJ149" s="72"/>
      <c r="RL149" s="73"/>
      <c r="RM149" s="2"/>
      <c r="RN149" s="69"/>
      <c r="RO149" s="70"/>
      <c r="RP149" s="2"/>
      <c r="RS149" s="72"/>
      <c r="RT149" s="72"/>
      <c r="RV149" s="73"/>
      <c r="RW149" s="2"/>
      <c r="RX149" s="69"/>
      <c r="RY149" s="70"/>
      <c r="RZ149" s="2"/>
      <c r="SC149" s="72"/>
      <c r="SD149" s="72"/>
      <c r="SF149" s="73"/>
      <c r="SG149" s="2"/>
      <c r="SH149" s="69"/>
      <c r="SI149" s="70"/>
      <c r="SJ149" s="2"/>
      <c r="SM149" s="72"/>
      <c r="SN149" s="72"/>
      <c r="SP149" s="73"/>
      <c r="SQ149" s="2"/>
      <c r="SR149" s="69"/>
      <c r="SS149" s="70"/>
      <c r="ST149" s="2"/>
      <c r="SW149" s="72"/>
      <c r="SX149" s="72"/>
      <c r="SZ149" s="73"/>
      <c r="TA149" s="2"/>
      <c r="TB149" s="69"/>
      <c r="TC149" s="70"/>
      <c r="TD149" s="2"/>
      <c r="TG149" s="72"/>
      <c r="TH149" s="72"/>
      <c r="TJ149" s="73"/>
      <c r="TK149" s="2"/>
      <c r="TL149" s="69"/>
      <c r="TM149" s="70"/>
      <c r="TN149" s="2"/>
      <c r="TQ149" s="72"/>
      <c r="TR149" s="72"/>
      <c r="TT149" s="73"/>
      <c r="TU149" s="2"/>
      <c r="TV149" s="69"/>
      <c r="TW149" s="70"/>
      <c r="TX149" s="2"/>
      <c r="UA149" s="72"/>
      <c r="UB149" s="72"/>
      <c r="UD149" s="73"/>
      <c r="UE149" s="2"/>
      <c r="UF149" s="69"/>
      <c r="UG149" s="70"/>
      <c r="UH149" s="2"/>
      <c r="UK149" s="72"/>
      <c r="UL149" s="72"/>
      <c r="UN149" s="73"/>
      <c r="UO149" s="2"/>
      <c r="UP149" s="69"/>
      <c r="UQ149" s="70"/>
      <c r="UR149" s="2"/>
      <c r="UU149" s="72"/>
      <c r="UV149" s="72"/>
      <c r="UX149" s="73"/>
      <c r="UY149" s="2"/>
      <c r="UZ149" s="69"/>
      <c r="VA149" s="70"/>
      <c r="VB149" s="2"/>
      <c r="VE149" s="72"/>
      <c r="VF149" s="72"/>
      <c r="VH149" s="73"/>
      <c r="VI149" s="2"/>
      <c r="VJ149" s="69"/>
      <c r="VK149" s="70"/>
      <c r="VL149" s="2"/>
      <c r="VO149" s="72"/>
      <c r="VP149" s="72"/>
      <c r="VR149" s="73"/>
      <c r="VS149" s="2"/>
      <c r="VT149" s="69"/>
      <c r="VU149" s="70"/>
      <c r="VV149" s="2"/>
      <c r="VY149" s="72"/>
      <c r="VZ149" s="72"/>
      <c r="WB149" s="73"/>
      <c r="WC149" s="2"/>
      <c r="WD149" s="69"/>
      <c r="WE149" s="70"/>
      <c r="WF149" s="2"/>
      <c r="WI149" s="72"/>
      <c r="WJ149" s="72"/>
      <c r="WL149" s="73"/>
      <c r="WM149" s="2"/>
      <c r="WN149" s="69"/>
      <c r="WO149" s="70"/>
      <c r="WP149" s="2"/>
      <c r="WS149" s="72"/>
      <c r="WT149" s="72"/>
      <c r="WV149" s="73"/>
      <c r="WW149" s="2"/>
      <c r="WX149" s="69"/>
      <c r="WY149" s="70"/>
      <c r="WZ149" s="2"/>
      <c r="XC149" s="72"/>
      <c r="XD149" s="72"/>
      <c r="XF149" s="73"/>
      <c r="XG149" s="2"/>
      <c r="XH149" s="69"/>
      <c r="XI149" s="70"/>
      <c r="XJ149" s="2"/>
      <c r="XM149" s="72"/>
      <c r="XN149" s="72"/>
      <c r="XP149" s="73"/>
      <c r="XQ149" s="2"/>
      <c r="XR149" s="69"/>
      <c r="XS149" s="70"/>
      <c r="XT149" s="2"/>
      <c r="XW149" s="72"/>
      <c r="XX149" s="72"/>
      <c r="XZ149" s="73"/>
      <c r="YA149" s="2"/>
      <c r="YB149" s="69"/>
      <c r="YC149" s="70"/>
      <c r="YD149" s="2"/>
      <c r="YG149" s="72"/>
      <c r="YH149" s="72"/>
      <c r="YJ149" s="73"/>
      <c r="YK149" s="2"/>
      <c r="YL149" s="69"/>
      <c r="YM149" s="70"/>
      <c r="YN149" s="2"/>
      <c r="YQ149" s="72"/>
      <c r="YR149" s="72"/>
      <c r="YT149" s="73"/>
      <c r="YU149" s="2"/>
      <c r="YV149" s="69"/>
      <c r="YW149" s="70"/>
      <c r="YX149" s="2"/>
      <c r="ZA149" s="72"/>
      <c r="ZB149" s="72"/>
      <c r="ZD149" s="73"/>
      <c r="ZE149" s="2"/>
      <c r="ZF149" s="69"/>
      <c r="ZG149" s="70"/>
      <c r="ZH149" s="2"/>
      <c r="ZK149" s="72"/>
      <c r="ZL149" s="72"/>
      <c r="ZN149" s="73"/>
      <c r="ZO149" s="2"/>
      <c r="ZP149" s="69"/>
      <c r="ZQ149" s="70"/>
      <c r="ZR149" s="2"/>
      <c r="ZU149" s="72"/>
      <c r="ZV149" s="72"/>
      <c r="ZX149" s="73"/>
      <c r="ZY149" s="2"/>
      <c r="ZZ149" s="69"/>
      <c r="AAA149" s="70"/>
      <c r="AAB149" s="2"/>
      <c r="AAE149" s="72"/>
      <c r="AAF149" s="72"/>
      <c r="AAH149" s="73"/>
      <c r="AAI149" s="2"/>
      <c r="AAJ149" s="69"/>
      <c r="AAK149" s="70"/>
      <c r="AAL149" s="2"/>
      <c r="AAO149" s="72"/>
      <c r="AAP149" s="72"/>
      <c r="AAR149" s="73"/>
      <c r="AAS149" s="2"/>
      <c r="AAT149" s="69"/>
      <c r="AAU149" s="70"/>
      <c r="AAV149" s="2"/>
      <c r="AAY149" s="72"/>
      <c r="AAZ149" s="72"/>
      <c r="ABB149" s="73"/>
      <c r="ABC149" s="2"/>
      <c r="ABD149" s="69"/>
      <c r="ABE149" s="70"/>
      <c r="ABF149" s="2"/>
      <c r="ABI149" s="72"/>
      <c r="ABJ149" s="72"/>
      <c r="ABL149" s="73"/>
      <c r="ABM149" s="2"/>
      <c r="ABN149" s="69"/>
      <c r="ABO149" s="70"/>
      <c r="ABP149" s="2"/>
      <c r="ABS149" s="72"/>
      <c r="ABT149" s="72"/>
      <c r="ABV149" s="73"/>
      <c r="ABW149" s="2"/>
      <c r="ABX149" s="69"/>
      <c r="ABY149" s="70"/>
      <c r="ABZ149" s="2"/>
      <c r="ACC149" s="72"/>
      <c r="ACD149" s="72"/>
      <c r="ACF149" s="73"/>
      <c r="ACG149" s="2"/>
      <c r="ACH149" s="69"/>
      <c r="ACI149" s="70"/>
      <c r="ACJ149" s="2"/>
      <c r="ACM149" s="72"/>
      <c r="ACN149" s="72"/>
      <c r="ACP149" s="73"/>
      <c r="ACQ149" s="2"/>
      <c r="ACR149" s="69"/>
      <c r="ACS149" s="70"/>
      <c r="ACT149" s="2"/>
      <c r="ACW149" s="72"/>
      <c r="ACX149" s="72"/>
      <c r="ACZ149" s="73"/>
      <c r="ADA149" s="2"/>
      <c r="ADB149" s="69"/>
      <c r="ADC149" s="70"/>
      <c r="ADD149" s="2"/>
      <c r="ADG149" s="72"/>
      <c r="ADH149" s="72"/>
      <c r="ADJ149" s="73"/>
      <c r="ADK149" s="2"/>
      <c r="ADL149" s="69"/>
      <c r="ADM149" s="70"/>
      <c r="ADN149" s="2"/>
      <c r="ADQ149" s="72"/>
      <c r="ADR149" s="72"/>
      <c r="ADT149" s="73"/>
      <c r="ADU149" s="2"/>
      <c r="ADV149" s="69"/>
      <c r="ADW149" s="70"/>
      <c r="ADX149" s="2"/>
      <c r="AEA149" s="72"/>
      <c r="AEB149" s="72"/>
      <c r="AED149" s="73"/>
      <c r="AEE149" s="2"/>
      <c r="AEF149" s="69"/>
      <c r="AEG149" s="70"/>
      <c r="AEH149" s="2"/>
      <c r="AEK149" s="72"/>
      <c r="AEL149" s="72"/>
      <c r="AEN149" s="73"/>
      <c r="AEO149" s="2"/>
      <c r="AEP149" s="69"/>
      <c r="AEQ149" s="70"/>
      <c r="AER149" s="2"/>
      <c r="AEU149" s="72"/>
      <c r="AEV149" s="72"/>
      <c r="AEX149" s="73"/>
      <c r="AEY149" s="2"/>
      <c r="AEZ149" s="69"/>
      <c r="AFA149" s="70"/>
      <c r="AFB149" s="2"/>
      <c r="AFE149" s="72"/>
      <c r="AFF149" s="72"/>
      <c r="AFH149" s="73"/>
      <c r="AFI149" s="2"/>
      <c r="AFJ149" s="69"/>
      <c r="AFK149" s="70"/>
      <c r="AFL149" s="2"/>
      <c r="AFO149" s="72"/>
      <c r="AFP149" s="72"/>
      <c r="AFR149" s="73"/>
      <c r="AFS149" s="2"/>
      <c r="AFT149" s="69"/>
      <c r="AFU149" s="70"/>
      <c r="AFV149" s="2"/>
      <c r="AFY149" s="72"/>
      <c r="AFZ149" s="72"/>
      <c r="AGB149" s="73"/>
      <c r="AGC149" s="2"/>
      <c r="AGD149" s="69"/>
      <c r="AGE149" s="70"/>
      <c r="AGF149" s="2"/>
      <c r="AGI149" s="72"/>
      <c r="AGJ149" s="72"/>
      <c r="AGL149" s="73"/>
      <c r="AGM149" s="2"/>
      <c r="AGN149" s="69"/>
      <c r="AGO149" s="70"/>
      <c r="AGP149" s="2"/>
      <c r="AGS149" s="72"/>
      <c r="AGT149" s="72"/>
      <c r="AGV149" s="73"/>
      <c r="AGW149" s="2"/>
      <c r="AGX149" s="69"/>
      <c r="AGY149" s="70"/>
      <c r="AGZ149" s="2"/>
      <c r="AHC149" s="72"/>
      <c r="AHD149" s="72"/>
      <c r="AHF149" s="73"/>
      <c r="AHG149" s="2"/>
      <c r="AHH149" s="69"/>
      <c r="AHI149" s="70"/>
      <c r="AHJ149" s="2"/>
      <c r="AHM149" s="72"/>
      <c r="AHN149" s="72"/>
      <c r="AHP149" s="73"/>
      <c r="AHQ149" s="2"/>
      <c r="AHR149" s="69"/>
      <c r="AHS149" s="70"/>
      <c r="AHT149" s="2"/>
      <c r="AHW149" s="72"/>
      <c r="AHX149" s="72"/>
      <c r="AHZ149" s="73"/>
      <c r="AIA149" s="2"/>
      <c r="AIB149" s="69"/>
      <c r="AIC149" s="70"/>
      <c r="AID149" s="2"/>
      <c r="AIG149" s="72"/>
      <c r="AIH149" s="72"/>
      <c r="AIJ149" s="73"/>
      <c r="AIK149" s="2"/>
      <c r="AIL149" s="69"/>
      <c r="AIM149" s="70"/>
      <c r="AIN149" s="2"/>
      <c r="AIQ149" s="72"/>
      <c r="AIR149" s="72"/>
      <c r="AIT149" s="73"/>
      <c r="AIU149" s="2"/>
      <c r="AIV149" s="69"/>
      <c r="AIW149" s="70"/>
      <c r="AIX149" s="2"/>
      <c r="AJA149" s="72"/>
      <c r="AJB149" s="72"/>
      <c r="AJD149" s="73"/>
      <c r="AJE149" s="2"/>
      <c r="AJF149" s="69"/>
      <c r="AJG149" s="70"/>
      <c r="AJH149" s="2"/>
      <c r="AJK149" s="72"/>
      <c r="AJL149" s="72"/>
      <c r="AJN149" s="73"/>
      <c r="AJO149" s="2"/>
      <c r="AJP149" s="69"/>
      <c r="AJQ149" s="70"/>
      <c r="AJR149" s="2"/>
      <c r="AJU149" s="72"/>
      <c r="AJV149" s="72"/>
      <c r="AJX149" s="73"/>
      <c r="AJY149" s="2"/>
      <c r="AJZ149" s="69"/>
      <c r="AKA149" s="70"/>
      <c r="AKB149" s="2"/>
      <c r="AKE149" s="72"/>
      <c r="AKF149" s="72"/>
      <c r="AKH149" s="73"/>
      <c r="AKI149" s="2"/>
      <c r="AKJ149" s="69"/>
      <c r="AKK149" s="70"/>
      <c r="AKL149" s="2"/>
      <c r="AKO149" s="72"/>
      <c r="AKP149" s="72"/>
      <c r="AKR149" s="73"/>
      <c r="AKS149" s="2"/>
      <c r="AKT149" s="69"/>
      <c r="AKU149" s="70"/>
      <c r="AKV149" s="2"/>
      <c r="AKY149" s="72"/>
      <c r="AKZ149" s="72"/>
      <c r="ALB149" s="73"/>
      <c r="ALC149" s="2"/>
      <c r="ALD149" s="69"/>
      <c r="ALE149" s="70"/>
      <c r="ALF149" s="2"/>
      <c r="ALI149" s="72"/>
      <c r="ALJ149" s="72"/>
      <c r="ALL149" s="73"/>
      <c r="ALM149" s="2"/>
      <c r="ALN149" s="69"/>
      <c r="ALO149" s="70"/>
      <c r="ALP149" s="2"/>
      <c r="ALS149" s="72"/>
      <c r="ALT149" s="72"/>
      <c r="ALV149" s="73"/>
      <c r="ALW149" s="2"/>
      <c r="ALX149" s="69"/>
      <c r="ALY149" s="70"/>
      <c r="ALZ149" s="2"/>
      <c r="AMC149" s="72"/>
      <c r="AMD149" s="72"/>
      <c r="AMF149" s="73"/>
      <c r="AMG149" s="2"/>
      <c r="AMH149" s="69"/>
      <c r="AMI149" s="70"/>
      <c r="AMJ149" s="2"/>
    </row>
    <row r="150" spans="1:1024" s="71" customFormat="1" ht="14.25" x14ac:dyDescent="0.2">
      <c r="A150" s="28" t="s">
        <v>173</v>
      </c>
      <c r="B150" s="11">
        <v>44147</v>
      </c>
      <c r="C150" s="32" t="s">
        <v>163</v>
      </c>
      <c r="D150" s="10" t="s">
        <v>56</v>
      </c>
      <c r="E150" s="28">
        <v>23615211.109999999</v>
      </c>
      <c r="F150" s="28">
        <v>472304.22</v>
      </c>
      <c r="G150" s="24">
        <v>0</v>
      </c>
      <c r="H150" s="24">
        <v>0</v>
      </c>
      <c r="I150" s="28">
        <f t="shared" si="2"/>
        <v>24087515.329999998</v>
      </c>
      <c r="J150" s="13" t="s">
        <v>50</v>
      </c>
      <c r="K150" s="2"/>
      <c r="L150" s="69"/>
      <c r="M150" s="70"/>
      <c r="N150" s="2"/>
      <c r="Q150" s="72"/>
      <c r="R150" s="72"/>
      <c r="T150" s="73"/>
      <c r="U150" s="2"/>
      <c r="V150" s="69"/>
      <c r="W150" s="70"/>
      <c r="X150" s="2"/>
      <c r="AA150" s="72"/>
      <c r="AB150" s="72"/>
      <c r="AD150" s="73"/>
      <c r="AE150" s="2"/>
      <c r="AF150" s="69"/>
      <c r="AG150" s="70"/>
      <c r="AH150" s="2"/>
      <c r="AK150" s="72"/>
      <c r="AL150" s="72"/>
      <c r="AN150" s="73"/>
      <c r="AO150" s="2"/>
      <c r="AP150" s="69"/>
      <c r="AQ150" s="70"/>
      <c r="AR150" s="2"/>
      <c r="AU150" s="72"/>
      <c r="AV150" s="72"/>
      <c r="AX150" s="73"/>
      <c r="AY150" s="2"/>
      <c r="AZ150" s="69"/>
      <c r="BA150" s="70"/>
      <c r="BB150" s="2"/>
      <c r="BE150" s="72"/>
      <c r="BF150" s="72"/>
      <c r="BH150" s="73"/>
      <c r="BI150" s="2"/>
      <c r="BJ150" s="69"/>
      <c r="BK150" s="70"/>
      <c r="BL150" s="2"/>
      <c r="BO150" s="72"/>
      <c r="BP150" s="72"/>
      <c r="BR150" s="73"/>
      <c r="BS150" s="2"/>
      <c r="BT150" s="69"/>
      <c r="BU150" s="70"/>
      <c r="BV150" s="2"/>
      <c r="BY150" s="72"/>
      <c r="BZ150" s="72"/>
      <c r="CB150" s="73"/>
      <c r="CC150" s="2"/>
      <c r="CD150" s="69"/>
      <c r="CE150" s="70"/>
      <c r="CF150" s="2"/>
      <c r="CI150" s="72"/>
      <c r="CJ150" s="72"/>
      <c r="CL150" s="73"/>
      <c r="CM150" s="2"/>
      <c r="CN150" s="69"/>
      <c r="CO150" s="70"/>
      <c r="CP150" s="2"/>
      <c r="CS150" s="72"/>
      <c r="CT150" s="72"/>
      <c r="CV150" s="73"/>
      <c r="CW150" s="2"/>
      <c r="CX150" s="69"/>
      <c r="CY150" s="70"/>
      <c r="CZ150" s="2"/>
      <c r="DC150" s="72"/>
      <c r="DD150" s="72"/>
      <c r="DF150" s="73"/>
      <c r="DG150" s="2"/>
      <c r="DH150" s="69"/>
      <c r="DI150" s="70"/>
      <c r="DJ150" s="2"/>
      <c r="DM150" s="72"/>
      <c r="DN150" s="72"/>
      <c r="DP150" s="73"/>
      <c r="DQ150" s="2"/>
      <c r="DR150" s="69"/>
      <c r="DS150" s="70"/>
      <c r="DT150" s="2"/>
      <c r="DW150" s="72"/>
      <c r="DX150" s="72"/>
      <c r="DZ150" s="73"/>
      <c r="EA150" s="2"/>
      <c r="EB150" s="69"/>
      <c r="EC150" s="70"/>
      <c r="ED150" s="2"/>
      <c r="EG150" s="72"/>
      <c r="EH150" s="72"/>
      <c r="EJ150" s="73"/>
      <c r="EK150" s="2"/>
      <c r="EL150" s="69"/>
      <c r="EM150" s="70"/>
      <c r="EN150" s="2"/>
      <c r="EQ150" s="72"/>
      <c r="ER150" s="72"/>
      <c r="ET150" s="73"/>
      <c r="EU150" s="2"/>
      <c r="EV150" s="69"/>
      <c r="EW150" s="70"/>
      <c r="EX150" s="2"/>
      <c r="FA150" s="72"/>
      <c r="FB150" s="72"/>
      <c r="FD150" s="73"/>
      <c r="FE150" s="2"/>
      <c r="FF150" s="69"/>
      <c r="FG150" s="70"/>
      <c r="FH150" s="2"/>
      <c r="FK150" s="72"/>
      <c r="FL150" s="72"/>
      <c r="FN150" s="73"/>
      <c r="FO150" s="2"/>
      <c r="FP150" s="69"/>
      <c r="FQ150" s="70"/>
      <c r="FR150" s="2"/>
      <c r="FU150" s="72"/>
      <c r="FV150" s="72"/>
      <c r="FX150" s="73"/>
      <c r="FY150" s="2"/>
      <c r="FZ150" s="69"/>
      <c r="GA150" s="70"/>
      <c r="GB150" s="2"/>
      <c r="GE150" s="72"/>
      <c r="GF150" s="72"/>
      <c r="GH150" s="73"/>
      <c r="GI150" s="2"/>
      <c r="GJ150" s="69"/>
      <c r="GK150" s="70"/>
      <c r="GL150" s="2"/>
      <c r="GO150" s="72"/>
      <c r="GP150" s="72"/>
      <c r="GR150" s="73"/>
      <c r="GS150" s="2"/>
      <c r="GT150" s="69"/>
      <c r="GU150" s="70"/>
      <c r="GV150" s="2"/>
      <c r="GY150" s="72"/>
      <c r="GZ150" s="72"/>
      <c r="HB150" s="73"/>
      <c r="HC150" s="2"/>
      <c r="HD150" s="69"/>
      <c r="HE150" s="70"/>
      <c r="HF150" s="2"/>
      <c r="HI150" s="72"/>
      <c r="HJ150" s="72"/>
      <c r="HL150" s="73"/>
      <c r="HM150" s="2"/>
      <c r="HN150" s="69"/>
      <c r="HO150" s="70"/>
      <c r="HP150" s="2"/>
      <c r="HS150" s="72"/>
      <c r="HT150" s="72"/>
      <c r="HV150" s="73"/>
      <c r="HW150" s="2"/>
      <c r="HX150" s="69"/>
      <c r="HY150" s="70"/>
      <c r="HZ150" s="2"/>
      <c r="IC150" s="72"/>
      <c r="ID150" s="72"/>
      <c r="IF150" s="73"/>
      <c r="IG150" s="2"/>
      <c r="IH150" s="69"/>
      <c r="II150" s="70"/>
      <c r="IJ150" s="2"/>
      <c r="IM150" s="72"/>
      <c r="IN150" s="72"/>
      <c r="IP150" s="73"/>
      <c r="IQ150" s="2"/>
      <c r="IR150" s="69"/>
      <c r="IS150" s="70"/>
      <c r="IT150" s="2"/>
      <c r="IW150" s="72"/>
      <c r="IX150" s="72"/>
      <c r="IZ150" s="73"/>
      <c r="JA150" s="2"/>
      <c r="JB150" s="69"/>
      <c r="JC150" s="70"/>
      <c r="JD150" s="2"/>
      <c r="JG150" s="72"/>
      <c r="JH150" s="72"/>
      <c r="JJ150" s="73"/>
      <c r="JK150" s="2"/>
      <c r="JL150" s="69"/>
      <c r="JM150" s="70"/>
      <c r="JN150" s="2"/>
      <c r="JQ150" s="72"/>
      <c r="JR150" s="72"/>
      <c r="JT150" s="73"/>
      <c r="JU150" s="2"/>
      <c r="JV150" s="69"/>
      <c r="JW150" s="70"/>
      <c r="JX150" s="2"/>
      <c r="KA150" s="72"/>
      <c r="KB150" s="72"/>
      <c r="KD150" s="73"/>
      <c r="KE150" s="2"/>
      <c r="KF150" s="69"/>
      <c r="KG150" s="70"/>
      <c r="KH150" s="2"/>
      <c r="KK150" s="72"/>
      <c r="KL150" s="72"/>
      <c r="KN150" s="73"/>
      <c r="KO150" s="2"/>
      <c r="KP150" s="69"/>
      <c r="KQ150" s="70"/>
      <c r="KR150" s="2"/>
      <c r="KU150" s="72"/>
      <c r="KV150" s="72"/>
      <c r="KX150" s="73"/>
      <c r="KY150" s="2"/>
      <c r="KZ150" s="69"/>
      <c r="LA150" s="70"/>
      <c r="LB150" s="2"/>
      <c r="LE150" s="72"/>
      <c r="LF150" s="72"/>
      <c r="LH150" s="73"/>
      <c r="LI150" s="2"/>
      <c r="LJ150" s="69"/>
      <c r="LK150" s="70"/>
      <c r="LL150" s="2"/>
      <c r="LO150" s="72"/>
      <c r="LP150" s="72"/>
      <c r="LR150" s="73"/>
      <c r="LS150" s="2"/>
      <c r="LT150" s="69"/>
      <c r="LU150" s="70"/>
      <c r="LV150" s="2"/>
      <c r="LY150" s="72"/>
      <c r="LZ150" s="72"/>
      <c r="MB150" s="73"/>
      <c r="MC150" s="2"/>
      <c r="MD150" s="69"/>
      <c r="ME150" s="70"/>
      <c r="MF150" s="2"/>
      <c r="MI150" s="72"/>
      <c r="MJ150" s="72"/>
      <c r="ML150" s="73"/>
      <c r="MM150" s="2"/>
      <c r="MN150" s="69"/>
      <c r="MO150" s="70"/>
      <c r="MP150" s="2"/>
      <c r="MS150" s="72"/>
      <c r="MT150" s="72"/>
      <c r="MV150" s="73"/>
      <c r="MW150" s="2"/>
      <c r="MX150" s="69"/>
      <c r="MY150" s="70"/>
      <c r="MZ150" s="2"/>
      <c r="NC150" s="72"/>
      <c r="ND150" s="72"/>
      <c r="NF150" s="73"/>
      <c r="NG150" s="2"/>
      <c r="NH150" s="69"/>
      <c r="NI150" s="70"/>
      <c r="NJ150" s="2"/>
      <c r="NM150" s="72"/>
      <c r="NN150" s="72"/>
      <c r="NP150" s="73"/>
      <c r="NQ150" s="2"/>
      <c r="NR150" s="69"/>
      <c r="NS150" s="70"/>
      <c r="NT150" s="2"/>
      <c r="NW150" s="72"/>
      <c r="NX150" s="72"/>
      <c r="NZ150" s="73"/>
      <c r="OA150" s="2"/>
      <c r="OB150" s="69"/>
      <c r="OC150" s="70"/>
      <c r="OD150" s="2"/>
      <c r="OG150" s="72"/>
      <c r="OH150" s="72"/>
      <c r="OJ150" s="73"/>
      <c r="OK150" s="2"/>
      <c r="OL150" s="69"/>
      <c r="OM150" s="70"/>
      <c r="ON150" s="2"/>
      <c r="OQ150" s="72"/>
      <c r="OR150" s="72"/>
      <c r="OT150" s="73"/>
      <c r="OU150" s="2"/>
      <c r="OV150" s="69"/>
      <c r="OW150" s="70"/>
      <c r="OX150" s="2"/>
      <c r="PA150" s="72"/>
      <c r="PB150" s="72"/>
      <c r="PD150" s="73"/>
      <c r="PE150" s="2"/>
      <c r="PF150" s="69"/>
      <c r="PG150" s="70"/>
      <c r="PH150" s="2"/>
      <c r="PK150" s="72"/>
      <c r="PL150" s="72"/>
      <c r="PN150" s="73"/>
      <c r="PO150" s="2"/>
      <c r="PP150" s="69"/>
      <c r="PQ150" s="70"/>
      <c r="PR150" s="2"/>
      <c r="PU150" s="72"/>
      <c r="PV150" s="72"/>
      <c r="PX150" s="73"/>
      <c r="PY150" s="2"/>
      <c r="PZ150" s="69"/>
      <c r="QA150" s="70"/>
      <c r="QB150" s="2"/>
      <c r="QE150" s="72"/>
      <c r="QF150" s="72"/>
      <c r="QH150" s="73"/>
      <c r="QI150" s="2"/>
      <c r="QJ150" s="69"/>
      <c r="QK150" s="70"/>
      <c r="QL150" s="2"/>
      <c r="QO150" s="72"/>
      <c r="QP150" s="72"/>
      <c r="QR150" s="73"/>
      <c r="QS150" s="2"/>
      <c r="QT150" s="69"/>
      <c r="QU150" s="70"/>
      <c r="QV150" s="2"/>
      <c r="QY150" s="72"/>
      <c r="QZ150" s="72"/>
      <c r="RB150" s="73"/>
      <c r="RC150" s="2"/>
      <c r="RD150" s="69"/>
      <c r="RE150" s="70"/>
      <c r="RF150" s="2"/>
      <c r="RI150" s="72"/>
      <c r="RJ150" s="72"/>
      <c r="RL150" s="73"/>
      <c r="RM150" s="2"/>
      <c r="RN150" s="69"/>
      <c r="RO150" s="70"/>
      <c r="RP150" s="2"/>
      <c r="RS150" s="72"/>
      <c r="RT150" s="72"/>
      <c r="RV150" s="73"/>
      <c r="RW150" s="2"/>
      <c r="RX150" s="69"/>
      <c r="RY150" s="70"/>
      <c r="RZ150" s="2"/>
      <c r="SC150" s="72"/>
      <c r="SD150" s="72"/>
      <c r="SF150" s="73"/>
      <c r="SG150" s="2"/>
      <c r="SH150" s="69"/>
      <c r="SI150" s="70"/>
      <c r="SJ150" s="2"/>
      <c r="SM150" s="72"/>
      <c r="SN150" s="72"/>
      <c r="SP150" s="73"/>
      <c r="SQ150" s="2"/>
      <c r="SR150" s="69"/>
      <c r="SS150" s="70"/>
      <c r="ST150" s="2"/>
      <c r="SW150" s="72"/>
      <c r="SX150" s="72"/>
      <c r="SZ150" s="73"/>
      <c r="TA150" s="2"/>
      <c r="TB150" s="69"/>
      <c r="TC150" s="70"/>
      <c r="TD150" s="2"/>
      <c r="TG150" s="72"/>
      <c r="TH150" s="72"/>
      <c r="TJ150" s="73"/>
      <c r="TK150" s="2"/>
      <c r="TL150" s="69"/>
      <c r="TM150" s="70"/>
      <c r="TN150" s="2"/>
      <c r="TQ150" s="72"/>
      <c r="TR150" s="72"/>
      <c r="TT150" s="73"/>
      <c r="TU150" s="2"/>
      <c r="TV150" s="69"/>
      <c r="TW150" s="70"/>
      <c r="TX150" s="2"/>
      <c r="UA150" s="72"/>
      <c r="UB150" s="72"/>
      <c r="UD150" s="73"/>
      <c r="UE150" s="2"/>
      <c r="UF150" s="69"/>
      <c r="UG150" s="70"/>
      <c r="UH150" s="2"/>
      <c r="UK150" s="72"/>
      <c r="UL150" s="72"/>
      <c r="UN150" s="73"/>
      <c r="UO150" s="2"/>
      <c r="UP150" s="69"/>
      <c r="UQ150" s="70"/>
      <c r="UR150" s="2"/>
      <c r="UU150" s="72"/>
      <c r="UV150" s="72"/>
      <c r="UX150" s="73"/>
      <c r="UY150" s="2"/>
      <c r="UZ150" s="69"/>
      <c r="VA150" s="70"/>
      <c r="VB150" s="2"/>
      <c r="VE150" s="72"/>
      <c r="VF150" s="72"/>
      <c r="VH150" s="73"/>
      <c r="VI150" s="2"/>
      <c r="VJ150" s="69"/>
      <c r="VK150" s="70"/>
      <c r="VL150" s="2"/>
      <c r="VO150" s="72"/>
      <c r="VP150" s="72"/>
      <c r="VR150" s="73"/>
      <c r="VS150" s="2"/>
      <c r="VT150" s="69"/>
      <c r="VU150" s="70"/>
      <c r="VV150" s="2"/>
      <c r="VY150" s="72"/>
      <c r="VZ150" s="72"/>
      <c r="WB150" s="73"/>
      <c r="WC150" s="2"/>
      <c r="WD150" s="69"/>
      <c r="WE150" s="70"/>
      <c r="WF150" s="2"/>
      <c r="WI150" s="72"/>
      <c r="WJ150" s="72"/>
      <c r="WL150" s="73"/>
      <c r="WM150" s="2"/>
      <c r="WN150" s="69"/>
      <c r="WO150" s="70"/>
      <c r="WP150" s="2"/>
      <c r="WS150" s="72"/>
      <c r="WT150" s="72"/>
      <c r="WV150" s="73"/>
      <c r="WW150" s="2"/>
      <c r="WX150" s="69"/>
      <c r="WY150" s="70"/>
      <c r="WZ150" s="2"/>
      <c r="XC150" s="72"/>
      <c r="XD150" s="72"/>
      <c r="XF150" s="73"/>
      <c r="XG150" s="2"/>
      <c r="XH150" s="69"/>
      <c r="XI150" s="70"/>
      <c r="XJ150" s="2"/>
      <c r="XM150" s="72"/>
      <c r="XN150" s="72"/>
      <c r="XP150" s="73"/>
      <c r="XQ150" s="2"/>
      <c r="XR150" s="69"/>
      <c r="XS150" s="70"/>
      <c r="XT150" s="2"/>
      <c r="XW150" s="72"/>
      <c r="XX150" s="72"/>
      <c r="XZ150" s="73"/>
      <c r="YA150" s="2"/>
      <c r="YB150" s="69"/>
      <c r="YC150" s="70"/>
      <c r="YD150" s="2"/>
      <c r="YG150" s="72"/>
      <c r="YH150" s="72"/>
      <c r="YJ150" s="73"/>
      <c r="YK150" s="2"/>
      <c r="YL150" s="69"/>
      <c r="YM150" s="70"/>
      <c r="YN150" s="2"/>
      <c r="YQ150" s="72"/>
      <c r="YR150" s="72"/>
      <c r="YT150" s="73"/>
      <c r="YU150" s="2"/>
      <c r="YV150" s="69"/>
      <c r="YW150" s="70"/>
      <c r="YX150" s="2"/>
      <c r="ZA150" s="72"/>
      <c r="ZB150" s="72"/>
      <c r="ZD150" s="73"/>
      <c r="ZE150" s="2"/>
      <c r="ZF150" s="69"/>
      <c r="ZG150" s="70"/>
      <c r="ZH150" s="2"/>
      <c r="ZK150" s="72"/>
      <c r="ZL150" s="72"/>
      <c r="ZN150" s="73"/>
      <c r="ZO150" s="2"/>
      <c r="ZP150" s="69"/>
      <c r="ZQ150" s="70"/>
      <c r="ZR150" s="2"/>
      <c r="ZU150" s="72"/>
      <c r="ZV150" s="72"/>
      <c r="ZX150" s="73"/>
      <c r="ZY150" s="2"/>
      <c r="ZZ150" s="69"/>
      <c r="AAA150" s="70"/>
      <c r="AAB150" s="2"/>
      <c r="AAE150" s="72"/>
      <c r="AAF150" s="72"/>
      <c r="AAH150" s="73"/>
      <c r="AAI150" s="2"/>
      <c r="AAJ150" s="69"/>
      <c r="AAK150" s="70"/>
      <c r="AAL150" s="2"/>
      <c r="AAO150" s="72"/>
      <c r="AAP150" s="72"/>
      <c r="AAR150" s="73"/>
      <c r="AAS150" s="2"/>
      <c r="AAT150" s="69"/>
      <c r="AAU150" s="70"/>
      <c r="AAV150" s="2"/>
      <c r="AAY150" s="72"/>
      <c r="AAZ150" s="72"/>
      <c r="ABB150" s="73"/>
      <c r="ABC150" s="2"/>
      <c r="ABD150" s="69"/>
      <c r="ABE150" s="70"/>
      <c r="ABF150" s="2"/>
      <c r="ABI150" s="72"/>
      <c r="ABJ150" s="72"/>
      <c r="ABL150" s="73"/>
      <c r="ABM150" s="2"/>
      <c r="ABN150" s="69"/>
      <c r="ABO150" s="70"/>
      <c r="ABP150" s="2"/>
      <c r="ABS150" s="72"/>
      <c r="ABT150" s="72"/>
      <c r="ABV150" s="73"/>
      <c r="ABW150" s="2"/>
      <c r="ABX150" s="69"/>
      <c r="ABY150" s="70"/>
      <c r="ABZ150" s="2"/>
      <c r="ACC150" s="72"/>
      <c r="ACD150" s="72"/>
      <c r="ACF150" s="73"/>
      <c r="ACG150" s="2"/>
      <c r="ACH150" s="69"/>
      <c r="ACI150" s="70"/>
      <c r="ACJ150" s="2"/>
      <c r="ACM150" s="72"/>
      <c r="ACN150" s="72"/>
      <c r="ACP150" s="73"/>
      <c r="ACQ150" s="2"/>
      <c r="ACR150" s="69"/>
      <c r="ACS150" s="70"/>
      <c r="ACT150" s="2"/>
      <c r="ACW150" s="72"/>
      <c r="ACX150" s="72"/>
      <c r="ACZ150" s="73"/>
      <c r="ADA150" s="2"/>
      <c r="ADB150" s="69"/>
      <c r="ADC150" s="70"/>
      <c r="ADD150" s="2"/>
      <c r="ADG150" s="72"/>
      <c r="ADH150" s="72"/>
      <c r="ADJ150" s="73"/>
      <c r="ADK150" s="2"/>
      <c r="ADL150" s="69"/>
      <c r="ADM150" s="70"/>
      <c r="ADN150" s="2"/>
      <c r="ADQ150" s="72"/>
      <c r="ADR150" s="72"/>
      <c r="ADT150" s="73"/>
      <c r="ADU150" s="2"/>
      <c r="ADV150" s="69"/>
      <c r="ADW150" s="70"/>
      <c r="ADX150" s="2"/>
      <c r="AEA150" s="72"/>
      <c r="AEB150" s="72"/>
      <c r="AED150" s="73"/>
      <c r="AEE150" s="2"/>
      <c r="AEF150" s="69"/>
      <c r="AEG150" s="70"/>
      <c r="AEH150" s="2"/>
      <c r="AEK150" s="72"/>
      <c r="AEL150" s="72"/>
      <c r="AEN150" s="73"/>
      <c r="AEO150" s="2"/>
      <c r="AEP150" s="69"/>
      <c r="AEQ150" s="70"/>
      <c r="AER150" s="2"/>
      <c r="AEU150" s="72"/>
      <c r="AEV150" s="72"/>
      <c r="AEX150" s="73"/>
      <c r="AEY150" s="2"/>
      <c r="AEZ150" s="69"/>
      <c r="AFA150" s="70"/>
      <c r="AFB150" s="2"/>
      <c r="AFE150" s="72"/>
      <c r="AFF150" s="72"/>
      <c r="AFH150" s="73"/>
      <c r="AFI150" s="2"/>
      <c r="AFJ150" s="69"/>
      <c r="AFK150" s="70"/>
      <c r="AFL150" s="2"/>
      <c r="AFO150" s="72"/>
      <c r="AFP150" s="72"/>
      <c r="AFR150" s="73"/>
      <c r="AFS150" s="2"/>
      <c r="AFT150" s="69"/>
      <c r="AFU150" s="70"/>
      <c r="AFV150" s="2"/>
      <c r="AFY150" s="72"/>
      <c r="AFZ150" s="72"/>
      <c r="AGB150" s="73"/>
      <c r="AGC150" s="2"/>
      <c r="AGD150" s="69"/>
      <c r="AGE150" s="70"/>
      <c r="AGF150" s="2"/>
      <c r="AGI150" s="72"/>
      <c r="AGJ150" s="72"/>
      <c r="AGL150" s="73"/>
      <c r="AGM150" s="2"/>
      <c r="AGN150" s="69"/>
      <c r="AGO150" s="70"/>
      <c r="AGP150" s="2"/>
      <c r="AGS150" s="72"/>
      <c r="AGT150" s="72"/>
      <c r="AGV150" s="73"/>
      <c r="AGW150" s="2"/>
      <c r="AGX150" s="69"/>
      <c r="AGY150" s="70"/>
      <c r="AGZ150" s="2"/>
      <c r="AHC150" s="72"/>
      <c r="AHD150" s="72"/>
      <c r="AHF150" s="73"/>
      <c r="AHG150" s="2"/>
      <c r="AHH150" s="69"/>
      <c r="AHI150" s="70"/>
      <c r="AHJ150" s="2"/>
      <c r="AHM150" s="72"/>
      <c r="AHN150" s="72"/>
      <c r="AHP150" s="73"/>
      <c r="AHQ150" s="2"/>
      <c r="AHR150" s="69"/>
      <c r="AHS150" s="70"/>
      <c r="AHT150" s="2"/>
      <c r="AHW150" s="72"/>
      <c r="AHX150" s="72"/>
      <c r="AHZ150" s="73"/>
      <c r="AIA150" s="2"/>
      <c r="AIB150" s="69"/>
      <c r="AIC150" s="70"/>
      <c r="AID150" s="2"/>
      <c r="AIG150" s="72"/>
      <c r="AIH150" s="72"/>
      <c r="AIJ150" s="73"/>
      <c r="AIK150" s="2"/>
      <c r="AIL150" s="69"/>
      <c r="AIM150" s="70"/>
      <c r="AIN150" s="2"/>
      <c r="AIQ150" s="72"/>
      <c r="AIR150" s="72"/>
      <c r="AIT150" s="73"/>
      <c r="AIU150" s="2"/>
      <c r="AIV150" s="69"/>
      <c r="AIW150" s="70"/>
      <c r="AIX150" s="2"/>
      <c r="AJA150" s="72"/>
      <c r="AJB150" s="72"/>
      <c r="AJD150" s="73"/>
      <c r="AJE150" s="2"/>
      <c r="AJF150" s="69"/>
      <c r="AJG150" s="70"/>
      <c r="AJH150" s="2"/>
      <c r="AJK150" s="72"/>
      <c r="AJL150" s="72"/>
      <c r="AJN150" s="73"/>
      <c r="AJO150" s="2"/>
      <c r="AJP150" s="69"/>
      <c r="AJQ150" s="70"/>
      <c r="AJR150" s="2"/>
      <c r="AJU150" s="72"/>
      <c r="AJV150" s="72"/>
      <c r="AJX150" s="73"/>
      <c r="AJY150" s="2"/>
      <c r="AJZ150" s="69"/>
      <c r="AKA150" s="70"/>
      <c r="AKB150" s="2"/>
      <c r="AKE150" s="72"/>
      <c r="AKF150" s="72"/>
      <c r="AKH150" s="73"/>
      <c r="AKI150" s="2"/>
      <c r="AKJ150" s="69"/>
      <c r="AKK150" s="70"/>
      <c r="AKL150" s="2"/>
      <c r="AKO150" s="72"/>
      <c r="AKP150" s="72"/>
      <c r="AKR150" s="73"/>
      <c r="AKS150" s="2"/>
      <c r="AKT150" s="69"/>
      <c r="AKU150" s="70"/>
      <c r="AKV150" s="2"/>
      <c r="AKY150" s="72"/>
      <c r="AKZ150" s="72"/>
      <c r="ALB150" s="73"/>
      <c r="ALC150" s="2"/>
      <c r="ALD150" s="69"/>
      <c r="ALE150" s="70"/>
      <c r="ALF150" s="2"/>
      <c r="ALI150" s="72"/>
      <c r="ALJ150" s="72"/>
      <c r="ALL150" s="73"/>
      <c r="ALM150" s="2"/>
      <c r="ALN150" s="69"/>
      <c r="ALO150" s="70"/>
      <c r="ALP150" s="2"/>
      <c r="ALS150" s="72"/>
      <c r="ALT150" s="72"/>
      <c r="ALV150" s="73"/>
      <c r="ALW150" s="2"/>
      <c r="ALX150" s="69"/>
      <c r="ALY150" s="70"/>
      <c r="ALZ150" s="2"/>
      <c r="AMC150" s="72"/>
      <c r="AMD150" s="72"/>
      <c r="AMF150" s="73"/>
      <c r="AMG150" s="2"/>
      <c r="AMH150" s="69"/>
      <c r="AMI150" s="70"/>
      <c r="AMJ150" s="2"/>
    </row>
    <row r="151" spans="1:1024" s="71" customFormat="1" ht="14.25" x14ac:dyDescent="0.2">
      <c r="A151" s="28" t="s">
        <v>174</v>
      </c>
      <c r="B151" s="11">
        <v>44147</v>
      </c>
      <c r="C151" s="32" t="s">
        <v>163</v>
      </c>
      <c r="D151" s="10" t="s">
        <v>56</v>
      </c>
      <c r="E151" s="28">
        <v>31567549.870000001</v>
      </c>
      <c r="F151" s="28">
        <v>631351</v>
      </c>
      <c r="G151" s="24">
        <v>0</v>
      </c>
      <c r="H151" s="24">
        <v>0</v>
      </c>
      <c r="I151" s="28">
        <f t="shared" si="2"/>
        <v>32198900.870000001</v>
      </c>
      <c r="J151" s="13" t="s">
        <v>53</v>
      </c>
      <c r="K151" s="2"/>
      <c r="L151" s="69"/>
      <c r="M151" s="70"/>
      <c r="N151" s="2"/>
      <c r="Q151" s="72"/>
      <c r="R151" s="72"/>
      <c r="T151" s="73"/>
      <c r="U151" s="2"/>
      <c r="V151" s="69"/>
      <c r="W151" s="70"/>
      <c r="X151" s="2"/>
      <c r="AA151" s="72"/>
      <c r="AB151" s="72"/>
      <c r="AD151" s="73"/>
      <c r="AE151" s="2"/>
      <c r="AF151" s="69"/>
      <c r="AG151" s="70"/>
      <c r="AH151" s="2"/>
      <c r="AK151" s="72"/>
      <c r="AL151" s="72"/>
      <c r="AN151" s="73"/>
      <c r="AO151" s="2"/>
      <c r="AP151" s="69"/>
      <c r="AQ151" s="70"/>
      <c r="AR151" s="2"/>
      <c r="AU151" s="72"/>
      <c r="AV151" s="72"/>
      <c r="AX151" s="73"/>
      <c r="AY151" s="2"/>
      <c r="AZ151" s="69"/>
      <c r="BA151" s="70"/>
      <c r="BB151" s="2"/>
      <c r="BE151" s="72"/>
      <c r="BF151" s="72"/>
      <c r="BH151" s="73"/>
      <c r="BI151" s="2"/>
      <c r="BJ151" s="69"/>
      <c r="BK151" s="70"/>
      <c r="BL151" s="2"/>
      <c r="BO151" s="72"/>
      <c r="BP151" s="72"/>
      <c r="BR151" s="73"/>
      <c r="BS151" s="2"/>
      <c r="BT151" s="69"/>
      <c r="BU151" s="70"/>
      <c r="BV151" s="2"/>
      <c r="BY151" s="72"/>
      <c r="BZ151" s="72"/>
      <c r="CB151" s="73"/>
      <c r="CC151" s="2"/>
      <c r="CD151" s="69"/>
      <c r="CE151" s="70"/>
      <c r="CF151" s="2"/>
      <c r="CI151" s="72"/>
      <c r="CJ151" s="72"/>
      <c r="CL151" s="73"/>
      <c r="CM151" s="2"/>
      <c r="CN151" s="69"/>
      <c r="CO151" s="70"/>
      <c r="CP151" s="2"/>
      <c r="CS151" s="72"/>
      <c r="CT151" s="72"/>
      <c r="CV151" s="73"/>
      <c r="CW151" s="2"/>
      <c r="CX151" s="69"/>
      <c r="CY151" s="70"/>
      <c r="CZ151" s="2"/>
      <c r="DC151" s="72"/>
      <c r="DD151" s="72"/>
      <c r="DF151" s="73"/>
      <c r="DG151" s="2"/>
      <c r="DH151" s="69"/>
      <c r="DI151" s="70"/>
      <c r="DJ151" s="2"/>
      <c r="DM151" s="72"/>
      <c r="DN151" s="72"/>
      <c r="DP151" s="73"/>
      <c r="DQ151" s="2"/>
      <c r="DR151" s="69"/>
      <c r="DS151" s="70"/>
      <c r="DT151" s="2"/>
      <c r="DW151" s="72"/>
      <c r="DX151" s="72"/>
      <c r="DZ151" s="73"/>
      <c r="EA151" s="2"/>
      <c r="EB151" s="69"/>
      <c r="EC151" s="70"/>
      <c r="ED151" s="2"/>
      <c r="EG151" s="72"/>
      <c r="EH151" s="72"/>
      <c r="EJ151" s="73"/>
      <c r="EK151" s="2"/>
      <c r="EL151" s="69"/>
      <c r="EM151" s="70"/>
      <c r="EN151" s="2"/>
      <c r="EQ151" s="72"/>
      <c r="ER151" s="72"/>
      <c r="ET151" s="73"/>
      <c r="EU151" s="2"/>
      <c r="EV151" s="69"/>
      <c r="EW151" s="70"/>
      <c r="EX151" s="2"/>
      <c r="FA151" s="72"/>
      <c r="FB151" s="72"/>
      <c r="FD151" s="73"/>
      <c r="FE151" s="2"/>
      <c r="FF151" s="69"/>
      <c r="FG151" s="70"/>
      <c r="FH151" s="2"/>
      <c r="FK151" s="72"/>
      <c r="FL151" s="72"/>
      <c r="FN151" s="73"/>
      <c r="FO151" s="2"/>
      <c r="FP151" s="69"/>
      <c r="FQ151" s="70"/>
      <c r="FR151" s="2"/>
      <c r="FU151" s="72"/>
      <c r="FV151" s="72"/>
      <c r="FX151" s="73"/>
      <c r="FY151" s="2"/>
      <c r="FZ151" s="69"/>
      <c r="GA151" s="70"/>
      <c r="GB151" s="2"/>
      <c r="GE151" s="72"/>
      <c r="GF151" s="72"/>
      <c r="GH151" s="73"/>
      <c r="GI151" s="2"/>
      <c r="GJ151" s="69"/>
      <c r="GK151" s="70"/>
      <c r="GL151" s="2"/>
      <c r="GO151" s="72"/>
      <c r="GP151" s="72"/>
      <c r="GR151" s="73"/>
      <c r="GS151" s="2"/>
      <c r="GT151" s="69"/>
      <c r="GU151" s="70"/>
      <c r="GV151" s="2"/>
      <c r="GY151" s="72"/>
      <c r="GZ151" s="72"/>
      <c r="HB151" s="73"/>
      <c r="HC151" s="2"/>
      <c r="HD151" s="69"/>
      <c r="HE151" s="70"/>
      <c r="HF151" s="2"/>
      <c r="HI151" s="72"/>
      <c r="HJ151" s="72"/>
      <c r="HL151" s="73"/>
      <c r="HM151" s="2"/>
      <c r="HN151" s="69"/>
      <c r="HO151" s="70"/>
      <c r="HP151" s="2"/>
      <c r="HS151" s="72"/>
      <c r="HT151" s="72"/>
      <c r="HV151" s="73"/>
      <c r="HW151" s="2"/>
      <c r="HX151" s="69"/>
      <c r="HY151" s="70"/>
      <c r="HZ151" s="2"/>
      <c r="IC151" s="72"/>
      <c r="ID151" s="72"/>
      <c r="IF151" s="73"/>
      <c r="IG151" s="2"/>
      <c r="IH151" s="69"/>
      <c r="II151" s="70"/>
      <c r="IJ151" s="2"/>
      <c r="IM151" s="72"/>
      <c r="IN151" s="72"/>
      <c r="IP151" s="73"/>
      <c r="IQ151" s="2"/>
      <c r="IR151" s="69"/>
      <c r="IS151" s="70"/>
      <c r="IT151" s="2"/>
      <c r="IW151" s="72"/>
      <c r="IX151" s="72"/>
      <c r="IZ151" s="73"/>
      <c r="JA151" s="2"/>
      <c r="JB151" s="69"/>
      <c r="JC151" s="70"/>
      <c r="JD151" s="2"/>
      <c r="JG151" s="72"/>
      <c r="JH151" s="72"/>
      <c r="JJ151" s="73"/>
      <c r="JK151" s="2"/>
      <c r="JL151" s="69"/>
      <c r="JM151" s="70"/>
      <c r="JN151" s="2"/>
      <c r="JQ151" s="72"/>
      <c r="JR151" s="72"/>
      <c r="JT151" s="73"/>
      <c r="JU151" s="2"/>
      <c r="JV151" s="69"/>
      <c r="JW151" s="70"/>
      <c r="JX151" s="2"/>
      <c r="KA151" s="72"/>
      <c r="KB151" s="72"/>
      <c r="KD151" s="73"/>
      <c r="KE151" s="2"/>
      <c r="KF151" s="69"/>
      <c r="KG151" s="70"/>
      <c r="KH151" s="2"/>
      <c r="KK151" s="72"/>
      <c r="KL151" s="72"/>
      <c r="KN151" s="73"/>
      <c r="KO151" s="2"/>
      <c r="KP151" s="69"/>
      <c r="KQ151" s="70"/>
      <c r="KR151" s="2"/>
      <c r="KU151" s="72"/>
      <c r="KV151" s="72"/>
      <c r="KX151" s="73"/>
      <c r="KY151" s="2"/>
      <c r="KZ151" s="69"/>
      <c r="LA151" s="70"/>
      <c r="LB151" s="2"/>
      <c r="LE151" s="72"/>
      <c r="LF151" s="72"/>
      <c r="LH151" s="73"/>
      <c r="LI151" s="2"/>
      <c r="LJ151" s="69"/>
      <c r="LK151" s="70"/>
      <c r="LL151" s="2"/>
      <c r="LO151" s="72"/>
      <c r="LP151" s="72"/>
      <c r="LR151" s="73"/>
      <c r="LS151" s="2"/>
      <c r="LT151" s="69"/>
      <c r="LU151" s="70"/>
      <c r="LV151" s="2"/>
      <c r="LY151" s="72"/>
      <c r="LZ151" s="72"/>
      <c r="MB151" s="73"/>
      <c r="MC151" s="2"/>
      <c r="MD151" s="69"/>
      <c r="ME151" s="70"/>
      <c r="MF151" s="2"/>
      <c r="MI151" s="72"/>
      <c r="MJ151" s="72"/>
      <c r="ML151" s="73"/>
      <c r="MM151" s="2"/>
      <c r="MN151" s="69"/>
      <c r="MO151" s="70"/>
      <c r="MP151" s="2"/>
      <c r="MS151" s="72"/>
      <c r="MT151" s="72"/>
      <c r="MV151" s="73"/>
      <c r="MW151" s="2"/>
      <c r="MX151" s="69"/>
      <c r="MY151" s="70"/>
      <c r="MZ151" s="2"/>
      <c r="NC151" s="72"/>
      <c r="ND151" s="72"/>
      <c r="NF151" s="73"/>
      <c r="NG151" s="2"/>
      <c r="NH151" s="69"/>
      <c r="NI151" s="70"/>
      <c r="NJ151" s="2"/>
      <c r="NM151" s="72"/>
      <c r="NN151" s="72"/>
      <c r="NP151" s="73"/>
      <c r="NQ151" s="2"/>
      <c r="NR151" s="69"/>
      <c r="NS151" s="70"/>
      <c r="NT151" s="2"/>
      <c r="NW151" s="72"/>
      <c r="NX151" s="72"/>
      <c r="NZ151" s="73"/>
      <c r="OA151" s="2"/>
      <c r="OB151" s="69"/>
      <c r="OC151" s="70"/>
      <c r="OD151" s="2"/>
      <c r="OG151" s="72"/>
      <c r="OH151" s="72"/>
      <c r="OJ151" s="73"/>
      <c r="OK151" s="2"/>
      <c r="OL151" s="69"/>
      <c r="OM151" s="70"/>
      <c r="ON151" s="2"/>
      <c r="OQ151" s="72"/>
      <c r="OR151" s="72"/>
      <c r="OT151" s="73"/>
      <c r="OU151" s="2"/>
      <c r="OV151" s="69"/>
      <c r="OW151" s="70"/>
      <c r="OX151" s="2"/>
      <c r="PA151" s="72"/>
      <c r="PB151" s="72"/>
      <c r="PD151" s="73"/>
      <c r="PE151" s="2"/>
      <c r="PF151" s="69"/>
      <c r="PG151" s="70"/>
      <c r="PH151" s="2"/>
      <c r="PK151" s="72"/>
      <c r="PL151" s="72"/>
      <c r="PN151" s="73"/>
      <c r="PO151" s="2"/>
      <c r="PP151" s="69"/>
      <c r="PQ151" s="70"/>
      <c r="PR151" s="2"/>
      <c r="PU151" s="72"/>
      <c r="PV151" s="72"/>
      <c r="PX151" s="73"/>
      <c r="PY151" s="2"/>
      <c r="PZ151" s="69"/>
      <c r="QA151" s="70"/>
      <c r="QB151" s="2"/>
      <c r="QE151" s="72"/>
      <c r="QF151" s="72"/>
      <c r="QH151" s="73"/>
      <c r="QI151" s="2"/>
      <c r="QJ151" s="69"/>
      <c r="QK151" s="70"/>
      <c r="QL151" s="2"/>
      <c r="QO151" s="72"/>
      <c r="QP151" s="72"/>
      <c r="QR151" s="73"/>
      <c r="QS151" s="2"/>
      <c r="QT151" s="69"/>
      <c r="QU151" s="70"/>
      <c r="QV151" s="2"/>
      <c r="QY151" s="72"/>
      <c r="QZ151" s="72"/>
      <c r="RB151" s="73"/>
      <c r="RC151" s="2"/>
      <c r="RD151" s="69"/>
      <c r="RE151" s="70"/>
      <c r="RF151" s="2"/>
      <c r="RI151" s="72"/>
      <c r="RJ151" s="72"/>
      <c r="RL151" s="73"/>
      <c r="RM151" s="2"/>
      <c r="RN151" s="69"/>
      <c r="RO151" s="70"/>
      <c r="RP151" s="2"/>
      <c r="RS151" s="72"/>
      <c r="RT151" s="72"/>
      <c r="RV151" s="73"/>
      <c r="RW151" s="2"/>
      <c r="RX151" s="69"/>
      <c r="RY151" s="70"/>
      <c r="RZ151" s="2"/>
      <c r="SC151" s="72"/>
      <c r="SD151" s="72"/>
      <c r="SF151" s="73"/>
      <c r="SG151" s="2"/>
      <c r="SH151" s="69"/>
      <c r="SI151" s="70"/>
      <c r="SJ151" s="2"/>
      <c r="SM151" s="72"/>
      <c r="SN151" s="72"/>
      <c r="SP151" s="73"/>
      <c r="SQ151" s="2"/>
      <c r="SR151" s="69"/>
      <c r="SS151" s="70"/>
      <c r="ST151" s="2"/>
      <c r="SW151" s="72"/>
      <c r="SX151" s="72"/>
      <c r="SZ151" s="73"/>
      <c r="TA151" s="2"/>
      <c r="TB151" s="69"/>
      <c r="TC151" s="70"/>
      <c r="TD151" s="2"/>
      <c r="TG151" s="72"/>
      <c r="TH151" s="72"/>
      <c r="TJ151" s="73"/>
      <c r="TK151" s="2"/>
      <c r="TL151" s="69"/>
      <c r="TM151" s="70"/>
      <c r="TN151" s="2"/>
      <c r="TQ151" s="72"/>
      <c r="TR151" s="72"/>
      <c r="TT151" s="73"/>
      <c r="TU151" s="2"/>
      <c r="TV151" s="69"/>
      <c r="TW151" s="70"/>
      <c r="TX151" s="2"/>
      <c r="UA151" s="72"/>
      <c r="UB151" s="72"/>
      <c r="UD151" s="73"/>
      <c r="UE151" s="2"/>
      <c r="UF151" s="69"/>
      <c r="UG151" s="70"/>
      <c r="UH151" s="2"/>
      <c r="UK151" s="72"/>
      <c r="UL151" s="72"/>
      <c r="UN151" s="73"/>
      <c r="UO151" s="2"/>
      <c r="UP151" s="69"/>
      <c r="UQ151" s="70"/>
      <c r="UR151" s="2"/>
      <c r="UU151" s="72"/>
      <c r="UV151" s="72"/>
      <c r="UX151" s="73"/>
      <c r="UY151" s="2"/>
      <c r="UZ151" s="69"/>
      <c r="VA151" s="70"/>
      <c r="VB151" s="2"/>
      <c r="VE151" s="72"/>
      <c r="VF151" s="72"/>
      <c r="VH151" s="73"/>
      <c r="VI151" s="2"/>
      <c r="VJ151" s="69"/>
      <c r="VK151" s="70"/>
      <c r="VL151" s="2"/>
      <c r="VO151" s="72"/>
      <c r="VP151" s="72"/>
      <c r="VR151" s="73"/>
      <c r="VS151" s="2"/>
      <c r="VT151" s="69"/>
      <c r="VU151" s="70"/>
      <c r="VV151" s="2"/>
      <c r="VY151" s="72"/>
      <c r="VZ151" s="72"/>
      <c r="WB151" s="73"/>
      <c r="WC151" s="2"/>
      <c r="WD151" s="69"/>
      <c r="WE151" s="70"/>
      <c r="WF151" s="2"/>
      <c r="WI151" s="72"/>
      <c r="WJ151" s="72"/>
      <c r="WL151" s="73"/>
      <c r="WM151" s="2"/>
      <c r="WN151" s="69"/>
      <c r="WO151" s="70"/>
      <c r="WP151" s="2"/>
      <c r="WS151" s="72"/>
      <c r="WT151" s="72"/>
      <c r="WV151" s="73"/>
      <c r="WW151" s="2"/>
      <c r="WX151" s="69"/>
      <c r="WY151" s="70"/>
      <c r="WZ151" s="2"/>
      <c r="XC151" s="72"/>
      <c r="XD151" s="72"/>
      <c r="XF151" s="73"/>
      <c r="XG151" s="2"/>
      <c r="XH151" s="69"/>
      <c r="XI151" s="70"/>
      <c r="XJ151" s="2"/>
      <c r="XM151" s="72"/>
      <c r="XN151" s="72"/>
      <c r="XP151" s="73"/>
      <c r="XQ151" s="2"/>
      <c r="XR151" s="69"/>
      <c r="XS151" s="70"/>
      <c r="XT151" s="2"/>
      <c r="XW151" s="72"/>
      <c r="XX151" s="72"/>
      <c r="XZ151" s="73"/>
      <c r="YA151" s="2"/>
      <c r="YB151" s="69"/>
      <c r="YC151" s="70"/>
      <c r="YD151" s="2"/>
      <c r="YG151" s="72"/>
      <c r="YH151" s="72"/>
      <c r="YJ151" s="73"/>
      <c r="YK151" s="2"/>
      <c r="YL151" s="69"/>
      <c r="YM151" s="70"/>
      <c r="YN151" s="2"/>
      <c r="YQ151" s="72"/>
      <c r="YR151" s="72"/>
      <c r="YT151" s="73"/>
      <c r="YU151" s="2"/>
      <c r="YV151" s="69"/>
      <c r="YW151" s="70"/>
      <c r="YX151" s="2"/>
      <c r="ZA151" s="72"/>
      <c r="ZB151" s="72"/>
      <c r="ZD151" s="73"/>
      <c r="ZE151" s="2"/>
      <c r="ZF151" s="69"/>
      <c r="ZG151" s="70"/>
      <c r="ZH151" s="2"/>
      <c r="ZK151" s="72"/>
      <c r="ZL151" s="72"/>
      <c r="ZN151" s="73"/>
      <c r="ZO151" s="2"/>
      <c r="ZP151" s="69"/>
      <c r="ZQ151" s="70"/>
      <c r="ZR151" s="2"/>
      <c r="ZU151" s="72"/>
      <c r="ZV151" s="72"/>
      <c r="ZX151" s="73"/>
      <c r="ZY151" s="2"/>
      <c r="ZZ151" s="69"/>
      <c r="AAA151" s="70"/>
      <c r="AAB151" s="2"/>
      <c r="AAE151" s="72"/>
      <c r="AAF151" s="72"/>
      <c r="AAH151" s="73"/>
      <c r="AAI151" s="2"/>
      <c r="AAJ151" s="69"/>
      <c r="AAK151" s="70"/>
      <c r="AAL151" s="2"/>
      <c r="AAO151" s="72"/>
      <c r="AAP151" s="72"/>
      <c r="AAR151" s="73"/>
      <c r="AAS151" s="2"/>
      <c r="AAT151" s="69"/>
      <c r="AAU151" s="70"/>
      <c r="AAV151" s="2"/>
      <c r="AAY151" s="72"/>
      <c r="AAZ151" s="72"/>
      <c r="ABB151" s="73"/>
      <c r="ABC151" s="2"/>
      <c r="ABD151" s="69"/>
      <c r="ABE151" s="70"/>
      <c r="ABF151" s="2"/>
      <c r="ABI151" s="72"/>
      <c r="ABJ151" s="72"/>
      <c r="ABL151" s="73"/>
      <c r="ABM151" s="2"/>
      <c r="ABN151" s="69"/>
      <c r="ABO151" s="70"/>
      <c r="ABP151" s="2"/>
      <c r="ABS151" s="72"/>
      <c r="ABT151" s="72"/>
      <c r="ABV151" s="73"/>
      <c r="ABW151" s="2"/>
      <c r="ABX151" s="69"/>
      <c r="ABY151" s="70"/>
      <c r="ABZ151" s="2"/>
      <c r="ACC151" s="72"/>
      <c r="ACD151" s="72"/>
      <c r="ACF151" s="73"/>
      <c r="ACG151" s="2"/>
      <c r="ACH151" s="69"/>
      <c r="ACI151" s="70"/>
      <c r="ACJ151" s="2"/>
      <c r="ACM151" s="72"/>
      <c r="ACN151" s="72"/>
      <c r="ACP151" s="73"/>
      <c r="ACQ151" s="2"/>
      <c r="ACR151" s="69"/>
      <c r="ACS151" s="70"/>
      <c r="ACT151" s="2"/>
      <c r="ACW151" s="72"/>
      <c r="ACX151" s="72"/>
      <c r="ACZ151" s="73"/>
      <c r="ADA151" s="2"/>
      <c r="ADB151" s="69"/>
      <c r="ADC151" s="70"/>
      <c r="ADD151" s="2"/>
      <c r="ADG151" s="72"/>
      <c r="ADH151" s="72"/>
      <c r="ADJ151" s="73"/>
      <c r="ADK151" s="2"/>
      <c r="ADL151" s="69"/>
      <c r="ADM151" s="70"/>
      <c r="ADN151" s="2"/>
      <c r="ADQ151" s="72"/>
      <c r="ADR151" s="72"/>
      <c r="ADT151" s="73"/>
      <c r="ADU151" s="2"/>
      <c r="ADV151" s="69"/>
      <c r="ADW151" s="70"/>
      <c r="ADX151" s="2"/>
      <c r="AEA151" s="72"/>
      <c r="AEB151" s="72"/>
      <c r="AED151" s="73"/>
      <c r="AEE151" s="2"/>
      <c r="AEF151" s="69"/>
      <c r="AEG151" s="70"/>
      <c r="AEH151" s="2"/>
      <c r="AEK151" s="72"/>
      <c r="AEL151" s="72"/>
      <c r="AEN151" s="73"/>
      <c r="AEO151" s="2"/>
      <c r="AEP151" s="69"/>
      <c r="AEQ151" s="70"/>
      <c r="AER151" s="2"/>
      <c r="AEU151" s="72"/>
      <c r="AEV151" s="72"/>
      <c r="AEX151" s="73"/>
      <c r="AEY151" s="2"/>
      <c r="AEZ151" s="69"/>
      <c r="AFA151" s="70"/>
      <c r="AFB151" s="2"/>
      <c r="AFE151" s="72"/>
      <c r="AFF151" s="72"/>
      <c r="AFH151" s="73"/>
      <c r="AFI151" s="2"/>
      <c r="AFJ151" s="69"/>
      <c r="AFK151" s="70"/>
      <c r="AFL151" s="2"/>
      <c r="AFO151" s="72"/>
      <c r="AFP151" s="72"/>
      <c r="AFR151" s="73"/>
      <c r="AFS151" s="2"/>
      <c r="AFT151" s="69"/>
      <c r="AFU151" s="70"/>
      <c r="AFV151" s="2"/>
      <c r="AFY151" s="72"/>
      <c r="AFZ151" s="72"/>
      <c r="AGB151" s="73"/>
      <c r="AGC151" s="2"/>
      <c r="AGD151" s="69"/>
      <c r="AGE151" s="70"/>
      <c r="AGF151" s="2"/>
      <c r="AGI151" s="72"/>
      <c r="AGJ151" s="72"/>
      <c r="AGL151" s="73"/>
      <c r="AGM151" s="2"/>
      <c r="AGN151" s="69"/>
      <c r="AGO151" s="70"/>
      <c r="AGP151" s="2"/>
      <c r="AGS151" s="72"/>
      <c r="AGT151" s="72"/>
      <c r="AGV151" s="73"/>
      <c r="AGW151" s="2"/>
      <c r="AGX151" s="69"/>
      <c r="AGY151" s="70"/>
      <c r="AGZ151" s="2"/>
      <c r="AHC151" s="72"/>
      <c r="AHD151" s="72"/>
      <c r="AHF151" s="73"/>
      <c r="AHG151" s="2"/>
      <c r="AHH151" s="69"/>
      <c r="AHI151" s="70"/>
      <c r="AHJ151" s="2"/>
      <c r="AHM151" s="72"/>
      <c r="AHN151" s="72"/>
      <c r="AHP151" s="73"/>
      <c r="AHQ151" s="2"/>
      <c r="AHR151" s="69"/>
      <c r="AHS151" s="70"/>
      <c r="AHT151" s="2"/>
      <c r="AHW151" s="72"/>
      <c r="AHX151" s="72"/>
      <c r="AHZ151" s="73"/>
      <c r="AIA151" s="2"/>
      <c r="AIB151" s="69"/>
      <c r="AIC151" s="70"/>
      <c r="AID151" s="2"/>
      <c r="AIG151" s="72"/>
      <c r="AIH151" s="72"/>
      <c r="AIJ151" s="73"/>
      <c r="AIK151" s="2"/>
      <c r="AIL151" s="69"/>
      <c r="AIM151" s="70"/>
      <c r="AIN151" s="2"/>
      <c r="AIQ151" s="72"/>
      <c r="AIR151" s="72"/>
      <c r="AIT151" s="73"/>
      <c r="AIU151" s="2"/>
      <c r="AIV151" s="69"/>
      <c r="AIW151" s="70"/>
      <c r="AIX151" s="2"/>
      <c r="AJA151" s="72"/>
      <c r="AJB151" s="72"/>
      <c r="AJD151" s="73"/>
      <c r="AJE151" s="2"/>
      <c r="AJF151" s="69"/>
      <c r="AJG151" s="70"/>
      <c r="AJH151" s="2"/>
      <c r="AJK151" s="72"/>
      <c r="AJL151" s="72"/>
      <c r="AJN151" s="73"/>
      <c r="AJO151" s="2"/>
      <c r="AJP151" s="69"/>
      <c r="AJQ151" s="70"/>
      <c r="AJR151" s="2"/>
      <c r="AJU151" s="72"/>
      <c r="AJV151" s="72"/>
      <c r="AJX151" s="73"/>
      <c r="AJY151" s="2"/>
      <c r="AJZ151" s="69"/>
      <c r="AKA151" s="70"/>
      <c r="AKB151" s="2"/>
      <c r="AKE151" s="72"/>
      <c r="AKF151" s="72"/>
      <c r="AKH151" s="73"/>
      <c r="AKI151" s="2"/>
      <c r="AKJ151" s="69"/>
      <c r="AKK151" s="70"/>
      <c r="AKL151" s="2"/>
      <c r="AKO151" s="72"/>
      <c r="AKP151" s="72"/>
      <c r="AKR151" s="73"/>
      <c r="AKS151" s="2"/>
      <c r="AKT151" s="69"/>
      <c r="AKU151" s="70"/>
      <c r="AKV151" s="2"/>
      <c r="AKY151" s="72"/>
      <c r="AKZ151" s="72"/>
      <c r="ALB151" s="73"/>
      <c r="ALC151" s="2"/>
      <c r="ALD151" s="69"/>
      <c r="ALE151" s="70"/>
      <c r="ALF151" s="2"/>
      <c r="ALI151" s="72"/>
      <c r="ALJ151" s="72"/>
      <c r="ALL151" s="73"/>
      <c r="ALM151" s="2"/>
      <c r="ALN151" s="69"/>
      <c r="ALO151" s="70"/>
      <c r="ALP151" s="2"/>
      <c r="ALS151" s="72"/>
      <c r="ALT151" s="72"/>
      <c r="ALV151" s="73"/>
      <c r="ALW151" s="2"/>
      <c r="ALX151" s="69"/>
      <c r="ALY151" s="70"/>
      <c r="ALZ151" s="2"/>
      <c r="AMC151" s="72"/>
      <c r="AMD151" s="72"/>
      <c r="AMF151" s="73"/>
      <c r="AMG151" s="2"/>
      <c r="AMH151" s="69"/>
      <c r="AMI151" s="70"/>
      <c r="AMJ151" s="2"/>
    </row>
    <row r="152" spans="1:1024" s="71" customFormat="1" ht="14.25" x14ac:dyDescent="0.2">
      <c r="A152" s="10" t="s">
        <v>175</v>
      </c>
      <c r="B152" s="11">
        <v>44147</v>
      </c>
      <c r="C152" s="32" t="s">
        <v>176</v>
      </c>
      <c r="D152" s="10" t="s">
        <v>56</v>
      </c>
      <c r="E152" s="28">
        <v>105116695.73999999</v>
      </c>
      <c r="F152" s="28">
        <v>2102333.91</v>
      </c>
      <c r="G152" s="24">
        <v>0</v>
      </c>
      <c r="H152" s="24">
        <v>0</v>
      </c>
      <c r="I152" s="28">
        <f t="shared" si="2"/>
        <v>107219029.64999999</v>
      </c>
      <c r="J152" s="13" t="s">
        <v>18</v>
      </c>
      <c r="K152" s="2"/>
      <c r="L152" s="69"/>
      <c r="M152" s="70"/>
      <c r="N152" s="2"/>
      <c r="Q152" s="72"/>
      <c r="R152" s="72"/>
      <c r="T152" s="73"/>
      <c r="U152" s="2"/>
      <c r="V152" s="69"/>
      <c r="W152" s="70"/>
      <c r="X152" s="2"/>
      <c r="AA152" s="72"/>
      <c r="AB152" s="72"/>
      <c r="AD152" s="73"/>
      <c r="AE152" s="2"/>
      <c r="AF152" s="69"/>
      <c r="AG152" s="70"/>
      <c r="AH152" s="2"/>
      <c r="AK152" s="72"/>
      <c r="AL152" s="72"/>
      <c r="AN152" s="73"/>
      <c r="AO152" s="2"/>
      <c r="AP152" s="69"/>
      <c r="AQ152" s="70"/>
      <c r="AR152" s="2"/>
      <c r="AU152" s="72"/>
      <c r="AV152" s="72"/>
      <c r="AX152" s="73"/>
      <c r="AY152" s="2"/>
      <c r="AZ152" s="69"/>
      <c r="BA152" s="70"/>
      <c r="BB152" s="2"/>
      <c r="BE152" s="72"/>
      <c r="BF152" s="72"/>
      <c r="BH152" s="73"/>
      <c r="BI152" s="2"/>
      <c r="BJ152" s="69"/>
      <c r="BK152" s="70"/>
      <c r="BL152" s="2"/>
      <c r="BO152" s="72"/>
      <c r="BP152" s="72"/>
      <c r="BR152" s="73"/>
      <c r="BS152" s="2"/>
      <c r="BT152" s="69"/>
      <c r="BU152" s="70"/>
      <c r="BV152" s="2"/>
      <c r="BY152" s="72"/>
      <c r="BZ152" s="72"/>
      <c r="CB152" s="73"/>
      <c r="CC152" s="2"/>
      <c r="CD152" s="69"/>
      <c r="CE152" s="70"/>
      <c r="CF152" s="2"/>
      <c r="CI152" s="72"/>
      <c r="CJ152" s="72"/>
      <c r="CL152" s="73"/>
      <c r="CM152" s="2"/>
      <c r="CN152" s="69"/>
      <c r="CO152" s="70"/>
      <c r="CP152" s="2"/>
      <c r="CS152" s="72"/>
      <c r="CT152" s="72"/>
      <c r="CV152" s="73"/>
      <c r="CW152" s="2"/>
      <c r="CX152" s="69"/>
      <c r="CY152" s="70"/>
      <c r="CZ152" s="2"/>
      <c r="DC152" s="72"/>
      <c r="DD152" s="72"/>
      <c r="DF152" s="73"/>
      <c r="DG152" s="2"/>
      <c r="DH152" s="69"/>
      <c r="DI152" s="70"/>
      <c r="DJ152" s="2"/>
      <c r="DM152" s="72"/>
      <c r="DN152" s="72"/>
      <c r="DP152" s="73"/>
      <c r="DQ152" s="2"/>
      <c r="DR152" s="69"/>
      <c r="DS152" s="70"/>
      <c r="DT152" s="2"/>
      <c r="DW152" s="72"/>
      <c r="DX152" s="72"/>
      <c r="DZ152" s="73"/>
      <c r="EA152" s="2"/>
      <c r="EB152" s="69"/>
      <c r="EC152" s="70"/>
      <c r="ED152" s="2"/>
      <c r="EG152" s="72"/>
      <c r="EH152" s="72"/>
      <c r="EJ152" s="73"/>
      <c r="EK152" s="2"/>
      <c r="EL152" s="69"/>
      <c r="EM152" s="70"/>
      <c r="EN152" s="2"/>
      <c r="EQ152" s="72"/>
      <c r="ER152" s="72"/>
      <c r="ET152" s="73"/>
      <c r="EU152" s="2"/>
      <c r="EV152" s="69"/>
      <c r="EW152" s="70"/>
      <c r="EX152" s="2"/>
      <c r="FA152" s="72"/>
      <c r="FB152" s="72"/>
      <c r="FD152" s="73"/>
      <c r="FE152" s="2"/>
      <c r="FF152" s="69"/>
      <c r="FG152" s="70"/>
      <c r="FH152" s="2"/>
      <c r="FK152" s="72"/>
      <c r="FL152" s="72"/>
      <c r="FN152" s="73"/>
      <c r="FO152" s="2"/>
      <c r="FP152" s="69"/>
      <c r="FQ152" s="70"/>
      <c r="FR152" s="2"/>
      <c r="FU152" s="72"/>
      <c r="FV152" s="72"/>
      <c r="FX152" s="73"/>
      <c r="FY152" s="2"/>
      <c r="FZ152" s="69"/>
      <c r="GA152" s="70"/>
      <c r="GB152" s="2"/>
      <c r="GE152" s="72"/>
      <c r="GF152" s="72"/>
      <c r="GH152" s="73"/>
      <c r="GI152" s="2"/>
      <c r="GJ152" s="69"/>
      <c r="GK152" s="70"/>
      <c r="GL152" s="2"/>
      <c r="GO152" s="72"/>
      <c r="GP152" s="72"/>
      <c r="GR152" s="73"/>
      <c r="GS152" s="2"/>
      <c r="GT152" s="69"/>
      <c r="GU152" s="70"/>
      <c r="GV152" s="2"/>
      <c r="GY152" s="72"/>
      <c r="GZ152" s="72"/>
      <c r="HB152" s="73"/>
      <c r="HC152" s="2"/>
      <c r="HD152" s="69"/>
      <c r="HE152" s="70"/>
      <c r="HF152" s="2"/>
      <c r="HI152" s="72"/>
      <c r="HJ152" s="72"/>
      <c r="HL152" s="73"/>
      <c r="HM152" s="2"/>
      <c r="HN152" s="69"/>
      <c r="HO152" s="70"/>
      <c r="HP152" s="2"/>
      <c r="HS152" s="72"/>
      <c r="HT152" s="72"/>
      <c r="HV152" s="73"/>
      <c r="HW152" s="2"/>
      <c r="HX152" s="69"/>
      <c r="HY152" s="70"/>
      <c r="HZ152" s="2"/>
      <c r="IC152" s="72"/>
      <c r="ID152" s="72"/>
      <c r="IF152" s="73"/>
      <c r="IG152" s="2"/>
      <c r="IH152" s="69"/>
      <c r="II152" s="70"/>
      <c r="IJ152" s="2"/>
      <c r="IM152" s="72"/>
      <c r="IN152" s="72"/>
      <c r="IP152" s="73"/>
      <c r="IQ152" s="2"/>
      <c r="IR152" s="69"/>
      <c r="IS152" s="70"/>
      <c r="IT152" s="2"/>
      <c r="IW152" s="72"/>
      <c r="IX152" s="72"/>
      <c r="IZ152" s="73"/>
      <c r="JA152" s="2"/>
      <c r="JB152" s="69"/>
      <c r="JC152" s="70"/>
      <c r="JD152" s="2"/>
      <c r="JG152" s="72"/>
      <c r="JH152" s="72"/>
      <c r="JJ152" s="73"/>
      <c r="JK152" s="2"/>
      <c r="JL152" s="69"/>
      <c r="JM152" s="70"/>
      <c r="JN152" s="2"/>
      <c r="JQ152" s="72"/>
      <c r="JR152" s="72"/>
      <c r="JT152" s="73"/>
      <c r="JU152" s="2"/>
      <c r="JV152" s="69"/>
      <c r="JW152" s="70"/>
      <c r="JX152" s="2"/>
      <c r="KA152" s="72"/>
      <c r="KB152" s="72"/>
      <c r="KD152" s="73"/>
      <c r="KE152" s="2"/>
      <c r="KF152" s="69"/>
      <c r="KG152" s="70"/>
      <c r="KH152" s="2"/>
      <c r="KK152" s="72"/>
      <c r="KL152" s="72"/>
      <c r="KN152" s="73"/>
      <c r="KO152" s="2"/>
      <c r="KP152" s="69"/>
      <c r="KQ152" s="70"/>
      <c r="KR152" s="2"/>
      <c r="KU152" s="72"/>
      <c r="KV152" s="72"/>
      <c r="KX152" s="73"/>
      <c r="KY152" s="2"/>
      <c r="KZ152" s="69"/>
      <c r="LA152" s="70"/>
      <c r="LB152" s="2"/>
      <c r="LE152" s="72"/>
      <c r="LF152" s="72"/>
      <c r="LH152" s="73"/>
      <c r="LI152" s="2"/>
      <c r="LJ152" s="69"/>
      <c r="LK152" s="70"/>
      <c r="LL152" s="2"/>
      <c r="LO152" s="72"/>
      <c r="LP152" s="72"/>
      <c r="LR152" s="73"/>
      <c r="LS152" s="2"/>
      <c r="LT152" s="69"/>
      <c r="LU152" s="70"/>
      <c r="LV152" s="2"/>
      <c r="LY152" s="72"/>
      <c r="LZ152" s="72"/>
      <c r="MB152" s="73"/>
      <c r="MC152" s="2"/>
      <c r="MD152" s="69"/>
      <c r="ME152" s="70"/>
      <c r="MF152" s="2"/>
      <c r="MI152" s="72"/>
      <c r="MJ152" s="72"/>
      <c r="ML152" s="73"/>
      <c r="MM152" s="2"/>
      <c r="MN152" s="69"/>
      <c r="MO152" s="70"/>
      <c r="MP152" s="2"/>
      <c r="MS152" s="72"/>
      <c r="MT152" s="72"/>
      <c r="MV152" s="73"/>
      <c r="MW152" s="2"/>
      <c r="MX152" s="69"/>
      <c r="MY152" s="70"/>
      <c r="MZ152" s="2"/>
      <c r="NC152" s="72"/>
      <c r="ND152" s="72"/>
      <c r="NF152" s="73"/>
      <c r="NG152" s="2"/>
      <c r="NH152" s="69"/>
      <c r="NI152" s="70"/>
      <c r="NJ152" s="2"/>
      <c r="NM152" s="72"/>
      <c r="NN152" s="72"/>
      <c r="NP152" s="73"/>
      <c r="NQ152" s="2"/>
      <c r="NR152" s="69"/>
      <c r="NS152" s="70"/>
      <c r="NT152" s="2"/>
      <c r="NW152" s="72"/>
      <c r="NX152" s="72"/>
      <c r="NZ152" s="73"/>
      <c r="OA152" s="2"/>
      <c r="OB152" s="69"/>
      <c r="OC152" s="70"/>
      <c r="OD152" s="2"/>
      <c r="OG152" s="72"/>
      <c r="OH152" s="72"/>
      <c r="OJ152" s="73"/>
      <c r="OK152" s="2"/>
      <c r="OL152" s="69"/>
      <c r="OM152" s="70"/>
      <c r="ON152" s="2"/>
      <c r="OQ152" s="72"/>
      <c r="OR152" s="72"/>
      <c r="OT152" s="73"/>
      <c r="OU152" s="2"/>
      <c r="OV152" s="69"/>
      <c r="OW152" s="70"/>
      <c r="OX152" s="2"/>
      <c r="PA152" s="72"/>
      <c r="PB152" s="72"/>
      <c r="PD152" s="73"/>
      <c r="PE152" s="2"/>
      <c r="PF152" s="69"/>
      <c r="PG152" s="70"/>
      <c r="PH152" s="2"/>
      <c r="PK152" s="72"/>
      <c r="PL152" s="72"/>
      <c r="PN152" s="73"/>
      <c r="PO152" s="2"/>
      <c r="PP152" s="69"/>
      <c r="PQ152" s="70"/>
      <c r="PR152" s="2"/>
      <c r="PU152" s="72"/>
      <c r="PV152" s="72"/>
      <c r="PX152" s="73"/>
      <c r="PY152" s="2"/>
      <c r="PZ152" s="69"/>
      <c r="QA152" s="70"/>
      <c r="QB152" s="2"/>
      <c r="QE152" s="72"/>
      <c r="QF152" s="72"/>
      <c r="QH152" s="73"/>
      <c r="QI152" s="2"/>
      <c r="QJ152" s="69"/>
      <c r="QK152" s="70"/>
      <c r="QL152" s="2"/>
      <c r="QO152" s="72"/>
      <c r="QP152" s="72"/>
      <c r="QR152" s="73"/>
      <c r="QS152" s="2"/>
      <c r="QT152" s="69"/>
      <c r="QU152" s="70"/>
      <c r="QV152" s="2"/>
      <c r="QY152" s="72"/>
      <c r="QZ152" s="72"/>
      <c r="RB152" s="73"/>
      <c r="RC152" s="2"/>
      <c r="RD152" s="69"/>
      <c r="RE152" s="70"/>
      <c r="RF152" s="2"/>
      <c r="RI152" s="72"/>
      <c r="RJ152" s="72"/>
      <c r="RL152" s="73"/>
      <c r="RM152" s="2"/>
      <c r="RN152" s="69"/>
      <c r="RO152" s="70"/>
      <c r="RP152" s="2"/>
      <c r="RS152" s="72"/>
      <c r="RT152" s="72"/>
      <c r="RV152" s="73"/>
      <c r="RW152" s="2"/>
      <c r="RX152" s="69"/>
      <c r="RY152" s="70"/>
      <c r="RZ152" s="2"/>
      <c r="SC152" s="72"/>
      <c r="SD152" s="72"/>
      <c r="SF152" s="73"/>
      <c r="SG152" s="2"/>
      <c r="SH152" s="69"/>
      <c r="SI152" s="70"/>
      <c r="SJ152" s="2"/>
      <c r="SM152" s="72"/>
      <c r="SN152" s="72"/>
      <c r="SP152" s="73"/>
      <c r="SQ152" s="2"/>
      <c r="SR152" s="69"/>
      <c r="SS152" s="70"/>
      <c r="ST152" s="2"/>
      <c r="SW152" s="72"/>
      <c r="SX152" s="72"/>
      <c r="SZ152" s="73"/>
      <c r="TA152" s="2"/>
      <c r="TB152" s="69"/>
      <c r="TC152" s="70"/>
      <c r="TD152" s="2"/>
      <c r="TG152" s="72"/>
      <c r="TH152" s="72"/>
      <c r="TJ152" s="73"/>
      <c r="TK152" s="2"/>
      <c r="TL152" s="69"/>
      <c r="TM152" s="70"/>
      <c r="TN152" s="2"/>
      <c r="TQ152" s="72"/>
      <c r="TR152" s="72"/>
      <c r="TT152" s="73"/>
      <c r="TU152" s="2"/>
      <c r="TV152" s="69"/>
      <c r="TW152" s="70"/>
      <c r="TX152" s="2"/>
      <c r="UA152" s="72"/>
      <c r="UB152" s="72"/>
      <c r="UD152" s="73"/>
      <c r="UE152" s="2"/>
      <c r="UF152" s="69"/>
      <c r="UG152" s="70"/>
      <c r="UH152" s="2"/>
      <c r="UK152" s="72"/>
      <c r="UL152" s="72"/>
      <c r="UN152" s="73"/>
      <c r="UO152" s="2"/>
      <c r="UP152" s="69"/>
      <c r="UQ152" s="70"/>
      <c r="UR152" s="2"/>
      <c r="UU152" s="72"/>
      <c r="UV152" s="72"/>
      <c r="UX152" s="73"/>
      <c r="UY152" s="2"/>
      <c r="UZ152" s="69"/>
      <c r="VA152" s="70"/>
      <c r="VB152" s="2"/>
      <c r="VE152" s="72"/>
      <c r="VF152" s="72"/>
      <c r="VH152" s="73"/>
      <c r="VI152" s="2"/>
      <c r="VJ152" s="69"/>
      <c r="VK152" s="70"/>
      <c r="VL152" s="2"/>
      <c r="VO152" s="72"/>
      <c r="VP152" s="72"/>
      <c r="VR152" s="73"/>
      <c r="VS152" s="2"/>
      <c r="VT152" s="69"/>
      <c r="VU152" s="70"/>
      <c r="VV152" s="2"/>
      <c r="VY152" s="72"/>
      <c r="VZ152" s="72"/>
      <c r="WB152" s="73"/>
      <c r="WC152" s="2"/>
      <c r="WD152" s="69"/>
      <c r="WE152" s="70"/>
      <c r="WF152" s="2"/>
      <c r="WI152" s="72"/>
      <c r="WJ152" s="72"/>
      <c r="WL152" s="73"/>
      <c r="WM152" s="2"/>
      <c r="WN152" s="69"/>
      <c r="WO152" s="70"/>
      <c r="WP152" s="2"/>
      <c r="WS152" s="72"/>
      <c r="WT152" s="72"/>
      <c r="WV152" s="73"/>
      <c r="WW152" s="2"/>
      <c r="WX152" s="69"/>
      <c r="WY152" s="70"/>
      <c r="WZ152" s="2"/>
      <c r="XC152" s="72"/>
      <c r="XD152" s="72"/>
      <c r="XF152" s="73"/>
      <c r="XG152" s="2"/>
      <c r="XH152" s="69"/>
      <c r="XI152" s="70"/>
      <c r="XJ152" s="2"/>
      <c r="XM152" s="72"/>
      <c r="XN152" s="72"/>
      <c r="XP152" s="73"/>
      <c r="XQ152" s="2"/>
      <c r="XR152" s="69"/>
      <c r="XS152" s="70"/>
      <c r="XT152" s="2"/>
      <c r="XW152" s="72"/>
      <c r="XX152" s="72"/>
      <c r="XZ152" s="73"/>
      <c r="YA152" s="2"/>
      <c r="YB152" s="69"/>
      <c r="YC152" s="70"/>
      <c r="YD152" s="2"/>
      <c r="YG152" s="72"/>
      <c r="YH152" s="72"/>
      <c r="YJ152" s="73"/>
      <c r="YK152" s="2"/>
      <c r="YL152" s="69"/>
      <c r="YM152" s="70"/>
      <c r="YN152" s="2"/>
      <c r="YQ152" s="72"/>
      <c r="YR152" s="72"/>
      <c r="YT152" s="73"/>
      <c r="YU152" s="2"/>
      <c r="YV152" s="69"/>
      <c r="YW152" s="70"/>
      <c r="YX152" s="2"/>
      <c r="ZA152" s="72"/>
      <c r="ZB152" s="72"/>
      <c r="ZD152" s="73"/>
      <c r="ZE152" s="2"/>
      <c r="ZF152" s="69"/>
      <c r="ZG152" s="70"/>
      <c r="ZH152" s="2"/>
      <c r="ZK152" s="72"/>
      <c r="ZL152" s="72"/>
      <c r="ZN152" s="73"/>
      <c r="ZO152" s="2"/>
      <c r="ZP152" s="69"/>
      <c r="ZQ152" s="70"/>
      <c r="ZR152" s="2"/>
      <c r="ZU152" s="72"/>
      <c r="ZV152" s="72"/>
      <c r="ZX152" s="73"/>
      <c r="ZY152" s="2"/>
      <c r="ZZ152" s="69"/>
      <c r="AAA152" s="70"/>
      <c r="AAB152" s="2"/>
      <c r="AAE152" s="72"/>
      <c r="AAF152" s="72"/>
      <c r="AAH152" s="73"/>
      <c r="AAI152" s="2"/>
      <c r="AAJ152" s="69"/>
      <c r="AAK152" s="70"/>
      <c r="AAL152" s="2"/>
      <c r="AAO152" s="72"/>
      <c r="AAP152" s="72"/>
      <c r="AAR152" s="73"/>
      <c r="AAS152" s="2"/>
      <c r="AAT152" s="69"/>
      <c r="AAU152" s="70"/>
      <c r="AAV152" s="2"/>
      <c r="AAY152" s="72"/>
      <c r="AAZ152" s="72"/>
      <c r="ABB152" s="73"/>
      <c r="ABC152" s="2"/>
      <c r="ABD152" s="69"/>
      <c r="ABE152" s="70"/>
      <c r="ABF152" s="2"/>
      <c r="ABI152" s="72"/>
      <c r="ABJ152" s="72"/>
      <c r="ABL152" s="73"/>
      <c r="ABM152" s="2"/>
      <c r="ABN152" s="69"/>
      <c r="ABO152" s="70"/>
      <c r="ABP152" s="2"/>
      <c r="ABS152" s="72"/>
      <c r="ABT152" s="72"/>
      <c r="ABV152" s="73"/>
      <c r="ABW152" s="2"/>
      <c r="ABX152" s="69"/>
      <c r="ABY152" s="70"/>
      <c r="ABZ152" s="2"/>
      <c r="ACC152" s="72"/>
      <c r="ACD152" s="72"/>
      <c r="ACF152" s="73"/>
      <c r="ACG152" s="2"/>
      <c r="ACH152" s="69"/>
      <c r="ACI152" s="70"/>
      <c r="ACJ152" s="2"/>
      <c r="ACM152" s="72"/>
      <c r="ACN152" s="72"/>
      <c r="ACP152" s="73"/>
      <c r="ACQ152" s="2"/>
      <c r="ACR152" s="69"/>
      <c r="ACS152" s="70"/>
      <c r="ACT152" s="2"/>
      <c r="ACW152" s="72"/>
      <c r="ACX152" s="72"/>
      <c r="ACZ152" s="73"/>
      <c r="ADA152" s="2"/>
      <c r="ADB152" s="69"/>
      <c r="ADC152" s="70"/>
      <c r="ADD152" s="2"/>
      <c r="ADG152" s="72"/>
      <c r="ADH152" s="72"/>
      <c r="ADJ152" s="73"/>
      <c r="ADK152" s="2"/>
      <c r="ADL152" s="69"/>
      <c r="ADM152" s="70"/>
      <c r="ADN152" s="2"/>
      <c r="ADQ152" s="72"/>
      <c r="ADR152" s="72"/>
      <c r="ADT152" s="73"/>
      <c r="ADU152" s="2"/>
      <c r="ADV152" s="69"/>
      <c r="ADW152" s="70"/>
      <c r="ADX152" s="2"/>
      <c r="AEA152" s="72"/>
      <c r="AEB152" s="72"/>
      <c r="AED152" s="73"/>
      <c r="AEE152" s="2"/>
      <c r="AEF152" s="69"/>
      <c r="AEG152" s="70"/>
      <c r="AEH152" s="2"/>
      <c r="AEK152" s="72"/>
      <c r="AEL152" s="72"/>
      <c r="AEN152" s="73"/>
      <c r="AEO152" s="2"/>
      <c r="AEP152" s="69"/>
      <c r="AEQ152" s="70"/>
      <c r="AER152" s="2"/>
      <c r="AEU152" s="72"/>
      <c r="AEV152" s="72"/>
      <c r="AEX152" s="73"/>
      <c r="AEY152" s="2"/>
      <c r="AEZ152" s="69"/>
      <c r="AFA152" s="70"/>
      <c r="AFB152" s="2"/>
      <c r="AFE152" s="72"/>
      <c r="AFF152" s="72"/>
      <c r="AFH152" s="73"/>
      <c r="AFI152" s="2"/>
      <c r="AFJ152" s="69"/>
      <c r="AFK152" s="70"/>
      <c r="AFL152" s="2"/>
      <c r="AFO152" s="72"/>
      <c r="AFP152" s="72"/>
      <c r="AFR152" s="73"/>
      <c r="AFS152" s="2"/>
      <c r="AFT152" s="69"/>
      <c r="AFU152" s="70"/>
      <c r="AFV152" s="2"/>
      <c r="AFY152" s="72"/>
      <c r="AFZ152" s="72"/>
      <c r="AGB152" s="73"/>
      <c r="AGC152" s="2"/>
      <c r="AGD152" s="69"/>
      <c r="AGE152" s="70"/>
      <c r="AGF152" s="2"/>
      <c r="AGI152" s="72"/>
      <c r="AGJ152" s="72"/>
      <c r="AGL152" s="73"/>
      <c r="AGM152" s="2"/>
      <c r="AGN152" s="69"/>
      <c r="AGO152" s="70"/>
      <c r="AGP152" s="2"/>
      <c r="AGS152" s="72"/>
      <c r="AGT152" s="72"/>
      <c r="AGV152" s="73"/>
      <c r="AGW152" s="2"/>
      <c r="AGX152" s="69"/>
      <c r="AGY152" s="70"/>
      <c r="AGZ152" s="2"/>
      <c r="AHC152" s="72"/>
      <c r="AHD152" s="72"/>
      <c r="AHF152" s="73"/>
      <c r="AHG152" s="2"/>
      <c r="AHH152" s="69"/>
      <c r="AHI152" s="70"/>
      <c r="AHJ152" s="2"/>
      <c r="AHM152" s="72"/>
      <c r="AHN152" s="72"/>
      <c r="AHP152" s="73"/>
      <c r="AHQ152" s="2"/>
      <c r="AHR152" s="69"/>
      <c r="AHS152" s="70"/>
      <c r="AHT152" s="2"/>
      <c r="AHW152" s="72"/>
      <c r="AHX152" s="72"/>
      <c r="AHZ152" s="73"/>
      <c r="AIA152" s="2"/>
      <c r="AIB152" s="69"/>
      <c r="AIC152" s="70"/>
      <c r="AID152" s="2"/>
      <c r="AIG152" s="72"/>
      <c r="AIH152" s="72"/>
      <c r="AIJ152" s="73"/>
      <c r="AIK152" s="2"/>
      <c r="AIL152" s="69"/>
      <c r="AIM152" s="70"/>
      <c r="AIN152" s="2"/>
      <c r="AIQ152" s="72"/>
      <c r="AIR152" s="72"/>
      <c r="AIT152" s="73"/>
      <c r="AIU152" s="2"/>
      <c r="AIV152" s="69"/>
      <c r="AIW152" s="70"/>
      <c r="AIX152" s="2"/>
      <c r="AJA152" s="72"/>
      <c r="AJB152" s="72"/>
      <c r="AJD152" s="73"/>
      <c r="AJE152" s="2"/>
      <c r="AJF152" s="69"/>
      <c r="AJG152" s="70"/>
      <c r="AJH152" s="2"/>
      <c r="AJK152" s="72"/>
      <c r="AJL152" s="72"/>
      <c r="AJN152" s="73"/>
      <c r="AJO152" s="2"/>
      <c r="AJP152" s="69"/>
      <c r="AJQ152" s="70"/>
      <c r="AJR152" s="2"/>
      <c r="AJU152" s="72"/>
      <c r="AJV152" s="72"/>
      <c r="AJX152" s="73"/>
      <c r="AJY152" s="2"/>
      <c r="AJZ152" s="69"/>
      <c r="AKA152" s="70"/>
      <c r="AKB152" s="2"/>
      <c r="AKE152" s="72"/>
      <c r="AKF152" s="72"/>
      <c r="AKH152" s="73"/>
      <c r="AKI152" s="2"/>
      <c r="AKJ152" s="69"/>
      <c r="AKK152" s="70"/>
      <c r="AKL152" s="2"/>
      <c r="AKO152" s="72"/>
      <c r="AKP152" s="72"/>
      <c r="AKR152" s="73"/>
      <c r="AKS152" s="2"/>
      <c r="AKT152" s="69"/>
      <c r="AKU152" s="70"/>
      <c r="AKV152" s="2"/>
      <c r="AKY152" s="72"/>
      <c r="AKZ152" s="72"/>
      <c r="ALB152" s="73"/>
      <c r="ALC152" s="2"/>
      <c r="ALD152" s="69"/>
      <c r="ALE152" s="70"/>
      <c r="ALF152" s="2"/>
      <c r="ALI152" s="72"/>
      <c r="ALJ152" s="72"/>
      <c r="ALL152" s="73"/>
      <c r="ALM152" s="2"/>
      <c r="ALN152" s="69"/>
      <c r="ALO152" s="70"/>
      <c r="ALP152" s="2"/>
      <c r="ALS152" s="72"/>
      <c r="ALT152" s="72"/>
      <c r="ALV152" s="73"/>
      <c r="ALW152" s="2"/>
      <c r="ALX152" s="69"/>
      <c r="ALY152" s="70"/>
      <c r="ALZ152" s="2"/>
      <c r="AMC152" s="72"/>
      <c r="AMD152" s="72"/>
      <c r="AMF152" s="73"/>
      <c r="AMG152" s="2"/>
      <c r="AMH152" s="69"/>
      <c r="AMI152" s="70"/>
      <c r="AMJ152" s="2"/>
    </row>
    <row r="153" spans="1:1024" s="71" customFormat="1" ht="14.25" x14ac:dyDescent="0.2">
      <c r="A153" s="10" t="s">
        <v>177</v>
      </c>
      <c r="B153" s="11">
        <v>44161</v>
      </c>
      <c r="C153" s="32" t="s">
        <v>176</v>
      </c>
      <c r="D153" s="10" t="s">
        <v>56</v>
      </c>
      <c r="E153" s="28">
        <v>37312882.509999998</v>
      </c>
      <c r="F153" s="28">
        <v>746257.65</v>
      </c>
      <c r="G153" s="24">
        <v>0</v>
      </c>
      <c r="H153" s="24">
        <v>0</v>
      </c>
      <c r="I153" s="28">
        <f t="shared" si="2"/>
        <v>38059140.159999996</v>
      </c>
      <c r="J153" s="13" t="s">
        <v>28</v>
      </c>
      <c r="K153" s="2"/>
      <c r="L153" s="69"/>
      <c r="M153" s="70"/>
      <c r="N153" s="2"/>
      <c r="Q153" s="72"/>
      <c r="R153" s="72"/>
      <c r="T153" s="73"/>
      <c r="U153" s="2"/>
      <c r="V153" s="69"/>
      <c r="W153" s="70"/>
      <c r="X153" s="2"/>
      <c r="AA153" s="72"/>
      <c r="AB153" s="72"/>
      <c r="AD153" s="73"/>
      <c r="AE153" s="2"/>
      <c r="AF153" s="69"/>
      <c r="AG153" s="70"/>
      <c r="AH153" s="2"/>
      <c r="AK153" s="72"/>
      <c r="AL153" s="72"/>
      <c r="AN153" s="73"/>
      <c r="AO153" s="2"/>
      <c r="AP153" s="69"/>
      <c r="AQ153" s="70"/>
      <c r="AR153" s="2"/>
      <c r="AU153" s="72"/>
      <c r="AV153" s="72"/>
      <c r="AX153" s="73"/>
      <c r="AY153" s="2"/>
      <c r="AZ153" s="69"/>
      <c r="BA153" s="70"/>
      <c r="BB153" s="2"/>
      <c r="BE153" s="72"/>
      <c r="BF153" s="72"/>
      <c r="BH153" s="73"/>
      <c r="BI153" s="2"/>
      <c r="BJ153" s="69"/>
      <c r="BK153" s="70"/>
      <c r="BL153" s="2"/>
      <c r="BO153" s="72"/>
      <c r="BP153" s="72"/>
      <c r="BR153" s="73"/>
      <c r="BS153" s="2"/>
      <c r="BT153" s="69"/>
      <c r="BU153" s="70"/>
      <c r="BV153" s="2"/>
      <c r="BY153" s="72"/>
      <c r="BZ153" s="72"/>
      <c r="CB153" s="73"/>
      <c r="CC153" s="2"/>
      <c r="CD153" s="69"/>
      <c r="CE153" s="70"/>
      <c r="CF153" s="2"/>
      <c r="CI153" s="72"/>
      <c r="CJ153" s="72"/>
      <c r="CL153" s="73"/>
      <c r="CM153" s="2"/>
      <c r="CN153" s="69"/>
      <c r="CO153" s="70"/>
      <c r="CP153" s="2"/>
      <c r="CS153" s="72"/>
      <c r="CT153" s="72"/>
      <c r="CV153" s="73"/>
      <c r="CW153" s="2"/>
      <c r="CX153" s="69"/>
      <c r="CY153" s="70"/>
      <c r="CZ153" s="2"/>
      <c r="DC153" s="72"/>
      <c r="DD153" s="72"/>
      <c r="DF153" s="73"/>
      <c r="DG153" s="2"/>
      <c r="DH153" s="69"/>
      <c r="DI153" s="70"/>
      <c r="DJ153" s="2"/>
      <c r="DM153" s="72"/>
      <c r="DN153" s="72"/>
      <c r="DP153" s="73"/>
      <c r="DQ153" s="2"/>
      <c r="DR153" s="69"/>
      <c r="DS153" s="70"/>
      <c r="DT153" s="2"/>
      <c r="DW153" s="72"/>
      <c r="DX153" s="72"/>
      <c r="DZ153" s="73"/>
      <c r="EA153" s="2"/>
      <c r="EB153" s="69"/>
      <c r="EC153" s="70"/>
      <c r="ED153" s="2"/>
      <c r="EG153" s="72"/>
      <c r="EH153" s="72"/>
      <c r="EJ153" s="73"/>
      <c r="EK153" s="2"/>
      <c r="EL153" s="69"/>
      <c r="EM153" s="70"/>
      <c r="EN153" s="2"/>
      <c r="EQ153" s="72"/>
      <c r="ER153" s="72"/>
      <c r="ET153" s="73"/>
      <c r="EU153" s="2"/>
      <c r="EV153" s="69"/>
      <c r="EW153" s="70"/>
      <c r="EX153" s="2"/>
      <c r="FA153" s="72"/>
      <c r="FB153" s="72"/>
      <c r="FD153" s="73"/>
      <c r="FE153" s="2"/>
      <c r="FF153" s="69"/>
      <c r="FG153" s="70"/>
      <c r="FH153" s="2"/>
      <c r="FK153" s="72"/>
      <c r="FL153" s="72"/>
      <c r="FN153" s="73"/>
      <c r="FO153" s="2"/>
      <c r="FP153" s="69"/>
      <c r="FQ153" s="70"/>
      <c r="FR153" s="2"/>
      <c r="FU153" s="72"/>
      <c r="FV153" s="72"/>
      <c r="FX153" s="73"/>
      <c r="FY153" s="2"/>
      <c r="FZ153" s="69"/>
      <c r="GA153" s="70"/>
      <c r="GB153" s="2"/>
      <c r="GE153" s="72"/>
      <c r="GF153" s="72"/>
      <c r="GH153" s="73"/>
      <c r="GI153" s="2"/>
      <c r="GJ153" s="69"/>
      <c r="GK153" s="70"/>
      <c r="GL153" s="2"/>
      <c r="GO153" s="72"/>
      <c r="GP153" s="72"/>
      <c r="GR153" s="73"/>
      <c r="GS153" s="2"/>
      <c r="GT153" s="69"/>
      <c r="GU153" s="70"/>
      <c r="GV153" s="2"/>
      <c r="GY153" s="72"/>
      <c r="GZ153" s="72"/>
      <c r="HB153" s="73"/>
      <c r="HC153" s="2"/>
      <c r="HD153" s="69"/>
      <c r="HE153" s="70"/>
      <c r="HF153" s="2"/>
      <c r="HI153" s="72"/>
      <c r="HJ153" s="72"/>
      <c r="HL153" s="73"/>
      <c r="HM153" s="2"/>
      <c r="HN153" s="69"/>
      <c r="HO153" s="70"/>
      <c r="HP153" s="2"/>
      <c r="HS153" s="72"/>
      <c r="HT153" s="72"/>
      <c r="HV153" s="73"/>
      <c r="HW153" s="2"/>
      <c r="HX153" s="69"/>
      <c r="HY153" s="70"/>
      <c r="HZ153" s="2"/>
      <c r="IC153" s="72"/>
      <c r="ID153" s="72"/>
      <c r="IF153" s="73"/>
      <c r="IG153" s="2"/>
      <c r="IH153" s="69"/>
      <c r="II153" s="70"/>
      <c r="IJ153" s="2"/>
      <c r="IM153" s="72"/>
      <c r="IN153" s="72"/>
      <c r="IP153" s="73"/>
      <c r="IQ153" s="2"/>
      <c r="IR153" s="69"/>
      <c r="IS153" s="70"/>
      <c r="IT153" s="2"/>
      <c r="IW153" s="72"/>
      <c r="IX153" s="72"/>
      <c r="IZ153" s="73"/>
      <c r="JA153" s="2"/>
      <c r="JB153" s="69"/>
      <c r="JC153" s="70"/>
      <c r="JD153" s="2"/>
      <c r="JG153" s="72"/>
      <c r="JH153" s="72"/>
      <c r="JJ153" s="73"/>
      <c r="JK153" s="2"/>
      <c r="JL153" s="69"/>
      <c r="JM153" s="70"/>
      <c r="JN153" s="2"/>
      <c r="JQ153" s="72"/>
      <c r="JR153" s="72"/>
      <c r="JT153" s="73"/>
      <c r="JU153" s="2"/>
      <c r="JV153" s="69"/>
      <c r="JW153" s="70"/>
      <c r="JX153" s="2"/>
      <c r="KA153" s="72"/>
      <c r="KB153" s="72"/>
      <c r="KD153" s="73"/>
      <c r="KE153" s="2"/>
      <c r="KF153" s="69"/>
      <c r="KG153" s="70"/>
      <c r="KH153" s="2"/>
      <c r="KK153" s="72"/>
      <c r="KL153" s="72"/>
      <c r="KN153" s="73"/>
      <c r="KO153" s="2"/>
      <c r="KP153" s="69"/>
      <c r="KQ153" s="70"/>
      <c r="KR153" s="2"/>
      <c r="KU153" s="72"/>
      <c r="KV153" s="72"/>
      <c r="KX153" s="73"/>
      <c r="KY153" s="2"/>
      <c r="KZ153" s="69"/>
      <c r="LA153" s="70"/>
      <c r="LB153" s="2"/>
      <c r="LE153" s="72"/>
      <c r="LF153" s="72"/>
      <c r="LH153" s="73"/>
      <c r="LI153" s="2"/>
      <c r="LJ153" s="69"/>
      <c r="LK153" s="70"/>
      <c r="LL153" s="2"/>
      <c r="LO153" s="72"/>
      <c r="LP153" s="72"/>
      <c r="LR153" s="73"/>
      <c r="LS153" s="2"/>
      <c r="LT153" s="69"/>
      <c r="LU153" s="70"/>
      <c r="LV153" s="2"/>
      <c r="LY153" s="72"/>
      <c r="LZ153" s="72"/>
      <c r="MB153" s="73"/>
      <c r="MC153" s="2"/>
      <c r="MD153" s="69"/>
      <c r="ME153" s="70"/>
      <c r="MF153" s="2"/>
      <c r="MI153" s="72"/>
      <c r="MJ153" s="72"/>
      <c r="ML153" s="73"/>
      <c r="MM153" s="2"/>
      <c r="MN153" s="69"/>
      <c r="MO153" s="70"/>
      <c r="MP153" s="2"/>
      <c r="MS153" s="72"/>
      <c r="MT153" s="72"/>
      <c r="MV153" s="73"/>
      <c r="MW153" s="2"/>
      <c r="MX153" s="69"/>
      <c r="MY153" s="70"/>
      <c r="MZ153" s="2"/>
      <c r="NC153" s="72"/>
      <c r="ND153" s="72"/>
      <c r="NF153" s="73"/>
      <c r="NG153" s="2"/>
      <c r="NH153" s="69"/>
      <c r="NI153" s="70"/>
      <c r="NJ153" s="2"/>
      <c r="NM153" s="72"/>
      <c r="NN153" s="72"/>
      <c r="NP153" s="73"/>
      <c r="NQ153" s="2"/>
      <c r="NR153" s="69"/>
      <c r="NS153" s="70"/>
      <c r="NT153" s="2"/>
      <c r="NW153" s="72"/>
      <c r="NX153" s="72"/>
      <c r="NZ153" s="73"/>
      <c r="OA153" s="2"/>
      <c r="OB153" s="69"/>
      <c r="OC153" s="70"/>
      <c r="OD153" s="2"/>
      <c r="OG153" s="72"/>
      <c r="OH153" s="72"/>
      <c r="OJ153" s="73"/>
      <c r="OK153" s="2"/>
      <c r="OL153" s="69"/>
      <c r="OM153" s="70"/>
      <c r="ON153" s="2"/>
      <c r="OQ153" s="72"/>
      <c r="OR153" s="72"/>
      <c r="OT153" s="73"/>
      <c r="OU153" s="2"/>
      <c r="OV153" s="69"/>
      <c r="OW153" s="70"/>
      <c r="OX153" s="2"/>
      <c r="PA153" s="72"/>
      <c r="PB153" s="72"/>
      <c r="PD153" s="73"/>
      <c r="PE153" s="2"/>
      <c r="PF153" s="69"/>
      <c r="PG153" s="70"/>
      <c r="PH153" s="2"/>
      <c r="PK153" s="72"/>
      <c r="PL153" s="72"/>
      <c r="PN153" s="73"/>
      <c r="PO153" s="2"/>
      <c r="PP153" s="69"/>
      <c r="PQ153" s="70"/>
      <c r="PR153" s="2"/>
      <c r="PU153" s="72"/>
      <c r="PV153" s="72"/>
      <c r="PX153" s="73"/>
      <c r="PY153" s="2"/>
      <c r="PZ153" s="69"/>
      <c r="QA153" s="70"/>
      <c r="QB153" s="2"/>
      <c r="QE153" s="72"/>
      <c r="QF153" s="72"/>
      <c r="QH153" s="73"/>
      <c r="QI153" s="2"/>
      <c r="QJ153" s="69"/>
      <c r="QK153" s="70"/>
      <c r="QL153" s="2"/>
      <c r="QO153" s="72"/>
      <c r="QP153" s="72"/>
      <c r="QR153" s="73"/>
      <c r="QS153" s="2"/>
      <c r="QT153" s="69"/>
      <c r="QU153" s="70"/>
      <c r="QV153" s="2"/>
      <c r="QY153" s="72"/>
      <c r="QZ153" s="72"/>
      <c r="RB153" s="73"/>
      <c r="RC153" s="2"/>
      <c r="RD153" s="69"/>
      <c r="RE153" s="70"/>
      <c r="RF153" s="2"/>
      <c r="RI153" s="72"/>
      <c r="RJ153" s="72"/>
      <c r="RL153" s="73"/>
      <c r="RM153" s="2"/>
      <c r="RN153" s="69"/>
      <c r="RO153" s="70"/>
      <c r="RP153" s="2"/>
      <c r="RS153" s="72"/>
      <c r="RT153" s="72"/>
      <c r="RV153" s="73"/>
      <c r="RW153" s="2"/>
      <c r="RX153" s="69"/>
      <c r="RY153" s="70"/>
      <c r="RZ153" s="2"/>
      <c r="SC153" s="72"/>
      <c r="SD153" s="72"/>
      <c r="SF153" s="73"/>
      <c r="SG153" s="2"/>
      <c r="SH153" s="69"/>
      <c r="SI153" s="70"/>
      <c r="SJ153" s="2"/>
      <c r="SM153" s="72"/>
      <c r="SN153" s="72"/>
      <c r="SP153" s="73"/>
      <c r="SQ153" s="2"/>
      <c r="SR153" s="69"/>
      <c r="SS153" s="70"/>
      <c r="ST153" s="2"/>
      <c r="SW153" s="72"/>
      <c r="SX153" s="72"/>
      <c r="SZ153" s="73"/>
      <c r="TA153" s="2"/>
      <c r="TB153" s="69"/>
      <c r="TC153" s="70"/>
      <c r="TD153" s="2"/>
      <c r="TG153" s="72"/>
      <c r="TH153" s="72"/>
      <c r="TJ153" s="73"/>
      <c r="TK153" s="2"/>
      <c r="TL153" s="69"/>
      <c r="TM153" s="70"/>
      <c r="TN153" s="2"/>
      <c r="TQ153" s="72"/>
      <c r="TR153" s="72"/>
      <c r="TT153" s="73"/>
      <c r="TU153" s="2"/>
      <c r="TV153" s="69"/>
      <c r="TW153" s="70"/>
      <c r="TX153" s="2"/>
      <c r="UA153" s="72"/>
      <c r="UB153" s="72"/>
      <c r="UD153" s="73"/>
      <c r="UE153" s="2"/>
      <c r="UF153" s="69"/>
      <c r="UG153" s="70"/>
      <c r="UH153" s="2"/>
      <c r="UK153" s="72"/>
      <c r="UL153" s="72"/>
      <c r="UN153" s="73"/>
      <c r="UO153" s="2"/>
      <c r="UP153" s="69"/>
      <c r="UQ153" s="70"/>
      <c r="UR153" s="2"/>
      <c r="UU153" s="72"/>
      <c r="UV153" s="72"/>
      <c r="UX153" s="73"/>
      <c r="UY153" s="2"/>
      <c r="UZ153" s="69"/>
      <c r="VA153" s="70"/>
      <c r="VB153" s="2"/>
      <c r="VE153" s="72"/>
      <c r="VF153" s="72"/>
      <c r="VH153" s="73"/>
      <c r="VI153" s="2"/>
      <c r="VJ153" s="69"/>
      <c r="VK153" s="70"/>
      <c r="VL153" s="2"/>
      <c r="VO153" s="72"/>
      <c r="VP153" s="72"/>
      <c r="VR153" s="73"/>
      <c r="VS153" s="2"/>
      <c r="VT153" s="69"/>
      <c r="VU153" s="70"/>
      <c r="VV153" s="2"/>
      <c r="VY153" s="72"/>
      <c r="VZ153" s="72"/>
      <c r="WB153" s="73"/>
      <c r="WC153" s="2"/>
      <c r="WD153" s="69"/>
      <c r="WE153" s="70"/>
      <c r="WF153" s="2"/>
      <c r="WI153" s="72"/>
      <c r="WJ153" s="72"/>
      <c r="WL153" s="73"/>
      <c r="WM153" s="2"/>
      <c r="WN153" s="69"/>
      <c r="WO153" s="70"/>
      <c r="WP153" s="2"/>
      <c r="WS153" s="72"/>
      <c r="WT153" s="72"/>
      <c r="WV153" s="73"/>
      <c r="WW153" s="2"/>
      <c r="WX153" s="69"/>
      <c r="WY153" s="70"/>
      <c r="WZ153" s="2"/>
      <c r="XC153" s="72"/>
      <c r="XD153" s="72"/>
      <c r="XF153" s="73"/>
      <c r="XG153" s="2"/>
      <c r="XH153" s="69"/>
      <c r="XI153" s="70"/>
      <c r="XJ153" s="2"/>
      <c r="XM153" s="72"/>
      <c r="XN153" s="72"/>
      <c r="XP153" s="73"/>
      <c r="XQ153" s="2"/>
      <c r="XR153" s="69"/>
      <c r="XS153" s="70"/>
      <c r="XT153" s="2"/>
      <c r="XW153" s="72"/>
      <c r="XX153" s="72"/>
      <c r="XZ153" s="73"/>
      <c r="YA153" s="2"/>
      <c r="YB153" s="69"/>
      <c r="YC153" s="70"/>
      <c r="YD153" s="2"/>
      <c r="YG153" s="72"/>
      <c r="YH153" s="72"/>
      <c r="YJ153" s="73"/>
      <c r="YK153" s="2"/>
      <c r="YL153" s="69"/>
      <c r="YM153" s="70"/>
      <c r="YN153" s="2"/>
      <c r="YQ153" s="72"/>
      <c r="YR153" s="72"/>
      <c r="YT153" s="73"/>
      <c r="YU153" s="2"/>
      <c r="YV153" s="69"/>
      <c r="YW153" s="70"/>
      <c r="YX153" s="2"/>
      <c r="ZA153" s="72"/>
      <c r="ZB153" s="72"/>
      <c r="ZD153" s="73"/>
      <c r="ZE153" s="2"/>
      <c r="ZF153" s="69"/>
      <c r="ZG153" s="70"/>
      <c r="ZH153" s="2"/>
      <c r="ZK153" s="72"/>
      <c r="ZL153" s="72"/>
      <c r="ZN153" s="73"/>
      <c r="ZO153" s="2"/>
      <c r="ZP153" s="69"/>
      <c r="ZQ153" s="70"/>
      <c r="ZR153" s="2"/>
      <c r="ZU153" s="72"/>
      <c r="ZV153" s="72"/>
      <c r="ZX153" s="73"/>
      <c r="ZY153" s="2"/>
      <c r="ZZ153" s="69"/>
      <c r="AAA153" s="70"/>
      <c r="AAB153" s="2"/>
      <c r="AAE153" s="72"/>
      <c r="AAF153" s="72"/>
      <c r="AAH153" s="73"/>
      <c r="AAI153" s="2"/>
      <c r="AAJ153" s="69"/>
      <c r="AAK153" s="70"/>
      <c r="AAL153" s="2"/>
      <c r="AAO153" s="72"/>
      <c r="AAP153" s="72"/>
      <c r="AAR153" s="73"/>
      <c r="AAS153" s="2"/>
      <c r="AAT153" s="69"/>
      <c r="AAU153" s="70"/>
      <c r="AAV153" s="2"/>
      <c r="AAY153" s="72"/>
      <c r="AAZ153" s="72"/>
      <c r="ABB153" s="73"/>
      <c r="ABC153" s="2"/>
      <c r="ABD153" s="69"/>
      <c r="ABE153" s="70"/>
      <c r="ABF153" s="2"/>
      <c r="ABI153" s="72"/>
      <c r="ABJ153" s="72"/>
      <c r="ABL153" s="73"/>
      <c r="ABM153" s="2"/>
      <c r="ABN153" s="69"/>
      <c r="ABO153" s="70"/>
      <c r="ABP153" s="2"/>
      <c r="ABS153" s="72"/>
      <c r="ABT153" s="72"/>
      <c r="ABV153" s="73"/>
      <c r="ABW153" s="2"/>
      <c r="ABX153" s="69"/>
      <c r="ABY153" s="70"/>
      <c r="ABZ153" s="2"/>
      <c r="ACC153" s="72"/>
      <c r="ACD153" s="72"/>
      <c r="ACF153" s="73"/>
      <c r="ACG153" s="2"/>
      <c r="ACH153" s="69"/>
      <c r="ACI153" s="70"/>
      <c r="ACJ153" s="2"/>
      <c r="ACM153" s="72"/>
      <c r="ACN153" s="72"/>
      <c r="ACP153" s="73"/>
      <c r="ACQ153" s="2"/>
      <c r="ACR153" s="69"/>
      <c r="ACS153" s="70"/>
      <c r="ACT153" s="2"/>
      <c r="ACW153" s="72"/>
      <c r="ACX153" s="72"/>
      <c r="ACZ153" s="73"/>
      <c r="ADA153" s="2"/>
      <c r="ADB153" s="69"/>
      <c r="ADC153" s="70"/>
      <c r="ADD153" s="2"/>
      <c r="ADG153" s="72"/>
      <c r="ADH153" s="72"/>
      <c r="ADJ153" s="73"/>
      <c r="ADK153" s="2"/>
      <c r="ADL153" s="69"/>
      <c r="ADM153" s="70"/>
      <c r="ADN153" s="2"/>
      <c r="ADQ153" s="72"/>
      <c r="ADR153" s="72"/>
      <c r="ADT153" s="73"/>
      <c r="ADU153" s="2"/>
      <c r="ADV153" s="69"/>
      <c r="ADW153" s="70"/>
      <c r="ADX153" s="2"/>
      <c r="AEA153" s="72"/>
      <c r="AEB153" s="72"/>
      <c r="AED153" s="73"/>
      <c r="AEE153" s="2"/>
      <c r="AEF153" s="69"/>
      <c r="AEG153" s="70"/>
      <c r="AEH153" s="2"/>
      <c r="AEK153" s="72"/>
      <c r="AEL153" s="72"/>
      <c r="AEN153" s="73"/>
      <c r="AEO153" s="2"/>
      <c r="AEP153" s="69"/>
      <c r="AEQ153" s="70"/>
      <c r="AER153" s="2"/>
      <c r="AEU153" s="72"/>
      <c r="AEV153" s="72"/>
      <c r="AEX153" s="73"/>
      <c r="AEY153" s="2"/>
      <c r="AEZ153" s="69"/>
      <c r="AFA153" s="70"/>
      <c r="AFB153" s="2"/>
      <c r="AFE153" s="72"/>
      <c r="AFF153" s="72"/>
      <c r="AFH153" s="73"/>
      <c r="AFI153" s="2"/>
      <c r="AFJ153" s="69"/>
      <c r="AFK153" s="70"/>
      <c r="AFL153" s="2"/>
      <c r="AFO153" s="72"/>
      <c r="AFP153" s="72"/>
      <c r="AFR153" s="73"/>
      <c r="AFS153" s="2"/>
      <c r="AFT153" s="69"/>
      <c r="AFU153" s="70"/>
      <c r="AFV153" s="2"/>
      <c r="AFY153" s="72"/>
      <c r="AFZ153" s="72"/>
      <c r="AGB153" s="73"/>
      <c r="AGC153" s="2"/>
      <c r="AGD153" s="69"/>
      <c r="AGE153" s="70"/>
      <c r="AGF153" s="2"/>
      <c r="AGI153" s="72"/>
      <c r="AGJ153" s="72"/>
      <c r="AGL153" s="73"/>
      <c r="AGM153" s="2"/>
      <c r="AGN153" s="69"/>
      <c r="AGO153" s="70"/>
      <c r="AGP153" s="2"/>
      <c r="AGS153" s="72"/>
      <c r="AGT153" s="72"/>
      <c r="AGV153" s="73"/>
      <c r="AGW153" s="2"/>
      <c r="AGX153" s="69"/>
      <c r="AGY153" s="70"/>
      <c r="AGZ153" s="2"/>
      <c r="AHC153" s="72"/>
      <c r="AHD153" s="72"/>
      <c r="AHF153" s="73"/>
      <c r="AHG153" s="2"/>
      <c r="AHH153" s="69"/>
      <c r="AHI153" s="70"/>
      <c r="AHJ153" s="2"/>
      <c r="AHM153" s="72"/>
      <c r="AHN153" s="72"/>
      <c r="AHP153" s="73"/>
      <c r="AHQ153" s="2"/>
      <c r="AHR153" s="69"/>
      <c r="AHS153" s="70"/>
      <c r="AHT153" s="2"/>
      <c r="AHW153" s="72"/>
      <c r="AHX153" s="72"/>
      <c r="AHZ153" s="73"/>
      <c r="AIA153" s="2"/>
      <c r="AIB153" s="69"/>
      <c r="AIC153" s="70"/>
      <c r="AID153" s="2"/>
      <c r="AIG153" s="72"/>
      <c r="AIH153" s="72"/>
      <c r="AIJ153" s="73"/>
      <c r="AIK153" s="2"/>
      <c r="AIL153" s="69"/>
      <c r="AIM153" s="70"/>
      <c r="AIN153" s="2"/>
      <c r="AIQ153" s="72"/>
      <c r="AIR153" s="72"/>
      <c r="AIT153" s="73"/>
      <c r="AIU153" s="2"/>
      <c r="AIV153" s="69"/>
      <c r="AIW153" s="70"/>
      <c r="AIX153" s="2"/>
      <c r="AJA153" s="72"/>
      <c r="AJB153" s="72"/>
      <c r="AJD153" s="73"/>
      <c r="AJE153" s="2"/>
      <c r="AJF153" s="69"/>
      <c r="AJG153" s="70"/>
      <c r="AJH153" s="2"/>
      <c r="AJK153" s="72"/>
      <c r="AJL153" s="72"/>
      <c r="AJN153" s="73"/>
      <c r="AJO153" s="2"/>
      <c r="AJP153" s="69"/>
      <c r="AJQ153" s="70"/>
      <c r="AJR153" s="2"/>
      <c r="AJU153" s="72"/>
      <c r="AJV153" s="72"/>
      <c r="AJX153" s="73"/>
      <c r="AJY153" s="2"/>
      <c r="AJZ153" s="69"/>
      <c r="AKA153" s="70"/>
      <c r="AKB153" s="2"/>
      <c r="AKE153" s="72"/>
      <c r="AKF153" s="72"/>
      <c r="AKH153" s="73"/>
      <c r="AKI153" s="2"/>
      <c r="AKJ153" s="69"/>
      <c r="AKK153" s="70"/>
      <c r="AKL153" s="2"/>
      <c r="AKO153" s="72"/>
      <c r="AKP153" s="72"/>
      <c r="AKR153" s="73"/>
      <c r="AKS153" s="2"/>
      <c r="AKT153" s="69"/>
      <c r="AKU153" s="70"/>
      <c r="AKV153" s="2"/>
      <c r="AKY153" s="72"/>
      <c r="AKZ153" s="72"/>
      <c r="ALB153" s="73"/>
      <c r="ALC153" s="2"/>
      <c r="ALD153" s="69"/>
      <c r="ALE153" s="70"/>
      <c r="ALF153" s="2"/>
      <c r="ALI153" s="72"/>
      <c r="ALJ153" s="72"/>
      <c r="ALL153" s="73"/>
      <c r="ALM153" s="2"/>
      <c r="ALN153" s="69"/>
      <c r="ALO153" s="70"/>
      <c r="ALP153" s="2"/>
      <c r="ALS153" s="72"/>
      <c r="ALT153" s="72"/>
      <c r="ALV153" s="73"/>
      <c r="ALW153" s="2"/>
      <c r="ALX153" s="69"/>
      <c r="ALY153" s="70"/>
      <c r="ALZ153" s="2"/>
      <c r="AMC153" s="72"/>
      <c r="AMD153" s="72"/>
      <c r="AMF153" s="73"/>
      <c r="AMG153" s="2"/>
      <c r="AMH153" s="69"/>
      <c r="AMI153" s="70"/>
      <c r="AMJ153" s="2"/>
    </row>
    <row r="154" spans="1:1024" s="71" customFormat="1" ht="14.25" x14ac:dyDescent="0.2">
      <c r="A154" s="10" t="s">
        <v>178</v>
      </c>
      <c r="B154" s="11">
        <v>44189</v>
      </c>
      <c r="C154" s="32" t="s">
        <v>176</v>
      </c>
      <c r="D154" s="10" t="s">
        <v>56</v>
      </c>
      <c r="E154" s="28">
        <v>44547574.609999999</v>
      </c>
      <c r="F154" s="28">
        <v>890951.49</v>
      </c>
      <c r="G154" s="24">
        <v>0</v>
      </c>
      <c r="H154" s="24">
        <v>0</v>
      </c>
      <c r="I154" s="28">
        <f t="shared" si="2"/>
        <v>45438526.100000001</v>
      </c>
      <c r="J154" s="13" t="s">
        <v>30</v>
      </c>
      <c r="K154" s="2"/>
      <c r="L154" s="69"/>
      <c r="M154" s="70"/>
      <c r="N154" s="2"/>
      <c r="Q154" s="72"/>
      <c r="R154" s="72"/>
      <c r="T154" s="73"/>
      <c r="U154" s="2"/>
      <c r="V154" s="69"/>
      <c r="W154" s="70"/>
      <c r="X154" s="2"/>
      <c r="AA154" s="72"/>
      <c r="AB154" s="72"/>
      <c r="AD154" s="73"/>
      <c r="AE154" s="2"/>
      <c r="AF154" s="69"/>
      <c r="AG154" s="70"/>
      <c r="AH154" s="2"/>
      <c r="AK154" s="72"/>
      <c r="AL154" s="72"/>
      <c r="AN154" s="73"/>
      <c r="AO154" s="2"/>
      <c r="AP154" s="69"/>
      <c r="AQ154" s="70"/>
      <c r="AR154" s="2"/>
      <c r="AU154" s="72"/>
      <c r="AV154" s="72"/>
      <c r="AX154" s="73"/>
      <c r="AY154" s="2"/>
      <c r="AZ154" s="69"/>
      <c r="BA154" s="70"/>
      <c r="BB154" s="2"/>
      <c r="BE154" s="72"/>
      <c r="BF154" s="72"/>
      <c r="BH154" s="73"/>
      <c r="BI154" s="2"/>
      <c r="BJ154" s="69"/>
      <c r="BK154" s="70"/>
      <c r="BL154" s="2"/>
      <c r="BO154" s="72"/>
      <c r="BP154" s="72"/>
      <c r="BR154" s="73"/>
      <c r="BS154" s="2"/>
      <c r="BT154" s="69"/>
      <c r="BU154" s="70"/>
      <c r="BV154" s="2"/>
      <c r="BY154" s="72"/>
      <c r="BZ154" s="72"/>
      <c r="CB154" s="73"/>
      <c r="CC154" s="2"/>
      <c r="CD154" s="69"/>
      <c r="CE154" s="70"/>
      <c r="CF154" s="2"/>
      <c r="CI154" s="72"/>
      <c r="CJ154" s="72"/>
      <c r="CL154" s="73"/>
      <c r="CM154" s="2"/>
      <c r="CN154" s="69"/>
      <c r="CO154" s="70"/>
      <c r="CP154" s="2"/>
      <c r="CS154" s="72"/>
      <c r="CT154" s="72"/>
      <c r="CV154" s="73"/>
      <c r="CW154" s="2"/>
      <c r="CX154" s="69"/>
      <c r="CY154" s="70"/>
      <c r="CZ154" s="2"/>
      <c r="DC154" s="72"/>
      <c r="DD154" s="72"/>
      <c r="DF154" s="73"/>
      <c r="DG154" s="2"/>
      <c r="DH154" s="69"/>
      <c r="DI154" s="70"/>
      <c r="DJ154" s="2"/>
      <c r="DM154" s="72"/>
      <c r="DN154" s="72"/>
      <c r="DP154" s="73"/>
      <c r="DQ154" s="2"/>
      <c r="DR154" s="69"/>
      <c r="DS154" s="70"/>
      <c r="DT154" s="2"/>
      <c r="DW154" s="72"/>
      <c r="DX154" s="72"/>
      <c r="DZ154" s="73"/>
      <c r="EA154" s="2"/>
      <c r="EB154" s="69"/>
      <c r="EC154" s="70"/>
      <c r="ED154" s="2"/>
      <c r="EG154" s="72"/>
      <c r="EH154" s="72"/>
      <c r="EJ154" s="73"/>
      <c r="EK154" s="2"/>
      <c r="EL154" s="69"/>
      <c r="EM154" s="70"/>
      <c r="EN154" s="2"/>
      <c r="EQ154" s="72"/>
      <c r="ER154" s="72"/>
      <c r="ET154" s="73"/>
      <c r="EU154" s="2"/>
      <c r="EV154" s="69"/>
      <c r="EW154" s="70"/>
      <c r="EX154" s="2"/>
      <c r="FA154" s="72"/>
      <c r="FB154" s="72"/>
      <c r="FD154" s="73"/>
      <c r="FE154" s="2"/>
      <c r="FF154" s="69"/>
      <c r="FG154" s="70"/>
      <c r="FH154" s="2"/>
      <c r="FK154" s="72"/>
      <c r="FL154" s="72"/>
      <c r="FN154" s="73"/>
      <c r="FO154" s="2"/>
      <c r="FP154" s="69"/>
      <c r="FQ154" s="70"/>
      <c r="FR154" s="2"/>
      <c r="FU154" s="72"/>
      <c r="FV154" s="72"/>
      <c r="FX154" s="73"/>
      <c r="FY154" s="2"/>
      <c r="FZ154" s="69"/>
      <c r="GA154" s="70"/>
      <c r="GB154" s="2"/>
      <c r="GE154" s="72"/>
      <c r="GF154" s="72"/>
      <c r="GH154" s="73"/>
      <c r="GI154" s="2"/>
      <c r="GJ154" s="69"/>
      <c r="GK154" s="70"/>
      <c r="GL154" s="2"/>
      <c r="GO154" s="72"/>
      <c r="GP154" s="72"/>
      <c r="GR154" s="73"/>
      <c r="GS154" s="2"/>
      <c r="GT154" s="69"/>
      <c r="GU154" s="70"/>
      <c r="GV154" s="2"/>
      <c r="GY154" s="72"/>
      <c r="GZ154" s="72"/>
      <c r="HB154" s="73"/>
      <c r="HC154" s="2"/>
      <c r="HD154" s="69"/>
      <c r="HE154" s="70"/>
      <c r="HF154" s="2"/>
      <c r="HI154" s="72"/>
      <c r="HJ154" s="72"/>
      <c r="HL154" s="73"/>
      <c r="HM154" s="2"/>
      <c r="HN154" s="69"/>
      <c r="HO154" s="70"/>
      <c r="HP154" s="2"/>
      <c r="HS154" s="72"/>
      <c r="HT154" s="72"/>
      <c r="HV154" s="73"/>
      <c r="HW154" s="2"/>
      <c r="HX154" s="69"/>
      <c r="HY154" s="70"/>
      <c r="HZ154" s="2"/>
      <c r="IC154" s="72"/>
      <c r="ID154" s="72"/>
      <c r="IF154" s="73"/>
      <c r="IG154" s="2"/>
      <c r="IH154" s="69"/>
      <c r="II154" s="70"/>
      <c r="IJ154" s="2"/>
      <c r="IM154" s="72"/>
      <c r="IN154" s="72"/>
      <c r="IP154" s="73"/>
      <c r="IQ154" s="2"/>
      <c r="IR154" s="69"/>
      <c r="IS154" s="70"/>
      <c r="IT154" s="2"/>
      <c r="IW154" s="72"/>
      <c r="IX154" s="72"/>
      <c r="IZ154" s="73"/>
      <c r="JA154" s="2"/>
      <c r="JB154" s="69"/>
      <c r="JC154" s="70"/>
      <c r="JD154" s="2"/>
      <c r="JG154" s="72"/>
      <c r="JH154" s="72"/>
      <c r="JJ154" s="73"/>
      <c r="JK154" s="2"/>
      <c r="JL154" s="69"/>
      <c r="JM154" s="70"/>
      <c r="JN154" s="2"/>
      <c r="JQ154" s="72"/>
      <c r="JR154" s="72"/>
      <c r="JT154" s="73"/>
      <c r="JU154" s="2"/>
      <c r="JV154" s="69"/>
      <c r="JW154" s="70"/>
      <c r="JX154" s="2"/>
      <c r="KA154" s="72"/>
      <c r="KB154" s="72"/>
      <c r="KD154" s="73"/>
      <c r="KE154" s="2"/>
      <c r="KF154" s="69"/>
      <c r="KG154" s="70"/>
      <c r="KH154" s="2"/>
      <c r="KK154" s="72"/>
      <c r="KL154" s="72"/>
      <c r="KN154" s="73"/>
      <c r="KO154" s="2"/>
      <c r="KP154" s="69"/>
      <c r="KQ154" s="70"/>
      <c r="KR154" s="2"/>
      <c r="KU154" s="72"/>
      <c r="KV154" s="72"/>
      <c r="KX154" s="73"/>
      <c r="KY154" s="2"/>
      <c r="KZ154" s="69"/>
      <c r="LA154" s="70"/>
      <c r="LB154" s="2"/>
      <c r="LE154" s="72"/>
      <c r="LF154" s="72"/>
      <c r="LH154" s="73"/>
      <c r="LI154" s="2"/>
      <c r="LJ154" s="69"/>
      <c r="LK154" s="70"/>
      <c r="LL154" s="2"/>
      <c r="LO154" s="72"/>
      <c r="LP154" s="72"/>
      <c r="LR154" s="73"/>
      <c r="LS154" s="2"/>
      <c r="LT154" s="69"/>
      <c r="LU154" s="70"/>
      <c r="LV154" s="2"/>
      <c r="LY154" s="72"/>
      <c r="LZ154" s="72"/>
      <c r="MB154" s="73"/>
      <c r="MC154" s="2"/>
      <c r="MD154" s="69"/>
      <c r="ME154" s="70"/>
      <c r="MF154" s="2"/>
      <c r="MI154" s="72"/>
      <c r="MJ154" s="72"/>
      <c r="ML154" s="73"/>
      <c r="MM154" s="2"/>
      <c r="MN154" s="69"/>
      <c r="MO154" s="70"/>
      <c r="MP154" s="2"/>
      <c r="MS154" s="72"/>
      <c r="MT154" s="72"/>
      <c r="MV154" s="73"/>
      <c r="MW154" s="2"/>
      <c r="MX154" s="69"/>
      <c r="MY154" s="70"/>
      <c r="MZ154" s="2"/>
      <c r="NC154" s="72"/>
      <c r="ND154" s="72"/>
      <c r="NF154" s="73"/>
      <c r="NG154" s="2"/>
      <c r="NH154" s="69"/>
      <c r="NI154" s="70"/>
      <c r="NJ154" s="2"/>
      <c r="NM154" s="72"/>
      <c r="NN154" s="72"/>
      <c r="NP154" s="73"/>
      <c r="NQ154" s="2"/>
      <c r="NR154" s="69"/>
      <c r="NS154" s="70"/>
      <c r="NT154" s="2"/>
      <c r="NW154" s="72"/>
      <c r="NX154" s="72"/>
      <c r="NZ154" s="73"/>
      <c r="OA154" s="2"/>
      <c r="OB154" s="69"/>
      <c r="OC154" s="70"/>
      <c r="OD154" s="2"/>
      <c r="OG154" s="72"/>
      <c r="OH154" s="72"/>
      <c r="OJ154" s="73"/>
      <c r="OK154" s="2"/>
      <c r="OL154" s="69"/>
      <c r="OM154" s="70"/>
      <c r="ON154" s="2"/>
      <c r="OQ154" s="72"/>
      <c r="OR154" s="72"/>
      <c r="OT154" s="73"/>
      <c r="OU154" s="2"/>
      <c r="OV154" s="69"/>
      <c r="OW154" s="70"/>
      <c r="OX154" s="2"/>
      <c r="PA154" s="72"/>
      <c r="PB154" s="72"/>
      <c r="PD154" s="73"/>
      <c r="PE154" s="2"/>
      <c r="PF154" s="69"/>
      <c r="PG154" s="70"/>
      <c r="PH154" s="2"/>
      <c r="PK154" s="72"/>
      <c r="PL154" s="72"/>
      <c r="PN154" s="73"/>
      <c r="PO154" s="2"/>
      <c r="PP154" s="69"/>
      <c r="PQ154" s="70"/>
      <c r="PR154" s="2"/>
      <c r="PU154" s="72"/>
      <c r="PV154" s="72"/>
      <c r="PX154" s="73"/>
      <c r="PY154" s="2"/>
      <c r="PZ154" s="69"/>
      <c r="QA154" s="70"/>
      <c r="QB154" s="2"/>
      <c r="QE154" s="72"/>
      <c r="QF154" s="72"/>
      <c r="QH154" s="73"/>
      <c r="QI154" s="2"/>
      <c r="QJ154" s="69"/>
      <c r="QK154" s="70"/>
      <c r="QL154" s="2"/>
      <c r="QO154" s="72"/>
      <c r="QP154" s="72"/>
      <c r="QR154" s="73"/>
      <c r="QS154" s="2"/>
      <c r="QT154" s="69"/>
      <c r="QU154" s="70"/>
      <c r="QV154" s="2"/>
      <c r="QY154" s="72"/>
      <c r="QZ154" s="72"/>
      <c r="RB154" s="73"/>
      <c r="RC154" s="2"/>
      <c r="RD154" s="69"/>
      <c r="RE154" s="70"/>
      <c r="RF154" s="2"/>
      <c r="RI154" s="72"/>
      <c r="RJ154" s="72"/>
      <c r="RL154" s="73"/>
      <c r="RM154" s="2"/>
      <c r="RN154" s="69"/>
      <c r="RO154" s="70"/>
      <c r="RP154" s="2"/>
      <c r="RS154" s="72"/>
      <c r="RT154" s="72"/>
      <c r="RV154" s="73"/>
      <c r="RW154" s="2"/>
      <c r="RX154" s="69"/>
      <c r="RY154" s="70"/>
      <c r="RZ154" s="2"/>
      <c r="SC154" s="72"/>
      <c r="SD154" s="72"/>
      <c r="SF154" s="73"/>
      <c r="SG154" s="2"/>
      <c r="SH154" s="69"/>
      <c r="SI154" s="70"/>
      <c r="SJ154" s="2"/>
      <c r="SM154" s="72"/>
      <c r="SN154" s="72"/>
      <c r="SP154" s="73"/>
      <c r="SQ154" s="2"/>
      <c r="SR154" s="69"/>
      <c r="SS154" s="70"/>
      <c r="ST154" s="2"/>
      <c r="SW154" s="72"/>
      <c r="SX154" s="72"/>
      <c r="SZ154" s="73"/>
      <c r="TA154" s="2"/>
      <c r="TB154" s="69"/>
      <c r="TC154" s="70"/>
      <c r="TD154" s="2"/>
      <c r="TG154" s="72"/>
      <c r="TH154" s="72"/>
      <c r="TJ154" s="73"/>
      <c r="TK154" s="2"/>
      <c r="TL154" s="69"/>
      <c r="TM154" s="70"/>
      <c r="TN154" s="2"/>
      <c r="TQ154" s="72"/>
      <c r="TR154" s="72"/>
      <c r="TT154" s="73"/>
      <c r="TU154" s="2"/>
      <c r="TV154" s="69"/>
      <c r="TW154" s="70"/>
      <c r="TX154" s="2"/>
      <c r="UA154" s="72"/>
      <c r="UB154" s="72"/>
      <c r="UD154" s="73"/>
      <c r="UE154" s="2"/>
      <c r="UF154" s="69"/>
      <c r="UG154" s="70"/>
      <c r="UH154" s="2"/>
      <c r="UK154" s="72"/>
      <c r="UL154" s="72"/>
      <c r="UN154" s="73"/>
      <c r="UO154" s="2"/>
      <c r="UP154" s="69"/>
      <c r="UQ154" s="70"/>
      <c r="UR154" s="2"/>
      <c r="UU154" s="72"/>
      <c r="UV154" s="72"/>
      <c r="UX154" s="73"/>
      <c r="UY154" s="2"/>
      <c r="UZ154" s="69"/>
      <c r="VA154" s="70"/>
      <c r="VB154" s="2"/>
      <c r="VE154" s="72"/>
      <c r="VF154" s="72"/>
      <c r="VH154" s="73"/>
      <c r="VI154" s="2"/>
      <c r="VJ154" s="69"/>
      <c r="VK154" s="70"/>
      <c r="VL154" s="2"/>
      <c r="VO154" s="72"/>
      <c r="VP154" s="72"/>
      <c r="VR154" s="73"/>
      <c r="VS154" s="2"/>
      <c r="VT154" s="69"/>
      <c r="VU154" s="70"/>
      <c r="VV154" s="2"/>
      <c r="VY154" s="72"/>
      <c r="VZ154" s="72"/>
      <c r="WB154" s="73"/>
      <c r="WC154" s="2"/>
      <c r="WD154" s="69"/>
      <c r="WE154" s="70"/>
      <c r="WF154" s="2"/>
      <c r="WI154" s="72"/>
      <c r="WJ154" s="72"/>
      <c r="WL154" s="73"/>
      <c r="WM154" s="2"/>
      <c r="WN154" s="69"/>
      <c r="WO154" s="70"/>
      <c r="WP154" s="2"/>
      <c r="WS154" s="72"/>
      <c r="WT154" s="72"/>
      <c r="WV154" s="73"/>
      <c r="WW154" s="2"/>
      <c r="WX154" s="69"/>
      <c r="WY154" s="70"/>
      <c r="WZ154" s="2"/>
      <c r="XC154" s="72"/>
      <c r="XD154" s="72"/>
      <c r="XF154" s="73"/>
      <c r="XG154" s="2"/>
      <c r="XH154" s="69"/>
      <c r="XI154" s="70"/>
      <c r="XJ154" s="2"/>
      <c r="XM154" s="72"/>
      <c r="XN154" s="72"/>
      <c r="XP154" s="73"/>
      <c r="XQ154" s="2"/>
      <c r="XR154" s="69"/>
      <c r="XS154" s="70"/>
      <c r="XT154" s="2"/>
      <c r="XW154" s="72"/>
      <c r="XX154" s="72"/>
      <c r="XZ154" s="73"/>
      <c r="YA154" s="2"/>
      <c r="YB154" s="69"/>
      <c r="YC154" s="70"/>
      <c r="YD154" s="2"/>
      <c r="YG154" s="72"/>
      <c r="YH154" s="72"/>
      <c r="YJ154" s="73"/>
      <c r="YK154" s="2"/>
      <c r="YL154" s="69"/>
      <c r="YM154" s="70"/>
      <c r="YN154" s="2"/>
      <c r="YQ154" s="72"/>
      <c r="YR154" s="72"/>
      <c r="YT154" s="73"/>
      <c r="YU154" s="2"/>
      <c r="YV154" s="69"/>
      <c r="YW154" s="70"/>
      <c r="YX154" s="2"/>
      <c r="ZA154" s="72"/>
      <c r="ZB154" s="72"/>
      <c r="ZD154" s="73"/>
      <c r="ZE154" s="2"/>
      <c r="ZF154" s="69"/>
      <c r="ZG154" s="70"/>
      <c r="ZH154" s="2"/>
      <c r="ZK154" s="72"/>
      <c r="ZL154" s="72"/>
      <c r="ZN154" s="73"/>
      <c r="ZO154" s="2"/>
      <c r="ZP154" s="69"/>
      <c r="ZQ154" s="70"/>
      <c r="ZR154" s="2"/>
      <c r="ZU154" s="72"/>
      <c r="ZV154" s="72"/>
      <c r="ZX154" s="73"/>
      <c r="ZY154" s="2"/>
      <c r="ZZ154" s="69"/>
      <c r="AAA154" s="70"/>
      <c r="AAB154" s="2"/>
      <c r="AAE154" s="72"/>
      <c r="AAF154" s="72"/>
      <c r="AAH154" s="73"/>
      <c r="AAI154" s="2"/>
      <c r="AAJ154" s="69"/>
      <c r="AAK154" s="70"/>
      <c r="AAL154" s="2"/>
      <c r="AAO154" s="72"/>
      <c r="AAP154" s="72"/>
      <c r="AAR154" s="73"/>
      <c r="AAS154" s="2"/>
      <c r="AAT154" s="69"/>
      <c r="AAU154" s="70"/>
      <c r="AAV154" s="2"/>
      <c r="AAY154" s="72"/>
      <c r="AAZ154" s="72"/>
      <c r="ABB154" s="73"/>
      <c r="ABC154" s="2"/>
      <c r="ABD154" s="69"/>
      <c r="ABE154" s="70"/>
      <c r="ABF154" s="2"/>
      <c r="ABI154" s="72"/>
      <c r="ABJ154" s="72"/>
      <c r="ABL154" s="73"/>
      <c r="ABM154" s="2"/>
      <c r="ABN154" s="69"/>
      <c r="ABO154" s="70"/>
      <c r="ABP154" s="2"/>
      <c r="ABS154" s="72"/>
      <c r="ABT154" s="72"/>
      <c r="ABV154" s="73"/>
      <c r="ABW154" s="2"/>
      <c r="ABX154" s="69"/>
      <c r="ABY154" s="70"/>
      <c r="ABZ154" s="2"/>
      <c r="ACC154" s="72"/>
      <c r="ACD154" s="72"/>
      <c r="ACF154" s="73"/>
      <c r="ACG154" s="2"/>
      <c r="ACH154" s="69"/>
      <c r="ACI154" s="70"/>
      <c r="ACJ154" s="2"/>
      <c r="ACM154" s="72"/>
      <c r="ACN154" s="72"/>
      <c r="ACP154" s="73"/>
      <c r="ACQ154" s="2"/>
      <c r="ACR154" s="69"/>
      <c r="ACS154" s="70"/>
      <c r="ACT154" s="2"/>
      <c r="ACW154" s="72"/>
      <c r="ACX154" s="72"/>
      <c r="ACZ154" s="73"/>
      <c r="ADA154" s="2"/>
      <c r="ADB154" s="69"/>
      <c r="ADC154" s="70"/>
      <c r="ADD154" s="2"/>
      <c r="ADG154" s="72"/>
      <c r="ADH154" s="72"/>
      <c r="ADJ154" s="73"/>
      <c r="ADK154" s="2"/>
      <c r="ADL154" s="69"/>
      <c r="ADM154" s="70"/>
      <c r="ADN154" s="2"/>
      <c r="ADQ154" s="72"/>
      <c r="ADR154" s="72"/>
      <c r="ADT154" s="73"/>
      <c r="ADU154" s="2"/>
      <c r="ADV154" s="69"/>
      <c r="ADW154" s="70"/>
      <c r="ADX154" s="2"/>
      <c r="AEA154" s="72"/>
      <c r="AEB154" s="72"/>
      <c r="AED154" s="73"/>
      <c r="AEE154" s="2"/>
      <c r="AEF154" s="69"/>
      <c r="AEG154" s="70"/>
      <c r="AEH154" s="2"/>
      <c r="AEK154" s="72"/>
      <c r="AEL154" s="72"/>
      <c r="AEN154" s="73"/>
      <c r="AEO154" s="2"/>
      <c r="AEP154" s="69"/>
      <c r="AEQ154" s="70"/>
      <c r="AER154" s="2"/>
      <c r="AEU154" s="72"/>
      <c r="AEV154" s="72"/>
      <c r="AEX154" s="73"/>
      <c r="AEY154" s="2"/>
      <c r="AEZ154" s="69"/>
      <c r="AFA154" s="70"/>
      <c r="AFB154" s="2"/>
      <c r="AFE154" s="72"/>
      <c r="AFF154" s="72"/>
      <c r="AFH154" s="73"/>
      <c r="AFI154" s="2"/>
      <c r="AFJ154" s="69"/>
      <c r="AFK154" s="70"/>
      <c r="AFL154" s="2"/>
      <c r="AFO154" s="72"/>
      <c r="AFP154" s="72"/>
      <c r="AFR154" s="73"/>
      <c r="AFS154" s="2"/>
      <c r="AFT154" s="69"/>
      <c r="AFU154" s="70"/>
      <c r="AFV154" s="2"/>
      <c r="AFY154" s="72"/>
      <c r="AFZ154" s="72"/>
      <c r="AGB154" s="73"/>
      <c r="AGC154" s="2"/>
      <c r="AGD154" s="69"/>
      <c r="AGE154" s="70"/>
      <c r="AGF154" s="2"/>
      <c r="AGI154" s="72"/>
      <c r="AGJ154" s="72"/>
      <c r="AGL154" s="73"/>
      <c r="AGM154" s="2"/>
      <c r="AGN154" s="69"/>
      <c r="AGO154" s="70"/>
      <c r="AGP154" s="2"/>
      <c r="AGS154" s="72"/>
      <c r="AGT154" s="72"/>
      <c r="AGV154" s="73"/>
      <c r="AGW154" s="2"/>
      <c r="AGX154" s="69"/>
      <c r="AGY154" s="70"/>
      <c r="AGZ154" s="2"/>
      <c r="AHC154" s="72"/>
      <c r="AHD154" s="72"/>
      <c r="AHF154" s="73"/>
      <c r="AHG154" s="2"/>
      <c r="AHH154" s="69"/>
      <c r="AHI154" s="70"/>
      <c r="AHJ154" s="2"/>
      <c r="AHM154" s="72"/>
      <c r="AHN154" s="72"/>
      <c r="AHP154" s="73"/>
      <c r="AHQ154" s="2"/>
      <c r="AHR154" s="69"/>
      <c r="AHS154" s="70"/>
      <c r="AHT154" s="2"/>
      <c r="AHW154" s="72"/>
      <c r="AHX154" s="72"/>
      <c r="AHZ154" s="73"/>
      <c r="AIA154" s="2"/>
      <c r="AIB154" s="69"/>
      <c r="AIC154" s="70"/>
      <c r="AID154" s="2"/>
      <c r="AIG154" s="72"/>
      <c r="AIH154" s="72"/>
      <c r="AIJ154" s="73"/>
      <c r="AIK154" s="2"/>
      <c r="AIL154" s="69"/>
      <c r="AIM154" s="70"/>
      <c r="AIN154" s="2"/>
      <c r="AIQ154" s="72"/>
      <c r="AIR154" s="72"/>
      <c r="AIT154" s="73"/>
      <c r="AIU154" s="2"/>
      <c r="AIV154" s="69"/>
      <c r="AIW154" s="70"/>
      <c r="AIX154" s="2"/>
      <c r="AJA154" s="72"/>
      <c r="AJB154" s="72"/>
      <c r="AJD154" s="73"/>
      <c r="AJE154" s="2"/>
      <c r="AJF154" s="69"/>
      <c r="AJG154" s="70"/>
      <c r="AJH154" s="2"/>
      <c r="AJK154" s="72"/>
      <c r="AJL154" s="72"/>
      <c r="AJN154" s="73"/>
      <c r="AJO154" s="2"/>
      <c r="AJP154" s="69"/>
      <c r="AJQ154" s="70"/>
      <c r="AJR154" s="2"/>
      <c r="AJU154" s="72"/>
      <c r="AJV154" s="72"/>
      <c r="AJX154" s="73"/>
      <c r="AJY154" s="2"/>
      <c r="AJZ154" s="69"/>
      <c r="AKA154" s="70"/>
      <c r="AKB154" s="2"/>
      <c r="AKE154" s="72"/>
      <c r="AKF154" s="72"/>
      <c r="AKH154" s="73"/>
      <c r="AKI154" s="2"/>
      <c r="AKJ154" s="69"/>
      <c r="AKK154" s="70"/>
      <c r="AKL154" s="2"/>
      <c r="AKO154" s="72"/>
      <c r="AKP154" s="72"/>
      <c r="AKR154" s="73"/>
      <c r="AKS154" s="2"/>
      <c r="AKT154" s="69"/>
      <c r="AKU154" s="70"/>
      <c r="AKV154" s="2"/>
      <c r="AKY154" s="72"/>
      <c r="AKZ154" s="72"/>
      <c r="ALB154" s="73"/>
      <c r="ALC154" s="2"/>
      <c r="ALD154" s="69"/>
      <c r="ALE154" s="70"/>
      <c r="ALF154" s="2"/>
      <c r="ALI154" s="72"/>
      <c r="ALJ154" s="72"/>
      <c r="ALL154" s="73"/>
      <c r="ALM154" s="2"/>
      <c r="ALN154" s="69"/>
      <c r="ALO154" s="70"/>
      <c r="ALP154" s="2"/>
      <c r="ALS154" s="72"/>
      <c r="ALT154" s="72"/>
      <c r="ALV154" s="73"/>
      <c r="ALW154" s="2"/>
      <c r="ALX154" s="69"/>
      <c r="ALY154" s="70"/>
      <c r="ALZ154" s="2"/>
      <c r="AMC154" s="72"/>
      <c r="AMD154" s="72"/>
      <c r="AMF154" s="73"/>
      <c r="AMG154" s="2"/>
      <c r="AMH154" s="69"/>
      <c r="AMI154" s="70"/>
      <c r="AMJ154" s="2"/>
    </row>
    <row r="155" spans="1:1024" x14ac:dyDescent="0.25">
      <c r="A155" s="145" t="s">
        <v>179</v>
      </c>
      <c r="B155" s="145"/>
      <c r="C155" s="145"/>
      <c r="D155" s="145"/>
      <c r="E155" s="65">
        <f>SUM(E142:E154)</f>
        <v>327633917.20999998</v>
      </c>
      <c r="F155" s="65">
        <f>SUM(F142:F154)</f>
        <v>6552678.3400000008</v>
      </c>
      <c r="G155" s="65">
        <f>SUM(G142:G154)</f>
        <v>0</v>
      </c>
      <c r="H155" s="65">
        <f>SUM(H142:H154)</f>
        <v>0</v>
      </c>
      <c r="I155" s="65">
        <f>SUM(I142:I154)</f>
        <v>334186595.55000007</v>
      </c>
    </row>
    <row r="156" spans="1:1024" x14ac:dyDescent="0.25">
      <c r="A156" s="67"/>
      <c r="B156" s="67"/>
      <c r="C156" s="67"/>
      <c r="D156" s="67"/>
      <c r="E156" s="68"/>
      <c r="F156" s="68"/>
      <c r="G156" s="68"/>
      <c r="H156" s="68"/>
      <c r="I156" s="68"/>
    </row>
    <row r="157" spans="1:1024" ht="15" customHeight="1" x14ac:dyDescent="0.25">
      <c r="A157" s="139" t="s">
        <v>4</v>
      </c>
      <c r="B157" s="139" t="s">
        <v>5</v>
      </c>
      <c r="C157" s="139" t="s">
        <v>6</v>
      </c>
      <c r="D157" s="140" t="s">
        <v>7</v>
      </c>
      <c r="E157" s="141" t="s">
        <v>8</v>
      </c>
      <c r="F157" s="141"/>
      <c r="G157" s="141"/>
      <c r="H157" s="141"/>
      <c r="I157" s="141"/>
      <c r="J157" s="139" t="s">
        <v>9</v>
      </c>
    </row>
    <row r="158" spans="1:1024" x14ac:dyDescent="0.25">
      <c r="A158" s="139"/>
      <c r="B158" s="139"/>
      <c r="C158" s="139"/>
      <c r="D158" s="140"/>
      <c r="E158" s="9" t="s">
        <v>10</v>
      </c>
      <c r="F158" s="9" t="s">
        <v>11</v>
      </c>
      <c r="G158" s="9" t="s">
        <v>12</v>
      </c>
      <c r="H158" s="9" t="s">
        <v>13</v>
      </c>
      <c r="I158" s="9" t="s">
        <v>14</v>
      </c>
      <c r="J158" s="139"/>
    </row>
    <row r="159" spans="1:1024" x14ac:dyDescent="0.25">
      <c r="A159" s="10" t="s">
        <v>180</v>
      </c>
      <c r="B159" s="11">
        <v>44231</v>
      </c>
      <c r="C159" s="32" t="s">
        <v>176</v>
      </c>
      <c r="D159" s="10" t="s">
        <v>56</v>
      </c>
      <c r="E159" s="28">
        <v>21149995.989999998</v>
      </c>
      <c r="F159" s="28">
        <v>422999.92</v>
      </c>
      <c r="G159" s="24">
        <v>0</v>
      </c>
      <c r="H159" s="24">
        <v>0</v>
      </c>
      <c r="I159" s="28">
        <f t="shared" ref="I159:I180" si="3">SUM(E159:H159)</f>
        <v>21572995.91</v>
      </c>
      <c r="J159" s="13" t="s">
        <v>45</v>
      </c>
    </row>
    <row r="160" spans="1:1024" x14ac:dyDescent="0.25">
      <c r="A160" s="10" t="s">
        <v>181</v>
      </c>
      <c r="B160" s="11">
        <v>44253</v>
      </c>
      <c r="C160" s="32" t="s">
        <v>176</v>
      </c>
      <c r="D160" s="10" t="s">
        <v>56</v>
      </c>
      <c r="E160" s="28">
        <v>5497253.5300000003</v>
      </c>
      <c r="F160" s="28">
        <v>109945.07</v>
      </c>
      <c r="G160" s="24">
        <v>0</v>
      </c>
      <c r="H160" s="24">
        <v>0</v>
      </c>
      <c r="I160" s="28">
        <f t="shared" si="3"/>
        <v>5607198.6000000006</v>
      </c>
      <c r="J160" s="13" t="s">
        <v>50</v>
      </c>
    </row>
    <row r="161" spans="1:1024" x14ac:dyDescent="0.25">
      <c r="A161" s="10" t="s">
        <v>182</v>
      </c>
      <c r="B161" s="11">
        <v>44292</v>
      </c>
      <c r="C161" s="32" t="s">
        <v>183</v>
      </c>
      <c r="D161" s="10" t="s">
        <v>56</v>
      </c>
      <c r="E161" s="28">
        <v>19807254.219999999</v>
      </c>
      <c r="F161" s="24">
        <v>396145.08</v>
      </c>
      <c r="G161" s="24">
        <v>0</v>
      </c>
      <c r="H161" s="24">
        <v>0</v>
      </c>
      <c r="I161" s="28">
        <f t="shared" si="3"/>
        <v>20203399.299999997</v>
      </c>
      <c r="J161" s="13" t="s">
        <v>18</v>
      </c>
    </row>
    <row r="162" spans="1:1024" x14ac:dyDescent="0.25">
      <c r="A162" s="10" t="s">
        <v>184</v>
      </c>
      <c r="B162" s="11">
        <v>44292</v>
      </c>
      <c r="C162" s="32" t="s">
        <v>185</v>
      </c>
      <c r="D162" s="10" t="s">
        <v>56</v>
      </c>
      <c r="E162" s="28">
        <v>70157041.590000004</v>
      </c>
      <c r="F162" s="28">
        <v>1403140.83</v>
      </c>
      <c r="G162" s="24">
        <v>0</v>
      </c>
      <c r="H162" s="24">
        <v>0</v>
      </c>
      <c r="I162" s="28">
        <f t="shared" si="3"/>
        <v>71560182.420000002</v>
      </c>
      <c r="J162" s="13" t="s">
        <v>18</v>
      </c>
    </row>
    <row r="163" spans="1:1024" x14ac:dyDescent="0.25">
      <c r="A163" s="10" t="s">
        <v>186</v>
      </c>
      <c r="B163" s="11">
        <v>44292</v>
      </c>
      <c r="C163" s="32" t="s">
        <v>187</v>
      </c>
      <c r="D163" s="10" t="s">
        <v>56</v>
      </c>
      <c r="E163" s="28">
        <v>15891285.35</v>
      </c>
      <c r="F163" s="28">
        <v>317825.71000000002</v>
      </c>
      <c r="G163" s="24">
        <v>0</v>
      </c>
      <c r="H163" s="24">
        <v>0</v>
      </c>
      <c r="I163" s="28">
        <f t="shared" si="3"/>
        <v>16209111.060000001</v>
      </c>
      <c r="J163" s="13" t="s">
        <v>18</v>
      </c>
    </row>
    <row r="164" spans="1:1024" x14ac:dyDescent="0.25">
      <c r="A164" s="10" t="s">
        <v>188</v>
      </c>
      <c r="B164" s="11">
        <v>44336</v>
      </c>
      <c r="C164" s="32" t="s">
        <v>176</v>
      </c>
      <c r="D164" s="10" t="s">
        <v>56</v>
      </c>
      <c r="E164" s="28">
        <v>15048036.82</v>
      </c>
      <c r="F164" s="28">
        <v>300960.74</v>
      </c>
      <c r="G164" s="24">
        <v>0</v>
      </c>
      <c r="H164" s="24">
        <v>0</v>
      </c>
      <c r="I164" s="28">
        <f t="shared" si="3"/>
        <v>15348997.560000001</v>
      </c>
      <c r="J164" s="13" t="s">
        <v>53</v>
      </c>
    </row>
    <row r="165" spans="1:1024" x14ac:dyDescent="0.25">
      <c r="A165" s="10" t="s">
        <v>189</v>
      </c>
      <c r="B165" s="11">
        <v>44396</v>
      </c>
      <c r="C165" s="32" t="s">
        <v>187</v>
      </c>
      <c r="D165" s="10" t="s">
        <v>56</v>
      </c>
      <c r="E165" s="28">
        <v>26437744.050000001</v>
      </c>
      <c r="F165" s="28">
        <v>528754.88</v>
      </c>
      <c r="G165" s="24">
        <v>0</v>
      </c>
      <c r="H165" s="24">
        <v>0</v>
      </c>
      <c r="I165" s="28">
        <f t="shared" si="3"/>
        <v>26966498.93</v>
      </c>
      <c r="J165" s="13" t="s">
        <v>28</v>
      </c>
    </row>
    <row r="166" spans="1:1024" x14ac:dyDescent="0.25">
      <c r="A166" s="10" t="s">
        <v>190</v>
      </c>
      <c r="B166" s="11">
        <v>44396</v>
      </c>
      <c r="C166" s="32" t="s">
        <v>185</v>
      </c>
      <c r="D166" s="10" t="s">
        <v>56</v>
      </c>
      <c r="E166" s="28">
        <v>19746649.890000001</v>
      </c>
      <c r="F166" s="28">
        <v>394933</v>
      </c>
      <c r="G166" s="24">
        <v>0</v>
      </c>
      <c r="H166" s="24">
        <v>0</v>
      </c>
      <c r="I166" s="28">
        <f t="shared" si="3"/>
        <v>20141582.890000001</v>
      </c>
      <c r="J166" s="13" t="s">
        <v>28</v>
      </c>
    </row>
    <row r="167" spans="1:1024" x14ac:dyDescent="0.25">
      <c r="A167" s="10" t="s">
        <v>191</v>
      </c>
      <c r="B167" s="11">
        <v>44396</v>
      </c>
      <c r="C167" s="32" t="s">
        <v>183</v>
      </c>
      <c r="D167" s="10" t="s">
        <v>56</v>
      </c>
      <c r="E167" s="28">
        <v>47021856.729999997</v>
      </c>
      <c r="F167" s="28">
        <v>940437.13</v>
      </c>
      <c r="G167" s="24">
        <v>0</v>
      </c>
      <c r="H167" s="24">
        <v>0</v>
      </c>
      <c r="I167" s="28">
        <f t="shared" si="3"/>
        <v>47962293.859999999</v>
      </c>
      <c r="J167" s="13" t="s">
        <v>28</v>
      </c>
    </row>
    <row r="168" spans="1:1024" x14ac:dyDescent="0.25">
      <c r="A168" s="10" t="s">
        <v>192</v>
      </c>
      <c r="B168" s="11">
        <v>44406</v>
      </c>
      <c r="C168" s="32" t="s">
        <v>193</v>
      </c>
      <c r="D168" s="10" t="s">
        <v>56</v>
      </c>
      <c r="E168" s="28">
        <v>35444673.280000001</v>
      </c>
      <c r="F168" s="28">
        <v>708893.47</v>
      </c>
      <c r="G168" s="24">
        <v>0</v>
      </c>
      <c r="H168" s="24">
        <v>0</v>
      </c>
      <c r="I168" s="28">
        <f t="shared" si="3"/>
        <v>36153566.75</v>
      </c>
      <c r="J168" s="13" t="s">
        <v>18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 x14ac:dyDescent="0.25">
      <c r="A169" s="10" t="s">
        <v>194</v>
      </c>
      <c r="B169" s="11">
        <v>44406</v>
      </c>
      <c r="C169" s="32" t="s">
        <v>195</v>
      </c>
      <c r="D169" s="10" t="s">
        <v>56</v>
      </c>
      <c r="E169" s="28">
        <v>28947510.760000002</v>
      </c>
      <c r="F169" s="28">
        <v>578950.22</v>
      </c>
      <c r="G169" s="24">
        <v>0</v>
      </c>
      <c r="H169" s="24">
        <v>0</v>
      </c>
      <c r="I169" s="28">
        <f>SUM(E169:H169)</f>
        <v>29526460.98</v>
      </c>
      <c r="J169" s="13" t="s">
        <v>18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 x14ac:dyDescent="0.25">
      <c r="A170" s="10" t="s">
        <v>196</v>
      </c>
      <c r="B170" s="11">
        <v>44461</v>
      </c>
      <c r="C170" s="32" t="s">
        <v>197</v>
      </c>
      <c r="D170" s="10" t="s">
        <v>107</v>
      </c>
      <c r="E170" s="28">
        <v>74497553.010000005</v>
      </c>
      <c r="F170" s="28">
        <v>1489951.06</v>
      </c>
      <c r="G170" s="24">
        <v>0</v>
      </c>
      <c r="H170" s="24">
        <v>0</v>
      </c>
      <c r="I170" s="28">
        <f t="shared" si="3"/>
        <v>75987504.070000008</v>
      </c>
      <c r="J170" s="13" t="s">
        <v>53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x14ac:dyDescent="0.25">
      <c r="A171" s="10" t="s">
        <v>198</v>
      </c>
      <c r="B171" s="11">
        <v>44497</v>
      </c>
      <c r="C171" s="32" t="s">
        <v>193</v>
      </c>
      <c r="D171" s="10" t="s">
        <v>56</v>
      </c>
      <c r="E171" s="28">
        <v>36136600.990000002</v>
      </c>
      <c r="F171" s="28">
        <v>722732.02</v>
      </c>
      <c r="G171" s="24">
        <v>0</v>
      </c>
      <c r="H171" s="24">
        <v>0</v>
      </c>
      <c r="I171" s="28">
        <f t="shared" si="3"/>
        <v>36859333.010000005</v>
      </c>
      <c r="J171" s="13" t="s">
        <v>28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x14ac:dyDescent="0.25">
      <c r="A172" s="10" t="s">
        <v>199</v>
      </c>
      <c r="B172" s="11">
        <v>44497</v>
      </c>
      <c r="C172" s="32" t="s">
        <v>195</v>
      </c>
      <c r="D172" s="10" t="s">
        <v>56</v>
      </c>
      <c r="E172" s="28">
        <v>15092448.98</v>
      </c>
      <c r="F172" s="28">
        <v>301848.98</v>
      </c>
      <c r="G172" s="24">
        <v>0</v>
      </c>
      <c r="H172" s="24">
        <v>0</v>
      </c>
      <c r="I172" s="28">
        <f t="shared" si="3"/>
        <v>15394297.960000001</v>
      </c>
      <c r="J172" s="13" t="s">
        <v>28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x14ac:dyDescent="0.25">
      <c r="A173" s="10" t="s">
        <v>200</v>
      </c>
      <c r="B173" s="11">
        <v>44511</v>
      </c>
      <c r="C173" s="32" t="s">
        <v>187</v>
      </c>
      <c r="D173" s="10" t="s">
        <v>56</v>
      </c>
      <c r="E173" s="28">
        <v>10687741.050000001</v>
      </c>
      <c r="F173" s="28">
        <v>213754.82</v>
      </c>
      <c r="G173" s="24">
        <v>0</v>
      </c>
      <c r="H173" s="24">
        <v>0</v>
      </c>
      <c r="I173" s="28">
        <f t="shared" si="3"/>
        <v>10901495.870000001</v>
      </c>
      <c r="J173" s="13" t="s">
        <v>30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x14ac:dyDescent="0.25">
      <c r="A174" s="10" t="s">
        <v>201</v>
      </c>
      <c r="B174" s="11">
        <v>44511</v>
      </c>
      <c r="C174" s="32" t="s">
        <v>202</v>
      </c>
      <c r="D174" s="10" t="s">
        <v>56</v>
      </c>
      <c r="E174" s="28">
        <v>19923445.780000001</v>
      </c>
      <c r="F174" s="28">
        <v>398468.92</v>
      </c>
      <c r="G174" s="24">
        <v>0</v>
      </c>
      <c r="H174" s="24">
        <v>0</v>
      </c>
      <c r="I174" s="28">
        <f t="shared" si="3"/>
        <v>20321914.700000003</v>
      </c>
      <c r="J174" s="13" t="s">
        <v>30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x14ac:dyDescent="0.25">
      <c r="A175" s="10" t="s">
        <v>203</v>
      </c>
      <c r="B175" s="11">
        <v>44511</v>
      </c>
      <c r="C175" s="32" t="s">
        <v>204</v>
      </c>
      <c r="D175" s="10" t="s">
        <v>56</v>
      </c>
      <c r="E175" s="28">
        <v>9328702.8200000003</v>
      </c>
      <c r="F175" s="28">
        <v>186574.06</v>
      </c>
      <c r="G175" s="24">
        <v>0</v>
      </c>
      <c r="H175" s="24">
        <v>0</v>
      </c>
      <c r="I175" s="28">
        <f t="shared" si="3"/>
        <v>9515276.8800000008</v>
      </c>
      <c r="J175" s="13" t="s">
        <v>30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x14ac:dyDescent="0.25">
      <c r="A176" s="10" t="s">
        <v>205</v>
      </c>
      <c r="B176" s="11">
        <v>44511</v>
      </c>
      <c r="C176" s="32" t="s">
        <v>193</v>
      </c>
      <c r="D176" s="10" t="s">
        <v>56</v>
      </c>
      <c r="E176" s="28">
        <v>40989362.850000001</v>
      </c>
      <c r="F176" s="28">
        <v>819787.25</v>
      </c>
      <c r="G176" s="24">
        <v>0</v>
      </c>
      <c r="H176" s="24">
        <v>0</v>
      </c>
      <c r="I176" s="28">
        <f t="shared" si="3"/>
        <v>41809150.100000001</v>
      </c>
      <c r="J176" s="13" t="s">
        <v>30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x14ac:dyDescent="0.25">
      <c r="A177" s="10" t="s">
        <v>206</v>
      </c>
      <c r="B177" s="11">
        <v>44511</v>
      </c>
      <c r="C177" s="32" t="s">
        <v>195</v>
      </c>
      <c r="D177" s="10" t="s">
        <v>56</v>
      </c>
      <c r="E177" s="28">
        <v>19120976.859999999</v>
      </c>
      <c r="F177" s="28">
        <v>382419.53</v>
      </c>
      <c r="G177" s="24">
        <v>0</v>
      </c>
      <c r="H177" s="24">
        <v>0</v>
      </c>
      <c r="I177" s="28">
        <f t="shared" si="3"/>
        <v>19503396.390000001</v>
      </c>
      <c r="J177" s="13" t="s">
        <v>30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 x14ac:dyDescent="0.25">
      <c r="A178" s="10" t="s">
        <v>207</v>
      </c>
      <c r="B178" s="11">
        <v>44553</v>
      </c>
      <c r="C178" s="32" t="s">
        <v>197</v>
      </c>
      <c r="D178" s="10" t="s">
        <v>107</v>
      </c>
      <c r="E178" s="28">
        <v>15002994</v>
      </c>
      <c r="F178" s="28">
        <f>E178*0.02</f>
        <v>300059.88</v>
      </c>
      <c r="G178" s="24">
        <v>0</v>
      </c>
      <c r="H178" s="24">
        <v>0</v>
      </c>
      <c r="I178" s="28">
        <f t="shared" si="3"/>
        <v>15303053.880000001</v>
      </c>
      <c r="J178" s="13" t="s">
        <v>89</v>
      </c>
    </row>
    <row r="179" spans="1:1024" x14ac:dyDescent="0.25">
      <c r="A179" s="10" t="s">
        <v>208</v>
      </c>
      <c r="B179" s="11">
        <v>44553</v>
      </c>
      <c r="C179" s="32" t="s">
        <v>193</v>
      </c>
      <c r="D179" s="10" t="s">
        <v>56</v>
      </c>
      <c r="E179" s="28">
        <v>16468567.32</v>
      </c>
      <c r="F179" s="28">
        <f>E179*0.02</f>
        <v>329371.34640000004</v>
      </c>
      <c r="G179" s="24">
        <v>0</v>
      </c>
      <c r="H179" s="24">
        <v>0</v>
      </c>
      <c r="I179" s="28">
        <f t="shared" si="3"/>
        <v>16797938.6664</v>
      </c>
      <c r="J179" s="13" t="s">
        <v>45</v>
      </c>
    </row>
    <row r="180" spans="1:1024" x14ac:dyDescent="0.25">
      <c r="A180" s="10" t="s">
        <v>209</v>
      </c>
      <c r="B180" s="11">
        <v>44553</v>
      </c>
      <c r="C180" s="32" t="s">
        <v>195</v>
      </c>
      <c r="D180" s="10" t="s">
        <v>56</v>
      </c>
      <c r="E180" s="28">
        <v>29933005.469999999</v>
      </c>
      <c r="F180" s="28">
        <f>E180*0.02</f>
        <v>598660.10939999996</v>
      </c>
      <c r="G180" s="24">
        <v>0</v>
      </c>
      <c r="H180" s="24">
        <v>0</v>
      </c>
      <c r="I180" s="28">
        <f t="shared" si="3"/>
        <v>30531665.579399999</v>
      </c>
      <c r="J180" s="13" t="s">
        <v>45</v>
      </c>
    </row>
    <row r="181" spans="1:1024" x14ac:dyDescent="0.25">
      <c r="A181" s="145" t="s">
        <v>210</v>
      </c>
      <c r="B181" s="145"/>
      <c r="C181" s="145"/>
      <c r="D181" s="145"/>
      <c r="E181" s="65">
        <f>SUM(E159:E180)</f>
        <v>592330701.34000003</v>
      </c>
      <c r="F181" s="65">
        <f>SUM(F159:F180)</f>
        <v>11846614.025800001</v>
      </c>
      <c r="G181" s="65">
        <f>SUM(G159:G180)</f>
        <v>0</v>
      </c>
      <c r="H181" s="65">
        <f>SUM(H159:H180)</f>
        <v>0</v>
      </c>
      <c r="I181" s="65">
        <f>SUM(I159:I180)</f>
        <v>604177315.3657999</v>
      </c>
    </row>
    <row r="182" spans="1:1024" x14ac:dyDescent="0.25">
      <c r="A182" s="105"/>
      <c r="B182" s="105"/>
      <c r="C182" s="105"/>
      <c r="D182" s="67"/>
      <c r="E182" s="68"/>
      <c r="F182" s="68"/>
      <c r="G182" s="68"/>
      <c r="H182" s="68"/>
      <c r="I182" s="68"/>
    </row>
    <row r="183" spans="1:1024" x14ac:dyDescent="0.25">
      <c r="A183" s="139" t="s">
        <v>4</v>
      </c>
      <c r="B183" s="139" t="s">
        <v>5</v>
      </c>
      <c r="C183" s="139" t="s">
        <v>6</v>
      </c>
      <c r="D183" s="140" t="s">
        <v>7</v>
      </c>
      <c r="E183" s="141" t="s">
        <v>8</v>
      </c>
      <c r="F183" s="141"/>
      <c r="G183" s="141"/>
      <c r="H183" s="141"/>
      <c r="I183" s="141"/>
      <c r="J183" s="139" t="s">
        <v>9</v>
      </c>
    </row>
    <row r="184" spans="1:1024" x14ac:dyDescent="0.25">
      <c r="A184" s="139"/>
      <c r="B184" s="139"/>
      <c r="C184" s="139"/>
      <c r="D184" s="140"/>
      <c r="E184" s="9" t="s">
        <v>10</v>
      </c>
      <c r="F184" s="9" t="s">
        <v>11</v>
      </c>
      <c r="G184" s="9" t="s">
        <v>12</v>
      </c>
      <c r="H184" s="9" t="s">
        <v>13</v>
      </c>
      <c r="I184" s="9" t="s">
        <v>14</v>
      </c>
      <c r="J184" s="139"/>
    </row>
    <row r="185" spans="1:1024" x14ac:dyDescent="0.25">
      <c r="A185" s="10" t="s">
        <v>211</v>
      </c>
      <c r="B185" s="11">
        <v>44564</v>
      </c>
      <c r="C185" s="32" t="s">
        <v>212</v>
      </c>
      <c r="D185" s="10" t="s">
        <v>56</v>
      </c>
      <c r="E185" s="28">
        <v>41435881.68</v>
      </c>
      <c r="F185" s="28">
        <v>828717.63</v>
      </c>
      <c r="G185" s="24">
        <v>0</v>
      </c>
      <c r="H185" s="24">
        <v>0</v>
      </c>
      <c r="I185" s="28">
        <f t="shared" ref="I185:I226" si="4">SUM(E185:H185)</f>
        <v>42264599.310000002</v>
      </c>
      <c r="J185" s="13" t="s">
        <v>18</v>
      </c>
    </row>
    <row r="186" spans="1:1024" x14ac:dyDescent="0.25">
      <c r="A186" s="10" t="s">
        <v>213</v>
      </c>
      <c r="B186" s="11">
        <v>44564</v>
      </c>
      <c r="C186" s="32" t="s">
        <v>214</v>
      </c>
      <c r="D186" s="10" t="s">
        <v>56</v>
      </c>
      <c r="E186" s="28">
        <v>32968329.739999998</v>
      </c>
      <c r="F186" s="28">
        <v>659366.59</v>
      </c>
      <c r="G186" s="24">
        <v>0</v>
      </c>
      <c r="H186" s="24">
        <v>0</v>
      </c>
      <c r="I186" s="28">
        <f t="shared" si="4"/>
        <v>33627696.329999998</v>
      </c>
      <c r="J186" s="13" t="s">
        <v>18</v>
      </c>
    </row>
    <row r="187" spans="1:1024" x14ac:dyDescent="0.25">
      <c r="A187" s="106" t="s">
        <v>215</v>
      </c>
      <c r="B187" s="107">
        <v>44623</v>
      </c>
      <c r="C187" s="32" t="s">
        <v>193</v>
      </c>
      <c r="D187" s="10" t="s">
        <v>56</v>
      </c>
      <c r="E187" s="84">
        <v>24121731.010000002</v>
      </c>
      <c r="F187" s="84">
        <v>482434.62</v>
      </c>
      <c r="G187" s="24">
        <v>0</v>
      </c>
      <c r="H187" s="24">
        <v>0</v>
      </c>
      <c r="I187" s="28">
        <f t="shared" si="4"/>
        <v>24604165.630000003</v>
      </c>
      <c r="J187" s="13" t="s">
        <v>50</v>
      </c>
    </row>
    <row r="188" spans="1:1024" x14ac:dyDescent="0.25">
      <c r="A188" s="106" t="s">
        <v>216</v>
      </c>
      <c r="B188" s="107">
        <v>44623</v>
      </c>
      <c r="C188" s="32" t="s">
        <v>195</v>
      </c>
      <c r="D188" s="10" t="s">
        <v>56</v>
      </c>
      <c r="E188" s="84">
        <v>28495798.449999999</v>
      </c>
      <c r="F188" s="84">
        <v>569915.97</v>
      </c>
      <c r="G188" s="24">
        <v>0</v>
      </c>
      <c r="H188" s="24">
        <v>0</v>
      </c>
      <c r="I188" s="28">
        <f t="shared" si="4"/>
        <v>29065714.419999998</v>
      </c>
      <c r="J188" s="13" t="s">
        <v>50</v>
      </c>
    </row>
    <row r="189" spans="1:1024" x14ac:dyDescent="0.25">
      <c r="A189" s="106" t="s">
        <v>217</v>
      </c>
      <c r="B189" s="107">
        <v>44657</v>
      </c>
      <c r="C189" s="32" t="s">
        <v>193</v>
      </c>
      <c r="D189" s="10" t="s">
        <v>56</v>
      </c>
      <c r="E189" s="84">
        <v>12443175.949999999</v>
      </c>
      <c r="F189" s="84">
        <v>248863.52</v>
      </c>
      <c r="G189" s="24">
        <v>0</v>
      </c>
      <c r="H189" s="24">
        <v>0</v>
      </c>
      <c r="I189" s="28">
        <f t="shared" si="4"/>
        <v>12692039.469999999</v>
      </c>
      <c r="J189" s="13" t="s">
        <v>53</v>
      </c>
    </row>
    <row r="190" spans="1:1024" x14ac:dyDescent="0.25">
      <c r="A190" s="106" t="s">
        <v>218</v>
      </c>
      <c r="B190" s="107">
        <v>44657</v>
      </c>
      <c r="C190" s="32" t="s">
        <v>195</v>
      </c>
      <c r="D190" s="10" t="s">
        <v>56</v>
      </c>
      <c r="E190" s="84">
        <v>23230286.239999998</v>
      </c>
      <c r="F190" s="84">
        <v>464605.72</v>
      </c>
      <c r="G190" s="24">
        <v>0</v>
      </c>
      <c r="H190" s="24">
        <v>0</v>
      </c>
      <c r="I190" s="84">
        <f t="shared" si="4"/>
        <v>23694891.959999997</v>
      </c>
      <c r="J190" s="13" t="s">
        <v>53</v>
      </c>
    </row>
    <row r="191" spans="1:1024" x14ac:dyDescent="0.25">
      <c r="A191" s="106" t="s">
        <v>219</v>
      </c>
      <c r="B191" s="107">
        <v>44657</v>
      </c>
      <c r="C191" s="32" t="s">
        <v>187</v>
      </c>
      <c r="D191" s="106" t="s">
        <v>56</v>
      </c>
      <c r="E191" s="84">
        <v>2770118.77</v>
      </c>
      <c r="F191" s="84">
        <v>55402.37</v>
      </c>
      <c r="G191" s="24">
        <v>0</v>
      </c>
      <c r="H191" s="24">
        <v>0</v>
      </c>
      <c r="I191" s="84">
        <f t="shared" si="4"/>
        <v>2825521.14</v>
      </c>
      <c r="J191" s="13" t="s">
        <v>45</v>
      </c>
    </row>
    <row r="192" spans="1:1024" x14ac:dyDescent="0.25">
      <c r="A192" s="106" t="s">
        <v>220</v>
      </c>
      <c r="B192" s="107">
        <v>44657</v>
      </c>
      <c r="C192" s="32" t="s">
        <v>204</v>
      </c>
      <c r="D192" s="10" t="s">
        <v>56</v>
      </c>
      <c r="E192" s="84">
        <v>4227243.0999999996</v>
      </c>
      <c r="F192" s="84">
        <v>84544.86</v>
      </c>
      <c r="G192" s="24">
        <v>0</v>
      </c>
      <c r="H192" s="24">
        <v>0</v>
      </c>
      <c r="I192" s="84">
        <f t="shared" si="4"/>
        <v>4311787.96</v>
      </c>
      <c r="J192" s="13" t="s">
        <v>45</v>
      </c>
    </row>
    <row r="193" spans="1:10" x14ac:dyDescent="0.25">
      <c r="A193" s="106" t="s">
        <v>221</v>
      </c>
      <c r="B193" s="107">
        <v>44657</v>
      </c>
      <c r="C193" s="32" t="s">
        <v>202</v>
      </c>
      <c r="D193" s="106" t="s">
        <v>56</v>
      </c>
      <c r="E193" s="84">
        <v>4105843.83</v>
      </c>
      <c r="F193" s="84">
        <v>82116.88</v>
      </c>
      <c r="G193" s="24">
        <v>0</v>
      </c>
      <c r="H193" s="24">
        <v>0</v>
      </c>
      <c r="I193" s="84">
        <f t="shared" si="4"/>
        <v>4187960.71</v>
      </c>
      <c r="J193" s="13" t="s">
        <v>45</v>
      </c>
    </row>
    <row r="194" spans="1:10" x14ac:dyDescent="0.25">
      <c r="A194" s="106" t="s">
        <v>222</v>
      </c>
      <c r="B194" s="107">
        <v>44708</v>
      </c>
      <c r="C194" s="32" t="s">
        <v>193</v>
      </c>
      <c r="D194" s="10" t="s">
        <v>56</v>
      </c>
      <c r="E194" s="84">
        <v>4707560.72</v>
      </c>
      <c r="F194" s="84">
        <v>94151.22</v>
      </c>
      <c r="G194" s="24">
        <v>0</v>
      </c>
      <c r="H194" s="24">
        <v>0</v>
      </c>
      <c r="I194" s="84">
        <f t="shared" si="4"/>
        <v>4801711.9399999995</v>
      </c>
      <c r="J194" s="13" t="s">
        <v>89</v>
      </c>
    </row>
    <row r="195" spans="1:10" x14ac:dyDescent="0.25">
      <c r="A195" s="106" t="s">
        <v>223</v>
      </c>
      <c r="B195" s="107">
        <v>44708</v>
      </c>
      <c r="C195" s="32" t="s">
        <v>195</v>
      </c>
      <c r="D195" s="106" t="s">
        <v>56</v>
      </c>
      <c r="E195" s="84">
        <v>5136723.75</v>
      </c>
      <c r="F195" s="84">
        <v>102734.47</v>
      </c>
      <c r="G195" s="24">
        <v>0</v>
      </c>
      <c r="H195" s="24">
        <v>0</v>
      </c>
      <c r="I195" s="84">
        <f t="shared" si="4"/>
        <v>5239458.22</v>
      </c>
      <c r="J195" s="13" t="s">
        <v>89</v>
      </c>
    </row>
    <row r="196" spans="1:10" x14ac:dyDescent="0.25">
      <c r="A196" s="106" t="s">
        <v>224</v>
      </c>
      <c r="B196" s="107">
        <v>44739</v>
      </c>
      <c r="C196" s="108" t="s">
        <v>225</v>
      </c>
      <c r="D196" s="106" t="s">
        <v>56</v>
      </c>
      <c r="E196" s="84">
        <v>77953154.969999999</v>
      </c>
      <c r="F196" s="84">
        <v>1559063.1</v>
      </c>
      <c r="G196" s="24">
        <v>0</v>
      </c>
      <c r="H196" s="24">
        <v>0</v>
      </c>
      <c r="I196" s="84">
        <f t="shared" si="4"/>
        <v>79512218.069999993</v>
      </c>
      <c r="J196" s="13" t="s">
        <v>18</v>
      </c>
    </row>
    <row r="197" spans="1:10" x14ac:dyDescent="0.25">
      <c r="A197" s="106" t="s">
        <v>226</v>
      </c>
      <c r="B197" s="107">
        <v>44750</v>
      </c>
      <c r="C197" s="32" t="s">
        <v>193</v>
      </c>
      <c r="D197" s="10" t="s">
        <v>56</v>
      </c>
      <c r="E197" s="84">
        <v>4080899.99</v>
      </c>
      <c r="F197" s="84">
        <v>81618</v>
      </c>
      <c r="G197" s="24">
        <v>0</v>
      </c>
      <c r="H197" s="24">
        <v>0</v>
      </c>
      <c r="I197" s="84">
        <f t="shared" si="4"/>
        <v>4162517.99</v>
      </c>
      <c r="J197" s="13" t="s">
        <v>136</v>
      </c>
    </row>
    <row r="198" spans="1:10" x14ac:dyDescent="0.25">
      <c r="A198" s="106" t="s">
        <v>227</v>
      </c>
      <c r="B198" s="107">
        <v>44750</v>
      </c>
      <c r="C198" s="32" t="s">
        <v>195</v>
      </c>
      <c r="D198" s="106" t="s">
        <v>56</v>
      </c>
      <c r="E198" s="84">
        <v>5138031.93</v>
      </c>
      <c r="F198" s="84">
        <v>102760.64</v>
      </c>
      <c r="G198" s="24">
        <v>0</v>
      </c>
      <c r="H198" s="24">
        <v>0</v>
      </c>
      <c r="I198" s="84">
        <f t="shared" si="4"/>
        <v>5240792.5699999994</v>
      </c>
      <c r="J198" s="13" t="s">
        <v>136</v>
      </c>
    </row>
    <row r="199" spans="1:10" x14ac:dyDescent="0.25">
      <c r="A199" s="106" t="s">
        <v>228</v>
      </c>
      <c r="B199" s="107">
        <v>44770</v>
      </c>
      <c r="C199" s="108" t="s">
        <v>214</v>
      </c>
      <c r="D199" s="106" t="s">
        <v>56</v>
      </c>
      <c r="E199" s="84">
        <v>7918595.2999999998</v>
      </c>
      <c r="F199" s="84">
        <v>158371.91</v>
      </c>
      <c r="G199" s="24">
        <v>0</v>
      </c>
      <c r="H199" s="24">
        <v>0</v>
      </c>
      <c r="I199" s="84">
        <f t="shared" si="4"/>
        <v>8076967.21</v>
      </c>
      <c r="J199" s="13" t="s">
        <v>28</v>
      </c>
    </row>
    <row r="200" spans="1:10" x14ac:dyDescent="0.25">
      <c r="A200" s="106" t="s">
        <v>229</v>
      </c>
      <c r="B200" s="107">
        <v>44770</v>
      </c>
      <c r="C200" s="108" t="s">
        <v>212</v>
      </c>
      <c r="D200" s="106" t="s">
        <v>56</v>
      </c>
      <c r="E200" s="84">
        <v>7517274.46</v>
      </c>
      <c r="F200" s="84">
        <v>150345.49</v>
      </c>
      <c r="G200" s="24">
        <v>0</v>
      </c>
      <c r="H200" s="24">
        <v>0</v>
      </c>
      <c r="I200" s="84">
        <f t="shared" si="4"/>
        <v>7667619.9500000002</v>
      </c>
      <c r="J200" s="13" t="s">
        <v>28</v>
      </c>
    </row>
    <row r="201" spans="1:10" x14ac:dyDescent="0.25">
      <c r="A201" s="106" t="s">
        <v>230</v>
      </c>
      <c r="B201" s="107">
        <v>44777</v>
      </c>
      <c r="C201" s="108" t="s">
        <v>231</v>
      </c>
      <c r="D201" s="106" t="s">
        <v>232</v>
      </c>
      <c r="E201" s="84">
        <v>48000000</v>
      </c>
      <c r="F201" s="84">
        <v>960000</v>
      </c>
      <c r="G201" s="24">
        <v>0</v>
      </c>
      <c r="H201" s="24">
        <v>0</v>
      </c>
      <c r="I201" s="84">
        <f t="shared" si="4"/>
        <v>48960000</v>
      </c>
      <c r="J201" s="13" t="s">
        <v>18</v>
      </c>
    </row>
    <row r="202" spans="1:10" x14ac:dyDescent="0.25">
      <c r="A202" s="106" t="s">
        <v>233</v>
      </c>
      <c r="B202" s="107">
        <v>44838</v>
      </c>
      <c r="C202" s="108" t="s">
        <v>234</v>
      </c>
      <c r="D202" s="106" t="s">
        <v>56</v>
      </c>
      <c r="E202" s="84">
        <v>36263828.93</v>
      </c>
      <c r="F202" s="84">
        <v>725276.58</v>
      </c>
      <c r="G202" s="24">
        <v>0</v>
      </c>
      <c r="H202" s="24">
        <v>0</v>
      </c>
      <c r="I202" s="84">
        <f t="shared" si="4"/>
        <v>36989105.509999998</v>
      </c>
      <c r="J202" s="13" t="s">
        <v>18</v>
      </c>
    </row>
    <row r="203" spans="1:10" x14ac:dyDescent="0.25">
      <c r="A203" s="106" t="s">
        <v>235</v>
      </c>
      <c r="B203" s="11">
        <v>44847</v>
      </c>
      <c r="C203" s="108" t="s">
        <v>236</v>
      </c>
      <c r="D203" s="10" t="s">
        <v>56</v>
      </c>
      <c r="E203" s="84">
        <v>1436736.01</v>
      </c>
      <c r="F203" s="84">
        <v>28734.720000000001</v>
      </c>
      <c r="G203" s="24">
        <v>0</v>
      </c>
      <c r="H203" s="24">
        <v>0</v>
      </c>
      <c r="I203" s="84">
        <f t="shared" si="4"/>
        <v>1465470.73</v>
      </c>
      <c r="J203" s="13" t="s">
        <v>140</v>
      </c>
    </row>
    <row r="204" spans="1:10" x14ac:dyDescent="0.25">
      <c r="A204" s="106" t="s">
        <v>237</v>
      </c>
      <c r="B204" s="11">
        <v>44847</v>
      </c>
      <c r="C204" s="108" t="s">
        <v>238</v>
      </c>
      <c r="D204" s="10" t="s">
        <v>56</v>
      </c>
      <c r="E204" s="84">
        <v>7831546.2300000004</v>
      </c>
      <c r="F204" s="84">
        <v>156630.92000000001</v>
      </c>
      <c r="G204" s="24">
        <v>0</v>
      </c>
      <c r="H204" s="24">
        <v>0</v>
      </c>
      <c r="I204" s="84">
        <f t="shared" si="4"/>
        <v>7988177.1500000004</v>
      </c>
      <c r="J204" s="13" t="s">
        <v>140</v>
      </c>
    </row>
    <row r="205" spans="1:10" x14ac:dyDescent="0.25">
      <c r="A205" s="106" t="s">
        <v>239</v>
      </c>
      <c r="B205" s="107">
        <v>44866</v>
      </c>
      <c r="C205" s="108" t="s">
        <v>225</v>
      </c>
      <c r="D205" s="106" t="s">
        <v>56</v>
      </c>
      <c r="E205" s="84">
        <v>22103531.870000001</v>
      </c>
      <c r="F205" s="84">
        <v>442070.64</v>
      </c>
      <c r="G205" s="24">
        <v>0</v>
      </c>
      <c r="H205" s="24">
        <v>0</v>
      </c>
      <c r="I205" s="84">
        <f t="shared" si="4"/>
        <v>22545602.510000002</v>
      </c>
      <c r="J205" s="13" t="s">
        <v>28</v>
      </c>
    </row>
    <row r="206" spans="1:10" x14ac:dyDescent="0.25">
      <c r="A206" s="106" t="s">
        <v>240</v>
      </c>
      <c r="B206" s="107">
        <v>44888</v>
      </c>
      <c r="C206" s="111" t="s">
        <v>241</v>
      </c>
      <c r="D206" s="106" t="s">
        <v>56</v>
      </c>
      <c r="E206" s="84">
        <v>152369202.96000001</v>
      </c>
      <c r="F206" s="84">
        <v>3047384.06</v>
      </c>
      <c r="G206" s="24">
        <v>0</v>
      </c>
      <c r="H206" s="24">
        <v>0</v>
      </c>
      <c r="I206" s="84">
        <f t="shared" si="4"/>
        <v>155416587.02000001</v>
      </c>
      <c r="J206" s="13" t="s">
        <v>18</v>
      </c>
    </row>
    <row r="207" spans="1:10" x14ac:dyDescent="0.25">
      <c r="A207" s="106" t="s">
        <v>242</v>
      </c>
      <c r="B207" s="107">
        <v>44888</v>
      </c>
      <c r="C207" s="108" t="s">
        <v>243</v>
      </c>
      <c r="D207" s="10" t="s">
        <v>56</v>
      </c>
      <c r="E207" s="84">
        <v>271035.84999999998</v>
      </c>
      <c r="F207" s="84">
        <v>5420.71</v>
      </c>
      <c r="G207" s="24">
        <v>0</v>
      </c>
      <c r="H207" s="24">
        <v>0</v>
      </c>
      <c r="I207" s="28">
        <f t="shared" si="4"/>
        <v>276456.56</v>
      </c>
      <c r="J207" s="13" t="s">
        <v>18</v>
      </c>
    </row>
    <row r="208" spans="1:10" x14ac:dyDescent="0.25">
      <c r="A208" s="106" t="s">
        <v>244</v>
      </c>
      <c r="B208" s="107">
        <v>44888</v>
      </c>
      <c r="C208" s="108" t="s">
        <v>245</v>
      </c>
      <c r="D208" s="10" t="s">
        <v>56</v>
      </c>
      <c r="E208" s="28">
        <v>1591583.18</v>
      </c>
      <c r="F208" s="28">
        <v>31831.66</v>
      </c>
      <c r="G208" s="24">
        <v>0</v>
      </c>
      <c r="H208" s="24">
        <v>0</v>
      </c>
      <c r="I208" s="28">
        <f t="shared" si="4"/>
        <v>1623414.8399999999</v>
      </c>
      <c r="J208" s="13" t="s">
        <v>18</v>
      </c>
    </row>
    <row r="209" spans="1:17" x14ac:dyDescent="0.25">
      <c r="A209" s="106" t="s">
        <v>246</v>
      </c>
      <c r="B209" s="107">
        <v>44888</v>
      </c>
      <c r="C209" s="108" t="s">
        <v>247</v>
      </c>
      <c r="D209" s="10" t="s">
        <v>56</v>
      </c>
      <c r="E209" s="84">
        <v>307387.24</v>
      </c>
      <c r="F209" s="84">
        <v>6147.74</v>
      </c>
      <c r="G209" s="24">
        <v>0</v>
      </c>
      <c r="H209" s="24">
        <v>0</v>
      </c>
      <c r="I209" s="84">
        <f t="shared" si="4"/>
        <v>313534.98</v>
      </c>
      <c r="J209" s="13" t="s">
        <v>18</v>
      </c>
    </row>
    <row r="210" spans="1:17" x14ac:dyDescent="0.25">
      <c r="A210" s="106" t="s">
        <v>248</v>
      </c>
      <c r="B210" s="107">
        <v>44888</v>
      </c>
      <c r="C210" s="108" t="s">
        <v>249</v>
      </c>
      <c r="D210" s="10" t="s">
        <v>56</v>
      </c>
      <c r="E210" s="28">
        <v>10469834.76</v>
      </c>
      <c r="F210" s="28">
        <v>209396.7</v>
      </c>
      <c r="G210" s="24">
        <v>0</v>
      </c>
      <c r="H210" s="24">
        <v>0</v>
      </c>
      <c r="I210" s="28">
        <f t="shared" si="4"/>
        <v>10679231.459999999</v>
      </c>
      <c r="J210" s="13" t="s">
        <v>18</v>
      </c>
    </row>
    <row r="211" spans="1:17" ht="15.75" x14ac:dyDescent="0.25">
      <c r="A211" s="106" t="s">
        <v>250</v>
      </c>
      <c r="B211" s="107">
        <v>44888</v>
      </c>
      <c r="C211" s="32" t="s">
        <v>251</v>
      </c>
      <c r="D211" s="10" t="s">
        <v>56</v>
      </c>
      <c r="E211" s="28">
        <v>267024.40999999997</v>
      </c>
      <c r="F211" s="109">
        <v>5340.49</v>
      </c>
      <c r="G211" s="24">
        <v>0</v>
      </c>
      <c r="H211" s="24">
        <v>0</v>
      </c>
      <c r="I211" s="28">
        <f t="shared" si="4"/>
        <v>272364.89999999997</v>
      </c>
      <c r="J211" s="13" t="s">
        <v>18</v>
      </c>
    </row>
    <row r="212" spans="1:17" x14ac:dyDescent="0.25">
      <c r="A212" s="106" t="s">
        <v>252</v>
      </c>
      <c r="B212" s="107">
        <v>44888</v>
      </c>
      <c r="C212" s="32" t="s">
        <v>253</v>
      </c>
      <c r="D212" s="10" t="s">
        <v>56</v>
      </c>
      <c r="E212" s="28">
        <v>154105179.03999999</v>
      </c>
      <c r="F212" s="28">
        <v>3082103.58</v>
      </c>
      <c r="G212" s="24">
        <v>0</v>
      </c>
      <c r="H212" s="24">
        <v>0</v>
      </c>
      <c r="I212" s="28">
        <f t="shared" si="4"/>
        <v>157187282.62</v>
      </c>
      <c r="J212" s="13" t="s">
        <v>18</v>
      </c>
    </row>
    <row r="213" spans="1:17" x14ac:dyDescent="0.25">
      <c r="A213" s="106" t="s">
        <v>254</v>
      </c>
      <c r="B213" s="107">
        <v>44900</v>
      </c>
      <c r="C213" s="32" t="s">
        <v>193</v>
      </c>
      <c r="D213" s="10" t="s">
        <v>56</v>
      </c>
      <c r="E213" s="28">
        <v>4587189.32</v>
      </c>
      <c r="F213" s="28">
        <v>91743.79</v>
      </c>
      <c r="G213" s="28">
        <v>0</v>
      </c>
      <c r="H213" s="28">
        <v>0</v>
      </c>
      <c r="I213" s="28">
        <f t="shared" si="4"/>
        <v>4678933.1100000003</v>
      </c>
      <c r="J213" s="13" t="s">
        <v>255</v>
      </c>
    </row>
    <row r="214" spans="1:17" x14ac:dyDescent="0.25">
      <c r="A214" s="10" t="s">
        <v>256</v>
      </c>
      <c r="B214" s="11">
        <v>44900</v>
      </c>
      <c r="C214" s="32" t="s">
        <v>195</v>
      </c>
      <c r="D214" s="10" t="s">
        <v>56</v>
      </c>
      <c r="E214" s="28">
        <v>8796758.5299999993</v>
      </c>
      <c r="F214" s="28">
        <v>175935.17</v>
      </c>
      <c r="G214" s="28">
        <v>0</v>
      </c>
      <c r="H214" s="28">
        <v>0</v>
      </c>
      <c r="I214" s="28">
        <f t="shared" si="4"/>
        <v>8972693.6999999993</v>
      </c>
      <c r="J214" s="13" t="s">
        <v>255</v>
      </c>
    </row>
    <row r="215" spans="1:17" x14ac:dyDescent="0.25">
      <c r="A215" s="10" t="s">
        <v>257</v>
      </c>
      <c r="B215" s="11">
        <v>44910</v>
      </c>
      <c r="C215" s="32" t="s">
        <v>258</v>
      </c>
      <c r="D215" s="10" t="s">
        <v>56</v>
      </c>
      <c r="E215" s="28">
        <v>73055003.400000006</v>
      </c>
      <c r="F215" s="28">
        <v>1461100.07</v>
      </c>
      <c r="G215" s="28">
        <v>0</v>
      </c>
      <c r="H215" s="28">
        <v>0</v>
      </c>
      <c r="I215" s="28">
        <f t="shared" si="4"/>
        <v>74516103.469999999</v>
      </c>
      <c r="J215" s="28" t="s">
        <v>18</v>
      </c>
    </row>
    <row r="216" spans="1:17" x14ac:dyDescent="0.25">
      <c r="A216" s="10" t="s">
        <v>259</v>
      </c>
      <c r="B216" s="11">
        <v>44910</v>
      </c>
      <c r="C216" s="32" t="s">
        <v>260</v>
      </c>
      <c r="D216" s="10" t="s">
        <v>56</v>
      </c>
      <c r="E216" s="28">
        <v>76026532.019999996</v>
      </c>
      <c r="F216" s="28">
        <v>1520530.64</v>
      </c>
      <c r="G216" s="28">
        <v>0</v>
      </c>
      <c r="H216" s="28">
        <v>0</v>
      </c>
      <c r="I216" s="28">
        <f t="shared" si="4"/>
        <v>77547062.659999996</v>
      </c>
      <c r="J216" s="28" t="s">
        <v>18</v>
      </c>
      <c r="O216" s="60"/>
      <c r="Q216" s="60"/>
    </row>
    <row r="217" spans="1:17" x14ac:dyDescent="0.25">
      <c r="A217" s="10" t="s">
        <v>261</v>
      </c>
      <c r="B217" s="11">
        <v>44910</v>
      </c>
      <c r="C217" s="32" t="s">
        <v>262</v>
      </c>
      <c r="D217" s="10" t="s">
        <v>56</v>
      </c>
      <c r="E217" s="28">
        <v>69524455.650000006</v>
      </c>
      <c r="F217" s="28">
        <v>1390489.11</v>
      </c>
      <c r="G217" s="28">
        <v>0</v>
      </c>
      <c r="H217" s="28">
        <v>0</v>
      </c>
      <c r="I217" s="28">
        <f t="shared" si="4"/>
        <v>70914944.760000005</v>
      </c>
      <c r="J217" s="28" t="s">
        <v>18</v>
      </c>
      <c r="O217" s="123"/>
    </row>
    <row r="218" spans="1:17" x14ac:dyDescent="0.25">
      <c r="A218" s="10" t="s">
        <v>263</v>
      </c>
      <c r="B218" s="11">
        <v>44910</v>
      </c>
      <c r="C218" s="32" t="s">
        <v>264</v>
      </c>
      <c r="D218" s="10" t="s">
        <v>56</v>
      </c>
      <c r="E218" s="28">
        <v>7863598.8399999999</v>
      </c>
      <c r="F218" s="28">
        <v>157271.98000000001</v>
      </c>
      <c r="G218" s="28">
        <v>0</v>
      </c>
      <c r="H218" s="28">
        <v>0</v>
      </c>
      <c r="I218" s="28">
        <f t="shared" si="4"/>
        <v>8020870.8200000003</v>
      </c>
      <c r="J218" s="28" t="s">
        <v>18</v>
      </c>
    </row>
    <row r="219" spans="1:17" x14ac:dyDescent="0.25">
      <c r="A219" s="10" t="s">
        <v>265</v>
      </c>
      <c r="B219" s="11">
        <v>44910</v>
      </c>
      <c r="C219" s="32" t="s">
        <v>266</v>
      </c>
      <c r="D219" s="10" t="s">
        <v>56</v>
      </c>
      <c r="E219" s="28">
        <v>34064562.289999999</v>
      </c>
      <c r="F219" s="28">
        <v>681291.25</v>
      </c>
      <c r="G219" s="28">
        <v>0</v>
      </c>
      <c r="H219" s="28">
        <v>0</v>
      </c>
      <c r="I219" s="28">
        <f t="shared" si="4"/>
        <v>34745853.539999999</v>
      </c>
      <c r="J219" s="28" t="s">
        <v>18</v>
      </c>
    </row>
    <row r="220" spans="1:17" x14ac:dyDescent="0.25">
      <c r="A220" s="10" t="s">
        <v>267</v>
      </c>
      <c r="B220" s="11">
        <v>44910</v>
      </c>
      <c r="C220" s="32" t="s">
        <v>268</v>
      </c>
      <c r="D220" s="10" t="s">
        <v>56</v>
      </c>
      <c r="E220" s="28">
        <v>28779780.199999999</v>
      </c>
      <c r="F220" s="28">
        <v>575595.6</v>
      </c>
      <c r="G220" s="28">
        <v>0</v>
      </c>
      <c r="H220" s="28">
        <v>0</v>
      </c>
      <c r="I220" s="28">
        <f t="shared" si="4"/>
        <v>29355375.800000001</v>
      </c>
      <c r="J220" s="28" t="s">
        <v>18</v>
      </c>
    </row>
    <row r="221" spans="1:17" x14ac:dyDescent="0.25">
      <c r="A221" s="10" t="s">
        <v>269</v>
      </c>
      <c r="B221" s="11">
        <v>44910</v>
      </c>
      <c r="C221" s="32" t="s">
        <v>270</v>
      </c>
      <c r="D221" s="10" t="s">
        <v>56</v>
      </c>
      <c r="E221" s="28">
        <v>23266134.59</v>
      </c>
      <c r="F221" s="28">
        <v>465322.69</v>
      </c>
      <c r="G221" s="28">
        <v>0</v>
      </c>
      <c r="H221" s="28">
        <v>0</v>
      </c>
      <c r="I221" s="28">
        <f t="shared" si="4"/>
        <v>23731457.280000001</v>
      </c>
      <c r="J221" s="28" t="s">
        <v>18</v>
      </c>
    </row>
    <row r="222" spans="1:17" x14ac:dyDescent="0.25">
      <c r="A222" s="10" t="s">
        <v>271</v>
      </c>
      <c r="B222" s="11">
        <v>44910</v>
      </c>
      <c r="C222" s="32" t="s">
        <v>272</v>
      </c>
      <c r="D222" s="10" t="s">
        <v>56</v>
      </c>
      <c r="E222" s="28">
        <v>27173307.27</v>
      </c>
      <c r="F222" s="28">
        <v>543466.15</v>
      </c>
      <c r="G222" s="28">
        <v>0</v>
      </c>
      <c r="H222" s="28">
        <v>0</v>
      </c>
      <c r="I222" s="28">
        <f t="shared" si="4"/>
        <v>27716773.419999998</v>
      </c>
      <c r="J222" s="28" t="s">
        <v>18</v>
      </c>
    </row>
    <row r="223" spans="1:17" x14ac:dyDescent="0.25">
      <c r="A223" s="10" t="s">
        <v>273</v>
      </c>
      <c r="B223" s="11">
        <v>44910</v>
      </c>
      <c r="C223" s="32" t="s">
        <v>274</v>
      </c>
      <c r="D223" s="10" t="s">
        <v>56</v>
      </c>
      <c r="E223" s="28">
        <v>22541578.199999999</v>
      </c>
      <c r="F223" s="28">
        <v>450831.56</v>
      </c>
      <c r="G223" s="28">
        <v>0</v>
      </c>
      <c r="H223" s="28">
        <v>0</v>
      </c>
      <c r="I223" s="28">
        <f t="shared" si="4"/>
        <v>22992409.759999998</v>
      </c>
      <c r="J223" s="28" t="s">
        <v>18</v>
      </c>
    </row>
    <row r="224" spans="1:17" x14ac:dyDescent="0.25">
      <c r="A224" s="10" t="s">
        <v>275</v>
      </c>
      <c r="B224" s="11">
        <v>44911</v>
      </c>
      <c r="C224" s="32" t="s">
        <v>231</v>
      </c>
      <c r="D224" s="10" t="s">
        <v>232</v>
      </c>
      <c r="E224" s="28">
        <v>24000000</v>
      </c>
      <c r="F224" s="28">
        <v>480000</v>
      </c>
      <c r="G224" s="28">
        <v>0</v>
      </c>
      <c r="H224" s="28">
        <v>0</v>
      </c>
      <c r="I224" s="28">
        <f t="shared" si="4"/>
        <v>24480000</v>
      </c>
      <c r="J224" s="13" t="s">
        <v>28</v>
      </c>
    </row>
    <row r="225" spans="1:10" x14ac:dyDescent="0.25">
      <c r="A225" s="106" t="s">
        <v>276</v>
      </c>
      <c r="B225" s="107">
        <v>44925</v>
      </c>
      <c r="C225" s="108" t="s">
        <v>277</v>
      </c>
      <c r="D225" s="106" t="s">
        <v>56</v>
      </c>
      <c r="E225" s="84">
        <v>54453377.840000004</v>
      </c>
      <c r="F225" s="84">
        <v>1089067.56</v>
      </c>
      <c r="G225" s="28">
        <v>0</v>
      </c>
      <c r="H225" s="28">
        <v>0</v>
      </c>
      <c r="I225" s="28">
        <f t="shared" si="4"/>
        <v>55542445.400000006</v>
      </c>
      <c r="J225" s="28" t="s">
        <v>18</v>
      </c>
    </row>
    <row r="226" spans="1:10" x14ac:dyDescent="0.25">
      <c r="A226" s="106" t="s">
        <v>278</v>
      </c>
      <c r="B226" s="107">
        <v>44925</v>
      </c>
      <c r="C226" s="108" t="s">
        <v>279</v>
      </c>
      <c r="D226" s="106" t="s">
        <v>56</v>
      </c>
      <c r="E226" s="84">
        <v>57104628.82</v>
      </c>
      <c r="F226" s="84">
        <v>1142092.58</v>
      </c>
      <c r="G226" s="28">
        <v>0</v>
      </c>
      <c r="H226" s="28">
        <v>0</v>
      </c>
      <c r="I226" s="28">
        <f t="shared" si="4"/>
        <v>58246721.399999999</v>
      </c>
      <c r="J226" s="28" t="s">
        <v>18</v>
      </c>
    </row>
    <row r="227" spans="1:10" x14ac:dyDescent="0.25">
      <c r="A227" s="142" t="s">
        <v>280</v>
      </c>
      <c r="B227" s="142"/>
      <c r="C227" s="142"/>
      <c r="D227" s="142"/>
      <c r="E227" s="66">
        <f>SUM(E185:E226)</f>
        <v>1232504447.3399999</v>
      </c>
      <c r="F227" s="66">
        <f t="shared" ref="F227:I227" si="5">SUM(F185:F226)</f>
        <v>24650088.939999998</v>
      </c>
      <c r="G227" s="66">
        <f t="shared" si="5"/>
        <v>0</v>
      </c>
      <c r="H227" s="66">
        <f t="shared" si="5"/>
        <v>0</v>
      </c>
      <c r="I227" s="66">
        <f t="shared" si="5"/>
        <v>1257154536.2800002</v>
      </c>
    </row>
    <row r="228" spans="1:10" x14ac:dyDescent="0.25">
      <c r="A228" s="150"/>
      <c r="B228" s="150"/>
      <c r="C228" s="150"/>
    </row>
    <row r="229" spans="1:10" x14ac:dyDescent="0.25">
      <c r="A229" s="139" t="s">
        <v>4</v>
      </c>
      <c r="B229" s="139" t="s">
        <v>5</v>
      </c>
      <c r="C229" s="139" t="s">
        <v>6</v>
      </c>
      <c r="D229" s="140" t="s">
        <v>7</v>
      </c>
      <c r="E229" s="141" t="s">
        <v>8</v>
      </c>
      <c r="F229" s="141"/>
      <c r="G229" s="141"/>
      <c r="H229" s="141"/>
      <c r="I229" s="141"/>
      <c r="J229" s="139" t="s">
        <v>9</v>
      </c>
    </row>
    <row r="230" spans="1:10" x14ac:dyDescent="0.25">
      <c r="A230" s="139"/>
      <c r="B230" s="139"/>
      <c r="C230" s="139"/>
      <c r="D230" s="140"/>
      <c r="E230" s="9" t="s">
        <v>10</v>
      </c>
      <c r="F230" s="9" t="s">
        <v>11</v>
      </c>
      <c r="G230" s="9" t="s">
        <v>12</v>
      </c>
      <c r="H230" s="9" t="s">
        <v>13</v>
      </c>
      <c r="I230" s="9" t="s">
        <v>14</v>
      </c>
      <c r="J230" s="139"/>
    </row>
    <row r="231" spans="1:10" x14ac:dyDescent="0.25">
      <c r="A231" s="13" t="s">
        <v>281</v>
      </c>
      <c r="B231" s="115">
        <v>44952</v>
      </c>
      <c r="C231" s="116" t="s">
        <v>282</v>
      </c>
      <c r="D231" s="10" t="s">
        <v>56</v>
      </c>
      <c r="E231" s="46">
        <v>4043745.01</v>
      </c>
      <c r="F231" s="46">
        <v>80874.899999999994</v>
      </c>
      <c r="G231" s="65">
        <f t="shared" ref="G231:H232" si="6">SUM(G228:G230)</f>
        <v>0</v>
      </c>
      <c r="H231" s="65">
        <f t="shared" si="6"/>
        <v>0</v>
      </c>
      <c r="I231" s="28">
        <f t="shared" ref="I231:I235" si="7">SUM(E231:H231)</f>
        <v>4124619.9099999997</v>
      </c>
      <c r="J231" s="28" t="s">
        <v>18</v>
      </c>
    </row>
    <row r="232" spans="1:10" x14ac:dyDescent="0.25">
      <c r="A232" s="13" t="s">
        <v>283</v>
      </c>
      <c r="B232" s="115">
        <v>44960</v>
      </c>
      <c r="C232" s="116" t="s">
        <v>284</v>
      </c>
      <c r="D232" s="10" t="s">
        <v>56</v>
      </c>
      <c r="E232" s="46">
        <v>37388651.740000002</v>
      </c>
      <c r="F232" s="46">
        <v>747773.03</v>
      </c>
      <c r="G232" s="65">
        <f t="shared" si="6"/>
        <v>0</v>
      </c>
      <c r="H232" s="65">
        <f t="shared" si="6"/>
        <v>0</v>
      </c>
      <c r="I232" s="28">
        <f t="shared" si="7"/>
        <v>38136424.770000003</v>
      </c>
      <c r="J232" s="28" t="s">
        <v>30</v>
      </c>
    </row>
    <row r="233" spans="1:10" x14ac:dyDescent="0.25">
      <c r="A233" s="13" t="s">
        <v>285</v>
      </c>
      <c r="B233" s="115">
        <v>44960</v>
      </c>
      <c r="C233" s="116" t="s">
        <v>286</v>
      </c>
      <c r="D233" s="10" t="s">
        <v>56</v>
      </c>
      <c r="E233" s="46">
        <v>4808948.8600000003</v>
      </c>
      <c r="F233" s="46">
        <v>96178.98</v>
      </c>
      <c r="G233" s="65">
        <f t="shared" ref="G233:H235" si="8">SUM(G230:G232)</f>
        <v>0</v>
      </c>
      <c r="H233" s="65">
        <f t="shared" si="8"/>
        <v>0</v>
      </c>
      <c r="I233" s="28">
        <f t="shared" si="7"/>
        <v>4905127.8400000008</v>
      </c>
      <c r="J233" s="28" t="s">
        <v>28</v>
      </c>
    </row>
    <row r="234" spans="1:10" x14ac:dyDescent="0.25">
      <c r="A234" s="13" t="s">
        <v>287</v>
      </c>
      <c r="B234" s="115">
        <v>44960</v>
      </c>
      <c r="C234" s="116" t="s">
        <v>288</v>
      </c>
      <c r="D234" s="10" t="s">
        <v>56</v>
      </c>
      <c r="E234" s="46">
        <v>4564588.32</v>
      </c>
      <c r="F234" s="46">
        <v>91291.77</v>
      </c>
      <c r="G234" s="65">
        <f t="shared" si="8"/>
        <v>0</v>
      </c>
      <c r="H234" s="65">
        <f t="shared" si="8"/>
        <v>0</v>
      </c>
      <c r="I234" s="28">
        <f t="shared" si="7"/>
        <v>4655880.09</v>
      </c>
      <c r="J234" s="28" t="s">
        <v>28</v>
      </c>
    </row>
    <row r="235" spans="1:10" x14ac:dyDescent="0.25">
      <c r="A235" s="13" t="s">
        <v>289</v>
      </c>
      <c r="B235" s="115">
        <v>44960</v>
      </c>
      <c r="C235" s="116" t="s">
        <v>290</v>
      </c>
      <c r="D235" s="10" t="s">
        <v>56</v>
      </c>
      <c r="E235" s="46">
        <v>6578227.79</v>
      </c>
      <c r="F235" s="46">
        <v>131564.56</v>
      </c>
      <c r="G235" s="65">
        <f t="shared" si="8"/>
        <v>0</v>
      </c>
      <c r="H235" s="65">
        <f t="shared" si="8"/>
        <v>0</v>
      </c>
      <c r="I235" s="28">
        <f t="shared" si="7"/>
        <v>6709792.3499999996</v>
      </c>
      <c r="J235" s="28" t="s">
        <v>28</v>
      </c>
    </row>
    <row r="236" spans="1:10" x14ac:dyDescent="0.25">
      <c r="A236" s="13" t="s">
        <v>291</v>
      </c>
      <c r="B236" s="115">
        <v>44960</v>
      </c>
      <c r="C236" s="116" t="s">
        <v>292</v>
      </c>
      <c r="D236" s="10" t="s">
        <v>56</v>
      </c>
      <c r="E236" s="46">
        <v>33141440.050000001</v>
      </c>
      <c r="F236" s="46">
        <v>662828.80000000005</v>
      </c>
      <c r="G236" s="65">
        <f t="shared" ref="G236:H236" si="9">SUM(G233:G235)</f>
        <v>0</v>
      </c>
      <c r="H236" s="65">
        <f t="shared" si="9"/>
        <v>0</v>
      </c>
      <c r="I236" s="28">
        <f>SUM(E236:H236)</f>
        <v>33804268.850000001</v>
      </c>
      <c r="J236" s="28" t="s">
        <v>28</v>
      </c>
    </row>
    <row r="237" spans="1:10" x14ac:dyDescent="0.25">
      <c r="A237" s="13" t="s">
        <v>293</v>
      </c>
      <c r="B237" s="115">
        <v>44960</v>
      </c>
      <c r="C237" s="116" t="s">
        <v>294</v>
      </c>
      <c r="D237" s="10" t="s">
        <v>56</v>
      </c>
      <c r="E237" s="46">
        <v>6338300.6600000001</v>
      </c>
      <c r="F237" s="46">
        <v>126766.01</v>
      </c>
      <c r="G237" s="65">
        <f>SUM(G234:G236)</f>
        <v>0</v>
      </c>
      <c r="H237" s="65">
        <f>SUM(H234:H236)</f>
        <v>0</v>
      </c>
      <c r="I237" s="28">
        <f>SUM(E237:H237)</f>
        <v>6465066.6699999999</v>
      </c>
      <c r="J237" s="28" t="s">
        <v>28</v>
      </c>
    </row>
    <row r="238" spans="1:10" x14ac:dyDescent="0.25">
      <c r="A238" s="13" t="s">
        <v>295</v>
      </c>
      <c r="B238" s="115">
        <v>44967</v>
      </c>
      <c r="C238" s="116" t="s">
        <v>296</v>
      </c>
      <c r="D238" s="10" t="s">
        <v>56</v>
      </c>
      <c r="E238" s="46">
        <v>37798487.32</v>
      </c>
      <c r="F238" s="46">
        <v>755969.75</v>
      </c>
      <c r="G238" s="65">
        <f>SUM(G235:G237)</f>
        <v>0</v>
      </c>
      <c r="H238" s="65">
        <f>SUM(H235:H237)</f>
        <v>0</v>
      </c>
      <c r="I238" s="28">
        <f>SUM(E238:H238)</f>
        <v>38554457.07</v>
      </c>
      <c r="J238" s="28" t="s">
        <v>30</v>
      </c>
    </row>
    <row r="239" spans="1:10" x14ac:dyDescent="0.25">
      <c r="A239" s="13" t="s">
        <v>297</v>
      </c>
      <c r="B239" s="115">
        <v>44984</v>
      </c>
      <c r="C239" s="116" t="s">
        <v>298</v>
      </c>
      <c r="D239" s="10" t="s">
        <v>56</v>
      </c>
      <c r="E239" s="46">
        <v>31121809.760000002</v>
      </c>
      <c r="F239" s="46">
        <v>622436.18999999994</v>
      </c>
      <c r="G239" s="65">
        <f t="shared" ref="G239:H239" si="10">SUM(G236:G238)</f>
        <v>0</v>
      </c>
      <c r="H239" s="65">
        <f t="shared" si="10"/>
        <v>0</v>
      </c>
      <c r="I239" s="46">
        <v>31744245.949999999</v>
      </c>
      <c r="J239" s="28" t="s">
        <v>28</v>
      </c>
    </row>
    <row r="240" spans="1:10" x14ac:dyDescent="0.25">
      <c r="A240" s="13" t="s">
        <v>299</v>
      </c>
      <c r="B240" s="115">
        <v>44984</v>
      </c>
      <c r="C240" s="116" t="s">
        <v>300</v>
      </c>
      <c r="D240" s="10" t="s">
        <v>56</v>
      </c>
      <c r="E240" s="46">
        <v>24870383.100000001</v>
      </c>
      <c r="F240" s="46">
        <v>497407.66</v>
      </c>
      <c r="G240" s="65">
        <f t="shared" ref="G240:H240" si="11">SUM(G237:G239)</f>
        <v>0</v>
      </c>
      <c r="H240" s="65">
        <f t="shared" si="11"/>
        <v>0</v>
      </c>
      <c r="I240" s="46">
        <v>25367790.760000002</v>
      </c>
      <c r="J240" s="28" t="s">
        <v>28</v>
      </c>
    </row>
    <row r="241" spans="1:10" x14ac:dyDescent="0.25">
      <c r="A241" s="13" t="s">
        <v>301</v>
      </c>
      <c r="B241" s="115">
        <v>45001</v>
      </c>
      <c r="C241" s="116" t="s">
        <v>225</v>
      </c>
      <c r="D241" s="10" t="s">
        <v>56</v>
      </c>
      <c r="E241" s="46">
        <v>30679048.890000001</v>
      </c>
      <c r="F241" s="46">
        <v>613580.98</v>
      </c>
      <c r="G241" s="65">
        <f t="shared" ref="G241:H241" si="12">SUM(G238:G240)</f>
        <v>0</v>
      </c>
      <c r="H241" s="65">
        <f t="shared" si="12"/>
        <v>0</v>
      </c>
      <c r="I241" s="46">
        <v>31292629.870000001</v>
      </c>
      <c r="J241" s="28" t="s">
        <v>30</v>
      </c>
    </row>
    <row r="242" spans="1:10" x14ac:dyDescent="0.25">
      <c r="A242" s="13" t="s">
        <v>302</v>
      </c>
      <c r="B242" s="115">
        <v>45001</v>
      </c>
      <c r="C242" s="116" t="s">
        <v>288</v>
      </c>
      <c r="D242" s="10" t="s">
        <v>56</v>
      </c>
      <c r="E242" s="46">
        <v>2957473.67</v>
      </c>
      <c r="F242" s="46">
        <v>59149.47</v>
      </c>
      <c r="G242" s="65">
        <f t="shared" ref="G242:H242" si="13">SUM(G239:G241)</f>
        <v>0</v>
      </c>
      <c r="H242" s="65">
        <f t="shared" si="13"/>
        <v>0</v>
      </c>
      <c r="I242" s="46">
        <v>3016623.14</v>
      </c>
      <c r="J242" s="28" t="s">
        <v>30</v>
      </c>
    </row>
    <row r="243" spans="1:10" x14ac:dyDescent="0.25">
      <c r="A243" s="13" t="s">
        <v>303</v>
      </c>
      <c r="B243" s="115">
        <v>45001</v>
      </c>
      <c r="C243" s="116" t="s">
        <v>286</v>
      </c>
      <c r="D243" s="10" t="s">
        <v>56</v>
      </c>
      <c r="E243" s="46">
        <v>3868141.05</v>
      </c>
      <c r="F243" s="46">
        <v>77362.820000000007</v>
      </c>
      <c r="G243" s="65">
        <f t="shared" ref="G243:H243" si="14">SUM(G240:G242)</f>
        <v>0</v>
      </c>
      <c r="H243" s="65">
        <f t="shared" si="14"/>
        <v>0</v>
      </c>
      <c r="I243" s="46">
        <v>3945503.87</v>
      </c>
      <c r="J243" s="28" t="s">
        <v>30</v>
      </c>
    </row>
    <row r="244" spans="1:10" x14ac:dyDescent="0.25">
      <c r="A244" s="13" t="s">
        <v>304</v>
      </c>
      <c r="B244" s="115">
        <v>45001</v>
      </c>
      <c r="C244" s="116" t="s">
        <v>292</v>
      </c>
      <c r="D244" s="10" t="s">
        <v>56</v>
      </c>
      <c r="E244" s="46">
        <v>10652230.210000001</v>
      </c>
      <c r="F244" s="46">
        <v>213044.6</v>
      </c>
      <c r="G244" s="65">
        <f t="shared" ref="G244:H244" si="15">SUM(G241:G243)</f>
        <v>0</v>
      </c>
      <c r="H244" s="65">
        <f t="shared" si="15"/>
        <v>0</v>
      </c>
      <c r="I244" s="46">
        <v>10865274.810000001</v>
      </c>
      <c r="J244" s="28" t="s">
        <v>30</v>
      </c>
    </row>
    <row r="245" spans="1:10" x14ac:dyDescent="0.25">
      <c r="A245" s="13" t="s">
        <v>305</v>
      </c>
      <c r="B245" s="115">
        <v>45001</v>
      </c>
      <c r="C245" s="116" t="s">
        <v>294</v>
      </c>
      <c r="D245" s="10" t="s">
        <v>56</v>
      </c>
      <c r="E245" s="46">
        <v>35473257.479999997</v>
      </c>
      <c r="F245" s="46">
        <v>709465.15</v>
      </c>
      <c r="G245" s="65">
        <f t="shared" ref="G245:H245" si="16">SUM(G242:G244)</f>
        <v>0</v>
      </c>
      <c r="H245" s="65">
        <f t="shared" si="16"/>
        <v>0</v>
      </c>
      <c r="I245" s="46">
        <v>36182722.630000003</v>
      </c>
      <c r="J245" s="28" t="s">
        <v>30</v>
      </c>
    </row>
    <row r="246" spans="1:10" x14ac:dyDescent="0.25">
      <c r="A246" s="13" t="s">
        <v>306</v>
      </c>
      <c r="B246" s="115">
        <v>45002</v>
      </c>
      <c r="C246" s="116" t="s">
        <v>290</v>
      </c>
      <c r="D246" s="10" t="s">
        <v>56</v>
      </c>
      <c r="E246" s="46">
        <v>31495099.73</v>
      </c>
      <c r="F246" s="46">
        <v>629901.99</v>
      </c>
      <c r="G246" s="65">
        <f t="shared" ref="G246:H246" si="17">SUM(G243:G245)</f>
        <v>0</v>
      </c>
      <c r="H246" s="65">
        <f t="shared" si="17"/>
        <v>0</v>
      </c>
      <c r="I246" s="46">
        <v>32125001.719999999</v>
      </c>
      <c r="J246" s="28" t="s">
        <v>30</v>
      </c>
    </row>
    <row r="247" spans="1:10" x14ac:dyDescent="0.25">
      <c r="A247" s="13" t="s">
        <v>307</v>
      </c>
      <c r="B247" s="115">
        <v>45015</v>
      </c>
      <c r="C247" s="116" t="s">
        <v>308</v>
      </c>
      <c r="D247" s="10" t="s">
        <v>56</v>
      </c>
      <c r="E247" s="46">
        <v>119450927.23</v>
      </c>
      <c r="F247" s="46">
        <v>2389018.54</v>
      </c>
      <c r="G247" s="65">
        <f t="shared" ref="G247:H247" si="18">SUM(G244:G246)</f>
        <v>0</v>
      </c>
      <c r="H247" s="65">
        <f t="shared" si="18"/>
        <v>0</v>
      </c>
      <c r="I247" s="46">
        <v>121839945.77</v>
      </c>
      <c r="J247" s="28" t="s">
        <v>18</v>
      </c>
    </row>
    <row r="248" spans="1:10" x14ac:dyDescent="0.25">
      <c r="A248" s="117" t="s">
        <v>309</v>
      </c>
      <c r="B248" s="118">
        <v>45036</v>
      </c>
      <c r="C248" s="116" t="s">
        <v>292</v>
      </c>
      <c r="D248" s="10" t="s">
        <v>56</v>
      </c>
      <c r="E248" s="120">
        <v>35395676.229999997</v>
      </c>
      <c r="F248" s="120">
        <v>707913.52</v>
      </c>
      <c r="G248" s="65">
        <f t="shared" ref="G248:H248" si="19">SUM(G245:G247)</f>
        <v>0</v>
      </c>
      <c r="H248" s="65">
        <f t="shared" si="19"/>
        <v>0</v>
      </c>
      <c r="I248" s="28">
        <f t="shared" ref="I248:I253" si="20">SUM(E248:H248)</f>
        <v>36103589.75</v>
      </c>
      <c r="J248" s="28" t="s">
        <v>45</v>
      </c>
    </row>
    <row r="249" spans="1:10" x14ac:dyDescent="0.25">
      <c r="A249" s="117" t="s">
        <v>310</v>
      </c>
      <c r="B249" s="118">
        <v>45036</v>
      </c>
      <c r="C249" s="116" t="s">
        <v>288</v>
      </c>
      <c r="D249" s="10" t="s">
        <v>56</v>
      </c>
      <c r="E249" s="120">
        <v>37225816.119999997</v>
      </c>
      <c r="F249" s="120">
        <v>744516.32</v>
      </c>
      <c r="G249" s="65">
        <f t="shared" ref="G249:H250" si="21">SUM(G246:G248)</f>
        <v>0</v>
      </c>
      <c r="H249" s="65">
        <f t="shared" si="21"/>
        <v>0</v>
      </c>
      <c r="I249" s="28">
        <f t="shared" si="20"/>
        <v>37970332.439999998</v>
      </c>
      <c r="J249" s="28" t="s">
        <v>45</v>
      </c>
    </row>
    <row r="250" spans="1:10" x14ac:dyDescent="0.25">
      <c r="A250" s="117" t="s">
        <v>311</v>
      </c>
      <c r="B250" s="118">
        <v>45036</v>
      </c>
      <c r="C250" s="116" t="s">
        <v>286</v>
      </c>
      <c r="D250" s="10" t="s">
        <v>56</v>
      </c>
      <c r="E250" s="120">
        <v>19347259.969999999</v>
      </c>
      <c r="F250" s="120">
        <v>386945.2</v>
      </c>
      <c r="G250" s="65">
        <f t="shared" si="21"/>
        <v>0</v>
      </c>
      <c r="H250" s="65">
        <f t="shared" si="21"/>
        <v>0</v>
      </c>
      <c r="I250" s="28">
        <f t="shared" si="20"/>
        <v>19734205.169999998</v>
      </c>
      <c r="J250" s="28" t="s">
        <v>45</v>
      </c>
    </row>
    <row r="251" spans="1:10" x14ac:dyDescent="0.25">
      <c r="A251" s="117" t="s">
        <v>312</v>
      </c>
      <c r="B251" s="118">
        <v>45040</v>
      </c>
      <c r="C251" s="116" t="s">
        <v>294</v>
      </c>
      <c r="D251" s="10" t="s">
        <v>56</v>
      </c>
      <c r="E251" s="120">
        <v>3180482.36</v>
      </c>
      <c r="F251" s="120">
        <v>63609.64</v>
      </c>
      <c r="G251" s="65">
        <f t="shared" ref="G251:H251" si="22">SUM(G248:G250)</f>
        <v>0</v>
      </c>
      <c r="H251" s="65">
        <f t="shared" si="22"/>
        <v>0</v>
      </c>
      <c r="I251" s="28">
        <f t="shared" si="20"/>
        <v>3244092</v>
      </c>
      <c r="J251" s="28" t="s">
        <v>45</v>
      </c>
    </row>
    <row r="252" spans="1:10" x14ac:dyDescent="0.25">
      <c r="A252" s="117" t="s">
        <v>313</v>
      </c>
      <c r="B252" s="118">
        <v>45040</v>
      </c>
      <c r="C252" s="116" t="s">
        <v>290</v>
      </c>
      <c r="D252" s="10" t="s">
        <v>56</v>
      </c>
      <c r="E252" s="120">
        <v>16569281.76</v>
      </c>
      <c r="F252" s="120">
        <v>331385.64</v>
      </c>
      <c r="G252" s="65">
        <f t="shared" ref="G252:H252" si="23">SUM(G249:G251)</f>
        <v>0</v>
      </c>
      <c r="H252" s="65">
        <f t="shared" si="23"/>
        <v>0</v>
      </c>
      <c r="I252" s="28">
        <f t="shared" si="20"/>
        <v>16900667.399999999</v>
      </c>
      <c r="J252" s="28" t="s">
        <v>45</v>
      </c>
    </row>
    <row r="253" spans="1:10" x14ac:dyDescent="0.25">
      <c r="A253" s="117" t="s">
        <v>314</v>
      </c>
      <c r="B253" s="118">
        <v>45043</v>
      </c>
      <c r="C253" s="119" t="s">
        <v>315</v>
      </c>
      <c r="D253" s="10" t="s">
        <v>56</v>
      </c>
      <c r="E253" s="120">
        <v>3617402.38</v>
      </c>
      <c r="F253" s="120">
        <v>72348.039999999994</v>
      </c>
      <c r="G253" s="65">
        <f t="shared" ref="G253:H253" si="24">SUM(G250:G252)</f>
        <v>0</v>
      </c>
      <c r="H253" s="65">
        <f t="shared" si="24"/>
        <v>0</v>
      </c>
      <c r="I253" s="28">
        <f t="shared" si="20"/>
        <v>3689750.42</v>
      </c>
      <c r="J253" s="28" t="s">
        <v>28</v>
      </c>
    </row>
    <row r="254" spans="1:10" x14ac:dyDescent="0.25">
      <c r="A254" s="117" t="s">
        <v>316</v>
      </c>
      <c r="B254" s="118">
        <v>45043</v>
      </c>
      <c r="C254" s="119" t="s">
        <v>317</v>
      </c>
      <c r="D254" s="10" t="s">
        <v>56</v>
      </c>
      <c r="E254" s="120">
        <v>11400501.07</v>
      </c>
      <c r="F254" s="120">
        <v>228010.02</v>
      </c>
      <c r="G254" s="65">
        <f t="shared" ref="G254:H254" si="25">SUM(G251:G253)</f>
        <v>0</v>
      </c>
      <c r="H254" s="65">
        <f t="shared" si="25"/>
        <v>0</v>
      </c>
      <c r="I254" s="28">
        <f t="shared" ref="I254:I294" si="26">SUM(E254:H254)</f>
        <v>11628511.09</v>
      </c>
      <c r="J254" s="28" t="s">
        <v>28</v>
      </c>
    </row>
    <row r="255" spans="1:10" x14ac:dyDescent="0.25">
      <c r="A255" s="117" t="s">
        <v>318</v>
      </c>
      <c r="B255" s="118">
        <v>45043</v>
      </c>
      <c r="C255" s="119" t="s">
        <v>319</v>
      </c>
      <c r="D255" s="10" t="s">
        <v>56</v>
      </c>
      <c r="E255" s="120">
        <v>13503553.640000001</v>
      </c>
      <c r="F255" s="120">
        <v>270071.07</v>
      </c>
      <c r="G255" s="65">
        <f t="shared" ref="G255:H255" si="27">SUM(G251:G254)</f>
        <v>0</v>
      </c>
      <c r="H255" s="65">
        <f t="shared" si="27"/>
        <v>0</v>
      </c>
      <c r="I255" s="28">
        <f t="shared" ref="I255" si="28">SUM(E255:H255)</f>
        <v>13773624.710000001</v>
      </c>
      <c r="J255" s="28" t="s">
        <v>28</v>
      </c>
    </row>
    <row r="256" spans="1:10" x14ac:dyDescent="0.25">
      <c r="A256" s="117" t="s">
        <v>320</v>
      </c>
      <c r="B256" s="118">
        <v>45043</v>
      </c>
      <c r="C256" s="119" t="s">
        <v>321</v>
      </c>
      <c r="D256" s="10" t="s">
        <v>56</v>
      </c>
      <c r="E256" s="120">
        <v>11500843.07</v>
      </c>
      <c r="F256" s="120">
        <v>230016.86</v>
      </c>
      <c r="G256" s="65">
        <f t="shared" ref="G256:H256" si="29">SUM(G252:G254)</f>
        <v>0</v>
      </c>
      <c r="H256" s="65">
        <f t="shared" si="29"/>
        <v>0</v>
      </c>
      <c r="I256" s="28">
        <f t="shared" si="26"/>
        <v>11730859.93</v>
      </c>
      <c r="J256" s="28" t="s">
        <v>28</v>
      </c>
    </row>
    <row r="257" spans="1:10" x14ac:dyDescent="0.25">
      <c r="A257" s="117" t="s">
        <v>322</v>
      </c>
      <c r="B257" s="118">
        <v>45043</v>
      </c>
      <c r="C257" s="119" t="s">
        <v>323</v>
      </c>
      <c r="D257" s="10" t="s">
        <v>56</v>
      </c>
      <c r="E257" s="120">
        <v>10902306.609999999</v>
      </c>
      <c r="F257" s="120">
        <v>218046.13</v>
      </c>
      <c r="G257" s="65">
        <f t="shared" ref="G257:H257" si="30">SUM(G253:G256)</f>
        <v>0</v>
      </c>
      <c r="H257" s="65">
        <f t="shared" si="30"/>
        <v>0</v>
      </c>
      <c r="I257" s="28">
        <f t="shared" si="26"/>
        <v>11120352.74</v>
      </c>
      <c r="J257" s="28" t="s">
        <v>28</v>
      </c>
    </row>
    <row r="258" spans="1:10" x14ac:dyDescent="0.25">
      <c r="A258" s="117" t="s">
        <v>324</v>
      </c>
      <c r="B258" s="118">
        <v>45043</v>
      </c>
      <c r="C258" s="119" t="s">
        <v>325</v>
      </c>
      <c r="D258" s="10" t="s">
        <v>56</v>
      </c>
      <c r="E258" s="120">
        <v>15061781.960000001</v>
      </c>
      <c r="F258" s="120">
        <v>301235.64</v>
      </c>
      <c r="G258" s="65">
        <f t="shared" ref="G258:H260" si="31">SUM(G256:G257)</f>
        <v>0</v>
      </c>
      <c r="H258" s="65">
        <f t="shared" si="31"/>
        <v>0</v>
      </c>
      <c r="I258" s="28">
        <f t="shared" si="26"/>
        <v>15363017.600000001</v>
      </c>
      <c r="J258" s="28" t="s">
        <v>28</v>
      </c>
    </row>
    <row r="259" spans="1:10" x14ac:dyDescent="0.25">
      <c r="A259" s="117" t="s">
        <v>326</v>
      </c>
      <c r="B259" s="118">
        <v>45097</v>
      </c>
      <c r="C259" s="116" t="s">
        <v>290</v>
      </c>
      <c r="D259" s="10" t="s">
        <v>56</v>
      </c>
      <c r="E259" s="120">
        <v>4495389.6500000004</v>
      </c>
      <c r="F259" s="120">
        <v>89907.79</v>
      </c>
      <c r="G259" s="65">
        <f t="shared" si="31"/>
        <v>0</v>
      </c>
      <c r="H259" s="65">
        <f t="shared" si="31"/>
        <v>0</v>
      </c>
      <c r="I259" s="28">
        <f t="shared" si="26"/>
        <v>4585297.4400000004</v>
      </c>
      <c r="J259" s="28" t="s">
        <v>50</v>
      </c>
    </row>
    <row r="260" spans="1:10" x14ac:dyDescent="0.25">
      <c r="A260" s="117" t="s">
        <v>327</v>
      </c>
      <c r="B260" s="118">
        <v>45097</v>
      </c>
      <c r="C260" s="116" t="s">
        <v>292</v>
      </c>
      <c r="D260" s="10" t="s">
        <v>56</v>
      </c>
      <c r="E260" s="120">
        <v>8778502.5199999996</v>
      </c>
      <c r="F260" s="120">
        <v>175570.05</v>
      </c>
      <c r="G260" s="65">
        <f t="shared" si="31"/>
        <v>0</v>
      </c>
      <c r="H260" s="65">
        <f t="shared" si="31"/>
        <v>0</v>
      </c>
      <c r="I260" s="28">
        <f t="shared" si="26"/>
        <v>8954072.5700000003</v>
      </c>
      <c r="J260" s="28" t="s">
        <v>50</v>
      </c>
    </row>
    <row r="261" spans="1:10" x14ac:dyDescent="0.25">
      <c r="A261" s="117" t="s">
        <v>328</v>
      </c>
      <c r="B261" s="118">
        <v>45097</v>
      </c>
      <c r="C261" s="116" t="s">
        <v>286</v>
      </c>
      <c r="D261" s="10" t="s">
        <v>56</v>
      </c>
      <c r="E261" s="120">
        <v>20295971.300000001</v>
      </c>
      <c r="F261" s="120">
        <v>405919.43</v>
      </c>
      <c r="G261" s="65">
        <f t="shared" ref="G261:H261" si="32">SUM(G258:G260)</f>
        <v>0</v>
      </c>
      <c r="H261" s="65">
        <f t="shared" si="32"/>
        <v>0</v>
      </c>
      <c r="I261" s="28">
        <f t="shared" si="26"/>
        <v>20701890.73</v>
      </c>
      <c r="J261" s="28" t="s">
        <v>50</v>
      </c>
    </row>
    <row r="262" spans="1:10" x14ac:dyDescent="0.25">
      <c r="A262" s="117" t="s">
        <v>329</v>
      </c>
      <c r="B262" s="118">
        <v>45097</v>
      </c>
      <c r="C262" s="116" t="s">
        <v>288</v>
      </c>
      <c r="D262" s="10" t="s">
        <v>56</v>
      </c>
      <c r="E262" s="120">
        <v>4190536.95</v>
      </c>
      <c r="F262" s="120">
        <v>83810.740000000005</v>
      </c>
      <c r="G262" s="65">
        <f t="shared" ref="G262:H262" si="33">SUM(G259:G261)</f>
        <v>0</v>
      </c>
      <c r="H262" s="65">
        <f t="shared" si="33"/>
        <v>0</v>
      </c>
      <c r="I262" s="28">
        <f t="shared" si="26"/>
        <v>4274347.6900000004</v>
      </c>
      <c r="J262" s="28" t="s">
        <v>50</v>
      </c>
    </row>
    <row r="263" spans="1:10" x14ac:dyDescent="0.25">
      <c r="A263" s="117" t="s">
        <v>330</v>
      </c>
      <c r="B263" s="118">
        <v>45097</v>
      </c>
      <c r="C263" s="116" t="s">
        <v>294</v>
      </c>
      <c r="D263" s="10" t="s">
        <v>56</v>
      </c>
      <c r="E263" s="120">
        <v>8141317.25</v>
      </c>
      <c r="F263" s="120">
        <v>162826.35</v>
      </c>
      <c r="G263" s="65">
        <f t="shared" ref="G263:H266" si="34">SUM(G260:G262)</f>
        <v>0</v>
      </c>
      <c r="H263" s="65">
        <f t="shared" si="34"/>
        <v>0</v>
      </c>
      <c r="I263" s="28">
        <f t="shared" si="26"/>
        <v>8304143.5999999996</v>
      </c>
      <c r="J263" s="28" t="s">
        <v>50</v>
      </c>
    </row>
    <row r="264" spans="1:10" x14ac:dyDescent="0.25">
      <c r="A264" s="117" t="s">
        <v>331</v>
      </c>
      <c r="B264" s="118">
        <v>45134</v>
      </c>
      <c r="C264" s="116" t="s">
        <v>332</v>
      </c>
      <c r="D264" s="10" t="s">
        <v>56</v>
      </c>
      <c r="E264" s="120">
        <v>41614939.909999996</v>
      </c>
      <c r="F264" s="120">
        <v>832298.8</v>
      </c>
      <c r="G264" s="65">
        <f t="shared" si="34"/>
        <v>0</v>
      </c>
      <c r="H264" s="65">
        <f t="shared" si="34"/>
        <v>0</v>
      </c>
      <c r="I264" s="28">
        <f t="shared" si="26"/>
        <v>42447238.709999993</v>
      </c>
      <c r="J264" s="28" t="s">
        <v>45</v>
      </c>
    </row>
    <row r="265" spans="1:10" x14ac:dyDescent="0.25">
      <c r="A265" s="117" t="s">
        <v>333</v>
      </c>
      <c r="B265" s="118">
        <v>45148</v>
      </c>
      <c r="C265" s="116" t="s">
        <v>288</v>
      </c>
      <c r="D265" s="10" t="s">
        <v>56</v>
      </c>
      <c r="E265" s="46">
        <v>12005373.619999999</v>
      </c>
      <c r="F265" s="46">
        <v>240107.47</v>
      </c>
      <c r="G265" s="65">
        <f t="shared" si="34"/>
        <v>0</v>
      </c>
      <c r="H265" s="65">
        <f t="shared" si="34"/>
        <v>0</v>
      </c>
      <c r="I265" s="28">
        <f t="shared" si="26"/>
        <v>12245481.09</v>
      </c>
      <c r="J265" s="28" t="s">
        <v>53</v>
      </c>
    </row>
    <row r="266" spans="1:10" x14ac:dyDescent="0.25">
      <c r="A266" s="117" t="s">
        <v>334</v>
      </c>
      <c r="B266" s="118">
        <v>45148</v>
      </c>
      <c r="C266" s="116" t="s">
        <v>294</v>
      </c>
      <c r="D266" s="10" t="s">
        <v>56</v>
      </c>
      <c r="E266" s="120">
        <v>11683455.710000001</v>
      </c>
      <c r="F266" s="120">
        <v>233669.11</v>
      </c>
      <c r="G266" s="65">
        <f t="shared" si="34"/>
        <v>0</v>
      </c>
      <c r="H266" s="65">
        <f t="shared" si="34"/>
        <v>0</v>
      </c>
      <c r="I266" s="28">
        <f t="shared" si="26"/>
        <v>11917124.82</v>
      </c>
      <c r="J266" s="28" t="s">
        <v>53</v>
      </c>
    </row>
    <row r="267" spans="1:10" x14ac:dyDescent="0.25">
      <c r="A267" s="117" t="s">
        <v>335</v>
      </c>
      <c r="B267" s="118">
        <v>45148</v>
      </c>
      <c r="C267" s="116" t="s">
        <v>286</v>
      </c>
      <c r="D267" s="10" t="s">
        <v>56</v>
      </c>
      <c r="E267" s="120">
        <v>9522226.3200000003</v>
      </c>
      <c r="F267" s="120">
        <v>190444.53</v>
      </c>
      <c r="G267" s="65">
        <f t="shared" ref="G267:H267" si="35">SUM(G264:G266)</f>
        <v>0</v>
      </c>
      <c r="H267" s="65">
        <f t="shared" si="35"/>
        <v>0</v>
      </c>
      <c r="I267" s="28">
        <f t="shared" si="26"/>
        <v>9712670.8499999996</v>
      </c>
      <c r="J267" s="28" t="s">
        <v>53</v>
      </c>
    </row>
    <row r="268" spans="1:10" x14ac:dyDescent="0.25">
      <c r="A268" s="117" t="s">
        <v>336</v>
      </c>
      <c r="B268" s="118">
        <v>45148</v>
      </c>
      <c r="C268" s="116" t="s">
        <v>290</v>
      </c>
      <c r="D268" s="10" t="s">
        <v>56</v>
      </c>
      <c r="E268" s="120">
        <v>5371458.3099999996</v>
      </c>
      <c r="F268" s="120">
        <v>107429.16</v>
      </c>
      <c r="G268" s="65">
        <f t="shared" ref="G268:H268" si="36">SUM(G265:G267)</f>
        <v>0</v>
      </c>
      <c r="H268" s="65">
        <f t="shared" si="36"/>
        <v>0</v>
      </c>
      <c r="I268" s="28">
        <f t="shared" si="26"/>
        <v>5478887.4699999997</v>
      </c>
      <c r="J268" s="28" t="s">
        <v>53</v>
      </c>
    </row>
    <row r="269" spans="1:10" x14ac:dyDescent="0.25">
      <c r="A269" s="117" t="s">
        <v>337</v>
      </c>
      <c r="B269" s="118">
        <v>45148</v>
      </c>
      <c r="C269" s="116" t="s">
        <v>292</v>
      </c>
      <c r="D269" s="10" t="s">
        <v>56</v>
      </c>
      <c r="E269" s="120">
        <v>9161447.8399999999</v>
      </c>
      <c r="F269" s="120">
        <v>183228.95</v>
      </c>
      <c r="G269" s="65">
        <f t="shared" ref="G269:H269" si="37">SUM(G266:G268)</f>
        <v>0</v>
      </c>
      <c r="H269" s="65">
        <f t="shared" si="37"/>
        <v>0</v>
      </c>
      <c r="I269" s="28">
        <f t="shared" si="26"/>
        <v>9344676.7899999991</v>
      </c>
      <c r="J269" s="28" t="s">
        <v>53</v>
      </c>
    </row>
    <row r="270" spans="1:10" x14ac:dyDescent="0.25">
      <c r="A270" s="117" t="s">
        <v>338</v>
      </c>
      <c r="B270" s="118">
        <v>45160</v>
      </c>
      <c r="C270" s="119" t="s">
        <v>284</v>
      </c>
      <c r="D270" s="10" t="s">
        <v>56</v>
      </c>
      <c r="E270" s="120">
        <v>20031685.100000001</v>
      </c>
      <c r="F270" s="120">
        <v>400633.7</v>
      </c>
      <c r="G270" s="65">
        <f t="shared" ref="G270:H270" si="38">SUM(G267:G269)</f>
        <v>0</v>
      </c>
      <c r="H270" s="65">
        <f t="shared" si="38"/>
        <v>0</v>
      </c>
      <c r="I270" s="28">
        <f t="shared" si="26"/>
        <v>20432318.800000001</v>
      </c>
      <c r="J270" s="28" t="s">
        <v>45</v>
      </c>
    </row>
    <row r="271" spans="1:10" x14ac:dyDescent="0.25">
      <c r="A271" s="117" t="s">
        <v>339</v>
      </c>
      <c r="B271" s="118">
        <v>45160</v>
      </c>
      <c r="C271" s="119" t="s">
        <v>308</v>
      </c>
      <c r="D271" s="10" t="s">
        <v>56</v>
      </c>
      <c r="E271" s="120">
        <v>9496753.2300000004</v>
      </c>
      <c r="F271" s="120">
        <v>189935.06</v>
      </c>
      <c r="G271" s="65">
        <f t="shared" ref="G271:H271" si="39">SUM(G268:G270)</f>
        <v>0</v>
      </c>
      <c r="H271" s="65">
        <f t="shared" si="39"/>
        <v>0</v>
      </c>
      <c r="I271" s="28">
        <f t="shared" si="26"/>
        <v>9686688.290000001</v>
      </c>
      <c r="J271" s="28" t="s">
        <v>28</v>
      </c>
    </row>
    <row r="272" spans="1:10" x14ac:dyDescent="0.25">
      <c r="A272" s="117" t="s">
        <v>340</v>
      </c>
      <c r="B272" s="118">
        <v>45160</v>
      </c>
      <c r="C272" s="119" t="s">
        <v>296</v>
      </c>
      <c r="D272" s="10" t="s">
        <v>56</v>
      </c>
      <c r="E272" s="120">
        <v>18689333.629999999</v>
      </c>
      <c r="F272" s="120">
        <v>373786.67</v>
      </c>
      <c r="G272" s="65">
        <f t="shared" ref="G272:H272" si="40">SUM(G269:G271)</f>
        <v>0</v>
      </c>
      <c r="H272" s="65">
        <f t="shared" si="40"/>
        <v>0</v>
      </c>
      <c r="I272" s="28">
        <f t="shared" si="26"/>
        <v>19063120.300000001</v>
      </c>
      <c r="J272" s="28" t="s">
        <v>45</v>
      </c>
    </row>
    <row r="273" spans="1:10" x14ac:dyDescent="0.25">
      <c r="A273" s="117" t="s">
        <v>341</v>
      </c>
      <c r="B273" s="118">
        <v>45161</v>
      </c>
      <c r="C273" s="119" t="s">
        <v>282</v>
      </c>
      <c r="D273" s="10" t="s">
        <v>56</v>
      </c>
      <c r="E273" s="120">
        <v>6472466.2599999998</v>
      </c>
      <c r="F273" s="120">
        <v>129449.33</v>
      </c>
      <c r="G273" s="65">
        <f t="shared" ref="G273:H273" si="41">SUM(G270:G272)</f>
        <v>0</v>
      </c>
      <c r="H273" s="65">
        <f t="shared" si="41"/>
        <v>0</v>
      </c>
      <c r="I273" s="28">
        <f t="shared" si="26"/>
        <v>6601915.5899999999</v>
      </c>
      <c r="J273" s="28" t="s">
        <v>28</v>
      </c>
    </row>
    <row r="274" spans="1:10" x14ac:dyDescent="0.25">
      <c r="A274" s="117" t="s">
        <v>342</v>
      </c>
      <c r="B274" s="118">
        <v>45161</v>
      </c>
      <c r="C274" s="119" t="s">
        <v>343</v>
      </c>
      <c r="D274" s="10" t="s">
        <v>56</v>
      </c>
      <c r="E274" s="120">
        <v>23736171.07</v>
      </c>
      <c r="F274" s="120">
        <v>474723.42</v>
      </c>
      <c r="G274" s="65">
        <f t="shared" ref="G274:H274" si="42">SUM(G271:G273)</f>
        <v>0</v>
      </c>
      <c r="H274" s="65">
        <f t="shared" si="42"/>
        <v>0</v>
      </c>
      <c r="I274" s="28">
        <f t="shared" si="26"/>
        <v>24210894.490000002</v>
      </c>
      <c r="J274" s="28" t="s">
        <v>28</v>
      </c>
    </row>
    <row r="275" spans="1:10" x14ac:dyDescent="0.25">
      <c r="A275" s="117" t="s">
        <v>344</v>
      </c>
      <c r="B275" s="118">
        <v>45195</v>
      </c>
      <c r="C275" s="116" t="s">
        <v>298</v>
      </c>
      <c r="D275" s="10" t="s">
        <v>56</v>
      </c>
      <c r="E275" s="46">
        <v>6330710.2800000003</v>
      </c>
      <c r="F275" s="46">
        <v>126614.21</v>
      </c>
      <c r="G275" s="65">
        <f t="shared" ref="G275:H275" si="43">SUM(G272:G274)</f>
        <v>0</v>
      </c>
      <c r="H275" s="65">
        <f t="shared" si="43"/>
        <v>0</v>
      </c>
      <c r="I275" s="28">
        <f t="shared" si="26"/>
        <v>6457324.4900000002</v>
      </c>
      <c r="J275" s="28" t="s">
        <v>30</v>
      </c>
    </row>
    <row r="276" spans="1:10" x14ac:dyDescent="0.25">
      <c r="A276" s="117" t="s">
        <v>345</v>
      </c>
      <c r="B276" s="118">
        <v>45195</v>
      </c>
      <c r="C276" s="116" t="s">
        <v>300</v>
      </c>
      <c r="D276" s="10" t="s">
        <v>56</v>
      </c>
      <c r="E276" s="46">
        <v>14536532.32</v>
      </c>
      <c r="F276" s="46">
        <v>290730.65000000002</v>
      </c>
      <c r="G276" s="65">
        <f t="shared" ref="G276:H276" si="44">SUM(G273:G275)</f>
        <v>0</v>
      </c>
      <c r="H276" s="65">
        <f t="shared" si="44"/>
        <v>0</v>
      </c>
      <c r="I276" s="28">
        <f t="shared" si="26"/>
        <v>14827262.970000001</v>
      </c>
      <c r="J276" s="28" t="s">
        <v>30</v>
      </c>
    </row>
    <row r="277" spans="1:10" x14ac:dyDescent="0.25">
      <c r="A277" s="117" t="s">
        <v>346</v>
      </c>
      <c r="B277" s="118">
        <v>45208</v>
      </c>
      <c r="C277" s="32" t="s">
        <v>262</v>
      </c>
      <c r="D277" s="10" t="s">
        <v>56</v>
      </c>
      <c r="E277" s="46">
        <v>34581872.460000001</v>
      </c>
      <c r="F277" s="46">
        <v>691637.45</v>
      </c>
      <c r="G277" s="65">
        <f t="shared" ref="G277:H277" si="45">SUM(G274:G276)</f>
        <v>0</v>
      </c>
      <c r="H277" s="65">
        <f t="shared" si="45"/>
        <v>0</v>
      </c>
      <c r="I277" s="46">
        <f t="shared" si="26"/>
        <v>35273509.910000004</v>
      </c>
      <c r="J277" s="28" t="s">
        <v>28</v>
      </c>
    </row>
    <row r="278" spans="1:10" x14ac:dyDescent="0.25">
      <c r="A278" s="117" t="s">
        <v>347</v>
      </c>
      <c r="B278" s="118">
        <v>45208</v>
      </c>
      <c r="C278" s="32" t="s">
        <v>260</v>
      </c>
      <c r="D278" s="10" t="s">
        <v>56</v>
      </c>
      <c r="E278" s="46">
        <v>28275258.449999999</v>
      </c>
      <c r="F278" s="46">
        <v>565505.17000000004</v>
      </c>
      <c r="G278" s="65">
        <f t="shared" ref="G278:H278" si="46">SUM(G275:G277)</f>
        <v>0</v>
      </c>
      <c r="H278" s="65">
        <f t="shared" si="46"/>
        <v>0</v>
      </c>
      <c r="I278" s="28">
        <f t="shared" si="26"/>
        <v>28840763.620000001</v>
      </c>
      <c r="J278" s="28" t="s">
        <v>28</v>
      </c>
    </row>
    <row r="279" spans="1:10" x14ac:dyDescent="0.25">
      <c r="A279" s="117" t="s">
        <v>348</v>
      </c>
      <c r="B279" s="118">
        <v>45208</v>
      </c>
      <c r="C279" s="32" t="s">
        <v>258</v>
      </c>
      <c r="D279" s="10" t="s">
        <v>56</v>
      </c>
      <c r="E279" s="46">
        <v>43958035.549999997</v>
      </c>
      <c r="F279" s="46">
        <v>879160.71</v>
      </c>
      <c r="G279" s="65">
        <f t="shared" ref="G279:H279" si="47">SUM(G276:G278)</f>
        <v>0</v>
      </c>
      <c r="H279" s="65">
        <f t="shared" si="47"/>
        <v>0</v>
      </c>
      <c r="I279" s="28">
        <f t="shared" si="26"/>
        <v>44837196.259999998</v>
      </c>
      <c r="J279" s="28" t="s">
        <v>28</v>
      </c>
    </row>
    <row r="280" spans="1:10" x14ac:dyDescent="0.25">
      <c r="A280" s="117" t="s">
        <v>349</v>
      </c>
      <c r="B280" s="118">
        <v>45230</v>
      </c>
      <c r="C280" s="32" t="s">
        <v>35</v>
      </c>
      <c r="D280" s="10" t="s">
        <v>17</v>
      </c>
      <c r="E280" s="46">
        <v>811386032</v>
      </c>
      <c r="F280" s="46">
        <v>16227720.640000001</v>
      </c>
      <c r="G280" s="46">
        <v>16227720.640000001</v>
      </c>
      <c r="H280" s="46">
        <v>12170790.48</v>
      </c>
      <c r="I280" s="46">
        <f t="shared" si="26"/>
        <v>856012263.75999999</v>
      </c>
      <c r="J280" s="28" t="s">
        <v>136</v>
      </c>
    </row>
    <row r="281" spans="1:10" x14ac:dyDescent="0.25">
      <c r="A281" s="117" t="s">
        <v>350</v>
      </c>
      <c r="B281" s="118">
        <v>45237</v>
      </c>
      <c r="C281" s="116" t="s">
        <v>294</v>
      </c>
      <c r="D281" s="10" t="s">
        <v>56</v>
      </c>
      <c r="E281" s="120">
        <v>5821332.7199999997</v>
      </c>
      <c r="F281" s="120">
        <v>116426.66</v>
      </c>
      <c r="G281" s="120"/>
      <c r="H281" s="120"/>
      <c r="I281" s="28">
        <f t="shared" si="26"/>
        <v>5937759.3799999999</v>
      </c>
      <c r="J281" s="28" t="s">
        <v>89</v>
      </c>
    </row>
    <row r="282" spans="1:10" x14ac:dyDescent="0.25">
      <c r="A282" s="117" t="s">
        <v>351</v>
      </c>
      <c r="B282" s="118">
        <v>45237</v>
      </c>
      <c r="C282" s="116" t="s">
        <v>332</v>
      </c>
      <c r="D282" s="10" t="s">
        <v>56</v>
      </c>
      <c r="E282" s="120">
        <v>31344674.559999999</v>
      </c>
      <c r="F282" s="120">
        <v>626893.49</v>
      </c>
      <c r="G282" s="120"/>
      <c r="H282" s="120"/>
      <c r="I282" s="28">
        <f t="shared" si="26"/>
        <v>31971568.049999997</v>
      </c>
      <c r="J282" s="28" t="s">
        <v>50</v>
      </c>
    </row>
    <row r="283" spans="1:10" x14ac:dyDescent="0.25">
      <c r="A283" s="117" t="s">
        <v>352</v>
      </c>
      <c r="B283" s="118">
        <v>45237</v>
      </c>
      <c r="C283" s="116" t="s">
        <v>288</v>
      </c>
      <c r="D283" s="10" t="s">
        <v>56</v>
      </c>
      <c r="E283" s="120">
        <v>9691735.9499999993</v>
      </c>
      <c r="F283" s="120">
        <v>193834.72</v>
      </c>
      <c r="G283" s="120"/>
      <c r="H283" s="120"/>
      <c r="I283" s="28">
        <f t="shared" si="26"/>
        <v>9885570.6699999999</v>
      </c>
      <c r="J283" s="28" t="s">
        <v>89</v>
      </c>
    </row>
    <row r="284" spans="1:10" x14ac:dyDescent="0.25">
      <c r="A284" s="117" t="s">
        <v>353</v>
      </c>
      <c r="B284" s="118">
        <v>45237</v>
      </c>
      <c r="C284" s="116" t="s">
        <v>286</v>
      </c>
      <c r="D284" s="10" t="s">
        <v>56</v>
      </c>
      <c r="E284" s="120">
        <v>12775480.33</v>
      </c>
      <c r="F284" s="120">
        <v>255509.61</v>
      </c>
      <c r="G284" s="66"/>
      <c r="H284" s="66"/>
      <c r="I284" s="28">
        <f t="shared" si="26"/>
        <v>13030989.939999999</v>
      </c>
      <c r="J284" s="28" t="s">
        <v>89</v>
      </c>
    </row>
    <row r="285" spans="1:10" x14ac:dyDescent="0.25">
      <c r="A285" s="117" t="s">
        <v>354</v>
      </c>
      <c r="B285" s="118">
        <v>45251</v>
      </c>
      <c r="C285" s="116" t="s">
        <v>290</v>
      </c>
      <c r="D285" s="10" t="s">
        <v>56</v>
      </c>
      <c r="E285" s="120">
        <v>5745813.8499999996</v>
      </c>
      <c r="F285" s="120">
        <v>114916.28</v>
      </c>
      <c r="G285" s="66"/>
      <c r="H285" s="66"/>
      <c r="I285" s="84">
        <f t="shared" si="26"/>
        <v>5860730.1299999999</v>
      </c>
      <c r="J285" s="28" t="s">
        <v>89</v>
      </c>
    </row>
    <row r="286" spans="1:10" x14ac:dyDescent="0.25">
      <c r="A286" s="117" t="s">
        <v>355</v>
      </c>
      <c r="B286" s="118">
        <v>45259</v>
      </c>
      <c r="C286" s="119" t="s">
        <v>356</v>
      </c>
      <c r="D286" s="10" t="s">
        <v>56</v>
      </c>
      <c r="E286" s="120">
        <v>82066568.390000001</v>
      </c>
      <c r="F286" s="120">
        <v>1641331.37</v>
      </c>
      <c r="G286" s="66"/>
      <c r="H286" s="66"/>
      <c r="I286" s="84">
        <f t="shared" si="26"/>
        <v>83707899.760000005</v>
      </c>
      <c r="J286" s="28" t="s">
        <v>18</v>
      </c>
    </row>
    <row r="287" spans="1:10" x14ac:dyDescent="0.25">
      <c r="A287" s="117" t="s">
        <v>357</v>
      </c>
      <c r="B287" s="118">
        <v>45265</v>
      </c>
      <c r="C287" s="108" t="s">
        <v>277</v>
      </c>
      <c r="D287" s="10" t="s">
        <v>56</v>
      </c>
      <c r="E287" s="120">
        <v>60510388.700000003</v>
      </c>
      <c r="F287" s="120">
        <v>1210207.774</v>
      </c>
      <c r="G287" s="66"/>
      <c r="H287" s="66"/>
      <c r="I287" s="84">
        <f t="shared" si="26"/>
        <v>61720596.473999999</v>
      </c>
      <c r="J287" s="28" t="s">
        <v>28</v>
      </c>
    </row>
    <row r="288" spans="1:10" x14ac:dyDescent="0.25">
      <c r="A288" s="117" t="s">
        <v>358</v>
      </c>
      <c r="B288" s="118">
        <v>45265</v>
      </c>
      <c r="C288" s="116" t="s">
        <v>292</v>
      </c>
      <c r="D288" s="10" t="s">
        <v>56</v>
      </c>
      <c r="E288" s="120">
        <v>4115994.56</v>
      </c>
      <c r="F288" s="120">
        <v>82319.89</v>
      </c>
      <c r="G288" s="66"/>
      <c r="H288" s="66"/>
      <c r="I288" s="84">
        <f t="shared" si="26"/>
        <v>4198314.45</v>
      </c>
      <c r="J288" s="28" t="s">
        <v>89</v>
      </c>
    </row>
    <row r="289" spans="1:10" x14ac:dyDescent="0.25">
      <c r="A289" s="117" t="s">
        <v>359</v>
      </c>
      <c r="B289" s="118">
        <v>45265</v>
      </c>
      <c r="C289" s="108" t="s">
        <v>279</v>
      </c>
      <c r="D289" s="10" t="s">
        <v>56</v>
      </c>
      <c r="E289" s="120">
        <v>82733226.540000007</v>
      </c>
      <c r="F289" s="120">
        <v>1654664.53</v>
      </c>
      <c r="G289" s="66"/>
      <c r="H289" s="66"/>
      <c r="I289" s="84">
        <f t="shared" si="26"/>
        <v>84387891.070000008</v>
      </c>
      <c r="J289" s="28" t="s">
        <v>28</v>
      </c>
    </row>
    <row r="290" spans="1:10" x14ac:dyDescent="0.25">
      <c r="A290" s="117" t="s">
        <v>360</v>
      </c>
      <c r="B290" s="118">
        <v>45274</v>
      </c>
      <c r="C290" s="119" t="s">
        <v>308</v>
      </c>
      <c r="D290" s="10" t="s">
        <v>56</v>
      </c>
      <c r="E290" s="120">
        <v>14675432.01</v>
      </c>
      <c r="F290" s="120">
        <v>293508.64</v>
      </c>
      <c r="G290" s="66"/>
      <c r="H290" s="66"/>
      <c r="I290" s="84">
        <f t="shared" si="26"/>
        <v>14968940.65</v>
      </c>
      <c r="J290" s="28" t="s">
        <v>30</v>
      </c>
    </row>
    <row r="291" spans="1:10" x14ac:dyDescent="0.25">
      <c r="A291" s="117" t="s">
        <v>361</v>
      </c>
      <c r="B291" s="118">
        <v>45274</v>
      </c>
      <c r="C291" s="119" t="s">
        <v>296</v>
      </c>
      <c r="D291" s="10" t="s">
        <v>56</v>
      </c>
      <c r="E291" s="120">
        <v>8239927.2999999998</v>
      </c>
      <c r="F291" s="120">
        <v>164798.546</v>
      </c>
      <c r="G291" s="66"/>
      <c r="H291" s="66"/>
      <c r="I291" s="84">
        <f t="shared" si="26"/>
        <v>8404725.845999999</v>
      </c>
      <c r="J291" s="28" t="s">
        <v>50</v>
      </c>
    </row>
    <row r="292" spans="1:10" x14ac:dyDescent="0.25">
      <c r="A292" s="117" t="s">
        <v>362</v>
      </c>
      <c r="B292" s="118">
        <v>45274</v>
      </c>
      <c r="C292" s="119" t="s">
        <v>284</v>
      </c>
      <c r="D292" s="10" t="s">
        <v>56</v>
      </c>
      <c r="E292" s="120">
        <v>4005552.08</v>
      </c>
      <c r="F292" s="120">
        <v>80111.040999999997</v>
      </c>
      <c r="G292" s="66"/>
      <c r="H292" s="66"/>
      <c r="I292" s="84">
        <f t="shared" si="26"/>
        <v>4085663.1210000003</v>
      </c>
      <c r="J292" s="28" t="s">
        <v>50</v>
      </c>
    </row>
    <row r="293" spans="1:10" x14ac:dyDescent="0.25">
      <c r="A293" s="124"/>
      <c r="B293" s="125"/>
      <c r="C293" s="126"/>
      <c r="D293" s="127"/>
      <c r="E293" s="120"/>
      <c r="F293" s="120"/>
      <c r="G293" s="66"/>
      <c r="H293" s="66"/>
      <c r="I293" s="84"/>
      <c r="J293" s="28"/>
    </row>
    <row r="294" spans="1:10" x14ac:dyDescent="0.25">
      <c r="A294" s="117" t="s">
        <v>363</v>
      </c>
      <c r="B294" s="118">
        <v>45278</v>
      </c>
      <c r="C294" s="119" t="s">
        <v>282</v>
      </c>
      <c r="D294" s="10" t="s">
        <v>56</v>
      </c>
      <c r="E294" s="120">
        <v>10511905.300000001</v>
      </c>
      <c r="F294" s="120">
        <v>210238.11</v>
      </c>
      <c r="G294" s="66"/>
      <c r="H294" s="66"/>
      <c r="I294" s="84">
        <f t="shared" si="26"/>
        <v>10722143.41</v>
      </c>
      <c r="J294" s="28" t="s">
        <v>30</v>
      </c>
    </row>
    <row r="295" spans="1:10" x14ac:dyDescent="0.25">
      <c r="A295" s="124"/>
      <c r="B295" s="125"/>
      <c r="C295" s="126"/>
      <c r="D295" s="127"/>
      <c r="E295" s="120"/>
      <c r="F295" s="120"/>
      <c r="G295" s="66"/>
      <c r="H295" s="66"/>
      <c r="I295" s="84"/>
      <c r="J295" s="28"/>
    </row>
    <row r="296" spans="1:10" x14ac:dyDescent="0.25">
      <c r="A296" s="117" t="s">
        <v>364</v>
      </c>
      <c r="B296" s="118">
        <v>45287</v>
      </c>
      <c r="C296" s="32" t="s">
        <v>231</v>
      </c>
      <c r="D296" s="106" t="s">
        <v>232</v>
      </c>
      <c r="E296" s="120">
        <v>20000000</v>
      </c>
      <c r="F296" s="120">
        <v>400000</v>
      </c>
      <c r="G296" s="66"/>
      <c r="H296" s="66"/>
      <c r="I296" s="84">
        <f t="shared" ref="I296:I300" si="48">SUM(E296:H296)</f>
        <v>20400000</v>
      </c>
      <c r="J296" s="28" t="s">
        <v>30</v>
      </c>
    </row>
    <row r="297" spans="1:10" x14ac:dyDescent="0.25">
      <c r="A297" s="117" t="s">
        <v>365</v>
      </c>
      <c r="B297" s="118">
        <v>45287</v>
      </c>
      <c r="C297" s="108" t="s">
        <v>366</v>
      </c>
      <c r="D297" s="10" t="s">
        <v>56</v>
      </c>
      <c r="E297" s="120">
        <v>134687062.41999999</v>
      </c>
      <c r="F297" s="120">
        <v>2693741.25</v>
      </c>
      <c r="G297" s="66"/>
      <c r="H297" s="66"/>
      <c r="I297" s="84">
        <f t="shared" si="48"/>
        <v>137380803.66999999</v>
      </c>
      <c r="J297" s="28" t="s">
        <v>18</v>
      </c>
    </row>
    <row r="298" spans="1:10" x14ac:dyDescent="0.25">
      <c r="A298" s="117" t="s">
        <v>367</v>
      </c>
      <c r="B298" s="118">
        <v>45287</v>
      </c>
      <c r="C298" s="108" t="s">
        <v>368</v>
      </c>
      <c r="D298" s="10" t="s">
        <v>56</v>
      </c>
      <c r="E298" s="120">
        <v>80358528.909999996</v>
      </c>
      <c r="F298" s="120">
        <v>1607170.58</v>
      </c>
      <c r="G298" s="66"/>
      <c r="H298" s="66"/>
      <c r="I298" s="84">
        <f t="shared" si="48"/>
        <v>81965699.489999995</v>
      </c>
      <c r="J298" s="28" t="s">
        <v>18</v>
      </c>
    </row>
    <row r="299" spans="1:10" x14ac:dyDescent="0.25">
      <c r="A299" s="117" t="s">
        <v>369</v>
      </c>
      <c r="B299" s="118">
        <v>45287</v>
      </c>
      <c r="C299" s="116" t="s">
        <v>332</v>
      </c>
      <c r="D299" s="10" t="s">
        <v>56</v>
      </c>
      <c r="E299" s="120">
        <v>42857351.439999998</v>
      </c>
      <c r="F299" s="120">
        <v>857147.03</v>
      </c>
      <c r="G299" s="66"/>
      <c r="H299" s="66"/>
      <c r="I299" s="84">
        <f t="shared" si="48"/>
        <v>43714498.469999999</v>
      </c>
      <c r="J299" s="28" t="s">
        <v>53</v>
      </c>
    </row>
    <row r="300" spans="1:10" x14ac:dyDescent="0.25">
      <c r="A300" s="117" t="s">
        <v>370</v>
      </c>
      <c r="B300" s="118">
        <v>45288</v>
      </c>
      <c r="C300" s="108" t="s">
        <v>371</v>
      </c>
      <c r="D300" s="10" t="s">
        <v>56</v>
      </c>
      <c r="E300" s="120">
        <v>98216668.349999994</v>
      </c>
      <c r="F300" s="120">
        <v>1964333.37</v>
      </c>
      <c r="G300" s="66"/>
      <c r="H300" s="66"/>
      <c r="I300" s="84">
        <f t="shared" si="48"/>
        <v>100181001.72</v>
      </c>
      <c r="J300" s="28" t="s">
        <v>18</v>
      </c>
    </row>
    <row r="301" spans="1:10" x14ac:dyDescent="0.25">
      <c r="A301" s="142" t="s">
        <v>372</v>
      </c>
      <c r="B301" s="142"/>
      <c r="C301" s="142"/>
      <c r="D301" s="142"/>
      <c r="E301" s="66">
        <f>SUM(E231:E300)</f>
        <v>2464048779.1799998</v>
      </c>
      <c r="F301" s="66">
        <f>SUM(F231:F300)</f>
        <v>49280975.56099999</v>
      </c>
      <c r="G301" s="66">
        <f>SUM(G231:G238)</f>
        <v>0</v>
      </c>
      <c r="H301" s="66">
        <f>SUM(H231:H238)</f>
        <v>0</v>
      </c>
      <c r="I301" s="66">
        <f>SUM(I231:I300)</f>
        <v>2541728265.8610001</v>
      </c>
      <c r="J301" s="121"/>
    </row>
    <row r="302" spans="1:10" x14ac:dyDescent="0.25">
      <c r="A302" s="73"/>
      <c r="B302" s="73"/>
      <c r="C302" s="73"/>
    </row>
    <row r="303" spans="1:10" x14ac:dyDescent="0.25">
      <c r="A303" s="139" t="s">
        <v>4</v>
      </c>
      <c r="B303" s="139" t="s">
        <v>5</v>
      </c>
      <c r="C303" s="139" t="s">
        <v>6</v>
      </c>
      <c r="D303" s="140" t="s">
        <v>7</v>
      </c>
      <c r="E303" s="141" t="s">
        <v>8</v>
      </c>
      <c r="F303" s="141"/>
      <c r="G303" s="141"/>
      <c r="H303" s="141"/>
      <c r="I303" s="141"/>
      <c r="J303" s="139" t="s">
        <v>9</v>
      </c>
    </row>
    <row r="304" spans="1:10" x14ac:dyDescent="0.25">
      <c r="A304" s="139"/>
      <c r="B304" s="139"/>
      <c r="C304" s="139"/>
      <c r="D304" s="140"/>
      <c r="E304" s="9" t="s">
        <v>10</v>
      </c>
      <c r="F304" s="9" t="s">
        <v>11</v>
      </c>
      <c r="G304" s="9" t="s">
        <v>12</v>
      </c>
      <c r="H304" s="9" t="s">
        <v>13</v>
      </c>
      <c r="I304" s="9" t="s">
        <v>14</v>
      </c>
      <c r="J304" s="139"/>
    </row>
    <row r="305" spans="1:10" x14ac:dyDescent="0.25">
      <c r="A305" s="13" t="s">
        <v>488</v>
      </c>
      <c r="B305" s="115">
        <v>45350</v>
      </c>
      <c r="C305" s="32" t="s">
        <v>487</v>
      </c>
      <c r="D305" s="13" t="s">
        <v>56</v>
      </c>
      <c r="E305" s="46">
        <v>83824984.900000006</v>
      </c>
      <c r="F305" s="46">
        <v>1676499.69</v>
      </c>
      <c r="G305" s="121"/>
      <c r="H305" s="121"/>
      <c r="I305" s="84">
        <f t="shared" ref="I305:I321" si="49">SUM(E305:H305)</f>
        <v>85501484.590000004</v>
      </c>
      <c r="J305" s="28" t="s">
        <v>18</v>
      </c>
    </row>
    <row r="306" spans="1:10" x14ac:dyDescent="0.25">
      <c r="A306" s="13" t="s">
        <v>490</v>
      </c>
      <c r="B306" s="115">
        <v>45371</v>
      </c>
      <c r="C306" s="116" t="s">
        <v>332</v>
      </c>
      <c r="D306" s="10" t="s">
        <v>56</v>
      </c>
      <c r="E306" s="46">
        <v>27627280.469999999</v>
      </c>
      <c r="F306" s="46">
        <v>552545.61</v>
      </c>
      <c r="G306" s="121"/>
      <c r="H306" s="121"/>
      <c r="I306" s="84">
        <f t="shared" si="49"/>
        <v>28179826.079999998</v>
      </c>
      <c r="J306" s="28" t="s">
        <v>89</v>
      </c>
    </row>
    <row r="307" spans="1:10" x14ac:dyDescent="0.25">
      <c r="A307" s="13" t="s">
        <v>491</v>
      </c>
      <c r="B307" s="118">
        <v>45383</v>
      </c>
      <c r="C307" s="119" t="s">
        <v>319</v>
      </c>
      <c r="D307" s="10" t="s">
        <v>56</v>
      </c>
      <c r="E307" s="120">
        <v>6343479.0800000001</v>
      </c>
      <c r="F307" s="120">
        <v>126869.58</v>
      </c>
      <c r="G307" s="129"/>
      <c r="H307" s="129"/>
      <c r="I307" s="84">
        <f t="shared" si="49"/>
        <v>6470348.6600000001</v>
      </c>
      <c r="J307" s="28" t="s">
        <v>30</v>
      </c>
    </row>
    <row r="308" spans="1:10" x14ac:dyDescent="0.25">
      <c r="A308" s="13" t="s">
        <v>492</v>
      </c>
      <c r="B308" s="118">
        <v>45383</v>
      </c>
      <c r="C308" s="119" t="s">
        <v>323</v>
      </c>
      <c r="D308" s="10" t="s">
        <v>56</v>
      </c>
      <c r="E308" s="120">
        <v>4918302.6100000003</v>
      </c>
      <c r="F308" s="120">
        <v>98366.05</v>
      </c>
      <c r="G308" s="129"/>
      <c r="H308" s="129"/>
      <c r="I308" s="84">
        <f t="shared" si="49"/>
        <v>5016668.66</v>
      </c>
      <c r="J308" s="28" t="s">
        <v>30</v>
      </c>
    </row>
    <row r="309" spans="1:10" x14ac:dyDescent="0.25">
      <c r="A309" s="13" t="s">
        <v>493</v>
      </c>
      <c r="B309" s="118">
        <v>45383</v>
      </c>
      <c r="C309" s="119" t="s">
        <v>317</v>
      </c>
      <c r="D309" s="10" t="s">
        <v>56</v>
      </c>
      <c r="E309" s="120">
        <v>6078575.0700000003</v>
      </c>
      <c r="F309" s="120">
        <v>121571.5</v>
      </c>
      <c r="G309" s="129"/>
      <c r="H309" s="129"/>
      <c r="I309" s="84">
        <f t="shared" si="49"/>
        <v>6200146.5700000003</v>
      </c>
      <c r="J309" s="28" t="s">
        <v>30</v>
      </c>
    </row>
    <row r="310" spans="1:10" x14ac:dyDescent="0.25">
      <c r="A310" s="13" t="s">
        <v>494</v>
      </c>
      <c r="B310" s="118">
        <v>45383</v>
      </c>
      <c r="C310" s="119" t="s">
        <v>315</v>
      </c>
      <c r="D310" s="10" t="s">
        <v>56</v>
      </c>
      <c r="E310" s="120">
        <v>2051032.84</v>
      </c>
      <c r="F310" s="120">
        <v>41020.65</v>
      </c>
      <c r="G310" s="129"/>
      <c r="H310" s="129"/>
      <c r="I310" s="84">
        <f t="shared" si="49"/>
        <v>2092053.49</v>
      </c>
      <c r="J310" s="28" t="s">
        <v>30</v>
      </c>
    </row>
    <row r="311" spans="1:10" x14ac:dyDescent="0.25">
      <c r="A311" s="13" t="s">
        <v>495</v>
      </c>
      <c r="B311" s="118">
        <v>45419</v>
      </c>
      <c r="C311" s="119" t="s">
        <v>325</v>
      </c>
      <c r="D311" s="10" t="s">
        <v>56</v>
      </c>
      <c r="E311" s="120">
        <v>6742527.9100000001</v>
      </c>
      <c r="F311" s="120">
        <v>134850.56</v>
      </c>
      <c r="G311" s="129"/>
      <c r="H311" s="129"/>
      <c r="I311" s="84">
        <f t="shared" si="49"/>
        <v>6877378.4699999997</v>
      </c>
      <c r="J311" s="28" t="s">
        <v>30</v>
      </c>
    </row>
    <row r="312" spans="1:10" x14ac:dyDescent="0.25">
      <c r="A312" s="13" t="s">
        <v>496</v>
      </c>
      <c r="B312" s="118">
        <v>45419</v>
      </c>
      <c r="C312" s="119" t="s">
        <v>321</v>
      </c>
      <c r="D312" s="10" t="s">
        <v>56</v>
      </c>
      <c r="E312" s="120">
        <v>7970577.3700000001</v>
      </c>
      <c r="F312" s="120">
        <v>159411.54999999999</v>
      </c>
      <c r="G312" s="129"/>
      <c r="H312" s="129"/>
      <c r="I312" s="84">
        <f t="shared" si="49"/>
        <v>8129988.9199999999</v>
      </c>
      <c r="J312" s="28" t="s">
        <v>30</v>
      </c>
    </row>
    <row r="313" spans="1:10" x14ac:dyDescent="0.25">
      <c r="A313" s="13" t="s">
        <v>497</v>
      </c>
      <c r="B313" s="118">
        <v>45419</v>
      </c>
      <c r="C313" s="119" t="s">
        <v>356</v>
      </c>
      <c r="D313" s="10" t="s">
        <v>56</v>
      </c>
      <c r="E313" s="120">
        <v>57199787.770000003</v>
      </c>
      <c r="F313" s="120">
        <v>1143995.76</v>
      </c>
      <c r="G313" s="129"/>
      <c r="H313" s="129"/>
      <c r="I313" s="84">
        <f t="shared" si="49"/>
        <v>58343783.530000001</v>
      </c>
      <c r="J313" s="28" t="s">
        <v>28</v>
      </c>
    </row>
    <row r="314" spans="1:10" x14ac:dyDescent="0.25">
      <c r="A314" s="117" t="s">
        <v>498</v>
      </c>
      <c r="B314" s="118">
        <v>45419</v>
      </c>
      <c r="C314" s="119" t="s">
        <v>286</v>
      </c>
      <c r="D314" s="10" t="s">
        <v>56</v>
      </c>
      <c r="E314" s="120">
        <v>5598969.6399999997</v>
      </c>
      <c r="F314" s="120">
        <v>111979.39</v>
      </c>
      <c r="G314" s="129"/>
      <c r="H314" s="129"/>
      <c r="I314" s="84">
        <f t="shared" si="49"/>
        <v>5710949.0299999993</v>
      </c>
      <c r="J314" s="28" t="s">
        <v>136</v>
      </c>
    </row>
    <row r="315" spans="1:10" x14ac:dyDescent="0.25">
      <c r="A315" s="117" t="s">
        <v>499</v>
      </c>
      <c r="B315" s="118">
        <v>45419</v>
      </c>
      <c r="C315" s="116" t="s">
        <v>294</v>
      </c>
      <c r="D315" s="10" t="s">
        <v>56</v>
      </c>
      <c r="E315" s="120">
        <v>6899398.6200000001</v>
      </c>
      <c r="F315" s="120">
        <v>137987.97</v>
      </c>
      <c r="G315" s="129"/>
      <c r="H315" s="129"/>
      <c r="I315" s="84">
        <f t="shared" si="49"/>
        <v>7037386.5899999999</v>
      </c>
      <c r="J315" s="28" t="s">
        <v>136</v>
      </c>
    </row>
    <row r="316" spans="1:10" x14ac:dyDescent="0.25">
      <c r="A316" s="117" t="s">
        <v>500</v>
      </c>
      <c r="B316" s="118">
        <v>45419</v>
      </c>
      <c r="C316" s="116" t="s">
        <v>290</v>
      </c>
      <c r="D316" s="10" t="s">
        <v>56</v>
      </c>
      <c r="E316" s="120">
        <v>7286285.1500000004</v>
      </c>
      <c r="F316" s="120">
        <v>145725.70000000001</v>
      </c>
      <c r="G316" s="129"/>
      <c r="H316" s="129"/>
      <c r="I316" s="84">
        <f t="shared" si="49"/>
        <v>7432010.8500000006</v>
      </c>
      <c r="J316" s="28" t="s">
        <v>136</v>
      </c>
    </row>
    <row r="317" spans="1:10" x14ac:dyDescent="0.25">
      <c r="A317" s="117" t="s">
        <v>501</v>
      </c>
      <c r="B317" s="118">
        <v>45420</v>
      </c>
      <c r="C317" s="116" t="s">
        <v>288</v>
      </c>
      <c r="D317" s="10" t="s">
        <v>56</v>
      </c>
      <c r="E317" s="120">
        <v>6865668.7800000003</v>
      </c>
      <c r="F317" s="120">
        <v>137313.38</v>
      </c>
      <c r="G317" s="129"/>
      <c r="H317" s="129"/>
      <c r="I317" s="84">
        <f t="shared" si="49"/>
        <v>7002982.1600000001</v>
      </c>
      <c r="J317" s="28" t="s">
        <v>136</v>
      </c>
    </row>
    <row r="318" spans="1:10" x14ac:dyDescent="0.25">
      <c r="A318" s="117" t="s">
        <v>502</v>
      </c>
      <c r="B318" s="118">
        <v>45420</v>
      </c>
      <c r="C318" s="119" t="s">
        <v>282</v>
      </c>
      <c r="D318" s="10" t="s">
        <v>56</v>
      </c>
      <c r="E318" s="120">
        <v>5650609.3200000003</v>
      </c>
      <c r="F318" s="120">
        <v>113012.19</v>
      </c>
      <c r="G318" s="129"/>
      <c r="H318" s="129"/>
      <c r="I318" s="84">
        <f t="shared" si="49"/>
        <v>5763621.5100000007</v>
      </c>
      <c r="J318" s="28" t="s">
        <v>45</v>
      </c>
    </row>
    <row r="319" spans="1:10" x14ac:dyDescent="0.25">
      <c r="A319" s="117" t="s">
        <v>503</v>
      </c>
      <c r="B319" s="118">
        <v>45476</v>
      </c>
      <c r="C319" s="32" t="s">
        <v>260</v>
      </c>
      <c r="D319" s="10" t="s">
        <v>56</v>
      </c>
      <c r="E319" s="120">
        <v>12915677.77</v>
      </c>
      <c r="F319" s="120">
        <v>258313.56</v>
      </c>
      <c r="G319" s="129"/>
      <c r="H319" s="129"/>
      <c r="I319" s="84">
        <f t="shared" si="49"/>
        <v>13173991.33</v>
      </c>
      <c r="J319" s="28" t="s">
        <v>30</v>
      </c>
    </row>
    <row r="320" spans="1:10" x14ac:dyDescent="0.25">
      <c r="A320" s="117" t="s">
        <v>504</v>
      </c>
      <c r="B320" s="118">
        <v>45476</v>
      </c>
      <c r="C320" s="108" t="s">
        <v>366</v>
      </c>
      <c r="D320" s="10" t="s">
        <v>56</v>
      </c>
      <c r="E320" s="120">
        <v>28690006.059999999</v>
      </c>
      <c r="F320" s="120">
        <v>573800.12</v>
      </c>
      <c r="G320" s="129"/>
      <c r="H320" s="129"/>
      <c r="I320" s="84">
        <f t="shared" si="49"/>
        <v>29263806.18</v>
      </c>
      <c r="J320" s="28" t="s">
        <v>28</v>
      </c>
    </row>
    <row r="321" spans="1:10" x14ac:dyDescent="0.25">
      <c r="A321" s="117" t="s">
        <v>505</v>
      </c>
      <c r="B321" s="118">
        <v>45476</v>
      </c>
      <c r="C321" s="108" t="s">
        <v>368</v>
      </c>
      <c r="D321" s="10" t="s">
        <v>56</v>
      </c>
      <c r="E321" s="120">
        <v>25052871.48</v>
      </c>
      <c r="F321" s="120">
        <v>501057.43</v>
      </c>
      <c r="G321" s="129"/>
      <c r="H321" s="129"/>
      <c r="I321" s="84">
        <f t="shared" si="49"/>
        <v>25553928.91</v>
      </c>
      <c r="J321" s="28" t="s">
        <v>28</v>
      </c>
    </row>
    <row r="322" spans="1:10" x14ac:dyDescent="0.25">
      <c r="A322" s="117" t="s">
        <v>506</v>
      </c>
      <c r="B322" s="118">
        <v>45476</v>
      </c>
      <c r="C322" s="32" t="s">
        <v>487</v>
      </c>
      <c r="D322" s="10" t="s">
        <v>56</v>
      </c>
      <c r="E322" s="120">
        <v>21961303.640000001</v>
      </c>
      <c r="F322" s="120">
        <v>439226.07</v>
      </c>
      <c r="G322" s="129"/>
      <c r="H322" s="129"/>
      <c r="I322" s="84">
        <f t="shared" ref="I322:I331" si="50">SUM(E322:H322)</f>
        <v>22400529.710000001</v>
      </c>
      <c r="J322" s="28" t="s">
        <v>28</v>
      </c>
    </row>
    <row r="323" spans="1:10" x14ac:dyDescent="0.25">
      <c r="A323" s="117" t="s">
        <v>507</v>
      </c>
      <c r="B323" s="118">
        <v>45476</v>
      </c>
      <c r="C323" s="32" t="s">
        <v>262</v>
      </c>
      <c r="D323" s="10" t="s">
        <v>56</v>
      </c>
      <c r="E323" s="120">
        <v>13230679.1</v>
      </c>
      <c r="F323" s="120">
        <v>264613.58</v>
      </c>
      <c r="G323" s="129"/>
      <c r="H323" s="129"/>
      <c r="I323" s="84">
        <f t="shared" si="50"/>
        <v>13495292.68</v>
      </c>
      <c r="J323" s="28" t="s">
        <v>30</v>
      </c>
    </row>
    <row r="324" spans="1:10" x14ac:dyDescent="0.25">
      <c r="A324" s="117" t="s">
        <v>508</v>
      </c>
      <c r="B324" s="118">
        <v>45476</v>
      </c>
      <c r="C324" s="32" t="s">
        <v>258</v>
      </c>
      <c r="D324" s="10" t="s">
        <v>56</v>
      </c>
      <c r="E324" s="120">
        <v>684830.53</v>
      </c>
      <c r="F324" s="120">
        <v>13696.61</v>
      </c>
      <c r="G324" s="129"/>
      <c r="H324" s="129"/>
      <c r="I324" s="84">
        <f t="shared" si="50"/>
        <v>698527.14</v>
      </c>
      <c r="J324" s="28" t="s">
        <v>30</v>
      </c>
    </row>
    <row r="325" spans="1:10" x14ac:dyDescent="0.25">
      <c r="A325" s="117" t="s">
        <v>509</v>
      </c>
      <c r="B325" s="118">
        <v>45478</v>
      </c>
      <c r="C325" s="32" t="s">
        <v>193</v>
      </c>
      <c r="D325" s="10" t="s">
        <v>56</v>
      </c>
      <c r="E325" s="120">
        <v>2945440.69</v>
      </c>
      <c r="F325" s="120">
        <v>58908.81</v>
      </c>
      <c r="G325" s="129"/>
      <c r="H325" s="129"/>
      <c r="I325" s="84">
        <f t="shared" si="50"/>
        <v>3004349.5</v>
      </c>
      <c r="J325" s="13" t="s">
        <v>510</v>
      </c>
    </row>
    <row r="326" spans="1:10" ht="29.25" x14ac:dyDescent="0.25">
      <c r="A326" s="130" t="s">
        <v>511</v>
      </c>
      <c r="B326" s="131" t="s">
        <v>512</v>
      </c>
      <c r="C326" s="32" t="s">
        <v>195</v>
      </c>
      <c r="D326" s="10" t="s">
        <v>56</v>
      </c>
      <c r="E326" s="120">
        <v>11638850.960000001</v>
      </c>
      <c r="F326" s="120">
        <v>232777.02</v>
      </c>
      <c r="G326" s="129"/>
      <c r="H326" s="129"/>
      <c r="I326" s="84">
        <f t="shared" si="50"/>
        <v>11871627.98</v>
      </c>
      <c r="J326" s="13" t="s">
        <v>510</v>
      </c>
    </row>
    <row r="327" spans="1:10" x14ac:dyDescent="0.25">
      <c r="A327" s="117" t="s">
        <v>513</v>
      </c>
      <c r="B327" s="118">
        <v>45488</v>
      </c>
      <c r="C327" s="119" t="s">
        <v>308</v>
      </c>
      <c r="D327" s="10" t="s">
        <v>56</v>
      </c>
      <c r="E327" s="120">
        <v>10494947.77</v>
      </c>
      <c r="F327" s="120">
        <v>209898.96</v>
      </c>
      <c r="G327" s="129"/>
      <c r="H327" s="129"/>
      <c r="I327" s="84">
        <f t="shared" si="50"/>
        <v>10704846.73</v>
      </c>
      <c r="J327" s="28" t="s">
        <v>45</v>
      </c>
    </row>
    <row r="328" spans="1:10" x14ac:dyDescent="0.25">
      <c r="A328" s="117" t="s">
        <v>515</v>
      </c>
      <c r="B328" s="118">
        <v>45488</v>
      </c>
      <c r="C328" s="119" t="s">
        <v>514</v>
      </c>
      <c r="D328" s="10" t="s">
        <v>56</v>
      </c>
      <c r="E328" s="120">
        <v>67770219.319999993</v>
      </c>
      <c r="F328" s="120">
        <v>1355404.39</v>
      </c>
      <c r="G328" s="129"/>
      <c r="H328" s="129"/>
      <c r="I328" s="84">
        <f t="shared" si="50"/>
        <v>69125623.709999993</v>
      </c>
      <c r="J328" s="28" t="s">
        <v>18</v>
      </c>
    </row>
    <row r="329" spans="1:10" x14ac:dyDescent="0.25">
      <c r="A329" s="117" t="s">
        <v>517</v>
      </c>
      <c r="B329" s="118">
        <v>45509</v>
      </c>
      <c r="C329" s="32" t="s">
        <v>231</v>
      </c>
      <c r="D329" s="106" t="s">
        <v>232</v>
      </c>
      <c r="E329" s="120">
        <v>3890000</v>
      </c>
      <c r="F329" s="120">
        <v>77800</v>
      </c>
      <c r="G329" s="129"/>
      <c r="H329" s="129"/>
      <c r="I329" s="84">
        <f t="shared" si="50"/>
        <v>3967800</v>
      </c>
      <c r="J329" s="28" t="s">
        <v>45</v>
      </c>
    </row>
    <row r="330" spans="1:10" x14ac:dyDescent="0.25">
      <c r="A330" s="117" t="s">
        <v>520</v>
      </c>
      <c r="B330" s="118">
        <v>45539</v>
      </c>
      <c r="C330" s="119" t="s">
        <v>521</v>
      </c>
      <c r="D330" s="10" t="s">
        <v>56</v>
      </c>
      <c r="E330" s="120">
        <v>76936925.420000002</v>
      </c>
      <c r="F330" s="120">
        <v>1538738.51</v>
      </c>
      <c r="G330" s="129"/>
      <c r="H330" s="129"/>
      <c r="I330" s="84">
        <f t="shared" si="50"/>
        <v>78475663.930000007</v>
      </c>
      <c r="J330" s="28" t="s">
        <v>18</v>
      </c>
    </row>
    <row r="331" spans="1:10" x14ac:dyDescent="0.25">
      <c r="A331" s="117" t="s">
        <v>522</v>
      </c>
      <c r="B331" s="118">
        <v>45539</v>
      </c>
      <c r="C331" s="119" t="s">
        <v>538</v>
      </c>
      <c r="D331" s="10" t="s">
        <v>56</v>
      </c>
      <c r="E331" s="120">
        <v>75408113.400000006</v>
      </c>
      <c r="F331" s="120">
        <v>1508162.27</v>
      </c>
      <c r="G331" s="129"/>
      <c r="H331" s="129"/>
      <c r="I331" s="84">
        <f t="shared" si="50"/>
        <v>76916275.670000002</v>
      </c>
      <c r="J331" s="28" t="s">
        <v>18</v>
      </c>
    </row>
    <row r="332" spans="1:10" x14ac:dyDescent="0.25">
      <c r="A332" s="117" t="s">
        <v>525</v>
      </c>
      <c r="B332" s="118">
        <v>45539</v>
      </c>
      <c r="C332" s="119" t="s">
        <v>356</v>
      </c>
      <c r="D332" s="10" t="s">
        <v>56</v>
      </c>
      <c r="E332" s="120">
        <v>50446706</v>
      </c>
      <c r="F332" s="120">
        <v>1008934.12</v>
      </c>
      <c r="G332" s="129"/>
      <c r="H332" s="129"/>
      <c r="I332" s="84">
        <f t="shared" ref="I332:I352" si="51">SUM(E332:H332)</f>
        <v>51455640.119999997</v>
      </c>
      <c r="J332" s="28" t="s">
        <v>30</v>
      </c>
    </row>
    <row r="333" spans="1:10" x14ac:dyDescent="0.25">
      <c r="A333" s="117" t="s">
        <v>526</v>
      </c>
      <c r="B333" s="118">
        <v>45545</v>
      </c>
      <c r="C333" s="119" t="s">
        <v>562</v>
      </c>
      <c r="D333" s="10" t="s">
        <v>56</v>
      </c>
      <c r="E333" s="120">
        <v>64525490.590000004</v>
      </c>
      <c r="F333" s="120">
        <v>1290509.81</v>
      </c>
      <c r="G333" s="129"/>
      <c r="H333" s="129"/>
      <c r="I333" s="84">
        <f t="shared" si="51"/>
        <v>65816000.400000006</v>
      </c>
      <c r="J333" s="28" t="s">
        <v>18</v>
      </c>
    </row>
    <row r="334" spans="1:10" x14ac:dyDescent="0.25">
      <c r="A334" s="117" t="s">
        <v>529</v>
      </c>
      <c r="B334" s="118">
        <v>45575</v>
      </c>
      <c r="C334" s="119" t="s">
        <v>530</v>
      </c>
      <c r="D334" s="10" t="s">
        <v>56</v>
      </c>
      <c r="E334" s="120">
        <v>74213606.109999999</v>
      </c>
      <c r="F334" s="120">
        <v>1484272.12</v>
      </c>
      <c r="G334" s="129"/>
      <c r="H334" s="129"/>
      <c r="I334" s="84">
        <f t="shared" si="51"/>
        <v>75697878.230000004</v>
      </c>
      <c r="J334" s="28" t="s">
        <v>18</v>
      </c>
    </row>
    <row r="335" spans="1:10" x14ac:dyDescent="0.25">
      <c r="A335" s="117" t="s">
        <v>533</v>
      </c>
      <c r="B335" s="118">
        <v>45575</v>
      </c>
      <c r="C335" s="119" t="s">
        <v>534</v>
      </c>
      <c r="D335" s="10" t="s">
        <v>56</v>
      </c>
      <c r="E335" s="120">
        <v>75408113.400000006</v>
      </c>
      <c r="F335" s="120">
        <v>1508162.27</v>
      </c>
      <c r="G335" s="129"/>
      <c r="H335" s="129"/>
      <c r="I335" s="84">
        <f t="shared" si="51"/>
        <v>76916275.670000002</v>
      </c>
      <c r="J335" s="28" t="s">
        <v>18</v>
      </c>
    </row>
    <row r="336" spans="1:10" x14ac:dyDescent="0.25">
      <c r="A336" s="117" t="s">
        <v>537</v>
      </c>
      <c r="B336" s="118">
        <v>45596</v>
      </c>
      <c r="C336" s="108" t="s">
        <v>277</v>
      </c>
      <c r="D336" s="10" t="s">
        <v>56</v>
      </c>
      <c r="E336" s="120">
        <v>25878043.82</v>
      </c>
      <c r="F336" s="120">
        <v>517560.88</v>
      </c>
      <c r="G336" s="129"/>
      <c r="H336" s="129"/>
      <c r="I336" s="84">
        <f t="shared" si="51"/>
        <v>26395604.699999999</v>
      </c>
      <c r="J336" s="28" t="s">
        <v>30</v>
      </c>
    </row>
    <row r="337" spans="1:10" x14ac:dyDescent="0.25">
      <c r="A337" s="117" t="s">
        <v>539</v>
      </c>
      <c r="B337" s="118">
        <v>45596</v>
      </c>
      <c r="C337" s="108" t="s">
        <v>279</v>
      </c>
      <c r="D337" s="10" t="s">
        <v>56</v>
      </c>
      <c r="E337" s="120">
        <v>1003955</v>
      </c>
      <c r="F337" s="120">
        <v>20079.099999999999</v>
      </c>
      <c r="G337" s="129"/>
      <c r="H337" s="129"/>
      <c r="I337" s="84">
        <f t="shared" si="51"/>
        <v>1024034.1</v>
      </c>
      <c r="J337" s="28" t="s">
        <v>30</v>
      </c>
    </row>
    <row r="338" spans="1:10" x14ac:dyDescent="0.25">
      <c r="A338" s="117" t="s">
        <v>540</v>
      </c>
      <c r="B338" s="118">
        <v>45596</v>
      </c>
      <c r="C338" s="119" t="s">
        <v>282</v>
      </c>
      <c r="D338" s="10" t="s">
        <v>56</v>
      </c>
      <c r="E338" s="120">
        <v>1255930.1100000001</v>
      </c>
      <c r="F338" s="120">
        <v>25118.6</v>
      </c>
      <c r="G338" s="129"/>
      <c r="H338" s="129"/>
      <c r="I338" s="84">
        <f t="shared" si="51"/>
        <v>1281048.7100000002</v>
      </c>
      <c r="J338" s="28" t="s">
        <v>50</v>
      </c>
    </row>
    <row r="339" spans="1:10" x14ac:dyDescent="0.25">
      <c r="A339" s="117" t="s">
        <v>541</v>
      </c>
      <c r="B339" s="118">
        <v>45615</v>
      </c>
      <c r="C339" s="119" t="s">
        <v>317</v>
      </c>
      <c r="D339" s="10" t="s">
        <v>56</v>
      </c>
      <c r="E339" s="120">
        <v>3724375.48</v>
      </c>
      <c r="F339" s="120">
        <v>74487.509999999995</v>
      </c>
      <c r="G339" s="129"/>
      <c r="H339" s="129"/>
      <c r="I339" s="84">
        <f t="shared" si="51"/>
        <v>3798862.9899999998</v>
      </c>
      <c r="J339" s="28" t="s">
        <v>45</v>
      </c>
    </row>
    <row r="340" spans="1:10" x14ac:dyDescent="0.25">
      <c r="A340" s="117" t="s">
        <v>542</v>
      </c>
      <c r="B340" s="118">
        <v>45615</v>
      </c>
      <c r="C340" s="119" t="s">
        <v>315</v>
      </c>
      <c r="D340" s="10" t="s">
        <v>56</v>
      </c>
      <c r="E340" s="120">
        <v>1155274.45</v>
      </c>
      <c r="F340" s="120">
        <v>23105.48</v>
      </c>
      <c r="G340" s="129"/>
      <c r="H340" s="129"/>
      <c r="I340" s="84">
        <f t="shared" si="51"/>
        <v>1178379.93</v>
      </c>
      <c r="J340" s="28" t="s">
        <v>45</v>
      </c>
    </row>
    <row r="341" spans="1:10" x14ac:dyDescent="0.25">
      <c r="A341" s="117" t="s">
        <v>543</v>
      </c>
      <c r="B341" s="118">
        <v>45615</v>
      </c>
      <c r="C341" s="119" t="s">
        <v>321</v>
      </c>
      <c r="D341" s="10" t="s">
        <v>56</v>
      </c>
      <c r="E341" s="120">
        <v>3679091.95</v>
      </c>
      <c r="F341" s="120">
        <v>73581.84</v>
      </c>
      <c r="G341" s="129"/>
      <c r="H341" s="129"/>
      <c r="I341" s="84">
        <f t="shared" si="51"/>
        <v>3752673.79</v>
      </c>
      <c r="J341" s="28" t="s">
        <v>45</v>
      </c>
    </row>
    <row r="342" spans="1:10" x14ac:dyDescent="0.25">
      <c r="A342" s="117" t="s">
        <v>544</v>
      </c>
      <c r="B342" s="118">
        <v>45615</v>
      </c>
      <c r="C342" s="119" t="s">
        <v>319</v>
      </c>
      <c r="D342" s="10" t="s">
        <v>56</v>
      </c>
      <c r="E342" s="120">
        <v>3801590.03</v>
      </c>
      <c r="F342" s="120">
        <v>76031.8</v>
      </c>
      <c r="G342" s="129"/>
      <c r="H342" s="129"/>
      <c r="I342" s="84">
        <f t="shared" si="51"/>
        <v>3877621.8299999996</v>
      </c>
      <c r="J342" s="28" t="s">
        <v>45</v>
      </c>
    </row>
    <row r="343" spans="1:10" x14ac:dyDescent="0.25">
      <c r="A343" s="117" t="s">
        <v>545</v>
      </c>
      <c r="B343" s="118">
        <v>45615</v>
      </c>
      <c r="C343" s="119" t="s">
        <v>323</v>
      </c>
      <c r="D343" s="10" t="s">
        <v>56</v>
      </c>
      <c r="E343" s="120">
        <v>2328479.1800000002</v>
      </c>
      <c r="F343" s="120">
        <v>46569.58</v>
      </c>
      <c r="G343" s="129"/>
      <c r="H343" s="129"/>
      <c r="I343" s="84">
        <f t="shared" si="51"/>
        <v>2375048.7600000002</v>
      </c>
      <c r="J343" s="28" t="s">
        <v>45</v>
      </c>
    </row>
    <row r="344" spans="1:10" x14ac:dyDescent="0.25">
      <c r="A344" s="117" t="s">
        <v>546</v>
      </c>
      <c r="B344" s="118">
        <v>45622</v>
      </c>
      <c r="C344" s="119" t="s">
        <v>514</v>
      </c>
      <c r="D344" s="10" t="s">
        <v>56</v>
      </c>
      <c r="E344" s="120">
        <v>55078610.310000002</v>
      </c>
      <c r="F344" s="120">
        <v>1101572.21</v>
      </c>
      <c r="G344" s="129"/>
      <c r="H344" s="129"/>
      <c r="I344" s="84">
        <f t="shared" si="51"/>
        <v>56180182.520000003</v>
      </c>
      <c r="J344" s="28" t="s">
        <v>28</v>
      </c>
    </row>
    <row r="345" spans="1:10" x14ac:dyDescent="0.25">
      <c r="A345" s="117" t="s">
        <v>547</v>
      </c>
      <c r="B345" s="118">
        <v>45622</v>
      </c>
      <c r="C345" s="119" t="s">
        <v>325</v>
      </c>
      <c r="D345" s="10" t="s">
        <v>56</v>
      </c>
      <c r="E345" s="120">
        <v>4790844.72</v>
      </c>
      <c r="F345" s="120">
        <v>95816.89</v>
      </c>
      <c r="G345" s="129"/>
      <c r="H345" s="129"/>
      <c r="I345" s="84">
        <f t="shared" si="51"/>
        <v>4886661.6099999994</v>
      </c>
      <c r="J345" s="28" t="s">
        <v>45</v>
      </c>
    </row>
    <row r="346" spans="1:10" x14ac:dyDescent="0.25">
      <c r="A346" s="117" t="s">
        <v>548</v>
      </c>
      <c r="B346" s="118">
        <v>45656</v>
      </c>
      <c r="C346" s="108" t="s">
        <v>368</v>
      </c>
      <c r="D346" s="10" t="s">
        <v>56</v>
      </c>
      <c r="E346" s="120">
        <v>2094751.5</v>
      </c>
      <c r="F346" s="120">
        <v>41895.03</v>
      </c>
      <c r="G346" s="129"/>
      <c r="H346" s="129"/>
      <c r="I346" s="84">
        <f t="shared" si="51"/>
        <v>2136646.5299999998</v>
      </c>
      <c r="J346" s="28" t="s">
        <v>30</v>
      </c>
    </row>
    <row r="347" spans="1:10" x14ac:dyDescent="0.25">
      <c r="A347" s="117" t="s">
        <v>549</v>
      </c>
      <c r="B347" s="118">
        <v>45656</v>
      </c>
      <c r="C347" s="108" t="s">
        <v>366</v>
      </c>
      <c r="D347" s="10" t="s">
        <v>56</v>
      </c>
      <c r="E347" s="120">
        <v>1762552.92</v>
      </c>
      <c r="F347" s="120">
        <v>35251.06</v>
      </c>
      <c r="G347" s="129"/>
      <c r="H347" s="129"/>
      <c r="I347" s="84">
        <f t="shared" si="51"/>
        <v>1797803.98</v>
      </c>
      <c r="J347" s="28" t="s">
        <v>30</v>
      </c>
    </row>
    <row r="348" spans="1:10" x14ac:dyDescent="0.25">
      <c r="A348" s="117" t="s">
        <v>550</v>
      </c>
      <c r="B348" s="118">
        <v>45656</v>
      </c>
      <c r="C348" s="32" t="s">
        <v>258</v>
      </c>
      <c r="D348" s="10" t="s">
        <v>56</v>
      </c>
      <c r="E348" s="120">
        <v>4804650.58</v>
      </c>
      <c r="F348" s="120">
        <v>96093.01</v>
      </c>
      <c r="G348" s="129"/>
      <c r="H348" s="129"/>
      <c r="I348" s="84">
        <f t="shared" si="51"/>
        <v>4900743.59</v>
      </c>
      <c r="J348" s="28" t="s">
        <v>45</v>
      </c>
    </row>
    <row r="349" spans="1:10" x14ac:dyDescent="0.25">
      <c r="A349" s="117" t="s">
        <v>551</v>
      </c>
      <c r="B349" s="118">
        <v>45656</v>
      </c>
      <c r="C349" s="108" t="s">
        <v>371</v>
      </c>
      <c r="D349" s="10" t="s">
        <v>56</v>
      </c>
      <c r="E349" s="120">
        <v>51783331.649999999</v>
      </c>
      <c r="F349" s="120">
        <v>1035666.63</v>
      </c>
      <c r="G349" s="129"/>
      <c r="H349" s="129"/>
      <c r="I349" s="84">
        <f t="shared" si="51"/>
        <v>52818998.280000001</v>
      </c>
      <c r="J349" s="28" t="s">
        <v>28</v>
      </c>
    </row>
    <row r="350" spans="1:10" x14ac:dyDescent="0.25">
      <c r="A350" s="117" t="s">
        <v>553</v>
      </c>
      <c r="B350" s="118">
        <v>45657</v>
      </c>
      <c r="C350" s="119" t="s">
        <v>308</v>
      </c>
      <c r="D350" s="10" t="s">
        <v>56</v>
      </c>
      <c r="E350" s="120">
        <v>4799936.16</v>
      </c>
      <c r="F350" s="120">
        <v>95998.720000000001</v>
      </c>
      <c r="G350" s="129"/>
      <c r="H350" s="129"/>
      <c r="I350" s="84">
        <f t="shared" si="51"/>
        <v>4895934.88</v>
      </c>
      <c r="J350" s="28" t="s">
        <v>50</v>
      </c>
    </row>
    <row r="351" spans="1:10" x14ac:dyDescent="0.25">
      <c r="A351" s="117" t="s">
        <v>552</v>
      </c>
      <c r="B351" s="118">
        <v>45657</v>
      </c>
      <c r="C351" s="32" t="s">
        <v>260</v>
      </c>
      <c r="D351" s="10" t="s">
        <v>56</v>
      </c>
      <c r="E351" s="120">
        <v>3255900.58</v>
      </c>
      <c r="F351" s="120">
        <v>65118.01</v>
      </c>
      <c r="G351" s="129"/>
      <c r="H351" s="129"/>
      <c r="I351" s="84">
        <f t="shared" si="51"/>
        <v>3321018.59</v>
      </c>
      <c r="J351" s="28" t="s">
        <v>45</v>
      </c>
    </row>
    <row r="352" spans="1:10" x14ac:dyDescent="0.25">
      <c r="A352" s="117" t="s">
        <v>554</v>
      </c>
      <c r="B352" s="118">
        <v>45657</v>
      </c>
      <c r="C352" s="32" t="s">
        <v>262</v>
      </c>
      <c r="D352" s="10" t="s">
        <v>56</v>
      </c>
      <c r="E352" s="120">
        <v>3359809.31</v>
      </c>
      <c r="F352" s="120">
        <v>67196.19</v>
      </c>
      <c r="G352" s="129"/>
      <c r="H352" s="129"/>
      <c r="I352" s="84">
        <f t="shared" si="51"/>
        <v>3427005.5</v>
      </c>
      <c r="J352" s="28" t="s">
        <v>45</v>
      </c>
    </row>
    <row r="353" spans="1:10" x14ac:dyDescent="0.25">
      <c r="A353" s="142" t="s">
        <v>373</v>
      </c>
      <c r="B353" s="142"/>
      <c r="C353" s="142"/>
      <c r="D353" s="142"/>
      <c r="E353" s="66">
        <f>SUM(E305:E352)</f>
        <v>1025828389.5200001</v>
      </c>
      <c r="F353" s="66">
        <f>SUM(F305:F352)</f>
        <v>20516567.770000003</v>
      </c>
      <c r="G353" s="66">
        <f>SUM(G305:G306)</f>
        <v>0</v>
      </c>
      <c r="H353" s="66">
        <f>SUM(H305:H306)</f>
        <v>0</v>
      </c>
      <c r="I353" s="66">
        <f>SUM(I305:I352)</f>
        <v>1046344957.2900001</v>
      </c>
      <c r="J353" s="129"/>
    </row>
    <row r="354" spans="1:10" x14ac:dyDescent="0.25">
      <c r="A354" s="73"/>
      <c r="B354" s="73"/>
      <c r="C354" s="73"/>
    </row>
    <row r="355" spans="1:10" x14ac:dyDescent="0.25">
      <c r="A355" s="139" t="s">
        <v>4</v>
      </c>
      <c r="B355" s="139" t="s">
        <v>5</v>
      </c>
      <c r="C355" s="139" t="s">
        <v>6</v>
      </c>
      <c r="D355" s="140" t="s">
        <v>7</v>
      </c>
      <c r="E355" s="141" t="s">
        <v>8</v>
      </c>
      <c r="F355" s="141"/>
      <c r="G355" s="141"/>
      <c r="H355" s="141"/>
      <c r="I355" s="141"/>
      <c r="J355" s="139" t="s">
        <v>9</v>
      </c>
    </row>
    <row r="356" spans="1:10" x14ac:dyDescent="0.25">
      <c r="A356" s="139"/>
      <c r="B356" s="139"/>
      <c r="C356" s="139"/>
      <c r="D356" s="140"/>
      <c r="E356" s="9" t="s">
        <v>10</v>
      </c>
      <c r="F356" s="9" t="s">
        <v>11</v>
      </c>
      <c r="G356" s="9" t="s">
        <v>12</v>
      </c>
      <c r="H356" s="9" t="s">
        <v>13</v>
      </c>
      <c r="I356" s="9" t="s">
        <v>14</v>
      </c>
      <c r="J356" s="139"/>
    </row>
    <row r="357" spans="1:10" x14ac:dyDescent="0.25">
      <c r="A357" s="117" t="s">
        <v>557</v>
      </c>
      <c r="B357" s="118">
        <v>45659</v>
      </c>
      <c r="C357" s="119" t="s">
        <v>35</v>
      </c>
      <c r="D357" s="10" t="s">
        <v>17</v>
      </c>
      <c r="E357" s="120">
        <v>400000000</v>
      </c>
      <c r="F357" s="120">
        <v>8000000</v>
      </c>
      <c r="G357" s="120">
        <v>8000000</v>
      </c>
      <c r="H357" s="120">
        <v>6000000</v>
      </c>
      <c r="I357" s="84">
        <f t="shared" ref="I357" si="52">SUM(E357:H357)</f>
        <v>422000000</v>
      </c>
      <c r="J357" s="28" t="s">
        <v>140</v>
      </c>
    </row>
    <row r="358" spans="1:10" x14ac:dyDescent="0.25">
      <c r="A358" s="117" t="s">
        <v>559</v>
      </c>
      <c r="B358" s="118">
        <v>45659</v>
      </c>
      <c r="C358" s="119" t="s">
        <v>568</v>
      </c>
      <c r="D358" s="10" t="s">
        <v>56</v>
      </c>
      <c r="E358" s="46">
        <v>65109912.890000001</v>
      </c>
      <c r="F358" s="46">
        <v>1302198.26</v>
      </c>
      <c r="G358" s="65">
        <f>SUM(G288:G295)</f>
        <v>0</v>
      </c>
      <c r="H358" s="65">
        <f>SUM(H288:H295)</f>
        <v>0</v>
      </c>
      <c r="I358" s="28">
        <f t="shared" ref="I358:I372" si="53">SUM(E358:H358)</f>
        <v>66412111.149999999</v>
      </c>
      <c r="J358" s="28" t="s">
        <v>18</v>
      </c>
    </row>
    <row r="359" spans="1:10" x14ac:dyDescent="0.25">
      <c r="A359" s="117" t="s">
        <v>561</v>
      </c>
      <c r="B359" s="118">
        <v>45659</v>
      </c>
      <c r="C359" s="119" t="s">
        <v>560</v>
      </c>
      <c r="D359" s="10" t="s">
        <v>56</v>
      </c>
      <c r="E359" s="46">
        <v>1991941.08</v>
      </c>
      <c r="F359" s="46">
        <v>39838.82</v>
      </c>
      <c r="G359" s="132"/>
      <c r="H359" s="132"/>
      <c r="I359" s="28">
        <f t="shared" si="53"/>
        <v>2031779.9000000001</v>
      </c>
      <c r="J359" s="28" t="s">
        <v>30</v>
      </c>
    </row>
    <row r="360" spans="1:10" x14ac:dyDescent="0.25">
      <c r="A360" s="117" t="s">
        <v>563</v>
      </c>
      <c r="B360" s="118">
        <v>45659</v>
      </c>
      <c r="C360" s="119" t="s">
        <v>562</v>
      </c>
      <c r="D360" s="10" t="s">
        <v>56</v>
      </c>
      <c r="E360" s="46">
        <v>49474509.409999996</v>
      </c>
      <c r="F360" s="46">
        <v>989490.19</v>
      </c>
      <c r="G360" s="132"/>
      <c r="H360" s="132"/>
      <c r="I360" s="28">
        <f t="shared" si="53"/>
        <v>50463999.599999994</v>
      </c>
      <c r="J360" s="28" t="s">
        <v>28</v>
      </c>
    </row>
    <row r="361" spans="1:10" x14ac:dyDescent="0.25">
      <c r="A361" s="117" t="s">
        <v>564</v>
      </c>
      <c r="B361" s="118">
        <v>45659</v>
      </c>
      <c r="C361" s="119" t="s">
        <v>565</v>
      </c>
      <c r="D361" s="10" t="s">
        <v>56</v>
      </c>
      <c r="E361" s="46">
        <v>96922028.840000004</v>
      </c>
      <c r="F361" s="46">
        <v>1938440.58</v>
      </c>
      <c r="G361" s="132"/>
      <c r="H361" s="132"/>
      <c r="I361" s="28">
        <f t="shared" si="53"/>
        <v>98860469.420000002</v>
      </c>
      <c r="J361" s="28" t="s">
        <v>18</v>
      </c>
    </row>
    <row r="362" spans="1:10" x14ac:dyDescent="0.25">
      <c r="A362" s="117" t="s">
        <v>567</v>
      </c>
      <c r="B362" s="118">
        <v>45672</v>
      </c>
      <c r="C362" s="119" t="s">
        <v>566</v>
      </c>
      <c r="D362" s="10" t="s">
        <v>17</v>
      </c>
      <c r="E362" s="46">
        <v>50000000</v>
      </c>
      <c r="F362" s="46">
        <v>1000000</v>
      </c>
      <c r="G362" s="132"/>
      <c r="H362" s="132"/>
      <c r="I362" s="28">
        <f t="shared" si="53"/>
        <v>51000000</v>
      </c>
      <c r="J362" s="28" t="s">
        <v>18</v>
      </c>
    </row>
    <row r="363" spans="1:10" x14ac:dyDescent="0.25">
      <c r="A363" s="117" t="s">
        <v>572</v>
      </c>
      <c r="B363" s="118">
        <v>45715</v>
      </c>
      <c r="C363" s="119" t="s">
        <v>573</v>
      </c>
      <c r="D363" s="10" t="s">
        <v>56</v>
      </c>
      <c r="E363" s="46">
        <v>62636846.920000002</v>
      </c>
      <c r="F363" s="46">
        <v>1252736.94</v>
      </c>
      <c r="G363" s="132"/>
      <c r="H363" s="132"/>
      <c r="I363" s="28">
        <f t="shared" si="53"/>
        <v>63889583.859999999</v>
      </c>
      <c r="J363" s="28" t="s">
        <v>18</v>
      </c>
    </row>
    <row r="364" spans="1:10" x14ac:dyDescent="0.25">
      <c r="A364" s="117" t="s">
        <v>575</v>
      </c>
      <c r="B364" s="118">
        <v>45750</v>
      </c>
      <c r="C364" s="119" t="s">
        <v>534</v>
      </c>
      <c r="D364" s="10" t="s">
        <v>56</v>
      </c>
      <c r="E364" s="46">
        <v>27351886.600000001</v>
      </c>
      <c r="F364" s="46">
        <v>547037.73</v>
      </c>
      <c r="G364" s="132"/>
      <c r="H364" s="132"/>
      <c r="I364" s="28">
        <f t="shared" si="53"/>
        <v>27898924.330000002</v>
      </c>
      <c r="J364" s="28" t="s">
        <v>28</v>
      </c>
    </row>
    <row r="365" spans="1:10" x14ac:dyDescent="0.25">
      <c r="A365" s="117" t="s">
        <v>576</v>
      </c>
      <c r="B365" s="118">
        <v>45750</v>
      </c>
      <c r="C365" s="119" t="s">
        <v>521</v>
      </c>
      <c r="D365" s="10" t="s">
        <v>56</v>
      </c>
      <c r="E365" s="46">
        <v>25823074.579999998</v>
      </c>
      <c r="F365" s="46">
        <v>516461.49</v>
      </c>
      <c r="G365" s="132"/>
      <c r="H365" s="132"/>
      <c r="I365" s="28">
        <f t="shared" si="53"/>
        <v>26339536.069999997</v>
      </c>
      <c r="J365" s="28" t="s">
        <v>28</v>
      </c>
    </row>
    <row r="366" spans="1:10" x14ac:dyDescent="0.25">
      <c r="A366" s="117" t="s">
        <v>577</v>
      </c>
      <c r="B366" s="118">
        <v>45750</v>
      </c>
      <c r="C366" s="119" t="s">
        <v>538</v>
      </c>
      <c r="D366" s="10" t="s">
        <v>56</v>
      </c>
      <c r="E366" s="46">
        <v>27351886.600000001</v>
      </c>
      <c r="F366" s="46">
        <v>547037.73</v>
      </c>
      <c r="G366" s="132"/>
      <c r="H366" s="132"/>
      <c r="I366" s="28">
        <f t="shared" si="53"/>
        <v>27898924.330000002</v>
      </c>
      <c r="J366" s="28" t="s">
        <v>28</v>
      </c>
    </row>
    <row r="367" spans="1:10" x14ac:dyDescent="0.25">
      <c r="A367" s="117" t="s">
        <v>578</v>
      </c>
      <c r="B367" s="118">
        <v>45751</v>
      </c>
      <c r="C367" s="119" t="s">
        <v>530</v>
      </c>
      <c r="D367" s="10" t="s">
        <v>56</v>
      </c>
      <c r="E367" s="46">
        <v>28546393.890000001</v>
      </c>
      <c r="F367" s="46">
        <v>570927.88</v>
      </c>
      <c r="G367" s="132"/>
      <c r="H367" s="132"/>
      <c r="I367" s="28">
        <f t="shared" si="53"/>
        <v>29117321.77</v>
      </c>
      <c r="J367" s="28" t="s">
        <v>28</v>
      </c>
    </row>
    <row r="368" spans="1:10" x14ac:dyDescent="0.25">
      <c r="A368" s="117" t="s">
        <v>579</v>
      </c>
      <c r="B368" s="118">
        <v>45800</v>
      </c>
      <c r="C368" s="108" t="s">
        <v>366</v>
      </c>
      <c r="D368" s="10" t="s">
        <v>56</v>
      </c>
      <c r="E368" s="46">
        <v>185599.71</v>
      </c>
      <c r="F368" s="46">
        <v>3711.99</v>
      </c>
      <c r="G368" s="132"/>
      <c r="H368" s="132"/>
      <c r="I368" s="28">
        <f t="shared" si="53"/>
        <v>189311.69999999998</v>
      </c>
      <c r="J368" s="28" t="s">
        <v>45</v>
      </c>
    </row>
    <row r="369" spans="1:10" x14ac:dyDescent="0.25">
      <c r="A369" s="117" t="s">
        <v>580</v>
      </c>
      <c r="B369" s="118">
        <v>45800</v>
      </c>
      <c r="C369" s="32" t="s">
        <v>262</v>
      </c>
      <c r="D369" s="10" t="s">
        <v>56</v>
      </c>
      <c r="E369" s="46">
        <v>4692936.33</v>
      </c>
      <c r="F369" s="46">
        <v>93858.73</v>
      </c>
      <c r="G369" s="132"/>
      <c r="H369" s="132"/>
      <c r="I369" s="28">
        <f t="shared" si="53"/>
        <v>4786795.0600000005</v>
      </c>
      <c r="J369" s="28" t="s">
        <v>50</v>
      </c>
    </row>
    <row r="370" spans="1:10" x14ac:dyDescent="0.25">
      <c r="A370" s="117" t="s">
        <v>581</v>
      </c>
      <c r="B370" s="118">
        <v>45804</v>
      </c>
      <c r="C370" s="32" t="s">
        <v>260</v>
      </c>
      <c r="D370" s="10" t="s">
        <v>56</v>
      </c>
      <c r="E370" s="46">
        <v>3569954.96</v>
      </c>
      <c r="F370" s="46">
        <v>71399.100000000006</v>
      </c>
      <c r="G370" s="132"/>
      <c r="H370" s="132"/>
      <c r="I370" s="28">
        <f t="shared" si="53"/>
        <v>3641354.06</v>
      </c>
      <c r="J370" s="28" t="s">
        <v>50</v>
      </c>
    </row>
    <row r="371" spans="1:10" x14ac:dyDescent="0.25">
      <c r="A371" s="117" t="s">
        <v>582</v>
      </c>
      <c r="B371" s="118">
        <v>45824</v>
      </c>
      <c r="C371" s="119" t="s">
        <v>560</v>
      </c>
      <c r="D371" s="10" t="s">
        <v>56</v>
      </c>
      <c r="E371" s="46">
        <v>185664.21</v>
      </c>
      <c r="F371" s="46">
        <v>3713.28</v>
      </c>
      <c r="G371" s="132"/>
      <c r="H371" s="132"/>
      <c r="I371" s="28">
        <f t="shared" si="53"/>
        <v>189377.49</v>
      </c>
      <c r="J371" s="28" t="s">
        <v>45</v>
      </c>
    </row>
    <row r="372" spans="1:10" x14ac:dyDescent="0.25">
      <c r="A372" s="117" t="s">
        <v>583</v>
      </c>
      <c r="B372" s="118">
        <v>45859</v>
      </c>
      <c r="C372" s="119" t="s">
        <v>35</v>
      </c>
      <c r="D372" s="10" t="s">
        <v>17</v>
      </c>
      <c r="E372" s="46">
        <v>582895466.08000004</v>
      </c>
      <c r="F372" s="46">
        <v>11657909.32</v>
      </c>
      <c r="G372" s="46">
        <v>11657909.32</v>
      </c>
      <c r="H372" s="120">
        <v>8743431.9900000002</v>
      </c>
      <c r="I372" s="28">
        <f t="shared" si="53"/>
        <v>614954716.71000016</v>
      </c>
      <c r="J372" s="28" t="s">
        <v>255</v>
      </c>
    </row>
    <row r="373" spans="1:10" x14ac:dyDescent="0.25">
      <c r="A373" s="117" t="s">
        <v>584</v>
      </c>
      <c r="B373" s="118">
        <v>45874</v>
      </c>
      <c r="C373" s="119" t="s">
        <v>585</v>
      </c>
      <c r="D373" s="10" t="s">
        <v>17</v>
      </c>
      <c r="E373" s="46">
        <v>30000000</v>
      </c>
      <c r="F373" s="46">
        <v>600000</v>
      </c>
      <c r="G373" s="132"/>
      <c r="H373" s="132"/>
      <c r="I373" s="28">
        <f>SUM(E373:H373)</f>
        <v>30600000</v>
      </c>
      <c r="J373" s="28" t="s">
        <v>18</v>
      </c>
    </row>
    <row r="374" spans="1:10" x14ac:dyDescent="0.25">
      <c r="A374" s="117" t="s">
        <v>587</v>
      </c>
      <c r="B374" s="118">
        <v>45877</v>
      </c>
      <c r="C374" s="119" t="s">
        <v>35</v>
      </c>
      <c r="D374" s="10"/>
      <c r="E374" s="132"/>
      <c r="F374" s="132"/>
      <c r="G374" s="132"/>
      <c r="H374" s="132"/>
      <c r="I374" s="28"/>
      <c r="J374" s="133"/>
    </row>
    <row r="375" spans="1:10" x14ac:dyDescent="0.25">
      <c r="A375" s="117" t="s">
        <v>588</v>
      </c>
      <c r="B375" s="118">
        <v>45877</v>
      </c>
      <c r="C375" s="119" t="s">
        <v>35</v>
      </c>
      <c r="D375" s="10" t="s">
        <v>17</v>
      </c>
      <c r="E375" s="46">
        <v>17104533.920000002</v>
      </c>
      <c r="F375" s="46">
        <v>342090.68</v>
      </c>
      <c r="G375" s="46">
        <v>342090.68</v>
      </c>
      <c r="H375" s="120">
        <v>256568.01</v>
      </c>
      <c r="I375" s="28">
        <f t="shared" ref="I375:I379" si="54">SUM(E375:H375)</f>
        <v>18045283.290000003</v>
      </c>
      <c r="J375" s="28" t="s">
        <v>510</v>
      </c>
    </row>
    <row r="376" spans="1:10" x14ac:dyDescent="0.25">
      <c r="A376" s="117" t="s">
        <v>589</v>
      </c>
      <c r="B376" s="118">
        <v>45884</v>
      </c>
      <c r="C376" s="119" t="s">
        <v>568</v>
      </c>
      <c r="D376" s="10" t="s">
        <v>56</v>
      </c>
      <c r="E376" s="46">
        <v>1707191.29</v>
      </c>
      <c r="F376" s="46">
        <v>34143.83</v>
      </c>
      <c r="G376" s="132"/>
      <c r="H376" s="132"/>
      <c r="I376" s="28">
        <f t="shared" si="54"/>
        <v>1741335.12</v>
      </c>
      <c r="J376" s="28" t="s">
        <v>28</v>
      </c>
    </row>
    <row r="377" spans="1:10" x14ac:dyDescent="0.25">
      <c r="A377" s="117" t="s">
        <v>590</v>
      </c>
      <c r="B377" s="118">
        <v>45895</v>
      </c>
      <c r="C377" s="119" t="s">
        <v>565</v>
      </c>
      <c r="D377" s="10" t="s">
        <v>56</v>
      </c>
      <c r="E377" s="46">
        <v>6445911.6500000004</v>
      </c>
      <c r="F377" s="46">
        <v>128918.23</v>
      </c>
      <c r="G377" s="132"/>
      <c r="H377" s="132"/>
      <c r="I377" s="28">
        <f t="shared" si="54"/>
        <v>6574829.8800000008</v>
      </c>
      <c r="J377" s="28" t="s">
        <v>28</v>
      </c>
    </row>
    <row r="378" spans="1:10" x14ac:dyDescent="0.25">
      <c r="A378" s="117" t="s">
        <v>591</v>
      </c>
      <c r="B378" s="118">
        <v>45936</v>
      </c>
      <c r="C378" s="119" t="s">
        <v>573</v>
      </c>
      <c r="D378" s="10" t="s">
        <v>56</v>
      </c>
      <c r="E378" s="46">
        <v>105373169.62</v>
      </c>
      <c r="F378" s="46">
        <v>2107463.39</v>
      </c>
      <c r="G378" s="132"/>
      <c r="H378" s="132"/>
      <c r="I378" s="28">
        <f t="shared" si="54"/>
        <v>107480633.01000001</v>
      </c>
      <c r="J378" s="28" t="s">
        <v>28</v>
      </c>
    </row>
    <row r="379" spans="1:10" x14ac:dyDescent="0.25">
      <c r="A379" s="117" t="s">
        <v>592</v>
      </c>
      <c r="B379" s="118">
        <v>45954</v>
      </c>
      <c r="C379" s="119" t="s">
        <v>356</v>
      </c>
      <c r="D379" s="10" t="s">
        <v>56</v>
      </c>
      <c r="E379" s="46">
        <v>30470398.84</v>
      </c>
      <c r="F379" s="46">
        <v>609407.97</v>
      </c>
      <c r="G379" s="132"/>
      <c r="H379" s="132"/>
      <c r="I379" s="28">
        <f t="shared" si="54"/>
        <v>31079806.809999999</v>
      </c>
      <c r="J379" s="28" t="s">
        <v>45</v>
      </c>
    </row>
    <row r="380" spans="1:10" x14ac:dyDescent="0.25">
      <c r="A380" s="133"/>
      <c r="B380" s="133"/>
      <c r="C380" s="133"/>
      <c r="D380" s="134"/>
      <c r="E380" s="132"/>
      <c r="F380" s="132"/>
      <c r="G380" s="132"/>
      <c r="H380" s="132"/>
      <c r="I380" s="132"/>
      <c r="J380" s="133"/>
    </row>
    <row r="381" spans="1:10" x14ac:dyDescent="0.25">
      <c r="A381" s="133"/>
      <c r="B381" s="133"/>
      <c r="C381" s="133"/>
      <c r="D381" s="134"/>
      <c r="E381" s="132"/>
      <c r="F381" s="132"/>
      <c r="G381" s="132"/>
      <c r="H381" s="132"/>
      <c r="I381" s="132"/>
      <c r="J381" s="133"/>
    </row>
    <row r="382" spans="1:10" x14ac:dyDescent="0.25">
      <c r="A382" s="133"/>
      <c r="B382" s="133"/>
      <c r="C382" s="133"/>
      <c r="D382" s="134"/>
      <c r="E382" s="132"/>
      <c r="F382" s="132"/>
      <c r="G382" s="132"/>
      <c r="H382" s="132"/>
      <c r="I382" s="132"/>
      <c r="J382" s="133"/>
    </row>
    <row r="383" spans="1:10" x14ac:dyDescent="0.25">
      <c r="A383" s="133"/>
      <c r="B383" s="133"/>
      <c r="C383" s="133"/>
      <c r="D383" s="134"/>
      <c r="E383" s="132"/>
      <c r="F383" s="132"/>
      <c r="G383" s="132"/>
      <c r="H383" s="132"/>
      <c r="I383" s="132"/>
      <c r="J383" s="133"/>
    </row>
    <row r="384" spans="1:10" x14ac:dyDescent="0.25">
      <c r="A384" s="133"/>
      <c r="B384" s="133"/>
      <c r="C384" s="133"/>
      <c r="D384" s="134"/>
      <c r="E384" s="132"/>
      <c r="F384" s="132"/>
      <c r="G384" s="132"/>
      <c r="H384" s="132"/>
      <c r="I384" s="132"/>
      <c r="J384" s="133"/>
    </row>
    <row r="385" spans="1:15" x14ac:dyDescent="0.25">
      <c r="A385" s="133"/>
      <c r="B385" s="133"/>
      <c r="C385" s="133"/>
      <c r="D385" s="134"/>
      <c r="E385" s="132"/>
      <c r="F385" s="132"/>
      <c r="G385" s="132"/>
      <c r="H385" s="132"/>
      <c r="I385" s="132"/>
      <c r="J385" s="133"/>
    </row>
    <row r="386" spans="1:15" x14ac:dyDescent="0.25">
      <c r="A386" s="133"/>
      <c r="B386" s="133"/>
      <c r="C386" s="133"/>
      <c r="D386" s="134"/>
      <c r="E386" s="132"/>
      <c r="F386" s="132"/>
      <c r="G386" s="132"/>
      <c r="H386" s="132"/>
      <c r="I386" s="132"/>
      <c r="J386" s="133"/>
    </row>
    <row r="387" spans="1:15" x14ac:dyDescent="0.25">
      <c r="A387" s="133"/>
      <c r="B387" s="133"/>
      <c r="C387" s="133"/>
      <c r="D387" s="134"/>
      <c r="E387" s="132"/>
      <c r="F387" s="132"/>
      <c r="G387" s="132"/>
      <c r="H387" s="132"/>
      <c r="I387" s="132"/>
      <c r="J387" s="133"/>
    </row>
    <row r="388" spans="1:15" x14ac:dyDescent="0.25">
      <c r="A388" s="133"/>
      <c r="B388" s="133"/>
      <c r="C388" s="133"/>
      <c r="D388" s="134"/>
      <c r="E388" s="135"/>
      <c r="F388" s="135"/>
      <c r="G388" s="136"/>
      <c r="H388" s="136"/>
      <c r="I388" s="136"/>
      <c r="J388" s="133"/>
    </row>
    <row r="389" spans="1:15" x14ac:dyDescent="0.25">
      <c r="A389" s="142" t="s">
        <v>556</v>
      </c>
      <c r="B389" s="142"/>
      <c r="C389" s="142"/>
      <c r="D389" s="143"/>
      <c r="E389" s="137">
        <f>SUM(E357:E379)</f>
        <v>1617839307.4200003</v>
      </c>
      <c r="F389" s="137">
        <f>SUM(F357:F379)</f>
        <v>32356786.140000001</v>
      </c>
      <c r="G389" s="137">
        <f>SUM(G357:G378)</f>
        <v>20000000</v>
      </c>
      <c r="H389" s="137">
        <f>SUM(H357:H378)</f>
        <v>15000000</v>
      </c>
      <c r="I389" s="138">
        <f>SUM(I357:I379)</f>
        <v>1685196093.5600002</v>
      </c>
      <c r="J389" s="4"/>
    </row>
    <row r="390" spans="1:15" x14ac:dyDescent="0.25">
      <c r="A390" s="73"/>
      <c r="B390" s="73"/>
      <c r="C390" s="1"/>
      <c r="O390" s="122"/>
    </row>
    <row r="391" spans="1:15" x14ac:dyDescent="0.25">
      <c r="E391" s="123">
        <f>SUM(E372:E379)</f>
        <v>773996671.39999998</v>
      </c>
      <c r="F391" s="123">
        <f>SUM(F372:F379)</f>
        <v>15479933.420000002</v>
      </c>
      <c r="G391" s="123">
        <f>SUM(G372:G379)</f>
        <v>12000000</v>
      </c>
      <c r="H391" s="123">
        <f>SUM(H372:H379)</f>
        <v>9000000</v>
      </c>
    </row>
    <row r="393" spans="1:15" x14ac:dyDescent="0.25">
      <c r="G393" s="123">
        <f>SUM(F391:H391)</f>
        <v>36479933.420000002</v>
      </c>
    </row>
    <row r="394" spans="1:15" ht="15.75" thickBot="1" x14ac:dyDescent="0.3"/>
    <row r="395" spans="1:15" ht="15.75" thickBot="1" x14ac:dyDescent="0.3">
      <c r="D395" s="74" t="s">
        <v>14</v>
      </c>
      <c r="E395" s="75">
        <f>E10+E20+E32+E37+E43+E49+E82+E100+E112+E124+E131+E138+E155+E181+E227+E301+E353+E389</f>
        <v>14773532472.5</v>
      </c>
      <c r="F395" s="75">
        <f>F10+F20+F32+F37+F43+F49+F82+F100+F112+F124+F131+F138+F155+F181+F227+F301+F353+F389</f>
        <v>295470649.3416</v>
      </c>
      <c r="G395" s="75">
        <f>G10+G20+G32+G37+G43+G49+G82+G100+G112+G124+G131+G138+G155+G181+G227+G301+G353+G389</f>
        <v>94069405.131137446</v>
      </c>
      <c r="H395" s="75">
        <f>H10+H20+H32+H37+H43+H49+H82+H100+H112+H124+H131+H138+H155+H181+H227+H301+H353+H389</f>
        <v>70552053.850853071</v>
      </c>
      <c r="I395" s="75">
        <f>I10+I20+I32+I37+I43+I49+I82+I100+I112+I124+I131+I138+I155+I181+I227+I301+I353+I389</f>
        <v>15262023091.938202</v>
      </c>
    </row>
  </sheetData>
  <mergeCells count="133">
    <mergeCell ref="A181:D181"/>
    <mergeCell ref="A228:C228"/>
    <mergeCell ref="A183:A184"/>
    <mergeCell ref="B183:B184"/>
    <mergeCell ref="C183:C184"/>
    <mergeCell ref="D183:D184"/>
    <mergeCell ref="E183:I183"/>
    <mergeCell ref="J183:J184"/>
    <mergeCell ref="A227:D227"/>
    <mergeCell ref="A138:D138"/>
    <mergeCell ref="A140:A141"/>
    <mergeCell ref="B140:B141"/>
    <mergeCell ref="C140:C141"/>
    <mergeCell ref="D140:D141"/>
    <mergeCell ref="E140:I140"/>
    <mergeCell ref="J140:J141"/>
    <mergeCell ref="A155:D155"/>
    <mergeCell ref="A157:A158"/>
    <mergeCell ref="B157:B158"/>
    <mergeCell ref="C157:C158"/>
    <mergeCell ref="D157:D158"/>
    <mergeCell ref="E157:I157"/>
    <mergeCell ref="J157:J158"/>
    <mergeCell ref="A124:D124"/>
    <mergeCell ref="A126:A127"/>
    <mergeCell ref="B126:B127"/>
    <mergeCell ref="C126:C127"/>
    <mergeCell ref="D126:D127"/>
    <mergeCell ref="E126:I126"/>
    <mergeCell ref="J126:J127"/>
    <mergeCell ref="A131:D131"/>
    <mergeCell ref="A133:A134"/>
    <mergeCell ref="B133:B134"/>
    <mergeCell ref="C133:C134"/>
    <mergeCell ref="D133:D134"/>
    <mergeCell ref="E133:I133"/>
    <mergeCell ref="J133:J134"/>
    <mergeCell ref="A102:A103"/>
    <mergeCell ref="B102:B103"/>
    <mergeCell ref="C102:C103"/>
    <mergeCell ref="D102:D103"/>
    <mergeCell ref="E102:I102"/>
    <mergeCell ref="J102:J103"/>
    <mergeCell ref="A112:D112"/>
    <mergeCell ref="A114:A115"/>
    <mergeCell ref="B114:B115"/>
    <mergeCell ref="C114:C115"/>
    <mergeCell ref="D114:D115"/>
    <mergeCell ref="E114:I114"/>
    <mergeCell ref="J114:J115"/>
    <mergeCell ref="J69:J71"/>
    <mergeCell ref="A82:D82"/>
    <mergeCell ref="A84:A85"/>
    <mergeCell ref="B84:B85"/>
    <mergeCell ref="C84:C85"/>
    <mergeCell ref="D84:D85"/>
    <mergeCell ref="E84:I84"/>
    <mergeCell ref="J84:J85"/>
    <mergeCell ref="A100:D100"/>
    <mergeCell ref="A43:D43"/>
    <mergeCell ref="A45:A46"/>
    <mergeCell ref="B45:B46"/>
    <mergeCell ref="C45:C46"/>
    <mergeCell ref="D45:D46"/>
    <mergeCell ref="E45:I45"/>
    <mergeCell ref="J45:J46"/>
    <mergeCell ref="A49:D49"/>
    <mergeCell ref="A51:A52"/>
    <mergeCell ref="B51:B52"/>
    <mergeCell ref="C51:C52"/>
    <mergeCell ref="D51:D52"/>
    <mergeCell ref="E51:I51"/>
    <mergeCell ref="J51:J52"/>
    <mergeCell ref="A34:A35"/>
    <mergeCell ref="B34:B35"/>
    <mergeCell ref="C34:C35"/>
    <mergeCell ref="D34:D35"/>
    <mergeCell ref="E34:I34"/>
    <mergeCell ref="J34:J35"/>
    <mergeCell ref="A37:D37"/>
    <mergeCell ref="A39:A40"/>
    <mergeCell ref="B39:B40"/>
    <mergeCell ref="C39:C40"/>
    <mergeCell ref="D39:D40"/>
    <mergeCell ref="E39:I39"/>
    <mergeCell ref="J39:J40"/>
    <mergeCell ref="J18:J19"/>
    <mergeCell ref="A20:D20"/>
    <mergeCell ref="A22:A23"/>
    <mergeCell ref="B22:B23"/>
    <mergeCell ref="C22:C23"/>
    <mergeCell ref="D22:D23"/>
    <mergeCell ref="E22:I22"/>
    <mergeCell ref="J22:J23"/>
    <mergeCell ref="A32:D32"/>
    <mergeCell ref="A229:A230"/>
    <mergeCell ref="B229:B230"/>
    <mergeCell ref="C229:C230"/>
    <mergeCell ref="D229:D230"/>
    <mergeCell ref="E229:I229"/>
    <mergeCell ref="J229:J230"/>
    <mergeCell ref="A301:D301"/>
    <mergeCell ref="A1:J1"/>
    <mergeCell ref="A2:J2"/>
    <mergeCell ref="A3:J3"/>
    <mergeCell ref="A6:A7"/>
    <mergeCell ref="B6:B7"/>
    <mergeCell ref="C6:C7"/>
    <mergeCell ref="D6:D7"/>
    <mergeCell ref="E6:I6"/>
    <mergeCell ref="J6:J7"/>
    <mergeCell ref="A10:D10"/>
    <mergeCell ref="A12:A13"/>
    <mergeCell ref="B12:B13"/>
    <mergeCell ref="C12:C13"/>
    <mergeCell ref="D12:D13"/>
    <mergeCell ref="E12:I12"/>
    <mergeCell ref="J12:J13"/>
    <mergeCell ref="J15:J16"/>
    <mergeCell ref="A355:A356"/>
    <mergeCell ref="B355:B356"/>
    <mergeCell ref="C355:C356"/>
    <mergeCell ref="D355:D356"/>
    <mergeCell ref="E355:I355"/>
    <mergeCell ref="J355:J356"/>
    <mergeCell ref="A389:D389"/>
    <mergeCell ref="A303:A304"/>
    <mergeCell ref="B303:B304"/>
    <mergeCell ref="C303:C304"/>
    <mergeCell ref="D303:D304"/>
    <mergeCell ref="E303:I303"/>
    <mergeCell ref="J303:J304"/>
    <mergeCell ref="A353:D353"/>
  </mergeCells>
  <phoneticPr fontId="9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O111"/>
  <sheetViews>
    <sheetView showGridLines="0" tabSelected="1" zoomScale="70" zoomScaleNormal="70" workbookViewId="0">
      <pane xSplit="1" ySplit="7" topLeftCell="N78" activePane="bottomRight" state="frozen"/>
      <selection pane="topRight" activeCell="C1" sqref="C1"/>
      <selection pane="bottomLeft" activeCell="A29" sqref="A29"/>
      <selection pane="bottomRight" activeCell="A101" sqref="A101"/>
    </sheetView>
  </sheetViews>
  <sheetFormatPr defaultColWidth="9.140625" defaultRowHeight="15" x14ac:dyDescent="0.25"/>
  <cols>
    <col min="1" max="1" width="110.42578125" style="3" customWidth="1"/>
    <col min="2" max="2" width="23.28515625" style="3" bestFit="1" customWidth="1"/>
    <col min="3" max="3" width="17.7109375" style="3" customWidth="1"/>
    <col min="4" max="4" width="25.5703125" style="3" customWidth="1"/>
    <col min="5" max="5" width="20.140625" style="3" customWidth="1"/>
    <col min="6" max="6" width="21.28515625" style="3" customWidth="1"/>
    <col min="7" max="7" width="24" style="3" customWidth="1"/>
    <col min="8" max="8" width="22.28515625" style="3" customWidth="1"/>
    <col min="9" max="9" width="21.85546875" style="3" customWidth="1"/>
    <col min="10" max="10" width="24" style="3" customWidth="1"/>
    <col min="11" max="11" width="23" style="3" customWidth="1"/>
    <col min="12" max="22" width="21.85546875" style="3" customWidth="1"/>
    <col min="23" max="23" width="24.42578125" style="3" customWidth="1"/>
    <col min="24" max="24" width="10.42578125" style="3" customWidth="1"/>
    <col min="25" max="25" width="24.5703125" style="3" customWidth="1"/>
    <col min="26" max="26" width="9.140625" style="3"/>
    <col min="27" max="27" width="17.7109375" style="3" customWidth="1"/>
    <col min="28" max="1029" width="9.140625" style="3"/>
  </cols>
  <sheetData>
    <row r="1" spans="1:25" ht="20.100000000000001" customHeight="1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</row>
    <row r="2" spans="1:25" ht="20.100000000000001" customHeight="1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5" ht="20.100000000000001" customHeight="1" x14ac:dyDescent="0.25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20.100000000000001" customHeight="1" x14ac:dyDescent="0.25">
      <c r="W4" s="76"/>
    </row>
    <row r="5" spans="1:25" ht="20.100000000000001" customHeight="1" thickBot="1" x14ac:dyDescent="0.3">
      <c r="A5" s="104" t="s">
        <v>593</v>
      </c>
      <c r="B5" s="104"/>
      <c r="C5" s="77"/>
      <c r="W5" s="76"/>
      <c r="X5" s="78"/>
      <c r="Y5" s="78" t="s">
        <v>374</v>
      </c>
    </row>
    <row r="6" spans="1:25" ht="20.100000000000001" customHeight="1" thickBot="1" x14ac:dyDescent="0.3">
      <c r="A6" s="152" t="s">
        <v>375</v>
      </c>
      <c r="B6" s="155" t="s">
        <v>376</v>
      </c>
      <c r="C6" s="152" t="s">
        <v>377</v>
      </c>
      <c r="D6" s="152" t="s">
        <v>378</v>
      </c>
      <c r="E6" s="153" t="s">
        <v>379</v>
      </c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 t="s">
        <v>380</v>
      </c>
    </row>
    <row r="7" spans="1:25" ht="20.100000000000001" customHeight="1" thickBot="1" x14ac:dyDescent="0.3">
      <c r="A7" s="152"/>
      <c r="B7" s="156"/>
      <c r="C7" s="152"/>
      <c r="D7" s="152"/>
      <c r="E7" s="79">
        <v>2008</v>
      </c>
      <c r="F7" s="80">
        <v>2009</v>
      </c>
      <c r="G7" s="80">
        <v>2010</v>
      </c>
      <c r="H7" s="80">
        <v>2011</v>
      </c>
      <c r="I7" s="80">
        <v>2012</v>
      </c>
      <c r="J7" s="80">
        <v>2013</v>
      </c>
      <c r="K7" s="80">
        <v>2014</v>
      </c>
      <c r="L7" s="80">
        <v>2015</v>
      </c>
      <c r="M7" s="80" t="s">
        <v>381</v>
      </c>
      <c r="N7" s="80" t="s">
        <v>382</v>
      </c>
      <c r="O7" s="80" t="s">
        <v>383</v>
      </c>
      <c r="P7" s="80" t="s">
        <v>384</v>
      </c>
      <c r="Q7" s="80" t="s">
        <v>385</v>
      </c>
      <c r="R7" s="80" t="s">
        <v>386</v>
      </c>
      <c r="S7" s="114" t="s">
        <v>387</v>
      </c>
      <c r="T7" s="114" t="s">
        <v>388</v>
      </c>
      <c r="U7" s="128" t="s">
        <v>389</v>
      </c>
      <c r="V7" s="128" t="s">
        <v>555</v>
      </c>
      <c r="W7" s="81" t="s">
        <v>14</v>
      </c>
      <c r="X7" s="82" t="s">
        <v>390</v>
      </c>
      <c r="Y7" s="154"/>
    </row>
    <row r="8" spans="1:25" ht="20.100000000000001" customHeight="1" x14ac:dyDescent="0.25">
      <c r="A8" s="32" t="s">
        <v>16</v>
      </c>
      <c r="B8" s="10" t="s">
        <v>391</v>
      </c>
      <c r="C8" s="10" t="s">
        <v>392</v>
      </c>
      <c r="D8" s="112">
        <v>47987358</v>
      </c>
      <c r="E8" s="84">
        <v>26420000</v>
      </c>
      <c r="F8" s="83">
        <v>0</v>
      </c>
      <c r="G8" s="85">
        <v>21567358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/>
      <c r="S8" s="28"/>
      <c r="T8" s="28"/>
      <c r="U8" s="28"/>
      <c r="V8" s="28"/>
      <c r="W8" s="110">
        <f t="shared" ref="W8:W46" si="0">SUM(E8:T8)</f>
        <v>47987358</v>
      </c>
      <c r="X8" s="86">
        <f t="shared" ref="X8:X40" si="1">W8/D8</f>
        <v>1</v>
      </c>
      <c r="Y8" s="87">
        <f t="shared" ref="Y8:Y32" si="2">D8-W8</f>
        <v>0</v>
      </c>
    </row>
    <row r="9" spans="1:25" ht="20.100000000000001" customHeight="1" x14ac:dyDescent="0.25">
      <c r="A9" s="36" t="s">
        <v>20</v>
      </c>
      <c r="B9" s="17" t="s">
        <v>393</v>
      </c>
      <c r="C9" s="17" t="s">
        <v>394</v>
      </c>
      <c r="D9" s="29">
        <v>60352043.490000002</v>
      </c>
      <c r="E9" s="26">
        <v>44139612.490000002</v>
      </c>
      <c r="F9" s="38">
        <v>0</v>
      </c>
      <c r="G9" s="88">
        <v>16212431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/>
      <c r="S9" s="28"/>
      <c r="T9" s="28"/>
      <c r="U9" s="28"/>
      <c r="V9" s="28"/>
      <c r="W9" s="110">
        <f t="shared" si="0"/>
        <v>60352043.490000002</v>
      </c>
      <c r="X9" s="90">
        <f t="shared" si="1"/>
        <v>1</v>
      </c>
      <c r="Y9" s="27">
        <f t="shared" si="2"/>
        <v>0</v>
      </c>
    </row>
    <row r="10" spans="1:25" ht="20.100000000000001" customHeight="1" x14ac:dyDescent="0.25">
      <c r="A10" s="32" t="s">
        <v>23</v>
      </c>
      <c r="B10" s="10" t="s">
        <v>395</v>
      </c>
      <c r="C10" s="10" t="s">
        <v>394</v>
      </c>
      <c r="D10" s="112">
        <v>59580836</v>
      </c>
      <c r="E10" s="84">
        <v>0</v>
      </c>
      <c r="F10" s="83">
        <v>59580836</v>
      </c>
      <c r="G10" s="85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/>
      <c r="S10" s="28"/>
      <c r="T10" s="28"/>
      <c r="U10" s="28"/>
      <c r="V10" s="28"/>
      <c r="W10" s="110">
        <f t="shared" si="0"/>
        <v>59580836</v>
      </c>
      <c r="X10" s="86">
        <f t="shared" si="1"/>
        <v>1</v>
      </c>
      <c r="Y10" s="87">
        <f t="shared" si="2"/>
        <v>0</v>
      </c>
    </row>
    <row r="11" spans="1:25" ht="20.100000000000001" customHeight="1" x14ac:dyDescent="0.25">
      <c r="A11" s="36" t="s">
        <v>25</v>
      </c>
      <c r="B11" s="17" t="s">
        <v>396</v>
      </c>
      <c r="C11" s="17" t="s">
        <v>394</v>
      </c>
      <c r="D11" s="29">
        <v>151845238</v>
      </c>
      <c r="E11" s="26">
        <v>0</v>
      </c>
      <c r="F11" s="38">
        <v>136541236</v>
      </c>
      <c r="G11" s="88">
        <v>15304002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/>
      <c r="S11" s="28"/>
      <c r="T11" s="28"/>
      <c r="U11" s="28"/>
      <c r="V11" s="28"/>
      <c r="W11" s="110">
        <f t="shared" si="0"/>
        <v>151845238</v>
      </c>
      <c r="X11" s="90">
        <f t="shared" si="1"/>
        <v>1</v>
      </c>
      <c r="Y11" s="27">
        <f t="shared" si="2"/>
        <v>0</v>
      </c>
    </row>
    <row r="12" spans="1:25" ht="20.100000000000001" customHeight="1" x14ac:dyDescent="0.25">
      <c r="A12" s="32" t="s">
        <v>35</v>
      </c>
      <c r="B12" s="10" t="s">
        <v>397</v>
      </c>
      <c r="C12" s="10" t="s">
        <v>398</v>
      </c>
      <c r="D12" s="112">
        <v>7488000000</v>
      </c>
      <c r="E12" s="84">
        <v>0</v>
      </c>
      <c r="F12" s="83">
        <v>0</v>
      </c>
      <c r="G12" s="85">
        <v>1024953082</v>
      </c>
      <c r="H12" s="83">
        <v>468293037</v>
      </c>
      <c r="I12" s="83">
        <v>121859549</v>
      </c>
      <c r="J12" s="83">
        <v>650000000</v>
      </c>
      <c r="K12" s="83">
        <v>800000000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/>
      <c r="S12" s="28"/>
      <c r="T12" s="28">
        <f>SUM(Liberações!E280)</f>
        <v>811386032</v>
      </c>
      <c r="U12" s="28"/>
      <c r="V12" s="28">
        <f>SUM(Liberações!E357,Liberações!E372,Liberações!E375)</f>
        <v>1000000000</v>
      </c>
      <c r="W12" s="110">
        <f>SUM(E12:V12)</f>
        <v>4876491700</v>
      </c>
      <c r="X12" s="86">
        <f t="shared" si="1"/>
        <v>0.65124087873931624</v>
      </c>
      <c r="Y12" s="87">
        <f t="shared" si="2"/>
        <v>2611508300</v>
      </c>
    </row>
    <row r="13" spans="1:25" ht="20.100000000000001" customHeight="1" x14ac:dyDescent="0.25">
      <c r="A13" s="36" t="s">
        <v>37</v>
      </c>
      <c r="B13" s="17" t="s">
        <v>399</v>
      </c>
      <c r="C13" s="17" t="s">
        <v>394</v>
      </c>
      <c r="D13" s="29">
        <v>256870957</v>
      </c>
      <c r="E13" s="26">
        <v>0</v>
      </c>
      <c r="F13" s="38">
        <v>0</v>
      </c>
      <c r="G13" s="88">
        <v>256870957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/>
      <c r="S13" s="28"/>
      <c r="T13" s="28"/>
      <c r="U13" s="28"/>
      <c r="V13" s="28"/>
      <c r="W13" s="110">
        <f t="shared" si="0"/>
        <v>256870957</v>
      </c>
      <c r="X13" s="90">
        <f t="shared" si="1"/>
        <v>1</v>
      </c>
      <c r="Y13" s="27">
        <f t="shared" si="2"/>
        <v>0</v>
      </c>
    </row>
    <row r="14" spans="1:25" ht="20.100000000000001" customHeight="1" x14ac:dyDescent="0.25">
      <c r="A14" s="32" t="s">
        <v>48</v>
      </c>
      <c r="B14" s="10" t="s">
        <v>400</v>
      </c>
      <c r="C14" s="10" t="s">
        <v>401</v>
      </c>
      <c r="D14" s="112">
        <v>61728156</v>
      </c>
      <c r="E14" s="84">
        <v>0</v>
      </c>
      <c r="F14" s="83">
        <v>0</v>
      </c>
      <c r="G14" s="85">
        <v>0</v>
      </c>
      <c r="H14" s="83">
        <v>0</v>
      </c>
      <c r="I14" s="83">
        <v>61728156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/>
      <c r="S14" s="28"/>
      <c r="T14" s="28"/>
      <c r="U14" s="28"/>
      <c r="V14" s="28"/>
      <c r="W14" s="110">
        <f t="shared" si="0"/>
        <v>61728156</v>
      </c>
      <c r="X14" s="86">
        <f t="shared" si="1"/>
        <v>1</v>
      </c>
      <c r="Y14" s="87">
        <f t="shared" si="2"/>
        <v>0</v>
      </c>
    </row>
    <row r="15" spans="1:25" ht="20.100000000000001" customHeight="1" x14ac:dyDescent="0.25">
      <c r="A15" s="36" t="s">
        <v>55</v>
      </c>
      <c r="B15" s="17" t="s">
        <v>402</v>
      </c>
      <c r="C15" s="17" t="s">
        <v>403</v>
      </c>
      <c r="D15" s="29">
        <v>1959000000</v>
      </c>
      <c r="E15" s="26">
        <v>0</v>
      </c>
      <c r="F15" s="38">
        <v>0</v>
      </c>
      <c r="G15" s="88">
        <v>0</v>
      </c>
      <c r="H15" s="38">
        <v>0</v>
      </c>
      <c r="I15" s="38">
        <v>0</v>
      </c>
      <c r="J15" s="38">
        <v>387000000</v>
      </c>
      <c r="K15" s="38">
        <f>505925388.15+288000000</f>
        <v>793925388.14999998</v>
      </c>
      <c r="L15" s="91">
        <f>132000000+145000000+102080596.1+33227036</f>
        <v>412307632.10000002</v>
      </c>
      <c r="M15" s="83">
        <f>206991566.24+38027748.51</f>
        <v>245019314.75</v>
      </c>
      <c r="N15" s="83">
        <v>120747665</v>
      </c>
      <c r="O15" s="83">
        <v>0</v>
      </c>
      <c r="P15" s="83">
        <v>0</v>
      </c>
      <c r="Q15" s="83">
        <v>0</v>
      </c>
      <c r="R15" s="83"/>
      <c r="S15" s="28"/>
      <c r="T15" s="28"/>
      <c r="U15" s="28"/>
      <c r="V15" s="28"/>
      <c r="W15" s="110">
        <f t="shared" si="0"/>
        <v>1959000000</v>
      </c>
      <c r="X15" s="90">
        <f t="shared" si="1"/>
        <v>1</v>
      </c>
      <c r="Y15" s="27">
        <f t="shared" si="2"/>
        <v>0</v>
      </c>
    </row>
    <row r="16" spans="1:25" ht="20.100000000000001" customHeight="1" x14ac:dyDescent="0.25">
      <c r="A16" s="32" t="s">
        <v>59</v>
      </c>
      <c r="B16" s="10" t="s">
        <v>404</v>
      </c>
      <c r="C16" s="10" t="s">
        <v>394</v>
      </c>
      <c r="D16" s="112">
        <v>33900000</v>
      </c>
      <c r="E16" s="84">
        <v>0</v>
      </c>
      <c r="F16" s="83">
        <v>0</v>
      </c>
      <c r="G16" s="85">
        <v>0</v>
      </c>
      <c r="H16" s="83">
        <v>0</v>
      </c>
      <c r="I16" s="83">
        <v>0</v>
      </c>
      <c r="J16" s="83">
        <v>0</v>
      </c>
      <c r="K16" s="83">
        <v>28688696.899999999</v>
      </c>
      <c r="L16" s="83">
        <v>5211303.0999999996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/>
      <c r="S16" s="28"/>
      <c r="T16" s="28"/>
      <c r="U16" s="28"/>
      <c r="V16" s="28"/>
      <c r="W16" s="110">
        <f t="shared" si="0"/>
        <v>33900000</v>
      </c>
      <c r="X16" s="86">
        <f t="shared" si="1"/>
        <v>1</v>
      </c>
      <c r="Y16" s="87">
        <f t="shared" si="2"/>
        <v>0</v>
      </c>
    </row>
    <row r="17" spans="1:28" ht="20.100000000000001" customHeight="1" x14ac:dyDescent="0.25">
      <c r="A17" s="36" t="s">
        <v>61</v>
      </c>
      <c r="B17" s="17" t="s">
        <v>405</v>
      </c>
      <c r="C17" s="17" t="s">
        <v>392</v>
      </c>
      <c r="D17" s="29">
        <v>50000000</v>
      </c>
      <c r="E17" s="26">
        <v>0</v>
      </c>
      <c r="F17" s="38">
        <v>0</v>
      </c>
      <c r="G17" s="88">
        <v>0</v>
      </c>
      <c r="H17" s="38">
        <v>0</v>
      </c>
      <c r="I17" s="38">
        <v>0</v>
      </c>
      <c r="J17" s="38">
        <v>0</v>
      </c>
      <c r="K17" s="38">
        <v>46786085.390000001</v>
      </c>
      <c r="L17" s="38">
        <v>0</v>
      </c>
      <c r="M17" s="89">
        <v>3213914.61</v>
      </c>
      <c r="N17" s="89">
        <v>0</v>
      </c>
      <c r="O17" s="89">
        <v>0</v>
      </c>
      <c r="P17" s="89">
        <v>0</v>
      </c>
      <c r="Q17" s="89">
        <v>0</v>
      </c>
      <c r="R17" s="89"/>
      <c r="S17" s="28"/>
      <c r="T17" s="28"/>
      <c r="U17" s="28"/>
      <c r="V17" s="28"/>
      <c r="W17" s="110">
        <f t="shared" si="0"/>
        <v>50000000</v>
      </c>
      <c r="X17" s="90">
        <f t="shared" si="1"/>
        <v>1</v>
      </c>
      <c r="Y17" s="27">
        <f t="shared" si="2"/>
        <v>0</v>
      </c>
    </row>
    <row r="18" spans="1:28" ht="20.100000000000001" customHeight="1" x14ac:dyDescent="0.25">
      <c r="A18" s="32" t="s">
        <v>63</v>
      </c>
      <c r="B18" s="10" t="s">
        <v>406</v>
      </c>
      <c r="C18" s="10" t="s">
        <v>401</v>
      </c>
      <c r="D18" s="112">
        <v>53959000</v>
      </c>
      <c r="E18" s="84">
        <v>0</v>
      </c>
      <c r="F18" s="83">
        <v>0</v>
      </c>
      <c r="G18" s="85">
        <v>0</v>
      </c>
      <c r="H18" s="83">
        <v>0</v>
      </c>
      <c r="I18" s="83">
        <v>0</v>
      </c>
      <c r="J18" s="83">
        <v>0</v>
      </c>
      <c r="K18" s="83">
        <v>53959000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/>
      <c r="S18" s="28"/>
      <c r="T18" s="28"/>
      <c r="U18" s="28"/>
      <c r="V18" s="28"/>
      <c r="W18" s="110">
        <f t="shared" si="0"/>
        <v>53959000</v>
      </c>
      <c r="X18" s="86">
        <f t="shared" si="1"/>
        <v>1</v>
      </c>
      <c r="Y18" s="87">
        <f t="shared" si="2"/>
        <v>0</v>
      </c>
    </row>
    <row r="19" spans="1:28" ht="20.100000000000001" customHeight="1" x14ac:dyDescent="0.25">
      <c r="A19" s="36" t="s">
        <v>65</v>
      </c>
      <c r="B19" s="17" t="s">
        <v>407</v>
      </c>
      <c r="C19" s="17" t="s">
        <v>392</v>
      </c>
      <c r="D19" s="29">
        <v>49687713.170000002</v>
      </c>
      <c r="E19" s="26">
        <v>0</v>
      </c>
      <c r="F19" s="38">
        <v>0</v>
      </c>
      <c r="G19" s="88">
        <v>0</v>
      </c>
      <c r="H19" s="38">
        <v>0</v>
      </c>
      <c r="I19" s="38">
        <v>0</v>
      </c>
      <c r="J19" s="38">
        <v>0</v>
      </c>
      <c r="K19" s="38">
        <v>49687713.170000002</v>
      </c>
      <c r="L19" s="38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/>
      <c r="S19" s="28"/>
      <c r="T19" s="28"/>
      <c r="U19" s="28"/>
      <c r="V19" s="28"/>
      <c r="W19" s="110">
        <f t="shared" si="0"/>
        <v>49687713.170000002</v>
      </c>
      <c r="X19" s="90">
        <f t="shared" si="1"/>
        <v>1</v>
      </c>
      <c r="Y19" s="27">
        <f t="shared" si="2"/>
        <v>0</v>
      </c>
    </row>
    <row r="20" spans="1:28" ht="20.100000000000001" customHeight="1" x14ac:dyDescent="0.25">
      <c r="A20" s="32" t="s">
        <v>67</v>
      </c>
      <c r="B20" s="10" t="s">
        <v>408</v>
      </c>
      <c r="C20" s="10" t="s">
        <v>392</v>
      </c>
      <c r="D20" s="112">
        <v>40845410.479999997</v>
      </c>
      <c r="E20" s="84">
        <v>0</v>
      </c>
      <c r="F20" s="83">
        <v>0</v>
      </c>
      <c r="G20" s="85">
        <v>0</v>
      </c>
      <c r="H20" s="83">
        <v>0</v>
      </c>
      <c r="I20" s="83">
        <v>0</v>
      </c>
      <c r="J20" s="83">
        <v>0</v>
      </c>
      <c r="K20" s="83">
        <v>34986862.960000001</v>
      </c>
      <c r="L20" s="83">
        <v>5858547.5199999996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/>
      <c r="S20" s="28"/>
      <c r="T20" s="28"/>
      <c r="U20" s="28"/>
      <c r="V20" s="28"/>
      <c r="W20" s="110">
        <f t="shared" si="0"/>
        <v>40845410.480000004</v>
      </c>
      <c r="X20" s="86">
        <f t="shared" si="1"/>
        <v>1.0000000000000002</v>
      </c>
      <c r="Y20" s="87">
        <f t="shared" si="2"/>
        <v>0</v>
      </c>
    </row>
    <row r="21" spans="1:28" ht="20.100000000000001" customHeight="1" x14ac:dyDescent="0.25">
      <c r="A21" s="36" t="s">
        <v>69</v>
      </c>
      <c r="B21" s="17" t="s">
        <v>409</v>
      </c>
      <c r="C21" s="17" t="s">
        <v>401</v>
      </c>
      <c r="D21" s="29">
        <v>29040000</v>
      </c>
      <c r="E21" s="26">
        <v>0</v>
      </c>
      <c r="F21" s="38">
        <v>0</v>
      </c>
      <c r="G21" s="88">
        <v>0</v>
      </c>
      <c r="H21" s="38">
        <v>0</v>
      </c>
      <c r="I21" s="38">
        <v>0</v>
      </c>
      <c r="J21" s="38">
        <v>0</v>
      </c>
      <c r="K21" s="38">
        <v>29040000</v>
      </c>
      <c r="L21" s="38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/>
      <c r="S21" s="28"/>
      <c r="T21" s="28"/>
      <c r="U21" s="28"/>
      <c r="V21" s="28"/>
      <c r="W21" s="110">
        <f t="shared" si="0"/>
        <v>29040000</v>
      </c>
      <c r="X21" s="90">
        <f t="shared" si="1"/>
        <v>1</v>
      </c>
      <c r="Y21" s="27">
        <f t="shared" si="2"/>
        <v>0</v>
      </c>
    </row>
    <row r="22" spans="1:28" ht="20.100000000000001" customHeight="1" x14ac:dyDescent="0.25">
      <c r="A22" s="32" t="s">
        <v>71</v>
      </c>
      <c r="B22" s="10" t="s">
        <v>410</v>
      </c>
      <c r="C22" s="10" t="s">
        <v>392</v>
      </c>
      <c r="D22" s="112">
        <v>54900000</v>
      </c>
      <c r="E22" s="84">
        <v>0</v>
      </c>
      <c r="F22" s="83">
        <v>0</v>
      </c>
      <c r="G22" s="85">
        <v>0</v>
      </c>
      <c r="H22" s="83">
        <v>0</v>
      </c>
      <c r="I22" s="83">
        <v>0</v>
      </c>
      <c r="J22" s="83">
        <v>0</v>
      </c>
      <c r="K22" s="83">
        <v>53635943.869999997</v>
      </c>
      <c r="L22" s="83">
        <v>0</v>
      </c>
      <c r="M22" s="83">
        <v>1264056.1299999999</v>
      </c>
      <c r="N22" s="83">
        <v>0</v>
      </c>
      <c r="O22" s="83">
        <v>0</v>
      </c>
      <c r="P22" s="83">
        <v>0</v>
      </c>
      <c r="Q22" s="83">
        <v>0</v>
      </c>
      <c r="R22" s="83"/>
      <c r="S22" s="28"/>
      <c r="T22" s="28"/>
      <c r="U22" s="28"/>
      <c r="V22" s="28"/>
      <c r="W22" s="110">
        <f t="shared" si="0"/>
        <v>54900000</v>
      </c>
      <c r="X22" s="86">
        <f t="shared" si="1"/>
        <v>1</v>
      </c>
      <c r="Y22" s="87">
        <f t="shared" si="2"/>
        <v>0</v>
      </c>
    </row>
    <row r="23" spans="1:28" ht="19.5" customHeight="1" x14ac:dyDescent="0.25">
      <c r="A23" s="36" t="s">
        <v>73</v>
      </c>
      <c r="B23" s="17" t="s">
        <v>411</v>
      </c>
      <c r="C23" s="17" t="s">
        <v>394</v>
      </c>
      <c r="D23" s="29">
        <v>59700000</v>
      </c>
      <c r="E23" s="26">
        <v>0</v>
      </c>
      <c r="F23" s="38">
        <v>0</v>
      </c>
      <c r="G23" s="88">
        <v>0</v>
      </c>
      <c r="H23" s="38">
        <v>0</v>
      </c>
      <c r="I23" s="38">
        <v>0</v>
      </c>
      <c r="J23" s="38">
        <v>0</v>
      </c>
      <c r="K23" s="38">
        <v>42723785.57</v>
      </c>
      <c r="L23" s="38">
        <v>16976214.43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/>
      <c r="S23" s="28"/>
      <c r="T23" s="28"/>
      <c r="U23" s="28"/>
      <c r="V23" s="28"/>
      <c r="W23" s="110">
        <f t="shared" si="0"/>
        <v>59700000</v>
      </c>
      <c r="X23" s="90">
        <f t="shared" si="1"/>
        <v>1</v>
      </c>
      <c r="Y23" s="27">
        <f t="shared" si="2"/>
        <v>0</v>
      </c>
    </row>
    <row r="24" spans="1:28" ht="19.5" customHeight="1" x14ac:dyDescent="0.25">
      <c r="A24" s="32" t="s">
        <v>412</v>
      </c>
      <c r="B24" s="10" t="s">
        <v>413</v>
      </c>
      <c r="C24" s="10" t="s">
        <v>414</v>
      </c>
      <c r="D24" s="112">
        <v>299869740.06</v>
      </c>
      <c r="E24" s="84">
        <v>0</v>
      </c>
      <c r="F24" s="83">
        <v>0</v>
      </c>
      <c r="G24" s="85">
        <v>0</v>
      </c>
      <c r="H24" s="83">
        <v>0</v>
      </c>
      <c r="I24" s="83">
        <v>0</v>
      </c>
      <c r="J24" s="83">
        <v>0</v>
      </c>
      <c r="K24" s="83">
        <v>197811049.38999999</v>
      </c>
      <c r="L24" s="83">
        <v>72058690.670000002</v>
      </c>
      <c r="M24" s="83">
        <v>30000000</v>
      </c>
      <c r="N24" s="83">
        <v>0</v>
      </c>
      <c r="O24" s="83">
        <v>0</v>
      </c>
      <c r="P24" s="83">
        <v>0</v>
      </c>
      <c r="Q24" s="83">
        <v>0</v>
      </c>
      <c r="R24" s="83"/>
      <c r="S24" s="28"/>
      <c r="T24" s="28"/>
      <c r="U24" s="28"/>
      <c r="V24" s="28"/>
      <c r="W24" s="110">
        <f t="shared" si="0"/>
        <v>299869740.06</v>
      </c>
      <c r="X24" s="86">
        <f t="shared" si="1"/>
        <v>1</v>
      </c>
      <c r="Y24" s="87">
        <f t="shared" si="2"/>
        <v>0</v>
      </c>
      <c r="AA24" s="76"/>
      <c r="AB24" s="76"/>
    </row>
    <row r="25" spans="1:28" ht="20.100000000000001" customHeight="1" x14ac:dyDescent="0.25">
      <c r="A25" s="36" t="s">
        <v>77</v>
      </c>
      <c r="B25" s="17" t="s">
        <v>415</v>
      </c>
      <c r="C25" s="17" t="s">
        <v>394</v>
      </c>
      <c r="D25" s="29">
        <v>96407194.959999993</v>
      </c>
      <c r="E25" s="26">
        <v>0</v>
      </c>
      <c r="F25" s="38">
        <v>0</v>
      </c>
      <c r="G25" s="88">
        <v>0</v>
      </c>
      <c r="H25" s="38">
        <v>0</v>
      </c>
      <c r="I25" s="38">
        <v>0</v>
      </c>
      <c r="J25" s="38">
        <v>0</v>
      </c>
      <c r="K25" s="38">
        <v>96407194.959999993</v>
      </c>
      <c r="L25" s="38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/>
      <c r="S25" s="28"/>
      <c r="T25" s="28"/>
      <c r="U25" s="28"/>
      <c r="V25" s="28"/>
      <c r="W25" s="110">
        <f t="shared" si="0"/>
        <v>96407194.959999993</v>
      </c>
      <c r="X25" s="90">
        <f t="shared" si="1"/>
        <v>1</v>
      </c>
      <c r="Y25" s="27">
        <f t="shared" si="2"/>
        <v>0</v>
      </c>
      <c r="AA25" s="76"/>
    </row>
    <row r="26" spans="1:28" ht="20.100000000000001" customHeight="1" x14ac:dyDescent="0.25">
      <c r="A26" s="32" t="s">
        <v>79</v>
      </c>
      <c r="B26" s="10" t="s">
        <v>416</v>
      </c>
      <c r="C26" s="10" t="s">
        <v>403</v>
      </c>
      <c r="D26" s="112">
        <v>61867350</v>
      </c>
      <c r="E26" s="84">
        <v>0</v>
      </c>
      <c r="F26" s="83">
        <v>0</v>
      </c>
      <c r="G26" s="85">
        <v>0</v>
      </c>
      <c r="H26" s="83">
        <v>0</v>
      </c>
      <c r="I26" s="83">
        <v>0</v>
      </c>
      <c r="J26" s="83">
        <v>0</v>
      </c>
      <c r="K26" s="83">
        <v>61867350</v>
      </c>
      <c r="L26" s="83">
        <v>0</v>
      </c>
      <c r="M26" s="83">
        <v>0</v>
      </c>
      <c r="N26" s="83">
        <v>0</v>
      </c>
      <c r="O26" s="83">
        <v>0</v>
      </c>
      <c r="P26" s="83">
        <v>0</v>
      </c>
      <c r="Q26" s="83">
        <v>0</v>
      </c>
      <c r="R26" s="83"/>
      <c r="S26" s="28"/>
      <c r="T26" s="28"/>
      <c r="U26" s="28"/>
      <c r="V26" s="28"/>
      <c r="W26" s="110">
        <f t="shared" si="0"/>
        <v>61867350</v>
      </c>
      <c r="X26" s="86">
        <f t="shared" si="1"/>
        <v>1</v>
      </c>
      <c r="Y26" s="92">
        <f t="shared" si="2"/>
        <v>0</v>
      </c>
    </row>
    <row r="27" spans="1:28" ht="19.5" customHeight="1" x14ac:dyDescent="0.25">
      <c r="A27" s="36" t="s">
        <v>417</v>
      </c>
      <c r="B27" s="17" t="s">
        <v>418</v>
      </c>
      <c r="C27" s="17" t="s">
        <v>401</v>
      </c>
      <c r="D27" s="29">
        <f>23855042-4315058.12</f>
        <v>19539983.879999999</v>
      </c>
      <c r="E27" s="26">
        <v>0</v>
      </c>
      <c r="F27" s="38">
        <v>0</v>
      </c>
      <c r="G27" s="88">
        <v>0</v>
      </c>
      <c r="H27" s="38">
        <v>0</v>
      </c>
      <c r="I27" s="38">
        <v>0</v>
      </c>
      <c r="J27" s="38">
        <v>0</v>
      </c>
      <c r="K27" s="38">
        <v>13862197</v>
      </c>
      <c r="L27" s="38">
        <v>5677786.8799999999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/>
      <c r="S27" s="28"/>
      <c r="T27" s="28"/>
      <c r="U27" s="28"/>
      <c r="V27" s="28"/>
      <c r="W27" s="110">
        <f t="shared" si="0"/>
        <v>19539983.879999999</v>
      </c>
      <c r="X27" s="90">
        <f t="shared" si="1"/>
        <v>1</v>
      </c>
      <c r="Y27" s="27">
        <f t="shared" si="2"/>
        <v>0</v>
      </c>
    </row>
    <row r="28" spans="1:28" ht="20.100000000000001" customHeight="1" x14ac:dyDescent="0.25">
      <c r="A28" s="32" t="s">
        <v>85</v>
      </c>
      <c r="B28" s="10" t="s">
        <v>419</v>
      </c>
      <c r="C28" s="10" t="s">
        <v>394</v>
      </c>
      <c r="D28" s="112">
        <v>55278000</v>
      </c>
      <c r="E28" s="84">
        <v>0</v>
      </c>
      <c r="F28" s="83">
        <v>0</v>
      </c>
      <c r="G28" s="85">
        <v>0</v>
      </c>
      <c r="H28" s="83">
        <v>0</v>
      </c>
      <c r="I28" s="83">
        <v>0</v>
      </c>
      <c r="J28" s="83">
        <v>0</v>
      </c>
      <c r="K28" s="83">
        <v>54848909.880000003</v>
      </c>
      <c r="L28" s="83">
        <v>0</v>
      </c>
      <c r="M28" s="83">
        <v>0</v>
      </c>
      <c r="N28" s="83">
        <v>429090.12</v>
      </c>
      <c r="O28" s="83">
        <v>0</v>
      </c>
      <c r="P28" s="83">
        <v>0</v>
      </c>
      <c r="Q28" s="83">
        <v>0</v>
      </c>
      <c r="R28" s="83"/>
      <c r="S28" s="28"/>
      <c r="T28" s="28"/>
      <c r="U28" s="28"/>
      <c r="V28" s="28"/>
      <c r="W28" s="110">
        <f t="shared" si="0"/>
        <v>55278000</v>
      </c>
      <c r="X28" s="86">
        <f t="shared" si="1"/>
        <v>1</v>
      </c>
      <c r="Y28" s="87">
        <f t="shared" si="2"/>
        <v>0</v>
      </c>
    </row>
    <row r="29" spans="1:28" ht="20.100000000000001" customHeight="1" x14ac:dyDescent="0.25">
      <c r="A29" s="36" t="s">
        <v>87</v>
      </c>
      <c r="B29" s="17" t="s">
        <v>420</v>
      </c>
      <c r="C29" s="17" t="s">
        <v>394</v>
      </c>
      <c r="D29" s="29">
        <v>64439000</v>
      </c>
      <c r="E29" s="26">
        <v>0</v>
      </c>
      <c r="F29" s="38">
        <v>0</v>
      </c>
      <c r="G29" s="88">
        <v>0</v>
      </c>
      <c r="H29" s="38">
        <v>0</v>
      </c>
      <c r="I29" s="38">
        <v>0</v>
      </c>
      <c r="J29" s="38">
        <v>0</v>
      </c>
      <c r="K29" s="38">
        <v>63942862.590000004</v>
      </c>
      <c r="L29" s="38">
        <v>0</v>
      </c>
      <c r="M29" s="89">
        <v>0</v>
      </c>
      <c r="N29" s="89">
        <v>496137.41</v>
      </c>
      <c r="O29" s="89">
        <v>0</v>
      </c>
      <c r="P29" s="89">
        <v>0</v>
      </c>
      <c r="Q29" s="89">
        <v>0</v>
      </c>
      <c r="R29" s="89"/>
      <c r="S29" s="28"/>
      <c r="T29" s="28"/>
      <c r="U29" s="28"/>
      <c r="V29" s="28"/>
      <c r="W29" s="110">
        <f t="shared" si="0"/>
        <v>64439000</v>
      </c>
      <c r="X29" s="90">
        <f t="shared" si="1"/>
        <v>1</v>
      </c>
      <c r="Y29" s="27">
        <f t="shared" si="2"/>
        <v>0</v>
      </c>
    </row>
    <row r="30" spans="1:28" ht="20.100000000000001" customHeight="1" x14ac:dyDescent="0.25">
      <c r="A30" s="32" t="s">
        <v>93</v>
      </c>
      <c r="B30" s="10" t="s">
        <v>421</v>
      </c>
      <c r="C30" s="10" t="s">
        <v>401</v>
      </c>
      <c r="D30" s="112">
        <v>50000000</v>
      </c>
      <c r="E30" s="84">
        <v>0</v>
      </c>
      <c r="F30" s="83">
        <v>0</v>
      </c>
      <c r="G30" s="85">
        <v>0</v>
      </c>
      <c r="H30" s="83">
        <v>0</v>
      </c>
      <c r="I30" s="83">
        <v>0</v>
      </c>
      <c r="J30" s="83">
        <v>0</v>
      </c>
      <c r="K30" s="83">
        <v>50000000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83">
        <v>0</v>
      </c>
      <c r="R30" s="83"/>
      <c r="S30" s="28"/>
      <c r="T30" s="28"/>
      <c r="U30" s="28"/>
      <c r="V30" s="28"/>
      <c r="W30" s="110">
        <f t="shared" si="0"/>
        <v>50000000</v>
      </c>
      <c r="X30" s="86">
        <f t="shared" si="1"/>
        <v>1</v>
      </c>
      <c r="Y30" s="87">
        <f t="shared" si="2"/>
        <v>0</v>
      </c>
    </row>
    <row r="31" spans="1:28" ht="19.5" customHeight="1" x14ac:dyDescent="0.25">
      <c r="A31" s="36" t="s">
        <v>95</v>
      </c>
      <c r="B31" s="17" t="s">
        <v>422</v>
      </c>
      <c r="C31" s="17" t="s">
        <v>394</v>
      </c>
      <c r="D31" s="29">
        <v>55273000</v>
      </c>
      <c r="E31" s="26">
        <v>0</v>
      </c>
      <c r="F31" s="38">
        <v>0</v>
      </c>
      <c r="G31" s="88">
        <v>0</v>
      </c>
      <c r="H31" s="38">
        <v>0</v>
      </c>
      <c r="I31" s="38">
        <v>0</v>
      </c>
      <c r="J31" s="38">
        <v>0</v>
      </c>
      <c r="K31" s="38">
        <v>54216447.600000001</v>
      </c>
      <c r="L31" s="38">
        <v>0</v>
      </c>
      <c r="M31" s="89">
        <v>0</v>
      </c>
      <c r="N31" s="89">
        <v>1056552.3999999999</v>
      </c>
      <c r="O31" s="89">
        <v>0</v>
      </c>
      <c r="P31" s="89">
        <v>0</v>
      </c>
      <c r="Q31" s="89">
        <v>0</v>
      </c>
      <c r="R31" s="89"/>
      <c r="S31" s="28"/>
      <c r="T31" s="28"/>
      <c r="U31" s="28"/>
      <c r="V31" s="28"/>
      <c r="W31" s="110">
        <f t="shared" si="0"/>
        <v>55273000</v>
      </c>
      <c r="X31" s="90">
        <f t="shared" si="1"/>
        <v>1</v>
      </c>
      <c r="Y31" s="27">
        <f t="shared" si="2"/>
        <v>0</v>
      </c>
    </row>
    <row r="32" spans="1:28" ht="19.5" customHeight="1" x14ac:dyDescent="0.25">
      <c r="A32" s="32" t="s">
        <v>97</v>
      </c>
      <c r="B32" s="10" t="s">
        <v>423</v>
      </c>
      <c r="C32" s="10" t="s">
        <v>401</v>
      </c>
      <c r="D32" s="112">
        <v>31256000</v>
      </c>
      <c r="E32" s="84">
        <v>0</v>
      </c>
      <c r="F32" s="83">
        <v>0</v>
      </c>
      <c r="G32" s="85">
        <v>0</v>
      </c>
      <c r="H32" s="83">
        <v>0</v>
      </c>
      <c r="I32" s="83">
        <v>0</v>
      </c>
      <c r="J32" s="83">
        <v>0</v>
      </c>
      <c r="K32" s="83">
        <v>15447600</v>
      </c>
      <c r="L32" s="83">
        <v>0</v>
      </c>
      <c r="M32" s="83">
        <v>0</v>
      </c>
      <c r="N32" s="83">
        <v>0</v>
      </c>
      <c r="O32" s="83">
        <f>15808400</f>
        <v>15808400</v>
      </c>
      <c r="P32" s="83">
        <v>0</v>
      </c>
      <c r="Q32" s="83">
        <v>0</v>
      </c>
      <c r="R32" s="83"/>
      <c r="S32" s="28"/>
      <c r="T32" s="28"/>
      <c r="U32" s="28"/>
      <c r="V32" s="28"/>
      <c r="W32" s="110">
        <f t="shared" si="0"/>
        <v>31256000</v>
      </c>
      <c r="X32" s="86">
        <f t="shared" si="1"/>
        <v>1</v>
      </c>
      <c r="Y32" s="87">
        <f t="shared" si="2"/>
        <v>0</v>
      </c>
    </row>
    <row r="33" spans="1:27" ht="19.5" customHeight="1" x14ac:dyDescent="0.25">
      <c r="A33" s="36" t="s">
        <v>103</v>
      </c>
      <c r="B33" s="17" t="s">
        <v>424</v>
      </c>
      <c r="C33" s="17" t="s">
        <v>394</v>
      </c>
      <c r="D33" s="29">
        <v>59864000</v>
      </c>
      <c r="E33" s="26">
        <v>0</v>
      </c>
      <c r="F33" s="38">
        <v>0</v>
      </c>
      <c r="G33" s="88">
        <v>0</v>
      </c>
      <c r="H33" s="38">
        <v>0</v>
      </c>
      <c r="I33" s="38">
        <v>0</v>
      </c>
      <c r="J33" s="38">
        <v>0</v>
      </c>
      <c r="K33" s="38">
        <v>59435321.280000001</v>
      </c>
      <c r="L33" s="38">
        <v>0</v>
      </c>
      <c r="M33" s="89">
        <v>0</v>
      </c>
      <c r="N33" s="89">
        <v>428678.73</v>
      </c>
      <c r="O33" s="89">
        <v>0</v>
      </c>
      <c r="P33" s="89">
        <v>0</v>
      </c>
      <c r="Q33" s="89">
        <v>0</v>
      </c>
      <c r="R33" s="89"/>
      <c r="S33" s="28"/>
      <c r="T33" s="28"/>
      <c r="U33" s="28"/>
      <c r="V33" s="28"/>
      <c r="W33" s="110">
        <f t="shared" si="0"/>
        <v>59864000.009999998</v>
      </c>
      <c r="X33" s="90">
        <f t="shared" si="1"/>
        <v>1.0000000001670453</v>
      </c>
      <c r="Y33" s="27">
        <v>0</v>
      </c>
    </row>
    <row r="34" spans="1:27" ht="19.5" customHeight="1" x14ac:dyDescent="0.25">
      <c r="A34" s="32" t="s">
        <v>106</v>
      </c>
      <c r="B34" s="10" t="s">
        <v>425</v>
      </c>
      <c r="C34" s="10" t="s">
        <v>403</v>
      </c>
      <c r="D34" s="112">
        <v>415582562.51999998</v>
      </c>
      <c r="E34" s="84">
        <v>0</v>
      </c>
      <c r="F34" s="83">
        <v>0</v>
      </c>
      <c r="G34" s="85">
        <v>0</v>
      </c>
      <c r="H34" s="83">
        <v>0</v>
      </c>
      <c r="I34" s="83">
        <v>0</v>
      </c>
      <c r="J34" s="83">
        <v>0</v>
      </c>
      <c r="K34" s="83">
        <v>70152822.599999994</v>
      </c>
      <c r="L34" s="83">
        <v>108469901.94</v>
      </c>
      <c r="M34" s="83">
        <f>59034909.19+8848709</f>
        <v>67883618.189999998</v>
      </c>
      <c r="N34" s="83">
        <v>77004546.599999994</v>
      </c>
      <c r="O34" s="83">
        <v>0</v>
      </c>
      <c r="P34" s="83">
        <v>0</v>
      </c>
      <c r="Q34" s="83">
        <v>0</v>
      </c>
      <c r="R34" s="83">
        <v>89500547.010000005</v>
      </c>
      <c r="S34" s="28"/>
      <c r="T34" s="28"/>
      <c r="U34" s="28"/>
      <c r="V34" s="28"/>
      <c r="W34" s="110">
        <f t="shared" si="0"/>
        <v>413011436.33999997</v>
      </c>
      <c r="X34" s="86">
        <f t="shared" si="1"/>
        <v>0.99381320004282836</v>
      </c>
      <c r="Y34" s="87">
        <f t="shared" ref="Y34:Y65" si="3">D34-W34</f>
        <v>2571126.1800000072</v>
      </c>
    </row>
    <row r="35" spans="1:27" ht="20.100000000000001" customHeight="1" x14ac:dyDescent="0.25">
      <c r="A35" s="36" t="s">
        <v>112</v>
      </c>
      <c r="B35" s="17" t="s">
        <v>426</v>
      </c>
      <c r="C35" s="17" t="s">
        <v>394</v>
      </c>
      <c r="D35" s="29">
        <v>64455000</v>
      </c>
      <c r="E35" s="26">
        <v>0</v>
      </c>
      <c r="F35" s="38">
        <v>0</v>
      </c>
      <c r="G35" s="88">
        <v>0</v>
      </c>
      <c r="H35" s="38">
        <v>0</v>
      </c>
      <c r="I35" s="38">
        <v>0</v>
      </c>
      <c r="J35" s="38">
        <v>0</v>
      </c>
      <c r="K35" s="38">
        <v>0</v>
      </c>
      <c r="L35" s="38">
        <f>57321606.84+7133393.16</f>
        <v>64455000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/>
      <c r="S35" s="28"/>
      <c r="T35" s="28"/>
      <c r="U35" s="28"/>
      <c r="V35" s="28"/>
      <c r="W35" s="110">
        <f t="shared" si="0"/>
        <v>64455000</v>
      </c>
      <c r="X35" s="90">
        <f t="shared" si="1"/>
        <v>1</v>
      </c>
      <c r="Y35" s="27">
        <f t="shared" si="3"/>
        <v>0</v>
      </c>
    </row>
    <row r="36" spans="1:27" ht="19.5" customHeight="1" x14ac:dyDescent="0.25">
      <c r="A36" s="32" t="s">
        <v>427</v>
      </c>
      <c r="B36" s="10" t="s">
        <v>428</v>
      </c>
      <c r="C36" s="10" t="s">
        <v>401</v>
      </c>
      <c r="D36" s="112">
        <f>270582240-240582240</f>
        <v>30000000</v>
      </c>
      <c r="E36" s="84">
        <v>0</v>
      </c>
      <c r="F36" s="83">
        <v>0</v>
      </c>
      <c r="G36" s="85">
        <v>0</v>
      </c>
      <c r="H36" s="83">
        <v>0</v>
      </c>
      <c r="I36" s="83">
        <v>0</v>
      </c>
      <c r="J36" s="83">
        <v>0</v>
      </c>
      <c r="K36" s="83">
        <v>0</v>
      </c>
      <c r="L36" s="83">
        <v>30000000</v>
      </c>
      <c r="M36" s="83">
        <v>0</v>
      </c>
      <c r="N36" s="83">
        <v>0</v>
      </c>
      <c r="O36" s="83">
        <v>0</v>
      </c>
      <c r="P36" s="83">
        <v>0</v>
      </c>
      <c r="Q36" s="83">
        <v>0</v>
      </c>
      <c r="R36" s="83"/>
      <c r="S36" s="28"/>
      <c r="T36" s="28"/>
      <c r="U36" s="28"/>
      <c r="V36" s="28"/>
      <c r="W36" s="110">
        <f t="shared" si="0"/>
        <v>30000000</v>
      </c>
      <c r="X36" s="86">
        <f t="shared" si="1"/>
        <v>1</v>
      </c>
      <c r="Y36" s="87">
        <f t="shared" si="3"/>
        <v>0</v>
      </c>
      <c r="AA36" s="76"/>
    </row>
    <row r="37" spans="1:27" ht="19.5" customHeight="1" x14ac:dyDescent="0.25">
      <c r="A37" s="36" t="s">
        <v>123</v>
      </c>
      <c r="B37" s="17" t="s">
        <v>429</v>
      </c>
      <c r="C37" s="17" t="s">
        <v>430</v>
      </c>
      <c r="D37" s="29">
        <v>42477417.630000003</v>
      </c>
      <c r="E37" s="88">
        <v>0</v>
      </c>
      <c r="F37" s="38">
        <v>0</v>
      </c>
      <c r="G37" s="26">
        <v>0</v>
      </c>
      <c r="H37" s="38">
        <v>0</v>
      </c>
      <c r="I37" s="88">
        <v>0</v>
      </c>
      <c r="J37" s="38">
        <v>0</v>
      </c>
      <c r="K37" s="38">
        <v>0</v>
      </c>
      <c r="L37" s="38">
        <v>42477417.630000003</v>
      </c>
      <c r="M37" s="38">
        <v>0</v>
      </c>
      <c r="N37" s="38">
        <v>0</v>
      </c>
      <c r="O37" s="38">
        <v>0</v>
      </c>
      <c r="P37" s="38">
        <v>0</v>
      </c>
      <c r="Q37" s="89">
        <v>0</v>
      </c>
      <c r="R37" s="89"/>
      <c r="S37" s="28"/>
      <c r="T37" s="28"/>
      <c r="U37" s="28"/>
      <c r="V37" s="28"/>
      <c r="W37" s="110">
        <f t="shared" si="0"/>
        <v>42477417.630000003</v>
      </c>
      <c r="X37" s="90">
        <f t="shared" si="1"/>
        <v>1</v>
      </c>
      <c r="Y37" s="89">
        <f t="shared" si="3"/>
        <v>0</v>
      </c>
    </row>
    <row r="38" spans="1:27" ht="20.100000000000001" customHeight="1" x14ac:dyDescent="0.25">
      <c r="A38" s="58" t="s">
        <v>134</v>
      </c>
      <c r="B38" s="56" t="s">
        <v>431</v>
      </c>
      <c r="C38" s="56" t="s">
        <v>403</v>
      </c>
      <c r="D38" s="48">
        <v>39800940</v>
      </c>
      <c r="E38" s="93">
        <v>0</v>
      </c>
      <c r="F38" s="47">
        <v>0</v>
      </c>
      <c r="G38" s="40">
        <v>0</v>
      </c>
      <c r="H38" s="47">
        <v>0</v>
      </c>
      <c r="I38" s="93">
        <v>0</v>
      </c>
      <c r="J38" s="47">
        <v>0</v>
      </c>
      <c r="K38" s="47">
        <v>0</v>
      </c>
      <c r="L38" s="47">
        <v>0</v>
      </c>
      <c r="M38" s="47">
        <v>39800940</v>
      </c>
      <c r="N38" s="47">
        <v>0</v>
      </c>
      <c r="O38" s="47">
        <v>0</v>
      </c>
      <c r="P38" s="47">
        <v>0</v>
      </c>
      <c r="Q38" s="94">
        <v>0</v>
      </c>
      <c r="R38" s="94"/>
      <c r="S38" s="28"/>
      <c r="T38" s="28"/>
      <c r="U38" s="28"/>
      <c r="V38" s="28"/>
      <c r="W38" s="110">
        <f t="shared" si="0"/>
        <v>39800940</v>
      </c>
      <c r="X38" s="95">
        <f t="shared" si="1"/>
        <v>1</v>
      </c>
      <c r="Y38" s="94">
        <f t="shared" si="3"/>
        <v>0</v>
      </c>
    </row>
    <row r="39" spans="1:27" ht="20.100000000000001" customHeight="1" x14ac:dyDescent="0.25">
      <c r="A39" s="36" t="s">
        <v>150</v>
      </c>
      <c r="B39" s="17" t="s">
        <v>432</v>
      </c>
      <c r="C39" s="17" t="s">
        <v>433</v>
      </c>
      <c r="D39" s="29">
        <v>4019723.01</v>
      </c>
      <c r="E39" s="88">
        <v>0</v>
      </c>
      <c r="F39" s="38">
        <v>0</v>
      </c>
      <c r="G39" s="26">
        <v>0</v>
      </c>
      <c r="H39" s="38">
        <v>0</v>
      </c>
      <c r="I39" s="8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4019723.01</v>
      </c>
      <c r="O39" s="38">
        <v>0</v>
      </c>
      <c r="P39" s="38">
        <v>0</v>
      </c>
      <c r="Q39" s="89">
        <v>0</v>
      </c>
      <c r="R39" s="89"/>
      <c r="S39" s="28"/>
      <c r="T39" s="28"/>
      <c r="U39" s="28"/>
      <c r="V39" s="28"/>
      <c r="W39" s="110">
        <f t="shared" si="0"/>
        <v>4019723.01</v>
      </c>
      <c r="X39" s="90">
        <f t="shared" si="1"/>
        <v>1</v>
      </c>
      <c r="Y39" s="89">
        <f t="shared" si="3"/>
        <v>0</v>
      </c>
    </row>
    <row r="40" spans="1:27" ht="20.100000000000001" customHeight="1" x14ac:dyDescent="0.25">
      <c r="A40" s="32" t="s">
        <v>434</v>
      </c>
      <c r="B40" s="10" t="s">
        <v>435</v>
      </c>
      <c r="C40" s="10" t="s">
        <v>433</v>
      </c>
      <c r="D40" s="24">
        <f>162843330.73-9880922.4</f>
        <v>152962408.32999998</v>
      </c>
      <c r="E40" s="96">
        <v>0</v>
      </c>
      <c r="F40" s="15">
        <v>0</v>
      </c>
      <c r="G40" s="28">
        <v>0</v>
      </c>
      <c r="H40" s="15">
        <v>0</v>
      </c>
      <c r="I40" s="96">
        <v>0</v>
      </c>
      <c r="J40" s="15">
        <v>0</v>
      </c>
      <c r="K40" s="15">
        <v>0</v>
      </c>
      <c r="L40" s="15">
        <v>0</v>
      </c>
      <c r="M40" s="83">
        <v>0</v>
      </c>
      <c r="N40" s="97">
        <v>32232625.390000001</v>
      </c>
      <c r="O40" s="97">
        <v>91500000</v>
      </c>
      <c r="P40" s="97">
        <v>29229782.940000001</v>
      </c>
      <c r="Q40" s="98">
        <v>0</v>
      </c>
      <c r="R40" s="98"/>
      <c r="S40" s="28"/>
      <c r="T40" s="28"/>
      <c r="U40" s="28"/>
      <c r="V40" s="28"/>
      <c r="W40" s="110">
        <f t="shared" si="0"/>
        <v>152962408.33000001</v>
      </c>
      <c r="X40" s="99">
        <f t="shared" si="1"/>
        <v>1.0000000000000002</v>
      </c>
      <c r="Y40" s="83">
        <f t="shared" si="3"/>
        <v>0</v>
      </c>
    </row>
    <row r="41" spans="1:27" ht="19.5" customHeight="1" x14ac:dyDescent="0.25">
      <c r="A41" s="32" t="s">
        <v>436</v>
      </c>
      <c r="B41" s="10" t="s">
        <v>437</v>
      </c>
      <c r="C41" s="10" t="s">
        <v>392</v>
      </c>
      <c r="D41" s="24">
        <v>85228132.650000006</v>
      </c>
      <c r="E41" s="96">
        <v>0</v>
      </c>
      <c r="F41" s="15">
        <v>0</v>
      </c>
      <c r="G41" s="28">
        <v>0</v>
      </c>
      <c r="H41" s="15">
        <v>0</v>
      </c>
      <c r="I41" s="96">
        <v>0</v>
      </c>
      <c r="J41" s="15">
        <v>0</v>
      </c>
      <c r="K41" s="15">
        <v>0</v>
      </c>
      <c r="L41" s="15">
        <v>0</v>
      </c>
      <c r="M41" s="83">
        <v>0</v>
      </c>
      <c r="N41" s="97">
        <v>0</v>
      </c>
      <c r="O41" s="97">
        <v>0</v>
      </c>
      <c r="P41" s="97">
        <v>14279547.220000001</v>
      </c>
      <c r="Q41" s="98">
        <f>Liberações!E142+Liberações!E144+Liberações!E147+Liberações!E148+Liberações!E149</f>
        <v>70948585.430000007</v>
      </c>
      <c r="R41" s="98"/>
      <c r="S41" s="28"/>
      <c r="T41" s="28"/>
      <c r="U41" s="28"/>
      <c r="V41" s="28"/>
      <c r="W41" s="110">
        <f t="shared" si="0"/>
        <v>85228132.650000006</v>
      </c>
      <c r="X41" s="99">
        <f>ROUND(W41/D41,4)</f>
        <v>1</v>
      </c>
      <c r="Y41" s="83">
        <f t="shared" si="3"/>
        <v>0</v>
      </c>
    </row>
    <row r="42" spans="1:27" ht="20.100000000000001" customHeight="1" x14ac:dyDescent="0.25">
      <c r="A42" s="32" t="s">
        <v>438</v>
      </c>
      <c r="B42" s="10" t="s">
        <v>439</v>
      </c>
      <c r="C42" s="10" t="s">
        <v>392</v>
      </c>
      <c r="D42" s="24">
        <v>83252534.840000004</v>
      </c>
      <c r="E42" s="96">
        <v>0</v>
      </c>
      <c r="F42" s="15">
        <v>0</v>
      </c>
      <c r="G42" s="28">
        <v>0</v>
      </c>
      <c r="H42" s="15">
        <v>0</v>
      </c>
      <c r="I42" s="96">
        <v>0</v>
      </c>
      <c r="J42" s="15">
        <v>0</v>
      </c>
      <c r="K42" s="15">
        <v>0</v>
      </c>
      <c r="L42" s="15">
        <v>0</v>
      </c>
      <c r="M42" s="83">
        <v>0</v>
      </c>
      <c r="N42" s="97">
        <v>0</v>
      </c>
      <c r="O42" s="97">
        <v>0</v>
      </c>
      <c r="P42" s="97">
        <v>13544355.92</v>
      </c>
      <c r="Q42" s="98">
        <f>Liberações!E143+Liberações!E145+Liberações!E146+Liberações!E150+Liberações!E151</f>
        <v>69708178.920000002</v>
      </c>
      <c r="R42" s="98"/>
      <c r="S42" s="28"/>
      <c r="T42" s="28"/>
      <c r="U42" s="28"/>
      <c r="V42" s="28"/>
      <c r="W42" s="110">
        <f t="shared" si="0"/>
        <v>83252534.840000004</v>
      </c>
      <c r="X42" s="99">
        <f>ROUND(W42/D42,4)</f>
        <v>1</v>
      </c>
      <c r="Y42" s="83">
        <f t="shared" si="3"/>
        <v>0</v>
      </c>
    </row>
    <row r="43" spans="1:27" ht="20.100000000000001" customHeight="1" x14ac:dyDescent="0.25">
      <c r="A43" s="32" t="s">
        <v>176</v>
      </c>
      <c r="B43" s="10" t="s">
        <v>440</v>
      </c>
      <c r="C43" s="10" t="s">
        <v>392</v>
      </c>
      <c r="D43" s="24">
        <v>228672439.19999999</v>
      </c>
      <c r="E43" s="96"/>
      <c r="F43" s="15"/>
      <c r="G43" s="28"/>
      <c r="H43" s="15"/>
      <c r="I43" s="96"/>
      <c r="J43" s="15"/>
      <c r="K43" s="15"/>
      <c r="L43" s="15"/>
      <c r="M43" s="83"/>
      <c r="N43" s="97"/>
      <c r="O43" s="97"/>
      <c r="P43" s="97"/>
      <c r="Q43" s="98">
        <f>Liberações!E152+Liberações!E153+Liberações!E154</f>
        <v>186977152.86000001</v>
      </c>
      <c r="R43" s="98">
        <f>SUM(Liberações!E159,Liberações!E160,Liberações!E164)</f>
        <v>41695286.340000004</v>
      </c>
      <c r="S43" s="28"/>
      <c r="T43" s="28"/>
      <c r="U43" s="28"/>
      <c r="V43" s="28"/>
      <c r="W43" s="110">
        <f t="shared" si="0"/>
        <v>228672439.20000002</v>
      </c>
      <c r="X43" s="99">
        <f t="shared" ref="X43:X89" si="4">W43/D43</f>
        <v>1.0000000000000002</v>
      </c>
      <c r="Y43" s="83">
        <f t="shared" si="3"/>
        <v>0</v>
      </c>
    </row>
    <row r="44" spans="1:27" ht="20.100000000000001" customHeight="1" x14ac:dyDescent="0.25">
      <c r="A44" s="32" t="s">
        <v>441</v>
      </c>
      <c r="B44" s="10" t="s">
        <v>442</v>
      </c>
      <c r="C44" s="10" t="s">
        <v>392</v>
      </c>
      <c r="D44" s="24">
        <v>103459637.40000001</v>
      </c>
      <c r="E44" s="96"/>
      <c r="F44" s="15"/>
      <c r="G44" s="28"/>
      <c r="H44" s="15"/>
      <c r="I44" s="96"/>
      <c r="J44" s="15"/>
      <c r="K44" s="15"/>
      <c r="L44" s="15"/>
      <c r="M44" s="83"/>
      <c r="N44" s="97"/>
      <c r="O44" s="97"/>
      <c r="P44" s="97"/>
      <c r="Q44" s="98"/>
      <c r="R44" s="28">
        <v>99232394.299999997</v>
      </c>
      <c r="S44" s="28">
        <f>Liberações!E192</f>
        <v>4227243.0999999996</v>
      </c>
      <c r="T44" s="28"/>
      <c r="U44" s="28"/>
      <c r="V44" s="28"/>
      <c r="W44" s="110">
        <f t="shared" si="0"/>
        <v>103459637.39999999</v>
      </c>
      <c r="X44" s="99">
        <f t="shared" si="4"/>
        <v>0.99999999999999989</v>
      </c>
      <c r="Y44" s="83">
        <f t="shared" si="3"/>
        <v>0</v>
      </c>
    </row>
    <row r="45" spans="1:27" ht="20.100000000000001" customHeight="1" x14ac:dyDescent="0.25">
      <c r="A45" s="32" t="s">
        <v>443</v>
      </c>
      <c r="B45" s="10" t="s">
        <v>444</v>
      </c>
      <c r="C45" s="10" t="s">
        <v>392</v>
      </c>
      <c r="D45" s="24">
        <v>90858400.560000002</v>
      </c>
      <c r="E45" s="96"/>
      <c r="F45" s="15"/>
      <c r="G45" s="28"/>
      <c r="H45" s="15"/>
      <c r="I45" s="96"/>
      <c r="J45" s="15"/>
      <c r="K45" s="15"/>
      <c r="L45" s="15"/>
      <c r="M45" s="83"/>
      <c r="N45" s="97"/>
      <c r="O45" s="97"/>
      <c r="P45" s="97"/>
      <c r="Q45" s="98"/>
      <c r="R45" s="28">
        <v>86752556.730000004</v>
      </c>
      <c r="S45" s="28">
        <f>Liberações!E193</f>
        <v>4105843.83</v>
      </c>
      <c r="T45" s="28"/>
      <c r="U45" s="28"/>
      <c r="V45" s="28"/>
      <c r="W45" s="110">
        <f t="shared" si="0"/>
        <v>90858400.560000002</v>
      </c>
      <c r="X45" s="99">
        <f t="shared" si="4"/>
        <v>1</v>
      </c>
      <c r="Y45" s="83">
        <f t="shared" si="3"/>
        <v>0</v>
      </c>
    </row>
    <row r="46" spans="1:27" ht="20.100000000000001" customHeight="1" x14ac:dyDescent="0.25">
      <c r="A46" s="32" t="s">
        <v>445</v>
      </c>
      <c r="B46" s="10" t="s">
        <v>446</v>
      </c>
      <c r="C46" s="10" t="s">
        <v>392</v>
      </c>
      <c r="D46" s="24">
        <v>55786889.219999999</v>
      </c>
      <c r="E46" s="96"/>
      <c r="F46" s="15"/>
      <c r="G46" s="28"/>
      <c r="H46" s="15"/>
      <c r="I46" s="96"/>
      <c r="J46" s="15"/>
      <c r="K46" s="15"/>
      <c r="L46" s="15"/>
      <c r="M46" s="83"/>
      <c r="N46" s="97"/>
      <c r="O46" s="97"/>
      <c r="P46" s="97"/>
      <c r="Q46" s="98"/>
      <c r="R46" s="28">
        <v>53016770.450000003</v>
      </c>
      <c r="S46" s="28">
        <f>Liberações!E191</f>
        <v>2770118.77</v>
      </c>
      <c r="T46" s="28"/>
      <c r="U46" s="28"/>
      <c r="V46" s="28"/>
      <c r="W46" s="110">
        <f t="shared" si="0"/>
        <v>55786889.220000006</v>
      </c>
      <c r="X46" s="99">
        <f t="shared" si="4"/>
        <v>1.0000000000000002</v>
      </c>
      <c r="Y46" s="83">
        <f t="shared" si="3"/>
        <v>0</v>
      </c>
    </row>
    <row r="47" spans="1:27" ht="20.100000000000001" customHeight="1" x14ac:dyDescent="0.25">
      <c r="A47" s="32" t="s">
        <v>447</v>
      </c>
      <c r="B47" s="10" t="s">
        <v>448</v>
      </c>
      <c r="C47" s="10" t="s">
        <v>401</v>
      </c>
      <c r="D47" s="24">
        <v>183361938.16</v>
      </c>
      <c r="E47" s="96"/>
      <c r="F47" s="15"/>
      <c r="G47" s="28"/>
      <c r="H47" s="15"/>
      <c r="I47" s="96"/>
      <c r="J47" s="15"/>
      <c r="K47" s="15"/>
      <c r="L47" s="15"/>
      <c r="M47" s="83"/>
      <c r="N47" s="97"/>
      <c r="O47" s="97"/>
      <c r="P47" s="97"/>
      <c r="Q47" s="98"/>
      <c r="R47" s="28">
        <v>129039204.44</v>
      </c>
      <c r="S47" s="28">
        <f>SUM(Liberações!E187,Liberações!E189,Liberações!E194,Liberações!E197,Liberações!E203,Liberações!E213)</f>
        <v>51377293</v>
      </c>
      <c r="T47" s="28"/>
      <c r="U47" s="28">
        <v>2945440.69</v>
      </c>
      <c r="V47" s="28"/>
      <c r="W47" s="110">
        <f>SUM(E47:U47)</f>
        <v>183361938.13</v>
      </c>
      <c r="X47" s="99">
        <f t="shared" si="4"/>
        <v>0.99999999983638921</v>
      </c>
      <c r="Y47" s="83">
        <f t="shared" si="3"/>
        <v>3.0000001192092896E-2</v>
      </c>
    </row>
    <row r="48" spans="1:27" ht="20.100000000000001" customHeight="1" x14ac:dyDescent="0.25">
      <c r="A48" s="32" t="s">
        <v>195</v>
      </c>
      <c r="B48" s="10" t="s">
        <v>449</v>
      </c>
      <c r="C48" s="10" t="s">
        <v>401</v>
      </c>
      <c r="D48" s="24">
        <v>183361938.16</v>
      </c>
      <c r="E48" s="96"/>
      <c r="F48" s="15"/>
      <c r="G48" s="28"/>
      <c r="H48" s="15"/>
      <c r="I48" s="96"/>
      <c r="J48" s="15"/>
      <c r="K48" s="15"/>
      <c r="L48" s="15"/>
      <c r="M48" s="83"/>
      <c r="N48" s="97"/>
      <c r="O48" s="97"/>
      <c r="P48" s="97"/>
      <c r="Q48" s="98"/>
      <c r="R48" s="28">
        <v>93093942.069999993</v>
      </c>
      <c r="S48" s="28">
        <f>SUM(Liberações!E188,Liberações!E190,Liberações!E195,Liberações!E198,Liberações!E204,Liberações!E214)</f>
        <v>78629145.129999995</v>
      </c>
      <c r="T48" s="28"/>
      <c r="U48" s="28">
        <v>11638850.960000001</v>
      </c>
      <c r="V48" s="28"/>
      <c r="W48" s="110">
        <f>SUM(E48:U48)</f>
        <v>183361938.16</v>
      </c>
      <c r="X48" s="99">
        <f t="shared" si="4"/>
        <v>1</v>
      </c>
      <c r="Y48" s="83">
        <f t="shared" si="3"/>
        <v>0</v>
      </c>
    </row>
    <row r="49" spans="1:25" ht="20.100000000000001" customHeight="1" x14ac:dyDescent="0.25">
      <c r="A49" s="32" t="s">
        <v>212</v>
      </c>
      <c r="B49" s="10" t="s">
        <v>450</v>
      </c>
      <c r="C49" s="10" t="s">
        <v>392</v>
      </c>
      <c r="D49" s="24">
        <v>113680904.39</v>
      </c>
      <c r="E49" s="96"/>
      <c r="F49" s="15"/>
      <c r="G49" s="28"/>
      <c r="H49" s="15"/>
      <c r="I49" s="96"/>
      <c r="J49" s="15"/>
      <c r="K49" s="15"/>
      <c r="L49" s="15"/>
      <c r="M49" s="83"/>
      <c r="N49" s="97"/>
      <c r="O49" s="97"/>
      <c r="P49" s="97"/>
      <c r="Q49" s="98"/>
      <c r="R49" s="28"/>
      <c r="S49" s="28">
        <v>48953156.140000001</v>
      </c>
      <c r="T49" s="46">
        <f>SUM(Liberações!E238,Liberações!E272,Liberações!E291)</f>
        <v>64727748.25</v>
      </c>
      <c r="U49" s="46"/>
      <c r="V49" s="46"/>
      <c r="W49" s="110">
        <f>SUM(E49:T49)</f>
        <v>113680904.39</v>
      </c>
      <c r="X49" s="99">
        <f t="shared" si="4"/>
        <v>1</v>
      </c>
      <c r="Y49" s="83">
        <f t="shared" si="3"/>
        <v>0</v>
      </c>
    </row>
    <row r="50" spans="1:25" ht="20.100000000000001" customHeight="1" x14ac:dyDescent="0.25">
      <c r="A50" s="32" t="s">
        <v>214</v>
      </c>
      <c r="B50" s="10" t="s">
        <v>451</v>
      </c>
      <c r="C50" s="10" t="s">
        <v>392</v>
      </c>
      <c r="D50" s="24">
        <v>102312813.95</v>
      </c>
      <c r="E50" s="96"/>
      <c r="F50" s="15"/>
      <c r="G50" s="28"/>
      <c r="H50" s="15"/>
      <c r="I50" s="96"/>
      <c r="J50" s="15"/>
      <c r="K50" s="15"/>
      <c r="L50" s="15"/>
      <c r="M50" s="83"/>
      <c r="N50" s="97"/>
      <c r="O50" s="97"/>
      <c r="P50" s="97"/>
      <c r="Q50" s="98"/>
      <c r="R50" s="28"/>
      <c r="S50" s="28">
        <v>40886925.039999999</v>
      </c>
      <c r="T50" s="46">
        <f>SUM(Liberações!E232,Liberações!E270,Liberações!E292)</f>
        <v>61425888.920000002</v>
      </c>
      <c r="U50" s="46"/>
      <c r="V50" s="46"/>
      <c r="W50" s="110">
        <f>SUM(E50:T50)</f>
        <v>102312813.96000001</v>
      </c>
      <c r="X50" s="99">
        <f t="shared" si="4"/>
        <v>1.0000000000977396</v>
      </c>
      <c r="Y50" s="83">
        <f t="shared" si="3"/>
        <v>-1.000000536441803E-2</v>
      </c>
    </row>
    <row r="51" spans="1:25" ht="20.100000000000001" customHeight="1" x14ac:dyDescent="0.25">
      <c r="A51" s="32" t="s">
        <v>225</v>
      </c>
      <c r="B51" s="10" t="s">
        <v>452</v>
      </c>
      <c r="C51" s="10" t="s">
        <v>430</v>
      </c>
      <c r="D51" s="24">
        <v>274179982.11000001</v>
      </c>
      <c r="E51" s="96"/>
      <c r="F51" s="15"/>
      <c r="G51" s="28"/>
      <c r="H51" s="15"/>
      <c r="I51" s="96"/>
      <c r="J51" s="15"/>
      <c r="K51" s="15"/>
      <c r="L51" s="15"/>
      <c r="M51" s="83"/>
      <c r="N51" s="97"/>
      <c r="O51" s="97"/>
      <c r="P51" s="97"/>
      <c r="Q51" s="98"/>
      <c r="R51" s="28"/>
      <c r="S51" s="28">
        <v>100056686.84</v>
      </c>
      <c r="T51" s="46">
        <f>SUM(Liberações!E241,Liberações!E264,Liberações!E282,Liberações!E299)</f>
        <v>146496014.80000001</v>
      </c>
      <c r="U51" s="46">
        <v>27627280.469999999</v>
      </c>
      <c r="V51" s="46"/>
      <c r="W51" s="110">
        <f>SUM(E51:U51)</f>
        <v>274179982.11000001</v>
      </c>
      <c r="X51" s="99">
        <f t="shared" si="4"/>
        <v>1</v>
      </c>
      <c r="Y51" s="83">
        <f t="shared" si="3"/>
        <v>0</v>
      </c>
    </row>
    <row r="52" spans="1:25" ht="20.100000000000001" customHeight="1" x14ac:dyDescent="0.25">
      <c r="A52" s="108" t="s">
        <v>231</v>
      </c>
      <c r="B52" s="10" t="s">
        <v>453</v>
      </c>
      <c r="C52" s="10" t="s">
        <v>454</v>
      </c>
      <c r="D52" s="113">
        <v>95890000</v>
      </c>
      <c r="E52" s="96"/>
      <c r="F52" s="15"/>
      <c r="G52" s="28"/>
      <c r="H52" s="15"/>
      <c r="I52" s="96"/>
      <c r="J52" s="15"/>
      <c r="K52" s="15"/>
      <c r="L52" s="15"/>
      <c r="M52" s="83"/>
      <c r="N52" s="97"/>
      <c r="O52" s="97"/>
      <c r="P52" s="97"/>
      <c r="Q52" s="98"/>
      <c r="R52" s="28"/>
      <c r="S52" s="28">
        <f>SUM(Liberações!E201,Liberações!E224)</f>
        <v>72000000</v>
      </c>
      <c r="T52" s="28">
        <f>SUM(Liberações!E296)</f>
        <v>20000000</v>
      </c>
      <c r="U52" s="28">
        <v>3890000</v>
      </c>
      <c r="V52" s="28"/>
      <c r="W52" s="110">
        <f>SUM(E52:U52)</f>
        <v>95890000</v>
      </c>
      <c r="X52" s="99">
        <f t="shared" si="4"/>
        <v>1</v>
      </c>
      <c r="Y52" s="83">
        <f t="shared" si="3"/>
        <v>0</v>
      </c>
    </row>
    <row r="53" spans="1:25" ht="20.100000000000001" customHeight="1" x14ac:dyDescent="0.25">
      <c r="A53" s="108" t="s">
        <v>234</v>
      </c>
      <c r="B53" s="10" t="s">
        <v>455</v>
      </c>
      <c r="C53" s="10" t="s">
        <v>414</v>
      </c>
      <c r="D53" s="113">
        <v>60000000</v>
      </c>
      <c r="E53" s="96"/>
      <c r="F53" s="15"/>
      <c r="G53" s="28"/>
      <c r="H53" s="15"/>
      <c r="I53" s="96"/>
      <c r="J53" s="15"/>
      <c r="K53" s="15"/>
      <c r="L53" s="15"/>
      <c r="M53" s="83"/>
      <c r="N53" s="97"/>
      <c r="O53" s="97"/>
      <c r="P53" s="97"/>
      <c r="Q53" s="98"/>
      <c r="R53" s="28"/>
      <c r="S53" s="28">
        <v>36263828.93</v>
      </c>
      <c r="T53" s="28">
        <v>23736171.07</v>
      </c>
      <c r="U53" s="28"/>
      <c r="V53" s="28"/>
      <c r="W53" s="110">
        <f>SUM(E53:T53)</f>
        <v>60000000</v>
      </c>
      <c r="X53" s="99">
        <f t="shared" si="4"/>
        <v>1</v>
      </c>
      <c r="Y53" s="83">
        <f t="shared" si="3"/>
        <v>0</v>
      </c>
    </row>
    <row r="54" spans="1:25" ht="20.100000000000001" customHeight="1" x14ac:dyDescent="0.25">
      <c r="A54" s="108" t="s">
        <v>286</v>
      </c>
      <c r="B54" s="10" t="s">
        <v>456</v>
      </c>
      <c r="C54" s="10" t="s">
        <v>394</v>
      </c>
      <c r="D54" s="113">
        <v>77808580.650000006</v>
      </c>
      <c r="E54" s="96"/>
      <c r="F54" s="15"/>
      <c r="G54" s="28"/>
      <c r="H54" s="15"/>
      <c r="I54" s="96"/>
      <c r="J54" s="15"/>
      <c r="K54" s="15"/>
      <c r="L54" s="15"/>
      <c r="M54" s="83"/>
      <c r="N54" s="97"/>
      <c r="O54" s="97"/>
      <c r="P54" s="97"/>
      <c r="Q54" s="98"/>
      <c r="R54" s="28"/>
      <c r="S54" s="28">
        <v>1591583.18</v>
      </c>
      <c r="T54" s="46">
        <f>SUM(Liberações!E233,Liberações!E243,Liberações!E250,Liberações!E261,Liberações!E267,Liberações!E284)</f>
        <v>70618027.829999998</v>
      </c>
      <c r="U54" s="46">
        <v>5598969.6399999997</v>
      </c>
      <c r="V54" s="46"/>
      <c r="W54" s="110">
        <f>SUM(E54:U54)</f>
        <v>77808580.650000006</v>
      </c>
      <c r="X54" s="99">
        <f t="shared" si="4"/>
        <v>1</v>
      </c>
      <c r="Y54" s="83">
        <f t="shared" si="3"/>
        <v>0</v>
      </c>
    </row>
    <row r="55" spans="1:25" ht="20.100000000000001" customHeight="1" x14ac:dyDescent="0.25">
      <c r="A55" s="108" t="s">
        <v>288</v>
      </c>
      <c r="B55" s="10" t="s">
        <v>457</v>
      </c>
      <c r="C55" s="10" t="s">
        <v>394</v>
      </c>
      <c r="D55" s="113">
        <v>77808580.650000006</v>
      </c>
      <c r="E55" s="96"/>
      <c r="F55" s="15"/>
      <c r="G55" s="28"/>
      <c r="H55" s="15"/>
      <c r="I55" s="96"/>
      <c r="J55" s="15"/>
      <c r="K55" s="15"/>
      <c r="L55" s="15"/>
      <c r="M55" s="83"/>
      <c r="N55" s="97"/>
      <c r="O55" s="97"/>
      <c r="P55" s="97"/>
      <c r="Q55" s="98"/>
      <c r="R55" s="28"/>
      <c r="S55" s="28">
        <v>307387.24</v>
      </c>
      <c r="T55" s="46">
        <f>SUM(Liberações!E234,Liberações!E242,Liberações!E249,Liberações!E262,Liberações!E265,Liberações!E283)</f>
        <v>70635524.629999995</v>
      </c>
      <c r="U55" s="46">
        <v>6865668.7800000003</v>
      </c>
      <c r="V55" s="46"/>
      <c r="W55" s="110">
        <f>SUM(E55:U55)</f>
        <v>77808580.649999991</v>
      </c>
      <c r="X55" s="99">
        <f t="shared" si="4"/>
        <v>0.99999999999999978</v>
      </c>
      <c r="Y55" s="83">
        <f t="shared" si="3"/>
        <v>0</v>
      </c>
    </row>
    <row r="56" spans="1:25" ht="20.100000000000001" customHeight="1" x14ac:dyDescent="0.25">
      <c r="A56" s="108" t="s">
        <v>294</v>
      </c>
      <c r="B56" s="10" t="s">
        <v>458</v>
      </c>
      <c r="C56" s="10" t="s">
        <v>394</v>
      </c>
      <c r="D56" s="113">
        <v>77808580.650000006</v>
      </c>
      <c r="E56" s="96"/>
      <c r="F56" s="15"/>
      <c r="G56" s="28"/>
      <c r="H56" s="15"/>
      <c r="I56" s="96"/>
      <c r="J56" s="15"/>
      <c r="K56" s="15"/>
      <c r="L56" s="15"/>
      <c r="M56" s="83"/>
      <c r="N56" s="97"/>
      <c r="O56" s="97"/>
      <c r="P56" s="97"/>
      <c r="Q56" s="98"/>
      <c r="R56" s="28"/>
      <c r="S56" s="28">
        <v>271035.84999999998</v>
      </c>
      <c r="T56" s="46">
        <f>SUM(Liberações!E237,Liberações!E245,Liberações!E251,Liberações!E263,Liberações!E266,Liberações!E281)</f>
        <v>70638146.180000007</v>
      </c>
      <c r="U56" s="46">
        <v>6899398.6200000001</v>
      </c>
      <c r="V56" s="46"/>
      <c r="W56" s="110">
        <f>SUM(E56:U56)</f>
        <v>77808580.650000006</v>
      </c>
      <c r="X56" s="99">
        <f t="shared" si="4"/>
        <v>1</v>
      </c>
      <c r="Y56" s="83">
        <f t="shared" si="3"/>
        <v>0</v>
      </c>
    </row>
    <row r="57" spans="1:25" ht="20.100000000000001" customHeight="1" x14ac:dyDescent="0.25">
      <c r="A57" s="108" t="s">
        <v>292</v>
      </c>
      <c r="B57" s="10" t="s">
        <v>459</v>
      </c>
      <c r="C57" s="10" t="s">
        <v>394</v>
      </c>
      <c r="D57" s="113">
        <v>111715126.17</v>
      </c>
      <c r="E57" s="96"/>
      <c r="F57" s="15"/>
      <c r="G57" s="28"/>
      <c r="H57" s="15"/>
      <c r="I57" s="96"/>
      <c r="J57" s="15"/>
      <c r="K57" s="15"/>
      <c r="L57" s="15"/>
      <c r="M57" s="83"/>
      <c r="N57" s="97"/>
      <c r="O57" s="97"/>
      <c r="P57" s="97"/>
      <c r="Q57" s="97"/>
      <c r="R57" s="28"/>
      <c r="S57" s="28">
        <v>10469834.76</v>
      </c>
      <c r="T57" s="46">
        <f>SUM(Liberações!E236,Liberações!E244,Liberações!E248,Liberações!E260,Liberações!E269,Liberações!E288)</f>
        <v>101245291.41000001</v>
      </c>
      <c r="U57" s="46"/>
      <c r="V57" s="46"/>
      <c r="W57" s="110">
        <f>SUM(E57:T57)</f>
        <v>111715126.17000002</v>
      </c>
      <c r="X57" s="99">
        <f t="shared" si="4"/>
        <v>1.0000000000000002</v>
      </c>
      <c r="Y57" s="15">
        <f t="shared" si="3"/>
        <v>0</v>
      </c>
    </row>
    <row r="58" spans="1:25" ht="20.100000000000001" customHeight="1" x14ac:dyDescent="0.25">
      <c r="A58" s="108" t="s">
        <v>290</v>
      </c>
      <c r="B58" s="10" t="s">
        <v>460</v>
      </c>
      <c r="C58" s="10" t="s">
        <v>394</v>
      </c>
      <c r="D58" s="113">
        <v>77808580.650000006</v>
      </c>
      <c r="E58" s="96"/>
      <c r="F58" s="15"/>
      <c r="G58" s="28"/>
      <c r="H58" s="15"/>
      <c r="I58" s="96"/>
      <c r="J58" s="15"/>
      <c r="K58" s="15"/>
      <c r="L58" s="15"/>
      <c r="M58" s="83"/>
      <c r="N58" s="97"/>
      <c r="O58" s="97"/>
      <c r="P58" s="97"/>
      <c r="Q58" s="97"/>
      <c r="R58" s="28"/>
      <c r="S58" s="28">
        <v>267024.40999999997</v>
      </c>
      <c r="T58" s="46">
        <f>SUM(Liberações!E235,Liberações!E246,Liberações!E252,Liberações!E259,Liberações!E268,Liberações!E285)</f>
        <v>70255271.090000004</v>
      </c>
      <c r="U58" s="46">
        <v>7286285.1500000004</v>
      </c>
      <c r="V58" s="46"/>
      <c r="W58" s="110">
        <f>SUM(E58:U58)</f>
        <v>77808580.650000006</v>
      </c>
      <c r="X58" s="99">
        <f t="shared" si="4"/>
        <v>1</v>
      </c>
      <c r="Y58" s="15">
        <f t="shared" si="3"/>
        <v>0</v>
      </c>
    </row>
    <row r="59" spans="1:25" ht="20.100000000000001" customHeight="1" x14ac:dyDescent="0.25">
      <c r="A59" s="32" t="s">
        <v>300</v>
      </c>
      <c r="B59" s="10" t="s">
        <v>461</v>
      </c>
      <c r="C59" s="10" t="s">
        <v>401</v>
      </c>
      <c r="D59" s="113">
        <v>194155160.06999999</v>
      </c>
      <c r="E59" s="96"/>
      <c r="F59" s="15"/>
      <c r="G59" s="28"/>
      <c r="H59" s="15"/>
      <c r="I59" s="96"/>
      <c r="J59" s="15"/>
      <c r="K59" s="15"/>
      <c r="L59" s="15"/>
      <c r="M59" s="83"/>
      <c r="N59" s="97"/>
      <c r="O59" s="97"/>
      <c r="P59" s="97"/>
      <c r="Q59" s="97"/>
      <c r="R59" s="28"/>
      <c r="S59" s="28">
        <v>152369202.96000001</v>
      </c>
      <c r="T59" s="46">
        <f>SUM(Liberações!E240, Liberações!E276)</f>
        <v>39406915.420000002</v>
      </c>
      <c r="U59" s="46"/>
      <c r="V59" s="46"/>
      <c r="W59" s="110">
        <f>SUM(E59:T59)</f>
        <v>191776118.38</v>
      </c>
      <c r="X59" s="99">
        <f t="shared" si="4"/>
        <v>0.98774669862422271</v>
      </c>
      <c r="Y59" s="15">
        <f t="shared" si="3"/>
        <v>2379041.6899999976</v>
      </c>
    </row>
    <row r="60" spans="1:25" ht="20.100000000000001" customHeight="1" x14ac:dyDescent="0.25">
      <c r="A60" s="32" t="s">
        <v>298</v>
      </c>
      <c r="B60" s="10" t="s">
        <v>462</v>
      </c>
      <c r="C60" s="10" t="s">
        <v>401</v>
      </c>
      <c r="D60" s="113">
        <v>194174850.13</v>
      </c>
      <c r="E60" s="96"/>
      <c r="F60" s="15"/>
      <c r="G60" s="28"/>
      <c r="H60" s="15"/>
      <c r="I60" s="96"/>
      <c r="J60" s="15"/>
      <c r="K60" s="15"/>
      <c r="L60" s="15"/>
      <c r="M60" s="83"/>
      <c r="N60" s="97"/>
      <c r="O60" s="97"/>
      <c r="P60" s="97"/>
      <c r="Q60" s="97"/>
      <c r="R60" s="28"/>
      <c r="S60" s="28">
        <v>154105179.03999999</v>
      </c>
      <c r="T60" s="46">
        <f>SUM(Liberações!E239, Liberações!E275)</f>
        <v>37452520.039999999</v>
      </c>
      <c r="U60" s="46"/>
      <c r="V60" s="46"/>
      <c r="W60" s="110">
        <f>SUM(E60:T60)</f>
        <v>191557699.07999998</v>
      </c>
      <c r="X60" s="99">
        <f t="shared" si="4"/>
        <v>0.98652167853742212</v>
      </c>
      <c r="Y60" s="15">
        <f t="shared" si="3"/>
        <v>2617151.0500000119</v>
      </c>
    </row>
    <row r="61" spans="1:25" ht="20.100000000000001" customHeight="1" x14ac:dyDescent="0.25">
      <c r="A61" s="32" t="s">
        <v>258</v>
      </c>
      <c r="B61" s="10" t="s">
        <v>463</v>
      </c>
      <c r="C61" s="10" t="s">
        <v>401</v>
      </c>
      <c r="D61" s="113">
        <v>134805486.72</v>
      </c>
      <c r="E61" s="96"/>
      <c r="F61" s="15"/>
      <c r="G61" s="28"/>
      <c r="H61" s="15"/>
      <c r="I61" s="96"/>
      <c r="J61" s="15"/>
      <c r="K61" s="15"/>
      <c r="L61" s="15"/>
      <c r="M61" s="83"/>
      <c r="N61" s="97"/>
      <c r="O61" s="97"/>
      <c r="P61" s="97"/>
      <c r="Q61" s="97"/>
      <c r="R61" s="28"/>
      <c r="S61" s="109">
        <v>73055003.400000006</v>
      </c>
      <c r="T61" s="109">
        <f>SUM(Liberações!E279)</f>
        <v>43958035.549999997</v>
      </c>
      <c r="U61" s="109">
        <f>SUM(Liberações!E324,Liberações!E348)</f>
        <v>5489481.1100000003</v>
      </c>
      <c r="V61" s="109"/>
      <c r="W61" s="110">
        <f t="shared" ref="W61:W70" si="5">SUM(E61:U61)</f>
        <v>122502520.06</v>
      </c>
      <c r="X61" s="99">
        <f t="shared" si="4"/>
        <v>0.90873541604761177</v>
      </c>
      <c r="Y61" s="15">
        <f t="shared" si="3"/>
        <v>12302966.659999996</v>
      </c>
    </row>
    <row r="62" spans="1:25" ht="20.100000000000001" customHeight="1" x14ac:dyDescent="0.25">
      <c r="A62" s="32" t="s">
        <v>260</v>
      </c>
      <c r="B62" s="10" t="s">
        <v>464</v>
      </c>
      <c r="C62" s="10" t="s">
        <v>401</v>
      </c>
      <c r="D62" s="113">
        <v>127304765.68000001</v>
      </c>
      <c r="E62" s="96"/>
      <c r="F62" s="15"/>
      <c r="G62" s="28"/>
      <c r="H62" s="15"/>
      <c r="I62" s="96"/>
      <c r="J62" s="15"/>
      <c r="K62" s="15"/>
      <c r="L62" s="15"/>
      <c r="M62" s="83"/>
      <c r="N62" s="97"/>
      <c r="O62" s="97"/>
      <c r="P62" s="97"/>
      <c r="Q62" s="97"/>
      <c r="R62" s="28"/>
      <c r="S62" s="28">
        <v>76026532.019999996</v>
      </c>
      <c r="T62" s="28">
        <f>SUM(Liberações!E278)</f>
        <v>28275258.449999999</v>
      </c>
      <c r="U62" s="28">
        <f>SUM(Liberações!E319,Liberações!E351)</f>
        <v>16171578.35</v>
      </c>
      <c r="V62" s="28">
        <v>3569954.96</v>
      </c>
      <c r="W62" s="110">
        <f>SUM(E62:V62)</f>
        <v>124043323.77999999</v>
      </c>
      <c r="X62" s="99">
        <f t="shared" si="4"/>
        <v>0.97438083419282073</v>
      </c>
      <c r="Y62" s="15">
        <f t="shared" si="3"/>
        <v>3261441.9000000209</v>
      </c>
    </row>
    <row r="63" spans="1:25" ht="20.100000000000001" customHeight="1" x14ac:dyDescent="0.25">
      <c r="A63" s="32" t="s">
        <v>262</v>
      </c>
      <c r="B63" s="10" t="s">
        <v>465</v>
      </c>
      <c r="C63" s="10" t="s">
        <v>401</v>
      </c>
      <c r="D63" s="113">
        <v>136700004.97</v>
      </c>
      <c r="E63" s="96"/>
      <c r="F63" s="15"/>
      <c r="G63" s="28"/>
      <c r="H63" s="15"/>
      <c r="I63" s="96"/>
      <c r="J63" s="15"/>
      <c r="K63" s="15"/>
      <c r="L63" s="15"/>
      <c r="M63" s="83"/>
      <c r="N63" s="97"/>
      <c r="O63" s="97"/>
      <c r="P63" s="97"/>
      <c r="Q63" s="97"/>
      <c r="R63" s="28"/>
      <c r="S63" s="28">
        <v>69524455.650000006</v>
      </c>
      <c r="T63" s="28">
        <f>SUM(Liberações!E277)</f>
        <v>34581872.460000001</v>
      </c>
      <c r="U63" s="28">
        <f>SUM(Liberações!E323,Liberações!E352)</f>
        <v>16590488.41</v>
      </c>
      <c r="V63" s="28">
        <v>4692936.33</v>
      </c>
      <c r="W63" s="110">
        <f>SUM(E63:V63)</f>
        <v>125389752.85000001</v>
      </c>
      <c r="X63" s="99">
        <f t="shared" si="4"/>
        <v>0.91726224060868089</v>
      </c>
      <c r="Y63" s="15">
        <f t="shared" si="3"/>
        <v>11310252.11999999</v>
      </c>
    </row>
    <row r="64" spans="1:25" ht="20.100000000000001" customHeight="1" x14ac:dyDescent="0.25">
      <c r="A64" s="32" t="s">
        <v>264</v>
      </c>
      <c r="B64" s="10" t="s">
        <v>466</v>
      </c>
      <c r="C64" s="10" t="s">
        <v>414</v>
      </c>
      <c r="D64" s="113">
        <v>16000000</v>
      </c>
      <c r="E64" s="96"/>
      <c r="F64" s="15"/>
      <c r="G64" s="28"/>
      <c r="H64" s="15"/>
      <c r="I64" s="96"/>
      <c r="J64" s="15"/>
      <c r="K64" s="15"/>
      <c r="L64" s="15"/>
      <c r="M64" s="83"/>
      <c r="N64" s="97"/>
      <c r="O64" s="97"/>
      <c r="P64" s="97"/>
      <c r="Q64" s="97"/>
      <c r="R64" s="28"/>
      <c r="S64" s="28">
        <v>7863598.8399999999</v>
      </c>
      <c r="T64" s="28">
        <v>3617402.38</v>
      </c>
      <c r="U64" s="28">
        <f>SUM(Liberações!E310,Liberações!E340)</f>
        <v>3206307.29</v>
      </c>
      <c r="V64" s="28"/>
      <c r="W64" s="110">
        <f t="shared" si="5"/>
        <v>14687308.509999998</v>
      </c>
      <c r="X64" s="99">
        <f t="shared" si="4"/>
        <v>0.91795678187499985</v>
      </c>
      <c r="Y64" s="15">
        <f t="shared" si="3"/>
        <v>1312691.4900000021</v>
      </c>
    </row>
    <row r="65" spans="1:25" ht="20.100000000000001" customHeight="1" x14ac:dyDescent="0.25">
      <c r="A65" s="32" t="s">
        <v>266</v>
      </c>
      <c r="B65" s="10" t="s">
        <v>467</v>
      </c>
      <c r="C65" s="10" t="s">
        <v>414</v>
      </c>
      <c r="D65" s="113">
        <v>55000000</v>
      </c>
      <c r="E65" s="96"/>
      <c r="F65" s="15"/>
      <c r="G65" s="28"/>
      <c r="H65" s="15"/>
      <c r="I65" s="96"/>
      <c r="J65" s="15"/>
      <c r="K65" s="15"/>
      <c r="L65" s="15"/>
      <c r="M65" s="83"/>
      <c r="N65" s="97"/>
      <c r="O65" s="97"/>
      <c r="P65" s="97"/>
      <c r="Q65" s="97"/>
      <c r="R65" s="28"/>
      <c r="S65" s="28">
        <v>34064562.289999999</v>
      </c>
      <c r="T65" s="120">
        <v>10902306.609999999</v>
      </c>
      <c r="U65" s="120">
        <f>SUM(Liberações!E308,Liberações!E343)</f>
        <v>7246781.790000001</v>
      </c>
      <c r="V65" s="120"/>
      <c r="W65" s="110">
        <f t="shared" si="5"/>
        <v>52213650.689999998</v>
      </c>
      <c r="X65" s="99">
        <f t="shared" si="4"/>
        <v>0.94933910345454542</v>
      </c>
      <c r="Y65" s="15">
        <f t="shared" si="3"/>
        <v>2786349.3100000024</v>
      </c>
    </row>
    <row r="66" spans="1:25" ht="20.100000000000001" customHeight="1" x14ac:dyDescent="0.25">
      <c r="A66" s="32" t="s">
        <v>268</v>
      </c>
      <c r="B66" s="10" t="s">
        <v>468</v>
      </c>
      <c r="C66" s="10" t="s">
        <v>414</v>
      </c>
      <c r="D66" s="113">
        <v>62000000</v>
      </c>
      <c r="E66" s="96"/>
      <c r="F66" s="15"/>
      <c r="G66" s="28"/>
      <c r="H66" s="15"/>
      <c r="I66" s="96"/>
      <c r="J66" s="15"/>
      <c r="K66" s="15"/>
      <c r="L66" s="15"/>
      <c r="M66" s="83"/>
      <c r="N66" s="97"/>
      <c r="O66" s="97"/>
      <c r="P66" s="97"/>
      <c r="Q66" s="97"/>
      <c r="R66" s="28"/>
      <c r="S66" s="28">
        <v>28779780.199999999</v>
      </c>
      <c r="T66" s="120">
        <v>15061781.960000001</v>
      </c>
      <c r="U66" s="120">
        <f>SUM(Liberações!E311,Liberações!E345)</f>
        <v>11533372.629999999</v>
      </c>
      <c r="V66" s="120"/>
      <c r="W66" s="110">
        <f t="shared" si="5"/>
        <v>55374934.789999992</v>
      </c>
      <c r="X66" s="99">
        <f t="shared" si="4"/>
        <v>0.89314410951612888</v>
      </c>
      <c r="Y66" s="15">
        <f t="shared" ref="Y66:Y89" si="6">D66-W66</f>
        <v>6625065.2100000083</v>
      </c>
    </row>
    <row r="67" spans="1:25" ht="20.100000000000001" customHeight="1" x14ac:dyDescent="0.25">
      <c r="A67" s="32" t="s">
        <v>270</v>
      </c>
      <c r="B67" s="10" t="s">
        <v>469</v>
      </c>
      <c r="C67" s="10" t="s">
        <v>414</v>
      </c>
      <c r="D67" s="113">
        <v>51000000</v>
      </c>
      <c r="E67" s="96"/>
      <c r="F67" s="15"/>
      <c r="G67" s="28"/>
      <c r="H67" s="15"/>
      <c r="I67" s="96"/>
      <c r="J67" s="15"/>
      <c r="K67" s="15"/>
      <c r="L67" s="15"/>
      <c r="M67" s="83"/>
      <c r="N67" s="97"/>
      <c r="O67" s="97"/>
      <c r="P67" s="97"/>
      <c r="Q67" s="97"/>
      <c r="R67" s="28"/>
      <c r="S67" s="28">
        <v>23266134.59</v>
      </c>
      <c r="T67" s="120">
        <v>11500843.07</v>
      </c>
      <c r="U67" s="120">
        <f>SUM(Liberações!E312,Liberações!E341)</f>
        <v>11649669.32</v>
      </c>
      <c r="V67" s="120"/>
      <c r="W67" s="110">
        <f t="shared" si="5"/>
        <v>46416646.979999997</v>
      </c>
      <c r="X67" s="99">
        <f t="shared" si="4"/>
        <v>0.9101303329411764</v>
      </c>
      <c r="Y67" s="15">
        <f t="shared" si="6"/>
        <v>4583353.0200000033</v>
      </c>
    </row>
    <row r="68" spans="1:25" ht="20.100000000000001" customHeight="1" x14ac:dyDescent="0.25">
      <c r="A68" s="32" t="s">
        <v>272</v>
      </c>
      <c r="B68" s="10" t="s">
        <v>470</v>
      </c>
      <c r="C68" s="10" t="s">
        <v>414</v>
      </c>
      <c r="D68" s="113">
        <v>55000000</v>
      </c>
      <c r="E68" s="96"/>
      <c r="F68" s="15"/>
      <c r="G68" s="28"/>
      <c r="H68" s="15"/>
      <c r="I68" s="96"/>
      <c r="J68" s="15"/>
      <c r="K68" s="15"/>
      <c r="L68" s="15"/>
      <c r="M68" s="83"/>
      <c r="N68" s="97"/>
      <c r="O68" s="97"/>
      <c r="P68" s="97"/>
      <c r="Q68" s="97"/>
      <c r="R68" s="28"/>
      <c r="S68" s="28">
        <v>27173307.27</v>
      </c>
      <c r="T68" s="120">
        <v>13503553.640000001</v>
      </c>
      <c r="U68" s="120">
        <f>SUM(Liberações!E307,Liberações!E342)</f>
        <v>10145069.109999999</v>
      </c>
      <c r="V68" s="120"/>
      <c r="W68" s="110">
        <f t="shared" si="5"/>
        <v>50821930.019999996</v>
      </c>
      <c r="X68" s="99">
        <f t="shared" si="4"/>
        <v>0.9240350912727272</v>
      </c>
      <c r="Y68" s="15">
        <f t="shared" si="6"/>
        <v>4178069.9800000042</v>
      </c>
    </row>
    <row r="69" spans="1:25" ht="20.100000000000001" customHeight="1" x14ac:dyDescent="0.25">
      <c r="A69" s="32" t="s">
        <v>274</v>
      </c>
      <c r="B69" s="10" t="s">
        <v>471</v>
      </c>
      <c r="C69" s="10" t="s">
        <v>414</v>
      </c>
      <c r="D69" s="113">
        <v>49000000</v>
      </c>
      <c r="E69" s="96"/>
      <c r="F69" s="15"/>
      <c r="G69" s="28"/>
      <c r="H69" s="15"/>
      <c r="I69" s="96"/>
      <c r="J69" s="15"/>
      <c r="K69" s="15"/>
      <c r="L69" s="15"/>
      <c r="M69" s="83"/>
      <c r="N69" s="97"/>
      <c r="O69" s="97"/>
      <c r="P69" s="97"/>
      <c r="Q69" s="97"/>
      <c r="R69" s="28"/>
      <c r="S69" s="28">
        <v>22541578.199999999</v>
      </c>
      <c r="T69" s="120">
        <v>11400501.07</v>
      </c>
      <c r="U69" s="120">
        <f>SUM(Liberações!E309,Liberações!E339)</f>
        <v>9802950.5500000007</v>
      </c>
      <c r="V69" s="120"/>
      <c r="W69" s="110">
        <f t="shared" si="5"/>
        <v>43745029.819999993</v>
      </c>
      <c r="X69" s="99">
        <f t="shared" si="4"/>
        <v>0.89275571061224479</v>
      </c>
      <c r="Y69" s="15">
        <f t="shared" si="6"/>
        <v>5254970.1800000072</v>
      </c>
    </row>
    <row r="70" spans="1:25" ht="20.100000000000001" customHeight="1" x14ac:dyDescent="0.25">
      <c r="A70" s="32" t="s">
        <v>279</v>
      </c>
      <c r="B70" s="10" t="s">
        <v>472</v>
      </c>
      <c r="C70" s="10" t="s">
        <v>392</v>
      </c>
      <c r="D70" s="113">
        <v>140841810.36000001</v>
      </c>
      <c r="E70" s="96"/>
      <c r="F70" s="15"/>
      <c r="G70" s="28"/>
      <c r="H70" s="15"/>
      <c r="I70" s="96"/>
      <c r="J70" s="15"/>
      <c r="K70" s="15"/>
      <c r="L70" s="15"/>
      <c r="M70" s="83"/>
      <c r="N70" s="97"/>
      <c r="O70" s="97"/>
      <c r="P70" s="97"/>
      <c r="Q70" s="97"/>
      <c r="R70" s="28"/>
      <c r="S70" s="28">
        <v>57104628.82</v>
      </c>
      <c r="T70" s="28">
        <f>SUM(Liberações!E289)</f>
        <v>82733226.540000007</v>
      </c>
      <c r="U70" s="28">
        <v>1003955</v>
      </c>
      <c r="V70" s="28"/>
      <c r="W70" s="110">
        <f t="shared" si="5"/>
        <v>140841810.36000001</v>
      </c>
      <c r="X70" s="99">
        <f t="shared" si="4"/>
        <v>1</v>
      </c>
      <c r="Y70" s="15">
        <f t="shared" si="6"/>
        <v>0</v>
      </c>
    </row>
    <row r="71" spans="1:25" ht="20.100000000000001" customHeight="1" x14ac:dyDescent="0.25">
      <c r="A71" s="32" t="s">
        <v>277</v>
      </c>
      <c r="B71" s="10" t="s">
        <v>473</v>
      </c>
      <c r="C71" s="10" t="s">
        <v>392</v>
      </c>
      <c r="D71" s="113">
        <v>140841810.36000001</v>
      </c>
      <c r="E71" s="96"/>
      <c r="F71" s="15"/>
      <c r="G71" s="28"/>
      <c r="H71" s="15"/>
      <c r="I71" s="96"/>
      <c r="J71" s="15"/>
      <c r="K71" s="15"/>
      <c r="L71" s="15"/>
      <c r="M71" s="83"/>
      <c r="N71" s="97"/>
      <c r="O71" s="97"/>
      <c r="P71" s="97"/>
      <c r="Q71" s="97"/>
      <c r="R71" s="28"/>
      <c r="S71" s="28">
        <v>54453377.840000004</v>
      </c>
      <c r="T71" s="28">
        <f>SUM(Liberações!E287)</f>
        <v>60510388.700000003</v>
      </c>
      <c r="U71" s="28">
        <v>25878043.82</v>
      </c>
      <c r="V71" s="28"/>
      <c r="W71" s="110">
        <f>SUM(E71:V71)</f>
        <v>140841810.36000001</v>
      </c>
      <c r="X71" s="99">
        <f t="shared" si="4"/>
        <v>1</v>
      </c>
      <c r="Y71" s="15">
        <f t="shared" si="6"/>
        <v>0</v>
      </c>
    </row>
    <row r="72" spans="1:25" ht="20.100000000000001" customHeight="1" x14ac:dyDescent="0.25">
      <c r="A72" s="32" t="s">
        <v>282</v>
      </c>
      <c r="B72" s="10" t="s">
        <v>474</v>
      </c>
      <c r="C72" s="10" t="s">
        <v>401</v>
      </c>
      <c r="D72" s="113">
        <v>27935000</v>
      </c>
      <c r="E72" s="96"/>
      <c r="F72" s="15"/>
      <c r="G72" s="28"/>
      <c r="H72" s="15"/>
      <c r="I72" s="96"/>
      <c r="J72" s="15"/>
      <c r="K72" s="15"/>
      <c r="L72" s="15"/>
      <c r="M72" s="83"/>
      <c r="N72" s="97"/>
      <c r="O72" s="97"/>
      <c r="P72" s="97"/>
      <c r="Q72" s="97"/>
      <c r="R72" s="28"/>
      <c r="S72" s="28"/>
      <c r="T72" s="28">
        <f>SUM(Liberações!E231,Liberações!E273,Liberações!E294)</f>
        <v>21028116.57</v>
      </c>
      <c r="U72" s="28">
        <f>SUM(Liberações!E318,Liberações!E338)</f>
        <v>6906539.4300000006</v>
      </c>
      <c r="V72" s="28"/>
      <c r="W72" s="110">
        <f t="shared" ref="W72:W105" si="7">SUM(E72:V72)</f>
        <v>27934656</v>
      </c>
      <c r="X72" s="99">
        <f t="shared" si="4"/>
        <v>0.99998768569894403</v>
      </c>
      <c r="Y72" s="15">
        <f t="shared" si="6"/>
        <v>344</v>
      </c>
    </row>
    <row r="73" spans="1:25" ht="20.100000000000001" customHeight="1" x14ac:dyDescent="0.25">
      <c r="A73" s="32" t="s">
        <v>475</v>
      </c>
      <c r="B73" s="10" t="s">
        <v>476</v>
      </c>
      <c r="C73" s="10" t="s">
        <v>392</v>
      </c>
      <c r="D73" s="113">
        <v>158917996.40000001</v>
      </c>
      <c r="E73" s="96"/>
      <c r="F73" s="15"/>
      <c r="G73" s="28"/>
      <c r="H73" s="15"/>
      <c r="I73" s="96"/>
      <c r="J73" s="15"/>
      <c r="K73" s="15"/>
      <c r="L73" s="15"/>
      <c r="M73" s="83"/>
      <c r="N73" s="97"/>
      <c r="O73" s="97"/>
      <c r="P73" s="97"/>
      <c r="Q73" s="97"/>
      <c r="R73" s="28"/>
      <c r="S73" s="28"/>
      <c r="T73" s="28">
        <f>SUM(Liberações!E247,Liberações!E271,Liberações!E290)</f>
        <v>143623112.47</v>
      </c>
      <c r="U73" s="28">
        <f>SUM(Liberações!E327,Liberações!E350)</f>
        <v>15294883.93</v>
      </c>
      <c r="V73" s="28"/>
      <c r="W73" s="110">
        <f t="shared" si="7"/>
        <v>158917996.40000001</v>
      </c>
      <c r="X73" s="99">
        <f t="shared" si="4"/>
        <v>1</v>
      </c>
      <c r="Y73" s="15">
        <f t="shared" si="6"/>
        <v>0</v>
      </c>
    </row>
    <row r="74" spans="1:25" ht="20.100000000000001" customHeight="1" x14ac:dyDescent="0.25">
      <c r="A74" s="119" t="s">
        <v>356</v>
      </c>
      <c r="B74" s="10" t="s">
        <v>477</v>
      </c>
      <c r="C74" s="10" t="s">
        <v>392</v>
      </c>
      <c r="D74" s="113">
        <v>220183461</v>
      </c>
      <c r="E74" s="96"/>
      <c r="F74" s="15"/>
      <c r="G74" s="28"/>
      <c r="H74" s="15"/>
      <c r="I74" s="96"/>
      <c r="J74" s="15"/>
      <c r="K74" s="15"/>
      <c r="L74" s="15"/>
      <c r="M74" s="83"/>
      <c r="N74" s="97"/>
      <c r="O74" s="97"/>
      <c r="P74" s="97"/>
      <c r="Q74" s="97"/>
      <c r="R74" s="28"/>
      <c r="S74" s="28"/>
      <c r="T74" s="28">
        <f>SUM(Liberações!E286)</f>
        <v>82066568.390000001</v>
      </c>
      <c r="U74" s="28">
        <f>SUM(Liberações!E313,Liberações!E332)</f>
        <v>107646493.77000001</v>
      </c>
      <c r="V74" s="28">
        <v>30470398.84</v>
      </c>
      <c r="W74" s="110">
        <f t="shared" si="7"/>
        <v>220183461.00000003</v>
      </c>
      <c r="X74" s="99">
        <f t="shared" si="4"/>
        <v>1.0000000000000002</v>
      </c>
      <c r="Y74" s="15">
        <f t="shared" si="6"/>
        <v>0</v>
      </c>
    </row>
    <row r="75" spans="1:25" ht="20.100000000000001" customHeight="1" x14ac:dyDescent="0.25">
      <c r="A75" s="108" t="s">
        <v>366</v>
      </c>
      <c r="B75" s="10" t="s">
        <v>478</v>
      </c>
      <c r="C75" s="10" t="s">
        <v>401</v>
      </c>
      <c r="D75" s="113">
        <v>169688208.69999999</v>
      </c>
      <c r="E75" s="96"/>
      <c r="F75" s="15"/>
      <c r="G75" s="28"/>
      <c r="H75" s="15"/>
      <c r="I75" s="96"/>
      <c r="J75" s="15"/>
      <c r="K75" s="15"/>
      <c r="L75" s="15"/>
      <c r="M75" s="83"/>
      <c r="N75" s="97"/>
      <c r="O75" s="97"/>
      <c r="P75" s="97"/>
      <c r="Q75" s="97"/>
      <c r="R75" s="28"/>
      <c r="S75" s="28"/>
      <c r="T75" s="28">
        <f>SUM(Liberações!E297)</f>
        <v>134687062.41999999</v>
      </c>
      <c r="U75" s="28">
        <f>SUM(Liberações!E320,Liberações!E347)</f>
        <v>30452558.979999997</v>
      </c>
      <c r="V75" s="28">
        <v>185599.71</v>
      </c>
      <c r="W75" s="110">
        <f t="shared" si="7"/>
        <v>165325221.10999998</v>
      </c>
      <c r="X75" s="99">
        <f t="shared" si="4"/>
        <v>0.974288209985683</v>
      </c>
      <c r="Y75" s="15">
        <f t="shared" si="6"/>
        <v>4362987.5900000036</v>
      </c>
    </row>
    <row r="76" spans="1:25" ht="20.100000000000001" customHeight="1" x14ac:dyDescent="0.25">
      <c r="A76" s="108" t="s">
        <v>368</v>
      </c>
      <c r="B76" s="10" t="s">
        <v>479</v>
      </c>
      <c r="C76" s="10" t="s">
        <v>401</v>
      </c>
      <c r="D76" s="113">
        <v>122839676.76000001</v>
      </c>
      <c r="E76" s="96"/>
      <c r="F76" s="15"/>
      <c r="G76" s="28"/>
      <c r="H76" s="15"/>
      <c r="I76" s="96"/>
      <c r="J76" s="15"/>
      <c r="K76" s="15"/>
      <c r="L76" s="15"/>
      <c r="M76" s="83"/>
      <c r="N76" s="97"/>
      <c r="O76" s="97"/>
      <c r="P76" s="97"/>
      <c r="Q76" s="97"/>
      <c r="R76" s="28"/>
      <c r="S76" s="28"/>
      <c r="T76" s="28">
        <f>SUM(Liberações!E298)</f>
        <v>80358528.909999996</v>
      </c>
      <c r="U76" s="28">
        <f>SUM(Liberações!E321,Liberações!E346)</f>
        <v>27147622.98</v>
      </c>
      <c r="V76" s="28"/>
      <c r="W76" s="110">
        <f t="shared" si="7"/>
        <v>107506151.89</v>
      </c>
      <c r="X76" s="99">
        <f t="shared" si="4"/>
        <v>0.87517449349888699</v>
      </c>
      <c r="Y76" s="15">
        <f t="shared" si="6"/>
        <v>15333524.870000005</v>
      </c>
    </row>
    <row r="77" spans="1:25" ht="20.100000000000001" customHeight="1" x14ac:dyDescent="0.25">
      <c r="A77" s="108" t="s">
        <v>371</v>
      </c>
      <c r="B77" s="10" t="s">
        <v>480</v>
      </c>
      <c r="C77" s="10" t="s">
        <v>481</v>
      </c>
      <c r="D77" s="113">
        <v>150000000</v>
      </c>
      <c r="E77" s="96"/>
      <c r="F77" s="15"/>
      <c r="G77" s="28"/>
      <c r="H77" s="15"/>
      <c r="I77" s="96"/>
      <c r="J77" s="15"/>
      <c r="K77" s="15"/>
      <c r="L77" s="15"/>
      <c r="M77" s="83"/>
      <c r="N77" s="97"/>
      <c r="O77" s="97"/>
      <c r="P77" s="97"/>
      <c r="Q77" s="97"/>
      <c r="R77" s="28"/>
      <c r="S77" s="28"/>
      <c r="T77" s="28">
        <f>SUM(Liberações!E300)</f>
        <v>98216668.349999994</v>
      </c>
      <c r="U77" s="28">
        <v>51783331.649999999</v>
      </c>
      <c r="V77" s="28"/>
      <c r="W77" s="110">
        <f t="shared" si="7"/>
        <v>150000000</v>
      </c>
      <c r="X77" s="99">
        <f t="shared" si="4"/>
        <v>1</v>
      </c>
      <c r="Y77" s="15">
        <f t="shared" si="6"/>
        <v>0</v>
      </c>
    </row>
    <row r="78" spans="1:25" ht="20.100000000000001" customHeight="1" x14ac:dyDescent="0.25">
      <c r="A78" s="32" t="s">
        <v>487</v>
      </c>
      <c r="B78" s="10" t="s">
        <v>489</v>
      </c>
      <c r="C78" s="10" t="s">
        <v>401</v>
      </c>
      <c r="D78" s="113">
        <v>122794414.77</v>
      </c>
      <c r="E78" s="96"/>
      <c r="F78" s="15"/>
      <c r="G78" s="28"/>
      <c r="H78" s="15"/>
      <c r="I78" s="96"/>
      <c r="J78" s="15"/>
      <c r="K78" s="15"/>
      <c r="L78" s="15"/>
      <c r="M78" s="83"/>
      <c r="N78" s="97"/>
      <c r="O78" s="97"/>
      <c r="P78" s="97"/>
      <c r="Q78" s="97"/>
      <c r="R78" s="28"/>
      <c r="S78" s="28"/>
      <c r="T78" s="28"/>
      <c r="U78" s="28">
        <f>SUM(Liberações!E305,Liberações!E322)</f>
        <v>105786288.54000001</v>
      </c>
      <c r="V78" s="28">
        <f>SUM(Liberações!E359,Liberações!E371)</f>
        <v>2177605.29</v>
      </c>
      <c r="W78" s="110">
        <f t="shared" si="7"/>
        <v>107963893.83000001</v>
      </c>
      <c r="X78" s="99">
        <f t="shared" si="4"/>
        <v>0.87922479236715867</v>
      </c>
      <c r="Y78" s="15">
        <f t="shared" si="6"/>
        <v>14830520.939999983</v>
      </c>
    </row>
    <row r="79" spans="1:25" ht="20.100000000000001" customHeight="1" x14ac:dyDescent="0.25">
      <c r="A79" s="108" t="s">
        <v>514</v>
      </c>
      <c r="B79" s="10" t="s">
        <v>516</v>
      </c>
      <c r="C79" s="10" t="s">
        <v>392</v>
      </c>
      <c r="D79" s="113">
        <v>143102000</v>
      </c>
      <c r="E79" s="96"/>
      <c r="F79" s="15"/>
      <c r="G79" s="28"/>
      <c r="H79" s="15"/>
      <c r="I79" s="96"/>
      <c r="J79" s="15"/>
      <c r="K79" s="15"/>
      <c r="L79" s="15"/>
      <c r="M79" s="83"/>
      <c r="N79" s="97"/>
      <c r="O79" s="97"/>
      <c r="P79" s="97"/>
      <c r="Q79" s="97"/>
      <c r="R79" s="28"/>
      <c r="S79" s="28"/>
      <c r="T79" s="28"/>
      <c r="U79" s="28">
        <f>SUM(Liberações!E328,Liberações!E344)</f>
        <v>122848829.63</v>
      </c>
      <c r="V79" s="28"/>
      <c r="W79" s="110">
        <f t="shared" si="7"/>
        <v>122848829.63</v>
      </c>
      <c r="X79" s="99">
        <f t="shared" si="4"/>
        <v>0.85847038916297458</v>
      </c>
      <c r="Y79" s="15">
        <f t="shared" si="6"/>
        <v>20253170.370000005</v>
      </c>
    </row>
    <row r="80" spans="1:25" ht="20.100000000000001" customHeight="1" x14ac:dyDescent="0.25">
      <c r="A80" s="108" t="s">
        <v>518</v>
      </c>
      <c r="B80" s="10" t="s">
        <v>519</v>
      </c>
      <c r="C80" s="10" t="s">
        <v>392</v>
      </c>
      <c r="D80" s="113">
        <v>102760000</v>
      </c>
      <c r="E80" s="96"/>
      <c r="F80" s="15"/>
      <c r="G80" s="28"/>
      <c r="H80" s="15"/>
      <c r="I80" s="96"/>
      <c r="J80" s="15"/>
      <c r="K80" s="15"/>
      <c r="L80" s="15"/>
      <c r="M80" s="83"/>
      <c r="N80" s="97"/>
      <c r="O80" s="97"/>
      <c r="P80" s="97"/>
      <c r="Q80" s="97"/>
      <c r="R80" s="28"/>
      <c r="S80" s="28"/>
      <c r="T80" s="28"/>
      <c r="U80" s="28">
        <v>76936925.420000002</v>
      </c>
      <c r="V80" s="28">
        <v>25823074.579999998</v>
      </c>
      <c r="W80" s="110">
        <f t="shared" si="7"/>
        <v>102760000</v>
      </c>
      <c r="X80" s="99">
        <f t="shared" si="4"/>
        <v>1</v>
      </c>
      <c r="Y80" s="15">
        <f t="shared" si="6"/>
        <v>0</v>
      </c>
    </row>
    <row r="81" spans="1:25" ht="20.100000000000001" customHeight="1" x14ac:dyDescent="0.25">
      <c r="A81" s="108" t="s">
        <v>524</v>
      </c>
      <c r="B81" s="10" t="s">
        <v>523</v>
      </c>
      <c r="C81" s="10" t="s">
        <v>392</v>
      </c>
      <c r="D81" s="113">
        <v>102760000</v>
      </c>
      <c r="E81" s="96"/>
      <c r="F81" s="15"/>
      <c r="G81" s="28"/>
      <c r="H81" s="15"/>
      <c r="I81" s="96"/>
      <c r="J81" s="15"/>
      <c r="K81" s="15"/>
      <c r="L81" s="15"/>
      <c r="M81" s="83"/>
      <c r="N81" s="97"/>
      <c r="O81" s="97"/>
      <c r="P81" s="97"/>
      <c r="Q81" s="97"/>
      <c r="R81" s="28"/>
      <c r="S81" s="28"/>
      <c r="T81" s="28"/>
      <c r="U81" s="28">
        <v>75408113.400000006</v>
      </c>
      <c r="V81" s="28">
        <v>27351886.600000001</v>
      </c>
      <c r="W81" s="110">
        <f t="shared" si="7"/>
        <v>102760000</v>
      </c>
      <c r="X81" s="99">
        <f t="shared" si="4"/>
        <v>1</v>
      </c>
      <c r="Y81" s="15">
        <f t="shared" si="6"/>
        <v>0</v>
      </c>
    </row>
    <row r="82" spans="1:25" ht="20.100000000000001" customHeight="1" x14ac:dyDescent="0.25">
      <c r="A82" s="108" t="s">
        <v>527</v>
      </c>
      <c r="B82" s="10" t="s">
        <v>528</v>
      </c>
      <c r="C82" s="10" t="s">
        <v>403</v>
      </c>
      <c r="D82" s="113">
        <v>114000000</v>
      </c>
      <c r="E82" s="96"/>
      <c r="F82" s="15"/>
      <c r="G82" s="28"/>
      <c r="H82" s="15"/>
      <c r="I82" s="96"/>
      <c r="J82" s="15"/>
      <c r="K82" s="15"/>
      <c r="L82" s="15"/>
      <c r="M82" s="83"/>
      <c r="N82" s="97"/>
      <c r="O82" s="97"/>
      <c r="P82" s="97"/>
      <c r="Q82" s="97"/>
      <c r="R82" s="28"/>
      <c r="S82" s="28"/>
      <c r="T82" s="28"/>
      <c r="U82" s="28">
        <v>64525490.590000004</v>
      </c>
      <c r="V82" s="28">
        <v>49474509.409999996</v>
      </c>
      <c r="W82" s="110">
        <f t="shared" si="7"/>
        <v>114000000</v>
      </c>
      <c r="X82" s="99">
        <f t="shared" si="4"/>
        <v>1</v>
      </c>
      <c r="Y82" s="15">
        <f t="shared" si="6"/>
        <v>0</v>
      </c>
    </row>
    <row r="83" spans="1:25" ht="20.100000000000001" customHeight="1" x14ac:dyDescent="0.25">
      <c r="A83" s="108" t="s">
        <v>531</v>
      </c>
      <c r="B83" s="10" t="s">
        <v>532</v>
      </c>
      <c r="C83" s="10" t="s">
        <v>392</v>
      </c>
      <c r="D83" s="113">
        <v>102760000</v>
      </c>
      <c r="E83" s="96"/>
      <c r="F83" s="15"/>
      <c r="G83" s="28"/>
      <c r="H83" s="15"/>
      <c r="I83" s="96"/>
      <c r="J83" s="15"/>
      <c r="K83" s="15"/>
      <c r="L83" s="15"/>
      <c r="M83" s="83"/>
      <c r="N83" s="97"/>
      <c r="O83" s="97"/>
      <c r="P83" s="97"/>
      <c r="Q83" s="97"/>
      <c r="R83" s="28"/>
      <c r="S83" s="28"/>
      <c r="T83" s="28"/>
      <c r="U83" s="28">
        <v>74213606.109999999</v>
      </c>
      <c r="V83" s="28">
        <v>28546393.890000001</v>
      </c>
      <c r="W83" s="110">
        <f t="shared" si="7"/>
        <v>102760000</v>
      </c>
      <c r="X83" s="99">
        <f t="shared" si="4"/>
        <v>1</v>
      </c>
      <c r="Y83" s="15">
        <f t="shared" si="6"/>
        <v>0</v>
      </c>
    </row>
    <row r="84" spans="1:25" ht="20.100000000000001" customHeight="1" x14ac:dyDescent="0.25">
      <c r="A84" s="108" t="s">
        <v>535</v>
      </c>
      <c r="B84" s="10" t="s">
        <v>536</v>
      </c>
      <c r="C84" s="10" t="s">
        <v>392</v>
      </c>
      <c r="D84" s="113">
        <v>102760000</v>
      </c>
      <c r="E84" s="96"/>
      <c r="F84" s="15"/>
      <c r="G84" s="28"/>
      <c r="H84" s="15"/>
      <c r="I84" s="96"/>
      <c r="J84" s="15"/>
      <c r="K84" s="15"/>
      <c r="L84" s="15"/>
      <c r="M84" s="83"/>
      <c r="N84" s="97"/>
      <c r="O84" s="97"/>
      <c r="P84" s="97"/>
      <c r="Q84" s="97"/>
      <c r="R84" s="28"/>
      <c r="S84" s="28"/>
      <c r="T84" s="28"/>
      <c r="U84" s="28">
        <v>75408113.400000006</v>
      </c>
      <c r="V84" s="28">
        <v>27351886.600000001</v>
      </c>
      <c r="W84" s="110">
        <f t="shared" si="7"/>
        <v>102760000</v>
      </c>
      <c r="X84" s="99">
        <f t="shared" si="4"/>
        <v>1</v>
      </c>
      <c r="Y84" s="15">
        <f t="shared" si="6"/>
        <v>0</v>
      </c>
    </row>
    <row r="85" spans="1:25" ht="20.100000000000001" customHeight="1" x14ac:dyDescent="0.25">
      <c r="A85" s="108" t="s">
        <v>568</v>
      </c>
      <c r="B85" s="10" t="s">
        <v>558</v>
      </c>
      <c r="C85" s="10" t="s">
        <v>569</v>
      </c>
      <c r="D85" s="113">
        <v>69905099.849999994</v>
      </c>
      <c r="E85" s="96"/>
      <c r="F85" s="15"/>
      <c r="G85" s="28"/>
      <c r="H85" s="15"/>
      <c r="I85" s="96"/>
      <c r="J85" s="15"/>
      <c r="K85" s="15"/>
      <c r="L85" s="15"/>
      <c r="M85" s="83"/>
      <c r="N85" s="97"/>
      <c r="O85" s="97"/>
      <c r="P85" s="97"/>
      <c r="Q85" s="97"/>
      <c r="R85" s="28"/>
      <c r="S85" s="28"/>
      <c r="T85" s="28"/>
      <c r="U85" s="28"/>
      <c r="V85" s="28">
        <f>SUM(Liberações!E358,Liberações!E376)</f>
        <v>66817104.18</v>
      </c>
      <c r="W85" s="110">
        <f t="shared" si="7"/>
        <v>66817104.18</v>
      </c>
      <c r="X85" s="99">
        <f t="shared" si="4"/>
        <v>0.95582588857427986</v>
      </c>
      <c r="Y85" s="15">
        <f t="shared" si="6"/>
        <v>3087995.6699999943</v>
      </c>
    </row>
    <row r="86" spans="1:25" ht="20.100000000000001" customHeight="1" x14ac:dyDescent="0.25">
      <c r="A86" s="108" t="s">
        <v>565</v>
      </c>
      <c r="B86" s="10" t="s">
        <v>570</v>
      </c>
      <c r="C86" s="10" t="s">
        <v>569</v>
      </c>
      <c r="D86" s="113">
        <v>104153877.04000001</v>
      </c>
      <c r="E86" s="96"/>
      <c r="F86" s="15"/>
      <c r="G86" s="28"/>
      <c r="H86" s="15"/>
      <c r="I86" s="96"/>
      <c r="J86" s="15"/>
      <c r="K86" s="15"/>
      <c r="L86" s="15"/>
      <c r="M86" s="83"/>
      <c r="N86" s="97"/>
      <c r="O86" s="97"/>
      <c r="P86" s="97"/>
      <c r="Q86" s="97"/>
      <c r="R86" s="28"/>
      <c r="S86" s="28"/>
      <c r="T86" s="28"/>
      <c r="U86" s="28"/>
      <c r="V86" s="28">
        <f>SUM(Liberações!E361,Liberações!E377)</f>
        <v>103367940.49000001</v>
      </c>
      <c r="W86" s="110">
        <f t="shared" si="7"/>
        <v>103367940.49000001</v>
      </c>
      <c r="X86" s="99">
        <f t="shared" si="4"/>
        <v>0.99245408262912616</v>
      </c>
      <c r="Y86" s="15">
        <f t="shared" si="6"/>
        <v>785936.54999999702</v>
      </c>
    </row>
    <row r="87" spans="1:25" ht="20.100000000000001" customHeight="1" x14ac:dyDescent="0.25">
      <c r="A87" s="108" t="s">
        <v>566</v>
      </c>
      <c r="B87" s="10" t="s">
        <v>571</v>
      </c>
      <c r="C87" s="10" t="s">
        <v>414</v>
      </c>
      <c r="D87" s="113">
        <v>51000000</v>
      </c>
      <c r="E87" s="96"/>
      <c r="F87" s="15"/>
      <c r="G87" s="28"/>
      <c r="H87" s="15"/>
      <c r="I87" s="96"/>
      <c r="J87" s="15"/>
      <c r="K87" s="15"/>
      <c r="L87" s="15"/>
      <c r="M87" s="83"/>
      <c r="N87" s="97"/>
      <c r="O87" s="97"/>
      <c r="P87" s="97"/>
      <c r="Q87" s="97"/>
      <c r="R87" s="28"/>
      <c r="S87" s="28"/>
      <c r="T87" s="28"/>
      <c r="U87" s="28"/>
      <c r="V87" s="28">
        <v>50000000</v>
      </c>
      <c r="W87" s="110">
        <f t="shared" si="7"/>
        <v>50000000</v>
      </c>
      <c r="X87" s="99">
        <f t="shared" si="4"/>
        <v>0.98039215686274506</v>
      </c>
      <c r="Y87" s="15">
        <f t="shared" si="6"/>
        <v>1000000</v>
      </c>
    </row>
    <row r="88" spans="1:25" ht="20.100000000000001" customHeight="1" x14ac:dyDescent="0.25">
      <c r="A88" s="108" t="s">
        <v>573</v>
      </c>
      <c r="B88" s="10" t="s">
        <v>574</v>
      </c>
      <c r="C88" s="10" t="s">
        <v>414</v>
      </c>
      <c r="D88" s="113">
        <v>235764108.90000001</v>
      </c>
      <c r="E88" s="96"/>
      <c r="F88" s="15"/>
      <c r="G88" s="28"/>
      <c r="H88" s="15"/>
      <c r="I88" s="96"/>
      <c r="J88" s="15"/>
      <c r="K88" s="15"/>
      <c r="L88" s="15"/>
      <c r="M88" s="83"/>
      <c r="N88" s="97"/>
      <c r="O88" s="97"/>
      <c r="P88" s="97"/>
      <c r="Q88" s="97"/>
      <c r="R88" s="28"/>
      <c r="S88" s="28"/>
      <c r="T88" s="28"/>
      <c r="U88" s="28"/>
      <c r="V88" s="28">
        <f>SUM(Liberações!E363,Liberações!E378)</f>
        <v>168010016.54000002</v>
      </c>
      <c r="W88" s="110">
        <f t="shared" si="7"/>
        <v>168010016.54000002</v>
      </c>
      <c r="X88" s="99">
        <f t="shared" si="4"/>
        <v>0.712619140054358</v>
      </c>
      <c r="Y88" s="15">
        <f t="shared" si="6"/>
        <v>67754092.359999985</v>
      </c>
    </row>
    <row r="89" spans="1:25" ht="20.100000000000001" customHeight="1" x14ac:dyDescent="0.25">
      <c r="A89" s="108" t="s">
        <v>585</v>
      </c>
      <c r="B89" s="10" t="s">
        <v>586</v>
      </c>
      <c r="C89" s="10" t="s">
        <v>414</v>
      </c>
      <c r="D89" s="113">
        <v>30000000</v>
      </c>
      <c r="E89" s="96"/>
      <c r="F89" s="15"/>
      <c r="G89" s="28"/>
      <c r="H89" s="15"/>
      <c r="I89" s="96"/>
      <c r="J89" s="15"/>
      <c r="K89" s="15"/>
      <c r="L89" s="15"/>
      <c r="M89" s="83"/>
      <c r="N89" s="97"/>
      <c r="O89" s="97"/>
      <c r="P89" s="97"/>
      <c r="Q89" s="97"/>
      <c r="R89" s="28"/>
      <c r="S89" s="28"/>
      <c r="T89" s="28"/>
      <c r="U89" s="28"/>
      <c r="V89" s="28">
        <v>30000000</v>
      </c>
      <c r="W89" s="110">
        <f t="shared" si="7"/>
        <v>30000000</v>
      </c>
      <c r="X89" s="99">
        <f t="shared" si="4"/>
        <v>1</v>
      </c>
      <c r="Y89" s="15">
        <f t="shared" si="6"/>
        <v>0</v>
      </c>
    </row>
    <row r="90" spans="1:25" ht="20.100000000000001" customHeight="1" x14ac:dyDescent="0.25">
      <c r="A90" s="108"/>
      <c r="B90" s="10"/>
      <c r="C90" s="10"/>
      <c r="D90" s="113"/>
      <c r="E90" s="96"/>
      <c r="F90" s="15"/>
      <c r="G90" s="28"/>
      <c r="H90" s="15"/>
      <c r="I90" s="96"/>
      <c r="J90" s="15"/>
      <c r="K90" s="15"/>
      <c r="L90" s="15"/>
      <c r="M90" s="83"/>
      <c r="N90" s="97"/>
      <c r="O90" s="97"/>
      <c r="P90" s="97"/>
      <c r="Q90" s="97"/>
      <c r="R90" s="28"/>
      <c r="S90" s="28"/>
      <c r="T90" s="28"/>
      <c r="U90" s="28"/>
      <c r="V90" s="28"/>
      <c r="W90" s="110">
        <f t="shared" si="7"/>
        <v>0</v>
      </c>
      <c r="X90" s="99"/>
      <c r="Y90" s="15"/>
    </row>
    <row r="91" spans="1:25" ht="20.100000000000001" customHeight="1" x14ac:dyDescent="0.25">
      <c r="A91" s="108"/>
      <c r="B91" s="10"/>
      <c r="C91" s="10"/>
      <c r="D91" s="113"/>
      <c r="E91" s="96"/>
      <c r="F91" s="15"/>
      <c r="G91" s="28"/>
      <c r="H91" s="15"/>
      <c r="I91" s="96"/>
      <c r="J91" s="15"/>
      <c r="K91" s="15"/>
      <c r="L91" s="15"/>
      <c r="M91" s="83"/>
      <c r="N91" s="97"/>
      <c r="O91" s="97"/>
      <c r="P91" s="97"/>
      <c r="Q91" s="97"/>
      <c r="R91" s="28"/>
      <c r="S91" s="28"/>
      <c r="T91" s="28"/>
      <c r="U91" s="28"/>
      <c r="V91" s="28"/>
      <c r="W91" s="110">
        <f t="shared" si="7"/>
        <v>0</v>
      </c>
      <c r="X91" s="99"/>
      <c r="Y91" s="15"/>
    </row>
    <row r="92" spans="1:25" ht="20.100000000000001" customHeight="1" x14ac:dyDescent="0.25">
      <c r="A92" s="108"/>
      <c r="B92" s="10"/>
      <c r="C92" s="10"/>
      <c r="D92" s="113"/>
      <c r="E92" s="96"/>
      <c r="F92" s="15"/>
      <c r="G92" s="28"/>
      <c r="H92" s="15"/>
      <c r="I92" s="96"/>
      <c r="J92" s="15"/>
      <c r="K92" s="15"/>
      <c r="L92" s="15"/>
      <c r="M92" s="83"/>
      <c r="N92" s="97"/>
      <c r="O92" s="97"/>
      <c r="P92" s="97"/>
      <c r="Q92" s="97"/>
      <c r="R92" s="28"/>
      <c r="S92" s="28"/>
      <c r="T92" s="28"/>
      <c r="U92" s="28"/>
      <c r="V92" s="28"/>
      <c r="W92" s="110">
        <f t="shared" si="7"/>
        <v>0</v>
      </c>
      <c r="X92" s="99"/>
      <c r="Y92" s="15"/>
    </row>
    <row r="93" spans="1:25" ht="20.100000000000001" customHeight="1" x14ac:dyDescent="0.25">
      <c r="A93" s="108"/>
      <c r="B93" s="10"/>
      <c r="C93" s="10"/>
      <c r="D93" s="113"/>
      <c r="E93" s="96"/>
      <c r="F93" s="15"/>
      <c r="G93" s="28"/>
      <c r="H93" s="15"/>
      <c r="I93" s="96"/>
      <c r="J93" s="15"/>
      <c r="K93" s="15"/>
      <c r="L93" s="15"/>
      <c r="M93" s="83"/>
      <c r="N93" s="97"/>
      <c r="O93" s="97"/>
      <c r="P93" s="97"/>
      <c r="Q93" s="97"/>
      <c r="R93" s="28"/>
      <c r="S93" s="28"/>
      <c r="T93" s="28"/>
      <c r="U93" s="28"/>
      <c r="V93" s="28"/>
      <c r="W93" s="110">
        <f t="shared" si="7"/>
        <v>0</v>
      </c>
      <c r="X93" s="99"/>
      <c r="Y93" s="15"/>
    </row>
    <row r="94" spans="1:25" ht="20.100000000000001" customHeight="1" x14ac:dyDescent="0.25">
      <c r="A94" s="108"/>
      <c r="B94" s="10"/>
      <c r="C94" s="10"/>
      <c r="D94" s="113"/>
      <c r="E94" s="96"/>
      <c r="F94" s="15"/>
      <c r="G94" s="28"/>
      <c r="H94" s="15"/>
      <c r="I94" s="96"/>
      <c r="J94" s="15"/>
      <c r="K94" s="15"/>
      <c r="L94" s="15"/>
      <c r="M94" s="83"/>
      <c r="N94" s="97"/>
      <c r="O94" s="97"/>
      <c r="P94" s="97"/>
      <c r="Q94" s="97"/>
      <c r="R94" s="28"/>
      <c r="S94" s="28"/>
      <c r="T94" s="28"/>
      <c r="U94" s="28"/>
      <c r="V94" s="28"/>
      <c r="W94" s="110">
        <f t="shared" si="7"/>
        <v>0</v>
      </c>
      <c r="X94" s="99"/>
      <c r="Y94" s="15"/>
    </row>
    <row r="95" spans="1:25" ht="20.100000000000001" customHeight="1" x14ac:dyDescent="0.25">
      <c r="A95" s="108"/>
      <c r="B95" s="10"/>
      <c r="C95" s="10"/>
      <c r="D95" s="113"/>
      <c r="E95" s="96"/>
      <c r="F95" s="15"/>
      <c r="G95" s="28"/>
      <c r="H95" s="15"/>
      <c r="I95" s="96"/>
      <c r="J95" s="15"/>
      <c r="K95" s="15"/>
      <c r="L95" s="15"/>
      <c r="M95" s="83"/>
      <c r="N95" s="97"/>
      <c r="O95" s="97"/>
      <c r="P95" s="97"/>
      <c r="Q95" s="97"/>
      <c r="R95" s="28"/>
      <c r="S95" s="28"/>
      <c r="T95" s="28"/>
      <c r="U95" s="28"/>
      <c r="V95" s="28"/>
      <c r="W95" s="110">
        <f t="shared" si="7"/>
        <v>0</v>
      </c>
      <c r="X95" s="99"/>
      <c r="Y95" s="15"/>
    </row>
    <row r="96" spans="1:25" ht="20.100000000000001" customHeight="1" x14ac:dyDescent="0.25">
      <c r="A96" s="108"/>
      <c r="B96" s="10"/>
      <c r="C96" s="10"/>
      <c r="D96" s="113"/>
      <c r="E96" s="96"/>
      <c r="F96" s="15"/>
      <c r="G96" s="28"/>
      <c r="H96" s="15"/>
      <c r="I96" s="96"/>
      <c r="J96" s="15"/>
      <c r="K96" s="15"/>
      <c r="L96" s="15"/>
      <c r="M96" s="83"/>
      <c r="N96" s="97"/>
      <c r="O96" s="97"/>
      <c r="P96" s="97"/>
      <c r="Q96" s="97"/>
      <c r="R96" s="28"/>
      <c r="S96" s="28"/>
      <c r="T96" s="28"/>
      <c r="U96" s="28"/>
      <c r="V96" s="28"/>
      <c r="W96" s="110">
        <f t="shared" si="7"/>
        <v>0</v>
      </c>
      <c r="X96" s="99"/>
      <c r="Y96" s="15"/>
    </row>
    <row r="97" spans="1:1029" ht="20.100000000000001" customHeight="1" x14ac:dyDescent="0.25">
      <c r="A97" s="108"/>
      <c r="B97" s="10"/>
      <c r="C97" s="10"/>
      <c r="D97" s="113"/>
      <c r="E97" s="96"/>
      <c r="F97" s="15"/>
      <c r="G97" s="28"/>
      <c r="H97" s="15"/>
      <c r="I97" s="96"/>
      <c r="J97" s="15"/>
      <c r="K97" s="15"/>
      <c r="L97" s="15"/>
      <c r="M97" s="83"/>
      <c r="N97" s="97"/>
      <c r="O97" s="97"/>
      <c r="P97" s="97"/>
      <c r="Q97" s="97"/>
      <c r="R97" s="28"/>
      <c r="S97" s="28"/>
      <c r="T97" s="28"/>
      <c r="U97" s="28"/>
      <c r="V97" s="28"/>
      <c r="W97" s="110">
        <f t="shared" si="7"/>
        <v>0</v>
      </c>
      <c r="X97" s="99"/>
      <c r="Y97" s="15"/>
    </row>
    <row r="98" spans="1:1029" ht="20.100000000000001" customHeight="1" x14ac:dyDescent="0.25">
      <c r="A98" s="108"/>
      <c r="B98" s="10"/>
      <c r="C98" s="10"/>
      <c r="D98" s="113"/>
      <c r="E98" s="96"/>
      <c r="F98" s="15"/>
      <c r="G98" s="28"/>
      <c r="H98" s="15"/>
      <c r="I98" s="96"/>
      <c r="J98" s="15"/>
      <c r="K98" s="15"/>
      <c r="L98" s="15"/>
      <c r="M98" s="83"/>
      <c r="N98" s="97"/>
      <c r="O98" s="97"/>
      <c r="P98" s="97"/>
      <c r="Q98" s="97"/>
      <c r="R98" s="28"/>
      <c r="S98" s="28"/>
      <c r="T98" s="28"/>
      <c r="U98" s="28"/>
      <c r="V98" s="28"/>
      <c r="W98" s="110">
        <f t="shared" si="7"/>
        <v>0</v>
      </c>
      <c r="X98" s="99"/>
      <c r="Y98" s="15"/>
    </row>
    <row r="99" spans="1:1029" ht="20.100000000000001" customHeight="1" x14ac:dyDescent="0.25">
      <c r="A99" s="108"/>
      <c r="B99" s="10"/>
      <c r="C99" s="10"/>
      <c r="D99" s="113"/>
      <c r="E99" s="96"/>
      <c r="F99" s="15"/>
      <c r="G99" s="28"/>
      <c r="H99" s="15"/>
      <c r="I99" s="96"/>
      <c r="J99" s="15"/>
      <c r="K99" s="15"/>
      <c r="L99" s="15"/>
      <c r="M99" s="83"/>
      <c r="N99" s="97"/>
      <c r="O99" s="97"/>
      <c r="P99" s="97"/>
      <c r="Q99" s="97"/>
      <c r="R99" s="28"/>
      <c r="S99" s="28"/>
      <c r="T99" s="28"/>
      <c r="U99" s="28"/>
      <c r="V99" s="28"/>
      <c r="W99" s="110">
        <f t="shared" si="7"/>
        <v>0</v>
      </c>
      <c r="X99" s="99"/>
      <c r="Y99" s="15"/>
    </row>
    <row r="100" spans="1:1029" ht="20.100000000000001" customHeight="1" x14ac:dyDescent="0.25">
      <c r="A100" s="108"/>
      <c r="B100" s="10"/>
      <c r="C100" s="10"/>
      <c r="D100" s="113"/>
      <c r="E100" s="96"/>
      <c r="F100" s="15"/>
      <c r="G100" s="28"/>
      <c r="H100" s="15"/>
      <c r="I100" s="96"/>
      <c r="J100" s="15"/>
      <c r="K100" s="15"/>
      <c r="L100" s="15"/>
      <c r="M100" s="83"/>
      <c r="N100" s="97"/>
      <c r="O100" s="97"/>
      <c r="P100" s="97"/>
      <c r="Q100" s="97"/>
      <c r="R100" s="28"/>
      <c r="S100" s="28"/>
      <c r="T100" s="28"/>
      <c r="U100" s="28"/>
      <c r="V100" s="28"/>
      <c r="W100" s="110">
        <f t="shared" si="7"/>
        <v>0</v>
      </c>
      <c r="X100" s="99"/>
      <c r="Y100" s="15"/>
    </row>
    <row r="101" spans="1:1029" ht="20.100000000000001" customHeight="1" x14ac:dyDescent="0.25">
      <c r="A101" s="108"/>
      <c r="B101" s="10"/>
      <c r="C101" s="10"/>
      <c r="D101" s="113"/>
      <c r="E101" s="96"/>
      <c r="F101" s="15"/>
      <c r="G101" s="28"/>
      <c r="H101" s="15"/>
      <c r="I101" s="96"/>
      <c r="J101" s="15"/>
      <c r="K101" s="15"/>
      <c r="L101" s="15"/>
      <c r="M101" s="83"/>
      <c r="N101" s="97"/>
      <c r="O101" s="97"/>
      <c r="P101" s="97"/>
      <c r="Q101" s="97"/>
      <c r="R101" s="28"/>
      <c r="S101" s="28"/>
      <c r="T101" s="28"/>
      <c r="U101" s="28"/>
      <c r="V101" s="28"/>
      <c r="W101" s="110">
        <f t="shared" si="7"/>
        <v>0</v>
      </c>
      <c r="X101" s="99"/>
      <c r="Y101" s="15"/>
    </row>
    <row r="102" spans="1:1029" ht="20.100000000000001" customHeight="1" x14ac:dyDescent="0.25">
      <c r="A102" s="108"/>
      <c r="B102" s="10"/>
      <c r="C102" s="10"/>
      <c r="D102" s="113"/>
      <c r="E102" s="96"/>
      <c r="F102" s="15"/>
      <c r="G102" s="28"/>
      <c r="H102" s="15"/>
      <c r="I102" s="96"/>
      <c r="J102" s="15"/>
      <c r="K102" s="15"/>
      <c r="L102" s="15"/>
      <c r="M102" s="83"/>
      <c r="N102" s="97"/>
      <c r="O102" s="97"/>
      <c r="P102" s="97"/>
      <c r="Q102" s="97"/>
      <c r="R102" s="28"/>
      <c r="S102" s="28"/>
      <c r="T102" s="28"/>
      <c r="U102" s="28"/>
      <c r="V102" s="28"/>
      <c r="W102" s="110">
        <f t="shared" si="7"/>
        <v>0</v>
      </c>
      <c r="X102" s="99"/>
      <c r="Y102" s="15"/>
    </row>
    <row r="103" spans="1:1029" ht="20.100000000000001" customHeight="1" x14ac:dyDescent="0.25">
      <c r="A103" s="108"/>
      <c r="B103" s="10"/>
      <c r="C103" s="10"/>
      <c r="D103" s="113"/>
      <c r="E103" s="96"/>
      <c r="F103" s="15"/>
      <c r="G103" s="28"/>
      <c r="H103" s="15"/>
      <c r="I103" s="96"/>
      <c r="J103" s="15"/>
      <c r="K103" s="15"/>
      <c r="L103" s="15"/>
      <c r="M103" s="83"/>
      <c r="N103" s="97"/>
      <c r="O103" s="97"/>
      <c r="P103" s="97"/>
      <c r="Q103" s="97"/>
      <c r="R103" s="28"/>
      <c r="S103" s="28"/>
      <c r="T103" s="28"/>
      <c r="U103" s="28"/>
      <c r="V103" s="28"/>
      <c r="W103" s="110">
        <f t="shared" si="7"/>
        <v>0</v>
      </c>
      <c r="X103" s="99"/>
      <c r="Y103" s="15"/>
    </row>
    <row r="104" spans="1:1029" ht="20.100000000000001" customHeight="1" x14ac:dyDescent="0.25">
      <c r="A104" s="108"/>
      <c r="B104" s="10"/>
      <c r="C104" s="10"/>
      <c r="D104" s="113"/>
      <c r="E104" s="96"/>
      <c r="F104" s="15"/>
      <c r="G104" s="28"/>
      <c r="H104" s="15"/>
      <c r="I104" s="96"/>
      <c r="J104" s="15"/>
      <c r="K104" s="15"/>
      <c r="L104" s="15"/>
      <c r="M104" s="83"/>
      <c r="N104" s="97"/>
      <c r="O104" s="97"/>
      <c r="P104" s="97"/>
      <c r="Q104" s="97"/>
      <c r="R104" s="28"/>
      <c r="S104" s="28"/>
      <c r="T104" s="28"/>
      <c r="U104" s="28"/>
      <c r="V104" s="28"/>
      <c r="W104" s="110">
        <f t="shared" si="7"/>
        <v>0</v>
      </c>
      <c r="X104" s="99"/>
      <c r="Y104" s="15"/>
    </row>
    <row r="105" spans="1:1029" ht="20.100000000000001" customHeight="1" x14ac:dyDescent="0.25">
      <c r="A105" s="108"/>
      <c r="B105" s="10"/>
      <c r="C105" s="10"/>
      <c r="D105" s="113"/>
      <c r="E105" s="96"/>
      <c r="F105" s="15"/>
      <c r="G105" s="28"/>
      <c r="H105" s="15"/>
      <c r="I105" s="96"/>
      <c r="J105" s="15"/>
      <c r="K105" s="15"/>
      <c r="L105" s="15"/>
      <c r="M105" s="83"/>
      <c r="N105" s="97"/>
      <c r="O105" s="97"/>
      <c r="P105" s="97"/>
      <c r="Q105" s="97"/>
      <c r="R105" s="28"/>
      <c r="S105" s="28"/>
      <c r="T105" s="28"/>
      <c r="U105" s="28"/>
      <c r="V105" s="28"/>
      <c r="W105" s="110">
        <f t="shared" si="7"/>
        <v>0</v>
      </c>
      <c r="X105" s="99"/>
      <c r="Y105" s="15"/>
    </row>
    <row r="106" spans="1:1029" ht="20.100000000000001" customHeight="1" x14ac:dyDescent="0.25">
      <c r="A106" s="151" t="s">
        <v>14</v>
      </c>
      <c r="B106" s="151"/>
      <c r="C106" s="151"/>
      <c r="D106" s="100">
        <f>SUM(D8:D89)</f>
        <v>17571631823.649998</v>
      </c>
      <c r="E106" s="100">
        <f>SUM(E8:E88)</f>
        <v>70559612.49000001</v>
      </c>
      <c r="F106" s="100">
        <f>SUM(F8:F88)</f>
        <v>196122072</v>
      </c>
      <c r="G106" s="100">
        <f t="shared" ref="G106" si="8">SUM(G8:G71)</f>
        <v>1334907830</v>
      </c>
      <c r="H106" s="100">
        <f t="shared" ref="H106:U106" si="9">SUM(H8:H88)</f>
        <v>468293037</v>
      </c>
      <c r="I106" s="100">
        <f t="shared" si="9"/>
        <v>183587705</v>
      </c>
      <c r="J106" s="100">
        <f t="shared" si="9"/>
        <v>1037000000</v>
      </c>
      <c r="K106" s="100">
        <f t="shared" si="9"/>
        <v>2671425231.3100004</v>
      </c>
      <c r="L106" s="100">
        <f t="shared" si="9"/>
        <v>763492494.2700001</v>
      </c>
      <c r="M106" s="100">
        <f t="shared" si="9"/>
        <v>387181843.68000001</v>
      </c>
      <c r="N106" s="100">
        <f t="shared" si="9"/>
        <v>236415018.65999997</v>
      </c>
      <c r="O106" s="100">
        <f t="shared" si="9"/>
        <v>107308400</v>
      </c>
      <c r="P106" s="100">
        <f t="shared" si="9"/>
        <v>57053686.080000006</v>
      </c>
      <c r="Q106" s="100">
        <f t="shared" si="9"/>
        <v>327633917.21000004</v>
      </c>
      <c r="R106" s="100">
        <f t="shared" si="9"/>
        <v>592330701.33999991</v>
      </c>
      <c r="S106" s="100">
        <f t="shared" si="9"/>
        <v>1232504447.3399999</v>
      </c>
      <c r="T106" s="100">
        <f t="shared" si="9"/>
        <v>2464048779.1799998</v>
      </c>
      <c r="U106" s="100">
        <f t="shared" si="9"/>
        <v>1025828389.5200001</v>
      </c>
      <c r="V106" s="100">
        <f>SUM(V8:V89)</f>
        <v>1617839307.4200003</v>
      </c>
      <c r="W106" s="110">
        <f>SUM(E106:V106)</f>
        <v>14773532472.500002</v>
      </c>
      <c r="X106" s="101">
        <f>W106/D106</f>
        <v>0.8407604154678463</v>
      </c>
      <c r="Y106" s="100">
        <f>SUM(Y8:Y89)</f>
        <v>2798099351.1599998</v>
      </c>
      <c r="Z106"/>
    </row>
    <row r="107" spans="1:1029" ht="19.5" customHeight="1" x14ac:dyDescent="0.25">
      <c r="A107" t="s">
        <v>482</v>
      </c>
      <c r="B107"/>
      <c r="C107" s="102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  <c r="AMK107"/>
      <c r="AML107"/>
      <c r="AMM107"/>
      <c r="AMN107"/>
      <c r="AMO107"/>
    </row>
    <row r="108" spans="1:1029" ht="19.5" customHeight="1" x14ac:dyDescent="0.25">
      <c r="A108" t="s">
        <v>483</v>
      </c>
      <c r="B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 s="102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  <c r="AMK108"/>
      <c r="AML108"/>
      <c r="AMM108"/>
      <c r="AMN108"/>
      <c r="AMO108"/>
    </row>
    <row r="109" spans="1:1029" ht="19.5" customHeight="1" x14ac:dyDescent="0.25">
      <c r="A109" t="s">
        <v>484</v>
      </c>
      <c r="B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102"/>
      <c r="S109"/>
      <c r="T109"/>
      <c r="U109"/>
      <c r="V109"/>
      <c r="W109"/>
      <c r="X109"/>
      <c r="Y109" s="102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  <c r="AMK109"/>
      <c r="AML109"/>
      <c r="AMM109"/>
      <c r="AMN109"/>
      <c r="AMO109"/>
    </row>
    <row r="110" spans="1:1029" ht="20.100000000000001" customHeight="1" x14ac:dyDescent="0.25">
      <c r="A110" t="s">
        <v>485</v>
      </c>
      <c r="B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68"/>
      <c r="S110"/>
      <c r="T110"/>
      <c r="U110"/>
      <c r="V110"/>
      <c r="W110"/>
      <c r="X110"/>
      <c r="Y110" s="102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  <c r="AMK110"/>
      <c r="AML110"/>
      <c r="AMM110"/>
      <c r="AMN110"/>
      <c r="AMO110"/>
    </row>
    <row r="111" spans="1:1029" ht="20.100000000000001" customHeight="1" x14ac:dyDescent="0.25">
      <c r="A111" t="s">
        <v>486</v>
      </c>
      <c r="B111"/>
      <c r="C111" s="102"/>
      <c r="D111" s="103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  <c r="AMK111"/>
      <c r="AML111"/>
      <c r="AMM111"/>
      <c r="AMN111"/>
      <c r="AMO111"/>
    </row>
  </sheetData>
  <mergeCells count="10">
    <mergeCell ref="A106:C106"/>
    <mergeCell ref="A1:Y1"/>
    <mergeCell ref="A2:Y2"/>
    <mergeCell ref="A3:Y3"/>
    <mergeCell ref="A6:A7"/>
    <mergeCell ref="C6:C7"/>
    <mergeCell ref="D6:D7"/>
    <mergeCell ref="E6:X6"/>
    <mergeCell ref="Y6:Y7"/>
    <mergeCell ref="B6:B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Liberações</vt:lpstr>
      <vt:lpstr>Por Empresa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Breno Arruda Soares de Oliveira - SUDENE</dc:creator>
  <cp:keywords/>
  <dc:description/>
  <cp:lastModifiedBy>Patrícia Ribeiro da Fonte</cp:lastModifiedBy>
  <cp:revision>4</cp:revision>
  <dcterms:created xsi:type="dcterms:W3CDTF">2014-10-08T13:02:46Z</dcterms:created>
  <dcterms:modified xsi:type="dcterms:W3CDTF">2025-12-04T13:06:41Z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