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-my.sharepoint.com/personal/cinara_f_ferreira_economia_gov_br/Documents/Transposição/Legislação e Normativo/"/>
    </mc:Choice>
  </mc:AlternateContent>
  <xr:revisionPtr revIDLastSave="15" documentId="13_ncr:1_{DC55C249-C6D9-46CE-A797-7F7623FAEA75}" xr6:coauthVersionLast="47" xr6:coauthVersionMax="47" xr10:uidLastSave="{7CF85C0C-F81C-4C9C-BCA4-B122EA7A9135}"/>
  <bookViews>
    <workbookView xWindow="-28920" yWindow="-120" windowWidth="29040" windowHeight="15720" xr2:uid="{B25579E4-AC81-4C35-9BB2-DD28FCC8AC05}"/>
  </bookViews>
  <sheets>
    <sheet name="Consulta" sheetId="1" r:id="rId1"/>
    <sheet name="calculo remuneracao" sheetId="3" state="hidden" r:id="rId2"/>
    <sheet name="calculo desconto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G41" i="5" l="1"/>
  <c r="G42" i="5" s="1"/>
  <c r="G31" i="5"/>
  <c r="G33" i="5" s="1"/>
  <c r="G27" i="5"/>
  <c r="G26" i="5"/>
  <c r="B21" i="5"/>
  <c r="E22" i="5" s="1"/>
  <c r="C12" i="1" l="1"/>
  <c r="C15" i="1"/>
  <c r="C16" i="1" s="1"/>
  <c r="G36" i="5"/>
  <c r="H36" i="5" s="1"/>
  <c r="G34" i="5"/>
  <c r="H34" i="5" s="1"/>
  <c r="G37" i="5"/>
  <c r="H37" i="5" s="1"/>
  <c r="G38" i="5"/>
  <c r="H38" i="5" s="1"/>
  <c r="G35" i="5"/>
  <c r="H35" i="5" s="1"/>
  <c r="B9" i="5"/>
  <c r="B31" i="5"/>
  <c r="E21" i="5"/>
  <c r="B1" i="5"/>
  <c r="B2" i="5" s="1"/>
  <c r="C13" i="1" l="1"/>
</calcChain>
</file>

<file path=xl/sharedStrings.xml><?xml version="1.0" encoding="utf-8"?>
<sst xmlns="http://schemas.openxmlformats.org/spreadsheetml/2006/main" count="170" uniqueCount="134">
  <si>
    <t>Descrição</t>
  </si>
  <si>
    <t>Vencimento básico</t>
  </si>
  <si>
    <t>Auxílio Alimentação</t>
  </si>
  <si>
    <t>Previdência Social</t>
  </si>
  <si>
    <t xml:space="preserve">IRRF </t>
  </si>
  <si>
    <t>40 HORAS</t>
  </si>
  <si>
    <t>D IV</t>
  </si>
  <si>
    <t>D III</t>
  </si>
  <si>
    <t>D II</t>
  </si>
  <si>
    <t>D I</t>
  </si>
  <si>
    <t>Tabela III - Efeitos Financeiros a partir de 1º de agosto de 2020 ou da data da publicação, no Diário Oficial da União, do deferimento da opção de que trata o art. 3º desta Lei, se esta for posterior</t>
  </si>
  <si>
    <t>NS</t>
  </si>
  <si>
    <t>RENDIMENTOS BRUTOS</t>
  </si>
  <si>
    <t>Salário CLT</t>
  </si>
  <si>
    <t>SERVIDOR - ESTATUTÁRIO</t>
  </si>
  <si>
    <t>Valor</t>
  </si>
  <si>
    <t>Padrão do Cargo</t>
  </si>
  <si>
    <t>Classe do Cargo</t>
  </si>
  <si>
    <t>FAÇA SUA SIMULAÇÃO AQUI</t>
  </si>
  <si>
    <t>EMPREGADO - CELETISTA</t>
  </si>
  <si>
    <t>Rendimento Bruto</t>
  </si>
  <si>
    <t>Nível do Cargo</t>
  </si>
  <si>
    <t>A deduzir</t>
  </si>
  <si>
    <t>Descrição Valor Inicial</t>
  </si>
  <si>
    <t>Valor Inicial</t>
  </si>
  <si>
    <t>Valor Final</t>
  </si>
  <si>
    <t>Percentual</t>
  </si>
  <si>
    <t>Alíquota 1</t>
  </si>
  <si>
    <t>Alíquota 2</t>
  </si>
  <si>
    <t>Alíquota 3</t>
  </si>
  <si>
    <t>Alíquota 4</t>
  </si>
  <si>
    <t>Alíquota 5</t>
  </si>
  <si>
    <t>Alíquota 6</t>
  </si>
  <si>
    <t>Alíquota 7</t>
  </si>
  <si>
    <t>Alíquota 8</t>
  </si>
  <si>
    <t>Cálculo IRRF</t>
  </si>
  <si>
    <t>Remuneração Servidor</t>
  </si>
  <si>
    <t>Cálculo PSS</t>
  </si>
  <si>
    <t>Previsão de contracheque dos transpostos no QUADRO EM EXTINÇÃO DA ADMINISTRAÇÃO FEDERAL - Lei nº 13.681/2018:</t>
  </si>
  <si>
    <t>Valores aproximados de DESCONTOS</t>
  </si>
  <si>
    <t xml:space="preserve">OBSERVAÇÕES: </t>
  </si>
  <si>
    <t>1) Outros rendimentos brutos não computados na simulação: a) auxílio-transporte; b) assistência pré-escolar; c) percapita saúde</t>
  </si>
  <si>
    <t>Clica na opção abaixo e selecione na seta a opção do seu enquadramento:</t>
  </si>
  <si>
    <t>2) Esta planilha tem finalidade somente de simulação. Na execução da folha os valores e rúbricas poderão alterar os valores.</t>
  </si>
  <si>
    <t>NM</t>
  </si>
  <si>
    <t>DIV</t>
  </si>
  <si>
    <t>DIII</t>
  </si>
  <si>
    <t>DII</t>
  </si>
  <si>
    <t>DI</t>
  </si>
  <si>
    <t>Dedicação Exclusiva</t>
  </si>
  <si>
    <t>40 horas</t>
  </si>
  <si>
    <t>20 horas</t>
  </si>
  <si>
    <t>MAGISTÉRIO</t>
  </si>
  <si>
    <t>Em R$</t>
  </si>
  <si>
    <t>CLASSE</t>
  </si>
  <si>
    <t>NÍVEL</t>
  </si>
  <si>
    <t>VENCIMENTO BÁSICO</t>
  </si>
  <si>
    <t>REGIME DE TRABALHO</t>
  </si>
  <si>
    <t>20 HORAS</t>
  </si>
  <si>
    <t>DEDICAÇÃO EXCLUSIVA</t>
  </si>
  <si>
    <t>MAGISTÉRIONMDI120 horas</t>
  </si>
  <si>
    <t>MAGISTÉRIONMDI220 horas</t>
  </si>
  <si>
    <t>MAGISTÉRIONMDII120 horas</t>
  </si>
  <si>
    <t>MAGISTÉRIONMDII220 horas</t>
  </si>
  <si>
    <t>MAGISTÉRIONMDIII120 horas</t>
  </si>
  <si>
    <t>MAGISTÉRIONMDIII220 horas</t>
  </si>
  <si>
    <t>MAGISTÉRIONMDIII320 horas</t>
  </si>
  <si>
    <t>MAGISTÉRIONMDIII420 horas</t>
  </si>
  <si>
    <t>MAGISTÉRIONMDIV120 horas</t>
  </si>
  <si>
    <t>MAGISTÉRIONMDIV220 horas</t>
  </si>
  <si>
    <t>MAGISTÉRIONMDIV320 horas</t>
  </si>
  <si>
    <t>MAGISTÉRIONMDIV420 horas</t>
  </si>
  <si>
    <t>MAGISTÉRIONMDI140 horas</t>
  </si>
  <si>
    <t>MAGISTÉRIONMDI240 horas</t>
  </si>
  <si>
    <t>MAGISTÉRIONMDII140 horas</t>
  </si>
  <si>
    <t>MAGISTÉRIONMDII240 horas</t>
  </si>
  <si>
    <t>MAGISTÉRIONMDIII140 horas</t>
  </si>
  <si>
    <t>MAGISTÉRIONMDIII240 horas</t>
  </si>
  <si>
    <t>MAGISTÉRIONMDIII340 horas</t>
  </si>
  <si>
    <t>MAGISTÉRIONMDIII440 horas</t>
  </si>
  <si>
    <t>MAGISTÉRIONMDIV140 horas</t>
  </si>
  <si>
    <t>MAGISTÉRIONMDIV240 horas</t>
  </si>
  <si>
    <t>MAGISTÉRIONMDIV340 horas</t>
  </si>
  <si>
    <t>MAGISTÉRIONMDIV440 horas</t>
  </si>
  <si>
    <t>MAGISTÉRIONMDI1Dedicação Exclusiva</t>
  </si>
  <si>
    <t>MAGISTÉRIONMDI2Dedicação Exclusiva</t>
  </si>
  <si>
    <t>MAGISTÉRIONMDII1Dedicação Exclusiva</t>
  </si>
  <si>
    <t>MAGISTÉRIONMDII2Dedicação Exclusiva</t>
  </si>
  <si>
    <t>MAGISTÉRIONMDIII1Dedicação Exclusiva</t>
  </si>
  <si>
    <t>MAGISTÉRIONMDIII2Dedicação Exclusiva</t>
  </si>
  <si>
    <t>MAGISTÉRIONMDIII3Dedicação Exclusiva</t>
  </si>
  <si>
    <t>MAGISTÉRIONMDIII4Dedicação Exclusiva</t>
  </si>
  <si>
    <t>MAGISTÉRIONMDIV1Dedicação Exclusiva</t>
  </si>
  <si>
    <t>MAGISTÉRIONMDIV2Dedicação Exclusiva</t>
  </si>
  <si>
    <t>MAGISTÉRIONMDIV3Dedicação Exclusiva</t>
  </si>
  <si>
    <t>MAGISTÉRIONMDIV4Dedicação Exclusiva</t>
  </si>
  <si>
    <t>MAGISTÉRIONSDI120 horas</t>
  </si>
  <si>
    <t>MAGISTÉRIONSDI220 horas</t>
  </si>
  <si>
    <t>MAGISTÉRIONSDII120 horas</t>
  </si>
  <si>
    <t>MAGISTÉRIONSDII220 horas</t>
  </si>
  <si>
    <t>MAGISTÉRIONSDIII120 horas</t>
  </si>
  <si>
    <t>MAGISTÉRIONSDIII220 horas</t>
  </si>
  <si>
    <t>MAGISTÉRIONSDIII320 horas</t>
  </si>
  <si>
    <t>MAGISTÉRIONSDIII420 horas</t>
  </si>
  <si>
    <t>MAGISTÉRIONSDIV120 horas</t>
  </si>
  <si>
    <t>MAGISTÉRIONSDIV220 horas</t>
  </si>
  <si>
    <t>MAGISTÉRIONSDIV320 horas</t>
  </si>
  <si>
    <t>MAGISTÉRIONSDIV420 horas</t>
  </si>
  <si>
    <t>MAGISTÉRIONSDI140 horas</t>
  </si>
  <si>
    <t>MAGISTÉRIONSDI240 horas</t>
  </si>
  <si>
    <t>MAGISTÉRIONSDII140 horas</t>
  </si>
  <si>
    <t>MAGISTÉRIONSDII240 horas</t>
  </si>
  <si>
    <t>MAGISTÉRIONSDIII140 horas</t>
  </si>
  <si>
    <t>MAGISTÉRIONSDIII240 horas</t>
  </si>
  <si>
    <t>MAGISTÉRIONSDIII340 horas</t>
  </si>
  <si>
    <t>MAGISTÉRIONSDIII440 horas</t>
  </si>
  <si>
    <t>MAGISTÉRIONSDIV140 horas</t>
  </si>
  <si>
    <t>MAGISTÉRIONSDIV240 horas</t>
  </si>
  <si>
    <t>MAGISTÉRIONSDIV340 horas</t>
  </si>
  <si>
    <t>MAGISTÉRIONSDIV440 horas</t>
  </si>
  <si>
    <t>MAGISTÉRIONSDI1Dedicação Exclusiva</t>
  </si>
  <si>
    <t>MAGISTÉRIONSDI2Dedicação Exclusiva</t>
  </si>
  <si>
    <t>MAGISTÉRIONSDII1Dedicação Exclusiva</t>
  </si>
  <si>
    <t>MAGISTÉRIONSDII2Dedicação Exclusiva</t>
  </si>
  <si>
    <t>MAGISTÉRIONSDIII1Dedicação Exclusiva</t>
  </si>
  <si>
    <t>MAGISTÉRIONSDIII2Dedicação Exclusiva</t>
  </si>
  <si>
    <t>MAGISTÉRIONSDIII3Dedicação Exclusiva</t>
  </si>
  <si>
    <t>MAGISTÉRIONSDIII4Dedicação Exclusiva</t>
  </si>
  <si>
    <t>MAGISTÉRIONSDIV1Dedicação Exclusiva</t>
  </si>
  <si>
    <t>MAGISTÉRIONSDIV2Dedicação Exclusiva</t>
  </si>
  <si>
    <t>MAGISTÉRIONSDIV3Dedicação Exclusiva</t>
  </si>
  <si>
    <t>MAGISTÉRIONSDIV4Dedicação Exclusiva</t>
  </si>
  <si>
    <t>MAGISTÉRIO - ESTATUTÁRIO</t>
  </si>
  <si>
    <t>Regime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</si>
</sst>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8"/>
      <color rgb="FFFFFFFF"/>
      <name val="Arial"/>
      <family val="2"/>
    </font>
    <font>
      <sz val="18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6A21D"/>
        <bgColor indexed="64"/>
      </patternFill>
    </fill>
    <fill>
      <patternFill patternType="solid">
        <fgColor rgb="FFFBE0CC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13" xfId="0" applyFont="1" applyBorder="1" applyAlignment="1">
      <alignment horizontal="left"/>
    </xf>
    <xf numFmtId="0" fontId="5" fillId="0" borderId="0" xfId="0" applyFont="1"/>
    <xf numFmtId="0" fontId="9" fillId="7" borderId="3" xfId="0" applyFont="1" applyFill="1" applyBorder="1"/>
    <xf numFmtId="0" fontId="0" fillId="5" borderId="3" xfId="0" applyFill="1" applyBorder="1"/>
    <xf numFmtId="44" fontId="0" fillId="0" borderId="3" xfId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44" fontId="0" fillId="0" borderId="0" xfId="0" applyNumberFormat="1"/>
    <xf numFmtId="44" fontId="8" fillId="8" borderId="0" xfId="1" applyFont="1" applyFill="1" applyBorder="1"/>
    <xf numFmtId="44" fontId="0" fillId="0" borderId="3" xfId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164" fontId="0" fillId="0" borderId="3" xfId="0" applyNumberFormat="1" applyBorder="1" applyAlignment="1">
      <alignment horizontal="center"/>
    </xf>
    <xf numFmtId="44" fontId="8" fillId="9" borderId="19" xfId="1" applyFont="1" applyFill="1" applyBorder="1"/>
    <xf numFmtId="2" fontId="0" fillId="0" borderId="3" xfId="0" applyNumberFormat="1" applyBorder="1"/>
    <xf numFmtId="44" fontId="12" fillId="8" borderId="0" xfId="1" applyFont="1" applyFill="1" applyBorder="1"/>
    <xf numFmtId="44" fontId="12" fillId="9" borderId="19" xfId="1" applyFont="1" applyFill="1" applyBorder="1"/>
    <xf numFmtId="164" fontId="0" fillId="0" borderId="0" xfId="2" applyNumberFormat="1" applyFont="1"/>
    <xf numFmtId="0" fontId="0" fillId="10" borderId="3" xfId="0" applyFill="1" applyBorder="1"/>
    <xf numFmtId="0" fontId="0" fillId="0" borderId="14" xfId="0" applyBorder="1"/>
    <xf numFmtId="44" fontId="14" fillId="4" borderId="2" xfId="1" applyFont="1" applyFill="1" applyBorder="1" applyAlignment="1">
      <alignment horizontal="left" vertical="center" wrapText="1" readingOrder="1"/>
    </xf>
    <xf numFmtId="0" fontId="4" fillId="0" borderId="0" xfId="0" applyFont="1"/>
    <xf numFmtId="0" fontId="15" fillId="2" borderId="1" xfId="0" applyFont="1" applyFill="1" applyBorder="1" applyAlignment="1">
      <alignment horizontal="left" vertical="center" wrapText="1" readingOrder="1"/>
    </xf>
    <xf numFmtId="0" fontId="14" fillId="4" borderId="2" xfId="0" applyFont="1" applyFill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 readingOrder="1"/>
    </xf>
    <xf numFmtId="44" fontId="14" fillId="3" borderId="2" xfId="1" applyFont="1" applyFill="1" applyBorder="1" applyAlignment="1">
      <alignment horizontal="left" vertical="center" wrapText="1" readingOrder="1"/>
    </xf>
    <xf numFmtId="0" fontId="13" fillId="4" borderId="2" xfId="0" applyFont="1" applyFill="1" applyBorder="1" applyAlignment="1">
      <alignment horizontal="left" vertical="center" wrapText="1" readingOrder="1"/>
    </xf>
    <xf numFmtId="44" fontId="13" fillId="4" borderId="2" xfId="1" applyFont="1" applyFill="1" applyBorder="1" applyAlignment="1">
      <alignment horizontal="left" vertical="center" wrapText="1" readingOrder="1"/>
    </xf>
    <xf numFmtId="0" fontId="6" fillId="2" borderId="15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16" xfId="0" applyFont="1" applyFill="1" applyBorder="1" applyAlignment="1">
      <alignment horizontal="center" vertical="center" wrapText="1" readingOrder="1"/>
    </xf>
    <xf numFmtId="0" fontId="17" fillId="0" borderId="0" xfId="0" applyFont="1" applyBorder="1"/>
    <xf numFmtId="0" fontId="17" fillId="0" borderId="0" xfId="0" applyFont="1"/>
    <xf numFmtId="0" fontId="18" fillId="0" borderId="0" xfId="0" applyFont="1"/>
    <xf numFmtId="44" fontId="0" fillId="0" borderId="4" xfId="1" applyFont="1" applyFill="1" applyBorder="1" applyAlignment="1">
      <alignment horizontal="center"/>
    </xf>
    <xf numFmtId="43" fontId="0" fillId="0" borderId="0" xfId="3" applyFont="1"/>
    <xf numFmtId="0" fontId="19" fillId="0" borderId="0" xfId="0" applyFont="1"/>
    <xf numFmtId="44" fontId="19" fillId="0" borderId="0" xfId="0" applyNumberFormat="1" applyFont="1"/>
    <xf numFmtId="0" fontId="20" fillId="0" borderId="0" xfId="0" applyFont="1"/>
    <xf numFmtId="44" fontId="13" fillId="4" borderId="2" xfId="1" applyNumberFormat="1" applyFont="1" applyFill="1" applyBorder="1" applyAlignment="1">
      <alignment horizontal="left" vertical="center" wrapText="1" readingOrder="1"/>
    </xf>
    <xf numFmtId="0" fontId="21" fillId="0" borderId="0" xfId="0" applyFont="1"/>
    <xf numFmtId="0" fontId="7" fillId="11" borderId="20" xfId="0" applyFont="1" applyFill="1" applyBorder="1" applyAlignment="1" applyProtection="1">
      <alignment horizontal="left" vertical="top" readingOrder="1"/>
      <protection locked="0"/>
    </xf>
    <xf numFmtId="0" fontId="7" fillId="11" borderId="17" xfId="0" applyFont="1" applyFill="1" applyBorder="1" applyAlignment="1" applyProtection="1">
      <alignment horizontal="center" vertical="center" wrapText="1" readingOrder="1"/>
      <protection locked="0"/>
    </xf>
    <xf numFmtId="0" fontId="10" fillId="0" borderId="18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center" wrapText="1" indent="1"/>
    </xf>
    <xf numFmtId="0" fontId="23" fillId="0" borderId="0" xfId="0" applyFont="1" applyBorder="1" applyAlignment="1">
      <alignment horizontal="right" vertical="center" wrapTex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3" fillId="0" borderId="0" xfId="0" applyFont="1" applyBorder="1"/>
    <xf numFmtId="0" fontId="25" fillId="0" borderId="0" xfId="0" applyFont="1" applyBorder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 indent="2"/>
    </xf>
    <xf numFmtId="4" fontId="23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left" vertical="center" wrapText="1" indent="4"/>
    </xf>
    <xf numFmtId="4" fontId="23" fillId="0" borderId="0" xfId="0" applyNumberFormat="1" applyFont="1" applyBorder="1" applyAlignment="1">
      <alignment horizontal="left" vertical="center" wrapText="1" indent="5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/>
    <xf numFmtId="10" fontId="23" fillId="0" borderId="0" xfId="0" applyNumberFormat="1" applyFont="1" applyBorder="1" applyAlignment="1">
      <alignment horizontal="left" vertical="center" wrapText="1" indent="1" readingOrder="1"/>
    </xf>
    <xf numFmtId="0" fontId="25" fillId="0" borderId="0" xfId="0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 vertical="center"/>
    </xf>
    <xf numFmtId="44" fontId="25" fillId="0" borderId="0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4" fontId="23" fillId="0" borderId="21" xfId="0" applyNumberFormat="1" applyFont="1" applyBorder="1" applyAlignment="1">
      <alignment horizontal="center" vertical="center" wrapText="1"/>
    </xf>
    <xf numFmtId="4" fontId="23" fillId="0" borderId="22" xfId="0" applyNumberFormat="1" applyFont="1" applyBorder="1" applyAlignment="1">
      <alignment horizontal="center" vertical="center" wrapText="1"/>
    </xf>
    <xf numFmtId="4" fontId="23" fillId="0" borderId="2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" fontId="23" fillId="0" borderId="24" xfId="0" applyNumberFormat="1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left" vertical="center" wrapText="1" indent="5"/>
    </xf>
    <xf numFmtId="4" fontId="23" fillId="0" borderId="4" xfId="0" applyNumberFormat="1" applyFont="1" applyBorder="1" applyAlignment="1">
      <alignment horizontal="center" vertical="center" wrapText="1"/>
    </xf>
    <xf numFmtId="4" fontId="23" fillId="0" borderId="27" xfId="0" applyNumberFormat="1" applyFont="1" applyBorder="1" applyAlignment="1">
      <alignment horizontal="left" vertical="center" wrapText="1" indent="5"/>
    </xf>
    <xf numFmtId="4" fontId="23" fillId="0" borderId="28" xfId="0" applyNumberFormat="1" applyFont="1" applyBorder="1" applyAlignment="1">
      <alignment horizontal="center" vertical="center" wrapText="1"/>
    </xf>
    <xf numFmtId="4" fontId="23" fillId="0" borderId="30" xfId="0" applyNumberFormat="1" applyFont="1" applyBorder="1" applyAlignment="1">
      <alignment horizontal="left" vertical="center" wrapText="1" indent="5"/>
    </xf>
    <xf numFmtId="4" fontId="23" fillId="0" borderId="21" xfId="0" applyNumberFormat="1" applyFont="1" applyBorder="1" applyAlignment="1">
      <alignment horizontal="left" vertical="center" wrapText="1" indent="4"/>
    </xf>
    <xf numFmtId="4" fontId="23" fillId="0" borderId="22" xfId="0" applyNumberFormat="1" applyFont="1" applyBorder="1" applyAlignment="1">
      <alignment horizontal="left" vertical="center" wrapText="1" indent="4"/>
    </xf>
    <xf numFmtId="4" fontId="23" fillId="0" borderId="23" xfId="0" applyNumberFormat="1" applyFont="1" applyBorder="1" applyAlignment="1">
      <alignment horizontal="left" vertical="center" wrapText="1" indent="4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 readingOrder="1"/>
    </xf>
    <xf numFmtId="0" fontId="14" fillId="3" borderId="6" xfId="0" applyFont="1" applyFill="1" applyBorder="1" applyAlignment="1">
      <alignment horizontal="center" vertical="center" wrapText="1" readingOrder="1"/>
    </xf>
    <xf numFmtId="0" fontId="22" fillId="2" borderId="9" xfId="0" applyFont="1" applyFill="1" applyBorder="1" applyAlignment="1">
      <alignment horizontal="center" vertical="center" wrapText="1" readingOrder="1"/>
    </xf>
    <xf numFmtId="0" fontId="22" fillId="2" borderId="0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 wrapText="1" readingOrder="1"/>
    </xf>
    <xf numFmtId="0" fontId="20" fillId="6" borderId="13" xfId="0" applyFont="1" applyFill="1" applyBorder="1" applyAlignment="1">
      <alignment horizontal="left"/>
    </xf>
    <xf numFmtId="0" fontId="20" fillId="6" borderId="0" xfId="0" applyFont="1" applyFill="1" applyBorder="1" applyAlignment="1">
      <alignment horizontal="left"/>
    </xf>
    <xf numFmtId="0" fontId="20" fillId="6" borderId="14" xfId="0" applyFont="1" applyFill="1" applyBorder="1" applyAlignment="1">
      <alignment horizontal="left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0" fontId="23" fillId="0" borderId="28" xfId="0" applyFont="1" applyBorder="1" applyAlignment="1">
      <alignment horizontal="left" vertical="center" wrapText="1" indent="1"/>
    </xf>
    <xf numFmtId="0" fontId="23" fillId="0" borderId="24" xfId="0" applyFont="1" applyBorder="1" applyAlignment="1">
      <alignment horizontal="left" vertical="center" wrapText="1" indent="15"/>
    </xf>
    <xf numFmtId="0" fontId="23" fillId="0" borderId="25" xfId="0" applyFont="1" applyBorder="1" applyAlignment="1">
      <alignment horizontal="left" vertical="center" wrapText="1" indent="15"/>
    </xf>
    <xf numFmtId="0" fontId="23" fillId="0" borderId="26" xfId="0" applyFont="1" applyBorder="1" applyAlignment="1">
      <alignment horizontal="left" vertical="center" wrapText="1" indent="15"/>
    </xf>
    <xf numFmtId="0" fontId="23" fillId="0" borderId="28" xfId="0" applyFont="1" applyBorder="1" applyAlignment="1">
      <alignment horizontal="left" vertical="center" wrapText="1" indent="14"/>
    </xf>
    <xf numFmtId="0" fontId="23" fillId="0" borderId="29" xfId="0" applyFont="1" applyBorder="1" applyAlignment="1">
      <alignment horizontal="left" vertical="center" wrapText="1" indent="14"/>
    </xf>
    <xf numFmtId="0" fontId="23" fillId="0" borderId="30" xfId="0" applyFont="1" applyBorder="1" applyAlignment="1">
      <alignment horizontal="left" vertical="center" wrapText="1" indent="14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BE02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70C5-A38D-4881-9B8A-314078E69824}">
  <dimension ref="B1:U23"/>
  <sheetViews>
    <sheetView showGridLines="0" tabSelected="1" zoomScale="85" zoomScaleNormal="85" workbookViewId="0">
      <selection activeCell="F6" sqref="F6"/>
    </sheetView>
  </sheetViews>
  <sheetFormatPr defaultRowHeight="15" x14ac:dyDescent="0.25"/>
  <cols>
    <col min="1" max="1" width="4" customWidth="1"/>
    <col min="2" max="2" width="44.85546875" customWidth="1"/>
    <col min="3" max="3" width="51.42578125" customWidth="1"/>
    <col min="4" max="5" width="44.85546875" customWidth="1"/>
    <col min="6" max="6" width="51.140625" customWidth="1"/>
    <col min="7" max="7" width="33.85546875" customWidth="1"/>
    <col min="8" max="21" width="9.140625" style="4"/>
  </cols>
  <sheetData>
    <row r="1" spans="2:21" ht="23.25" customHeight="1" thickBot="1" x14ac:dyDescent="0.3"/>
    <row r="2" spans="2:21" ht="59.25" customHeight="1" x14ac:dyDescent="0.25">
      <c r="B2" s="86" t="s">
        <v>18</v>
      </c>
      <c r="C2" s="87"/>
      <c r="D2" s="87"/>
      <c r="E2" s="87"/>
      <c r="F2" s="88"/>
      <c r="G2" s="2"/>
    </row>
    <row r="3" spans="2:21" ht="22.5" customHeight="1" x14ac:dyDescent="0.3">
      <c r="B3" s="96" t="s">
        <v>38</v>
      </c>
      <c r="C3" s="97"/>
      <c r="D3" s="97"/>
      <c r="E3" s="97"/>
      <c r="F3" s="98"/>
      <c r="G3" s="2"/>
    </row>
    <row r="4" spans="2:21" s="39" customFormat="1" ht="102" customHeight="1" x14ac:dyDescent="0.35">
      <c r="B4" s="34"/>
      <c r="C4" s="35" t="s">
        <v>21</v>
      </c>
      <c r="D4" s="35" t="s">
        <v>17</v>
      </c>
      <c r="E4" s="35" t="s">
        <v>16</v>
      </c>
      <c r="F4" s="36" t="s">
        <v>133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2:21" ht="20.25" customHeight="1" x14ac:dyDescent="0.25">
      <c r="B5" s="3" t="s">
        <v>42</v>
      </c>
      <c r="C5" s="2"/>
      <c r="D5" s="2"/>
      <c r="E5" s="2"/>
      <c r="F5" s="24"/>
      <c r="G5" s="4"/>
    </row>
    <row r="6" spans="2:21" ht="24" thickBot="1" x14ac:dyDescent="0.3">
      <c r="B6" s="47" t="s">
        <v>52</v>
      </c>
      <c r="C6" s="48" t="s">
        <v>11</v>
      </c>
      <c r="D6" s="48" t="s">
        <v>46</v>
      </c>
      <c r="E6" s="48">
        <v>4</v>
      </c>
      <c r="F6" s="48" t="s">
        <v>49</v>
      </c>
      <c r="G6" s="4"/>
    </row>
    <row r="7" spans="2:21" ht="29.25" customHeight="1" x14ac:dyDescent="0.25">
      <c r="B7" s="4"/>
      <c r="C7" s="4"/>
      <c r="D7" s="4"/>
      <c r="E7" s="4"/>
      <c r="F7" s="4"/>
      <c r="G7" s="4"/>
    </row>
    <row r="8" spans="2:21" ht="29.25" customHeight="1" thickBot="1" x14ac:dyDescent="0.3">
      <c r="B8" s="91" t="s">
        <v>132</v>
      </c>
      <c r="C8" s="92"/>
      <c r="D8" s="26"/>
      <c r="G8" s="4"/>
    </row>
    <row r="9" spans="2:21" ht="18.75" thickBot="1" x14ac:dyDescent="0.3">
      <c r="B9" s="27" t="s">
        <v>0</v>
      </c>
      <c r="C9" s="27" t="s">
        <v>15</v>
      </c>
      <c r="D9" s="26"/>
      <c r="G9" s="4"/>
    </row>
    <row r="10" spans="2:21" ht="29.25" customHeight="1" thickTop="1" thickBot="1" x14ac:dyDescent="0.3">
      <c r="B10" s="89" t="s">
        <v>12</v>
      </c>
      <c r="C10" s="90"/>
      <c r="D10" s="26"/>
      <c r="G10" s="4"/>
    </row>
    <row r="11" spans="2:21" ht="29.25" customHeight="1" thickBot="1" x14ac:dyDescent="0.3">
      <c r="B11" s="28" t="s">
        <v>1</v>
      </c>
      <c r="C11" s="25">
        <f>IFERROR(VLOOKUP(B6&amp;C6&amp;D6&amp;E6&amp;F6,'calculo remuneracao'!A:B,2,0),"Verificar Classe e Padrão")</f>
        <v>6173.73</v>
      </c>
      <c r="D11" s="26"/>
      <c r="G11" s="4"/>
    </row>
    <row r="12" spans="2:21" ht="29.25" customHeight="1" thickBot="1" x14ac:dyDescent="0.3">
      <c r="B12" s="28" t="s">
        <v>2</v>
      </c>
      <c r="C12" s="25">
        <f>IF(C11="VERIFICAR NÍVEL, CLASSE E PADRÃO",0,IF(C11&gt;0,458,0))</f>
        <v>458</v>
      </c>
      <c r="D12" s="29"/>
      <c r="G12" s="49"/>
    </row>
    <row r="13" spans="2:21" ht="29.25" customHeight="1" thickBot="1" x14ac:dyDescent="0.3">
      <c r="B13" s="30" t="s">
        <v>20</v>
      </c>
      <c r="C13" s="31">
        <f>SUM(C11:C12)</f>
        <v>6631.73</v>
      </c>
      <c r="D13" s="93"/>
      <c r="G13" s="4"/>
    </row>
    <row r="14" spans="2:21" ht="38.25" customHeight="1" thickBot="1" x14ac:dyDescent="0.3">
      <c r="B14" s="94" t="s">
        <v>39</v>
      </c>
      <c r="C14" s="95"/>
      <c r="D14" s="93"/>
      <c r="G14" s="4"/>
    </row>
    <row r="15" spans="2:21" ht="29.25" customHeight="1" thickBot="1" x14ac:dyDescent="0.3">
      <c r="B15" s="32" t="s">
        <v>3</v>
      </c>
      <c r="C15" s="33">
        <f>(SUM(C11:C11)*VLOOKUP(SUM(C11:C11),'calculo descontos'!$B$12:$E$19,3,1))-VLOOKUP(SUM(C11:C11),'calculo descontos'!$B$12:$E$19,4,1)</f>
        <v>700.50220000000013</v>
      </c>
      <c r="D15" s="26"/>
      <c r="G15" s="4"/>
    </row>
    <row r="16" spans="2:21" ht="29.25" customHeight="1" thickBot="1" x14ac:dyDescent="0.3">
      <c r="B16" s="32" t="s">
        <v>4</v>
      </c>
      <c r="C16" s="45">
        <f>((SUM(C11:C11)-C15)*VLOOKUP(SUM(C11:C11),'calculo descontos'!$B$34:$E$38,3,1))-VLOOKUP(SUM(C11:C11),'calculo descontos'!$B$34:$E$38,4,1)</f>
        <v>635.77764500000001</v>
      </c>
      <c r="D16" s="26"/>
      <c r="E16" s="4"/>
      <c r="F16" s="4"/>
      <c r="G16" s="4"/>
    </row>
    <row r="17" spans="2:21" s="1" customFormat="1" ht="44.25" customHeight="1" x14ac:dyDescent="0.35">
      <c r="B17" s="46" t="s">
        <v>40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2:21" s="1" customFormat="1" ht="21" x14ac:dyDescent="0.35">
      <c r="B18" s="42" t="s">
        <v>41</v>
      </c>
      <c r="C18" s="42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2:21" ht="20.25" x14ac:dyDescent="0.3">
      <c r="B19" s="42" t="s">
        <v>43</v>
      </c>
      <c r="C19" s="4"/>
      <c r="D19" s="4"/>
      <c r="G19" s="4"/>
    </row>
    <row r="20" spans="2:21" ht="20.25" x14ac:dyDescent="0.3">
      <c r="B20" s="42"/>
    </row>
    <row r="23" spans="2:21" s="1" customFormat="1" ht="44.25" customHeight="1" x14ac:dyDescent="0.35"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</sheetData>
  <sheetProtection algorithmName="SHA-512" hashValue="tHuwiJVPNaKTGuSY6Aqxyd+5+LFeLXoV6t+Roj9jFBlvpVn/i0pxkpEyzHCc1hj0QSdt0f6VPsQC9cVx4UF1qA==" saltValue="fUyP6YLDCiEUWsD/yuN7VA==" spinCount="100000" sheet="1" selectLockedCells="1"/>
  <mergeCells count="6">
    <mergeCell ref="B2:F2"/>
    <mergeCell ref="B10:C10"/>
    <mergeCell ref="B8:C8"/>
    <mergeCell ref="D13:D14"/>
    <mergeCell ref="B14:C14"/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="Selecione uma das opções disponíveis" xr:uid="{9466BCC8-FBB9-436C-841F-F76D52050038}">
          <x14:formula1>
            <xm:f>'calculo remuneracao'!$L$1:$L$4</xm:f>
          </x14:formula1>
          <xm:sqref>E6</xm:sqref>
        </x14:dataValidation>
        <x14:dataValidation type="list" errorStyle="warning" allowBlank="1" showInputMessage="1" showErrorMessage="1" error="Verificar classe do cargo para Nível Auxiliar - NA" xr:uid="{F5236A78-2CE3-4D26-B8C6-A63A5CF450BB}">
          <x14:formula1>
            <xm:f>'calculo remuneracao'!$K$1:$K$4</xm:f>
          </x14:formula1>
          <xm:sqref>D6</xm:sqref>
        </x14:dataValidation>
        <x14:dataValidation type="list" errorStyle="warning" allowBlank="1" showInputMessage="1" showErrorMessage="1" error="Selecione uma das opções disponíveis." xr:uid="{1E291796-6BA2-4045-88EF-5C4BCD944CA3}">
          <x14:formula1>
            <xm:f>'calculo remuneracao'!$J$1:$J$2</xm:f>
          </x14:formula1>
          <xm:sqref>C6</xm:sqref>
        </x14:dataValidation>
        <x14:dataValidation type="list" allowBlank="1" showInputMessage="1" showErrorMessage="1" xr:uid="{76533AED-5759-4D7B-A332-5553B2E8DB26}">
          <x14:formula1>
            <xm:f>'calculo remuneracao'!$M$1:$M$3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7F85-0BD3-4585-8B90-FF8B415AC326}">
  <dimension ref="A1:M273"/>
  <sheetViews>
    <sheetView zoomScaleNormal="100" workbookViewId="0">
      <selection activeCell="A33" sqref="A33"/>
    </sheetView>
  </sheetViews>
  <sheetFormatPr defaultColWidth="9.140625" defaultRowHeight="15.75" x14ac:dyDescent="0.25"/>
  <cols>
    <col min="1" max="1" width="75.7109375" style="55" customWidth="1"/>
    <col min="2" max="2" width="20.42578125" style="64" customWidth="1"/>
    <col min="3" max="3" width="19.85546875" style="55" bestFit="1" customWidth="1"/>
    <col min="4" max="4" width="19.85546875" style="55" customWidth="1"/>
    <col min="5" max="5" width="25.28515625" style="55" customWidth="1"/>
    <col min="6" max="6" width="14.28515625" style="55" customWidth="1"/>
    <col min="7" max="7" width="17.28515625" style="55" customWidth="1"/>
    <col min="8" max="8" width="9" style="55" customWidth="1"/>
    <col min="9" max="9" width="9.7109375" style="55" customWidth="1"/>
    <col min="10" max="12" width="9.140625" style="55"/>
    <col min="13" max="13" width="26.85546875" style="55" bestFit="1" customWidth="1"/>
    <col min="14" max="16384" width="9.140625" style="55"/>
  </cols>
  <sheetData>
    <row r="1" spans="1:13" ht="63" x14ac:dyDescent="0.25">
      <c r="A1" s="50" t="s">
        <v>10</v>
      </c>
      <c r="I1" s="55" t="s">
        <v>19</v>
      </c>
      <c r="J1" s="55" t="s">
        <v>11</v>
      </c>
      <c r="K1" s="55" t="s">
        <v>45</v>
      </c>
      <c r="L1" s="55">
        <v>4</v>
      </c>
      <c r="M1" s="55" t="s">
        <v>49</v>
      </c>
    </row>
    <row r="2" spans="1:13" x14ac:dyDescent="0.25">
      <c r="I2" s="55" t="s">
        <v>14</v>
      </c>
      <c r="J2" s="55" t="s">
        <v>44</v>
      </c>
      <c r="K2" s="55" t="s">
        <v>46</v>
      </c>
      <c r="L2" s="55">
        <v>3</v>
      </c>
      <c r="M2" s="55" t="s">
        <v>50</v>
      </c>
    </row>
    <row r="3" spans="1:13" x14ac:dyDescent="0.25">
      <c r="A3" s="51" t="s">
        <v>53</v>
      </c>
      <c r="K3" s="55" t="s">
        <v>47</v>
      </c>
      <c r="L3" s="55">
        <v>2</v>
      </c>
      <c r="M3" s="55" t="s">
        <v>51</v>
      </c>
    </row>
    <row r="4" spans="1:13" x14ac:dyDescent="0.25">
      <c r="K4" s="55" t="s">
        <v>48</v>
      </c>
      <c r="L4" s="55">
        <v>1</v>
      </c>
    </row>
    <row r="5" spans="1:13" x14ac:dyDescent="0.25">
      <c r="A5" s="102" t="s">
        <v>54</v>
      </c>
      <c r="B5" s="99" t="s">
        <v>55</v>
      </c>
      <c r="C5" s="105" t="s">
        <v>56</v>
      </c>
      <c r="D5" s="106"/>
      <c r="E5" s="107"/>
    </row>
    <row r="6" spans="1:13" x14ac:dyDescent="0.25">
      <c r="A6" s="103"/>
      <c r="B6" s="101"/>
      <c r="C6" s="108" t="s">
        <v>57</v>
      </c>
      <c r="D6" s="109"/>
      <c r="E6" s="110"/>
    </row>
    <row r="7" spans="1:13" x14ac:dyDescent="0.25">
      <c r="A7" s="104"/>
      <c r="B7" s="100"/>
      <c r="C7" s="73" t="s">
        <v>58</v>
      </c>
      <c r="D7" s="73" t="s">
        <v>5</v>
      </c>
      <c r="E7" s="73" t="s">
        <v>59</v>
      </c>
    </row>
    <row r="8" spans="1:13" x14ac:dyDescent="0.25">
      <c r="A8" s="57"/>
      <c r="B8" s="56"/>
      <c r="C8" s="58"/>
      <c r="D8" s="59"/>
      <c r="E8" s="60"/>
    </row>
    <row r="9" spans="1:13" x14ac:dyDescent="0.25">
      <c r="A9" s="99" t="s">
        <v>6</v>
      </c>
      <c r="B9" s="74">
        <v>4</v>
      </c>
      <c r="C9" s="77">
        <v>4340.38</v>
      </c>
      <c r="D9" s="83">
        <v>6076.54</v>
      </c>
      <c r="E9" s="78">
        <v>8680.76</v>
      </c>
    </row>
    <row r="10" spans="1:13" x14ac:dyDescent="0.25">
      <c r="A10" s="101"/>
      <c r="B10" s="75">
        <v>3</v>
      </c>
      <c r="C10" s="79">
        <v>4173.4399999999996</v>
      </c>
      <c r="D10" s="84">
        <v>5842.82</v>
      </c>
      <c r="E10" s="80">
        <v>8346.89</v>
      </c>
    </row>
    <row r="11" spans="1:13" x14ac:dyDescent="0.25">
      <c r="A11" s="101"/>
      <c r="B11" s="75">
        <v>2</v>
      </c>
      <c r="C11" s="79">
        <v>4012.93</v>
      </c>
      <c r="D11" s="84">
        <v>5618.1</v>
      </c>
      <c r="E11" s="80">
        <v>8025.86</v>
      </c>
    </row>
    <row r="12" spans="1:13" x14ac:dyDescent="0.25">
      <c r="A12" s="100"/>
      <c r="B12" s="76">
        <v>1</v>
      </c>
      <c r="C12" s="79">
        <v>3858.58</v>
      </c>
      <c r="D12" s="84">
        <v>5402.02</v>
      </c>
      <c r="E12" s="80">
        <v>7717.17</v>
      </c>
    </row>
    <row r="13" spans="1:13" x14ac:dyDescent="0.25">
      <c r="A13" s="99" t="s">
        <v>7</v>
      </c>
      <c r="B13" s="74">
        <v>4</v>
      </c>
      <c r="C13" s="79">
        <v>3086.87</v>
      </c>
      <c r="D13" s="84">
        <v>4321.6099999999997</v>
      </c>
      <c r="E13" s="80">
        <v>6173.73</v>
      </c>
    </row>
    <row r="14" spans="1:13" x14ac:dyDescent="0.25">
      <c r="A14" s="101"/>
      <c r="B14" s="75">
        <v>3</v>
      </c>
      <c r="C14" s="79">
        <v>2968.14</v>
      </c>
      <c r="D14" s="84">
        <v>4155.3999999999996</v>
      </c>
      <c r="E14" s="80">
        <v>5936.28</v>
      </c>
    </row>
    <row r="15" spans="1:13" x14ac:dyDescent="0.25">
      <c r="A15" s="101"/>
      <c r="B15" s="75">
        <v>2</v>
      </c>
      <c r="C15" s="79">
        <v>2853.98</v>
      </c>
      <c r="D15" s="84">
        <v>3995.58</v>
      </c>
      <c r="E15" s="80">
        <v>5707.96</v>
      </c>
    </row>
    <row r="16" spans="1:13" x14ac:dyDescent="0.25">
      <c r="A16" s="100"/>
      <c r="B16" s="76">
        <v>1</v>
      </c>
      <c r="C16" s="79">
        <v>2744.21</v>
      </c>
      <c r="D16" s="84">
        <v>3841.9</v>
      </c>
      <c r="E16" s="80">
        <v>5488.43</v>
      </c>
    </row>
    <row r="17" spans="1:5" x14ac:dyDescent="0.25">
      <c r="A17" s="99" t="s">
        <v>8</v>
      </c>
      <c r="B17" s="74">
        <v>2</v>
      </c>
      <c r="C17" s="79">
        <v>2601.15</v>
      </c>
      <c r="D17" s="84">
        <v>3641.61</v>
      </c>
      <c r="E17" s="80">
        <v>5202.3</v>
      </c>
    </row>
    <row r="18" spans="1:5" x14ac:dyDescent="0.25">
      <c r="A18" s="100"/>
      <c r="B18" s="76">
        <v>1</v>
      </c>
      <c r="C18" s="79">
        <v>2477.29</v>
      </c>
      <c r="D18" s="84">
        <v>3468.2</v>
      </c>
      <c r="E18" s="80">
        <v>4954.57</v>
      </c>
    </row>
    <row r="19" spans="1:5" x14ac:dyDescent="0.25">
      <c r="A19" s="101" t="s">
        <v>9</v>
      </c>
      <c r="B19" s="74">
        <v>2</v>
      </c>
      <c r="C19" s="79">
        <v>2348.14</v>
      </c>
      <c r="D19" s="84">
        <v>3287.39</v>
      </c>
      <c r="E19" s="80">
        <v>4696.28</v>
      </c>
    </row>
    <row r="20" spans="1:5" x14ac:dyDescent="0.25">
      <c r="A20" s="100"/>
      <c r="B20" s="76">
        <v>1</v>
      </c>
      <c r="C20" s="81">
        <v>2236.3200000000002</v>
      </c>
      <c r="D20" s="85">
        <v>3130.85</v>
      </c>
      <c r="E20" s="82">
        <v>4472.6400000000003</v>
      </c>
    </row>
    <row r="21" spans="1:5" x14ac:dyDescent="0.25">
      <c r="A21" s="61"/>
      <c r="B21" s="65"/>
    </row>
    <row r="22" spans="1:5" x14ac:dyDescent="0.25">
      <c r="A22" s="61"/>
      <c r="B22" s="65"/>
    </row>
    <row r="23" spans="1:5" x14ac:dyDescent="0.25">
      <c r="A23" s="67" t="s">
        <v>60</v>
      </c>
      <c r="B23" s="70">
        <v>2236.3200000000002</v>
      </c>
    </row>
    <row r="24" spans="1:5" x14ac:dyDescent="0.25">
      <c r="A24" s="69" t="s">
        <v>61</v>
      </c>
      <c r="B24" s="72">
        <v>2348.14</v>
      </c>
      <c r="D24" s="62"/>
    </row>
    <row r="25" spans="1:5" x14ac:dyDescent="0.25">
      <c r="A25" s="67" t="s">
        <v>62</v>
      </c>
      <c r="B25" s="70">
        <v>2477.29</v>
      </c>
      <c r="D25" s="62"/>
    </row>
    <row r="26" spans="1:5" x14ac:dyDescent="0.25">
      <c r="A26" s="69" t="s">
        <v>63</v>
      </c>
      <c r="B26" s="72">
        <v>2601.15</v>
      </c>
      <c r="D26" s="62"/>
    </row>
    <row r="27" spans="1:5" x14ac:dyDescent="0.25">
      <c r="A27" s="67" t="s">
        <v>64</v>
      </c>
      <c r="B27" s="70">
        <v>2744.21</v>
      </c>
    </row>
    <row r="28" spans="1:5" x14ac:dyDescent="0.25">
      <c r="A28" s="68" t="s">
        <v>65</v>
      </c>
      <c r="B28" s="71">
        <v>2853.98</v>
      </c>
    </row>
    <row r="29" spans="1:5" x14ac:dyDescent="0.25">
      <c r="A29" s="68" t="s">
        <v>66</v>
      </c>
      <c r="B29" s="71">
        <v>2968.14</v>
      </c>
      <c r="C29" s="62"/>
    </row>
    <row r="30" spans="1:5" x14ac:dyDescent="0.25">
      <c r="A30" s="69" t="s">
        <v>67</v>
      </c>
      <c r="B30" s="72">
        <v>3086.87</v>
      </c>
      <c r="C30" s="62"/>
    </row>
    <row r="31" spans="1:5" x14ac:dyDescent="0.25">
      <c r="A31" s="67" t="s">
        <v>68</v>
      </c>
      <c r="B31" s="70">
        <v>3858.58</v>
      </c>
      <c r="C31" s="62"/>
    </row>
    <row r="32" spans="1:5" x14ac:dyDescent="0.25">
      <c r="A32" s="68" t="s">
        <v>69</v>
      </c>
      <c r="B32" s="71">
        <v>4012.93</v>
      </c>
      <c r="C32" s="62"/>
    </row>
    <row r="33" spans="1:3" x14ac:dyDescent="0.25">
      <c r="A33" s="68" t="s">
        <v>70</v>
      </c>
      <c r="B33" s="71">
        <v>4173.4399999999996</v>
      </c>
      <c r="C33" s="62"/>
    </row>
    <row r="34" spans="1:3" x14ac:dyDescent="0.25">
      <c r="A34" s="69" t="s">
        <v>71</v>
      </c>
      <c r="B34" s="72">
        <v>4340.38</v>
      </c>
      <c r="C34" s="62"/>
    </row>
    <row r="35" spans="1:3" x14ac:dyDescent="0.25">
      <c r="A35" s="67" t="s">
        <v>72</v>
      </c>
      <c r="B35" s="70">
        <v>3130.85</v>
      </c>
      <c r="C35" s="62"/>
    </row>
    <row r="36" spans="1:3" x14ac:dyDescent="0.25">
      <c r="A36" s="69" t="s">
        <v>73</v>
      </c>
      <c r="B36" s="72">
        <v>3287.39</v>
      </c>
      <c r="C36" s="62"/>
    </row>
    <row r="37" spans="1:3" x14ac:dyDescent="0.25">
      <c r="A37" s="67" t="s">
        <v>74</v>
      </c>
      <c r="B37" s="70">
        <v>3468.2</v>
      </c>
      <c r="C37" s="62"/>
    </row>
    <row r="38" spans="1:3" x14ac:dyDescent="0.25">
      <c r="A38" s="69" t="s">
        <v>75</v>
      </c>
      <c r="B38" s="72">
        <v>3641.61</v>
      </c>
      <c r="C38" s="62"/>
    </row>
    <row r="39" spans="1:3" x14ac:dyDescent="0.25">
      <c r="A39" s="67" t="s">
        <v>76</v>
      </c>
      <c r="B39" s="70">
        <v>3841.9</v>
      </c>
      <c r="C39" s="62"/>
    </row>
    <row r="40" spans="1:3" x14ac:dyDescent="0.25">
      <c r="A40" s="68" t="s">
        <v>77</v>
      </c>
      <c r="B40" s="71">
        <v>3995.58</v>
      </c>
      <c r="C40" s="62"/>
    </row>
    <row r="41" spans="1:3" x14ac:dyDescent="0.25">
      <c r="A41" s="68" t="s">
        <v>78</v>
      </c>
      <c r="B41" s="71">
        <v>4155.3999999999996</v>
      </c>
      <c r="C41" s="62"/>
    </row>
    <row r="42" spans="1:3" x14ac:dyDescent="0.25">
      <c r="A42" s="69" t="s">
        <v>79</v>
      </c>
      <c r="B42" s="72">
        <v>4321.6099999999997</v>
      </c>
      <c r="C42" s="62"/>
    </row>
    <row r="43" spans="1:3" x14ac:dyDescent="0.25">
      <c r="A43" s="67" t="s">
        <v>80</v>
      </c>
      <c r="B43" s="70">
        <v>5402.02</v>
      </c>
      <c r="C43" s="62"/>
    </row>
    <row r="44" spans="1:3" x14ac:dyDescent="0.25">
      <c r="A44" s="68" t="s">
        <v>81</v>
      </c>
      <c r="B44" s="71">
        <v>5618.1</v>
      </c>
      <c r="C44" s="62"/>
    </row>
    <row r="45" spans="1:3" x14ac:dyDescent="0.25">
      <c r="A45" s="68" t="s">
        <v>82</v>
      </c>
      <c r="B45" s="71">
        <v>5842.82</v>
      </c>
      <c r="C45" s="62"/>
    </row>
    <row r="46" spans="1:3" x14ac:dyDescent="0.25">
      <c r="A46" s="69" t="s">
        <v>83</v>
      </c>
      <c r="B46" s="72">
        <v>6076.54</v>
      </c>
      <c r="C46" s="62"/>
    </row>
    <row r="47" spans="1:3" x14ac:dyDescent="0.25">
      <c r="A47" s="67" t="s">
        <v>84</v>
      </c>
      <c r="B47" s="70">
        <v>4472.6400000000003</v>
      </c>
      <c r="C47" s="62"/>
    </row>
    <row r="48" spans="1:3" x14ac:dyDescent="0.25">
      <c r="A48" s="69" t="s">
        <v>85</v>
      </c>
      <c r="B48" s="72">
        <v>4696.28</v>
      </c>
      <c r="C48" s="62"/>
    </row>
    <row r="49" spans="1:2" x14ac:dyDescent="0.25">
      <c r="A49" s="67" t="s">
        <v>86</v>
      </c>
      <c r="B49" s="70">
        <v>4954.57</v>
      </c>
    </row>
    <row r="50" spans="1:2" x14ac:dyDescent="0.25">
      <c r="A50" s="69" t="s">
        <v>87</v>
      </c>
      <c r="B50" s="72">
        <v>5202.3</v>
      </c>
    </row>
    <row r="51" spans="1:2" x14ac:dyDescent="0.25">
      <c r="A51" s="67" t="s">
        <v>88</v>
      </c>
      <c r="B51" s="70">
        <v>5488.43</v>
      </c>
    </row>
    <row r="52" spans="1:2" x14ac:dyDescent="0.25">
      <c r="A52" s="68" t="s">
        <v>89</v>
      </c>
      <c r="B52" s="71">
        <v>5707.96</v>
      </c>
    </row>
    <row r="53" spans="1:2" x14ac:dyDescent="0.25">
      <c r="A53" s="68" t="s">
        <v>90</v>
      </c>
      <c r="B53" s="71">
        <v>5936.28</v>
      </c>
    </row>
    <row r="54" spans="1:2" x14ac:dyDescent="0.25">
      <c r="A54" s="69" t="s">
        <v>91</v>
      </c>
      <c r="B54" s="72">
        <v>6173.73</v>
      </c>
    </row>
    <row r="55" spans="1:2" x14ac:dyDescent="0.25">
      <c r="A55" s="67" t="s">
        <v>92</v>
      </c>
      <c r="B55" s="70">
        <v>7717.17</v>
      </c>
    </row>
    <row r="56" spans="1:2" x14ac:dyDescent="0.25">
      <c r="A56" s="68" t="s">
        <v>93</v>
      </c>
      <c r="B56" s="71">
        <v>8025.86</v>
      </c>
    </row>
    <row r="57" spans="1:2" x14ac:dyDescent="0.25">
      <c r="A57" s="68" t="s">
        <v>94</v>
      </c>
      <c r="B57" s="71">
        <v>8346.89</v>
      </c>
    </row>
    <row r="58" spans="1:2" x14ac:dyDescent="0.25">
      <c r="A58" s="69" t="s">
        <v>95</v>
      </c>
      <c r="B58" s="72">
        <v>8680.76</v>
      </c>
    </row>
    <row r="59" spans="1:2" x14ac:dyDescent="0.25">
      <c r="A59" s="67" t="s">
        <v>96</v>
      </c>
      <c r="B59" s="70">
        <v>2236.3200000000002</v>
      </c>
    </row>
    <row r="60" spans="1:2" x14ac:dyDescent="0.25">
      <c r="A60" s="69" t="s">
        <v>97</v>
      </c>
      <c r="B60" s="72">
        <v>2348.14</v>
      </c>
    </row>
    <row r="61" spans="1:2" x14ac:dyDescent="0.25">
      <c r="A61" s="67" t="s">
        <v>98</v>
      </c>
      <c r="B61" s="70">
        <v>2477.29</v>
      </c>
    </row>
    <row r="62" spans="1:2" x14ac:dyDescent="0.25">
      <c r="A62" s="69" t="s">
        <v>99</v>
      </c>
      <c r="B62" s="72">
        <v>2601.15</v>
      </c>
    </row>
    <row r="63" spans="1:2" x14ac:dyDescent="0.25">
      <c r="A63" s="67" t="s">
        <v>100</v>
      </c>
      <c r="B63" s="70">
        <v>2744.21</v>
      </c>
    </row>
    <row r="64" spans="1:2" x14ac:dyDescent="0.25">
      <c r="A64" s="68" t="s">
        <v>101</v>
      </c>
      <c r="B64" s="71">
        <v>2853.98</v>
      </c>
    </row>
    <row r="65" spans="1:2" x14ac:dyDescent="0.25">
      <c r="A65" s="68" t="s">
        <v>102</v>
      </c>
      <c r="B65" s="71">
        <v>2968.14</v>
      </c>
    </row>
    <row r="66" spans="1:2" x14ac:dyDescent="0.25">
      <c r="A66" s="69" t="s">
        <v>103</v>
      </c>
      <c r="B66" s="72">
        <v>3086.87</v>
      </c>
    </row>
    <row r="67" spans="1:2" x14ac:dyDescent="0.25">
      <c r="A67" s="67" t="s">
        <v>104</v>
      </c>
      <c r="B67" s="70">
        <v>3858.58</v>
      </c>
    </row>
    <row r="68" spans="1:2" x14ac:dyDescent="0.25">
      <c r="A68" s="68" t="s">
        <v>105</v>
      </c>
      <c r="B68" s="71">
        <v>4012.93</v>
      </c>
    </row>
    <row r="69" spans="1:2" x14ac:dyDescent="0.25">
      <c r="A69" s="68" t="s">
        <v>106</v>
      </c>
      <c r="B69" s="71">
        <v>4173.4399999999996</v>
      </c>
    </row>
    <row r="70" spans="1:2" x14ac:dyDescent="0.25">
      <c r="A70" s="69" t="s">
        <v>107</v>
      </c>
      <c r="B70" s="72">
        <v>4340.38</v>
      </c>
    </row>
    <row r="71" spans="1:2" x14ac:dyDescent="0.25">
      <c r="A71" s="67" t="s">
        <v>108</v>
      </c>
      <c r="B71" s="70">
        <v>3130.85</v>
      </c>
    </row>
    <row r="72" spans="1:2" x14ac:dyDescent="0.25">
      <c r="A72" s="69" t="s">
        <v>109</v>
      </c>
      <c r="B72" s="72">
        <v>3287.39</v>
      </c>
    </row>
    <row r="73" spans="1:2" x14ac:dyDescent="0.25">
      <c r="A73" s="67" t="s">
        <v>110</v>
      </c>
      <c r="B73" s="70">
        <v>3468.2</v>
      </c>
    </row>
    <row r="74" spans="1:2" x14ac:dyDescent="0.25">
      <c r="A74" s="69" t="s">
        <v>111</v>
      </c>
      <c r="B74" s="72">
        <v>3641.61</v>
      </c>
    </row>
    <row r="75" spans="1:2" x14ac:dyDescent="0.25">
      <c r="A75" s="67" t="s">
        <v>112</v>
      </c>
      <c r="B75" s="70">
        <v>3841.9</v>
      </c>
    </row>
    <row r="76" spans="1:2" x14ac:dyDescent="0.25">
      <c r="A76" s="68" t="s">
        <v>113</v>
      </c>
      <c r="B76" s="71">
        <v>3995.58</v>
      </c>
    </row>
    <row r="77" spans="1:2" x14ac:dyDescent="0.25">
      <c r="A77" s="68" t="s">
        <v>114</v>
      </c>
      <c r="B77" s="71">
        <v>4155.3999999999996</v>
      </c>
    </row>
    <row r="78" spans="1:2" x14ac:dyDescent="0.25">
      <c r="A78" s="69" t="s">
        <v>115</v>
      </c>
      <c r="B78" s="72">
        <v>4321.6099999999997</v>
      </c>
    </row>
    <row r="79" spans="1:2" x14ac:dyDescent="0.25">
      <c r="A79" s="67" t="s">
        <v>116</v>
      </c>
      <c r="B79" s="70">
        <v>5402.02</v>
      </c>
    </row>
    <row r="80" spans="1:2" x14ac:dyDescent="0.25">
      <c r="A80" s="68" t="s">
        <v>117</v>
      </c>
      <c r="B80" s="71">
        <v>5618.1</v>
      </c>
    </row>
    <row r="81" spans="1:2" x14ac:dyDescent="0.25">
      <c r="A81" s="68" t="s">
        <v>118</v>
      </c>
      <c r="B81" s="71">
        <v>5842.82</v>
      </c>
    </row>
    <row r="82" spans="1:2" x14ac:dyDescent="0.25">
      <c r="A82" s="69" t="s">
        <v>119</v>
      </c>
      <c r="B82" s="72">
        <v>6076.54</v>
      </c>
    </row>
    <row r="83" spans="1:2" x14ac:dyDescent="0.25">
      <c r="A83" s="67" t="s">
        <v>120</v>
      </c>
      <c r="B83" s="70">
        <v>4472.6400000000003</v>
      </c>
    </row>
    <row r="84" spans="1:2" x14ac:dyDescent="0.25">
      <c r="A84" s="69" t="s">
        <v>121</v>
      </c>
      <c r="B84" s="72">
        <v>4696.28</v>
      </c>
    </row>
    <row r="85" spans="1:2" x14ac:dyDescent="0.25">
      <c r="A85" s="67" t="s">
        <v>122</v>
      </c>
      <c r="B85" s="70">
        <v>4954.57</v>
      </c>
    </row>
    <row r="86" spans="1:2" x14ac:dyDescent="0.25">
      <c r="A86" s="69" t="s">
        <v>123</v>
      </c>
      <c r="B86" s="72">
        <v>5202.3</v>
      </c>
    </row>
    <row r="87" spans="1:2" x14ac:dyDescent="0.25">
      <c r="A87" s="67" t="s">
        <v>124</v>
      </c>
      <c r="B87" s="70">
        <v>5488.43</v>
      </c>
    </row>
    <row r="88" spans="1:2" x14ac:dyDescent="0.25">
      <c r="A88" s="68" t="s">
        <v>125</v>
      </c>
      <c r="B88" s="71">
        <v>5707.96</v>
      </c>
    </row>
    <row r="89" spans="1:2" x14ac:dyDescent="0.25">
      <c r="A89" s="68" t="s">
        <v>126</v>
      </c>
      <c r="B89" s="71">
        <v>5936.28</v>
      </c>
    </row>
    <row r="90" spans="1:2" x14ac:dyDescent="0.25">
      <c r="A90" s="69" t="s">
        <v>127</v>
      </c>
      <c r="B90" s="72">
        <v>6173.73</v>
      </c>
    </row>
    <row r="91" spans="1:2" x14ac:dyDescent="0.25">
      <c r="A91" s="68" t="s">
        <v>128</v>
      </c>
      <c r="B91" s="71">
        <v>7717.17</v>
      </c>
    </row>
    <row r="92" spans="1:2" x14ac:dyDescent="0.25">
      <c r="A92" s="68" t="s">
        <v>129</v>
      </c>
      <c r="B92" s="71">
        <v>8025.86</v>
      </c>
    </row>
    <row r="93" spans="1:2" x14ac:dyDescent="0.25">
      <c r="A93" s="68" t="s">
        <v>130</v>
      </c>
      <c r="B93" s="71">
        <v>8346.89</v>
      </c>
    </row>
    <row r="94" spans="1:2" x14ac:dyDescent="0.25">
      <c r="A94" s="69" t="s">
        <v>131</v>
      </c>
      <c r="B94" s="72">
        <v>8680.76</v>
      </c>
    </row>
    <row r="116" spans="1:1" x14ac:dyDescent="0.25">
      <c r="A116" s="52"/>
    </row>
    <row r="117" spans="1:1" x14ac:dyDescent="0.25">
      <c r="A117" s="52"/>
    </row>
    <row r="143" spans="1:1" x14ac:dyDescent="0.25">
      <c r="A143" s="52"/>
    </row>
    <row r="144" spans="1:1" x14ac:dyDescent="0.25">
      <c r="A144" s="53"/>
    </row>
    <row r="145" spans="1:4" x14ac:dyDescent="0.25">
      <c r="A145" s="52"/>
      <c r="D145" s="62"/>
    </row>
    <row r="146" spans="1:4" x14ac:dyDescent="0.25">
      <c r="D146" s="62"/>
    </row>
    <row r="147" spans="1:4" x14ac:dyDescent="0.25">
      <c r="B147" s="65"/>
      <c r="D147" s="62"/>
    </row>
    <row r="148" spans="1:4" x14ac:dyDescent="0.25">
      <c r="B148" s="65"/>
      <c r="D148" s="62"/>
    </row>
    <row r="149" spans="1:4" x14ac:dyDescent="0.25">
      <c r="B149" s="65"/>
      <c r="D149" s="62"/>
    </row>
    <row r="150" spans="1:4" x14ac:dyDescent="0.25">
      <c r="B150" s="65"/>
    </row>
    <row r="151" spans="1:4" x14ac:dyDescent="0.25">
      <c r="B151" s="65"/>
      <c r="D151" s="62"/>
    </row>
    <row r="152" spans="1:4" x14ac:dyDescent="0.25">
      <c r="B152" s="65"/>
      <c r="D152" s="62"/>
    </row>
    <row r="153" spans="1:4" x14ac:dyDescent="0.25">
      <c r="B153" s="65"/>
      <c r="D153" s="62"/>
    </row>
    <row r="154" spans="1:4" x14ac:dyDescent="0.25">
      <c r="B154" s="65"/>
      <c r="D154" s="62"/>
    </row>
    <row r="155" spans="1:4" x14ac:dyDescent="0.25">
      <c r="B155" s="65"/>
      <c r="D155" s="62"/>
    </row>
    <row r="156" spans="1:4" x14ac:dyDescent="0.25">
      <c r="B156" s="65"/>
      <c r="D156" s="62"/>
    </row>
    <row r="157" spans="1:4" x14ac:dyDescent="0.25">
      <c r="B157" s="65"/>
      <c r="D157" s="62"/>
    </row>
    <row r="158" spans="1:4" x14ac:dyDescent="0.25">
      <c r="B158" s="65"/>
      <c r="D158" s="62"/>
    </row>
    <row r="159" spans="1:4" x14ac:dyDescent="0.25">
      <c r="B159" s="65"/>
      <c r="D159" s="62"/>
    </row>
    <row r="160" spans="1:4" x14ac:dyDescent="0.25">
      <c r="B160" s="65"/>
      <c r="D160" s="62"/>
    </row>
    <row r="161" spans="1:4" x14ac:dyDescent="0.25">
      <c r="B161" s="65"/>
      <c r="D161" s="62"/>
    </row>
    <row r="162" spans="1:4" x14ac:dyDescent="0.25">
      <c r="B162" s="65"/>
      <c r="D162" s="62"/>
    </row>
    <row r="163" spans="1:4" x14ac:dyDescent="0.25">
      <c r="B163" s="65"/>
      <c r="D163" s="62"/>
    </row>
    <row r="164" spans="1:4" x14ac:dyDescent="0.25">
      <c r="B164" s="65"/>
      <c r="D164" s="62"/>
    </row>
    <row r="165" spans="1:4" x14ac:dyDescent="0.25">
      <c r="B165" s="65"/>
    </row>
    <row r="166" spans="1:4" x14ac:dyDescent="0.25">
      <c r="B166" s="65"/>
    </row>
    <row r="168" spans="1:4" x14ac:dyDescent="0.25">
      <c r="A168" s="52"/>
    </row>
    <row r="169" spans="1:4" x14ac:dyDescent="0.25">
      <c r="A169" s="54"/>
    </row>
    <row r="170" spans="1:4" x14ac:dyDescent="0.25">
      <c r="D170" s="62"/>
    </row>
    <row r="171" spans="1:4" x14ac:dyDescent="0.25">
      <c r="B171" s="65"/>
      <c r="C171" s="62"/>
      <c r="D171" s="62"/>
    </row>
    <row r="172" spans="1:4" x14ac:dyDescent="0.25">
      <c r="B172" s="65"/>
      <c r="C172" s="62"/>
      <c r="D172" s="62"/>
    </row>
    <row r="173" spans="1:4" x14ac:dyDescent="0.25">
      <c r="B173" s="65"/>
      <c r="C173" s="62"/>
    </row>
    <row r="174" spans="1:4" x14ac:dyDescent="0.25">
      <c r="B174" s="65"/>
      <c r="C174" s="62"/>
    </row>
    <row r="175" spans="1:4" x14ac:dyDescent="0.25">
      <c r="B175" s="65"/>
      <c r="C175" s="62"/>
      <c r="D175" s="62"/>
    </row>
    <row r="176" spans="1:4" x14ac:dyDescent="0.25">
      <c r="B176" s="65"/>
      <c r="C176" s="62"/>
      <c r="D176" s="62"/>
    </row>
    <row r="177" spans="1:4" x14ac:dyDescent="0.25">
      <c r="B177" s="65"/>
      <c r="C177" s="62"/>
      <c r="D177" s="62"/>
    </row>
    <row r="178" spans="1:4" x14ac:dyDescent="0.25">
      <c r="B178" s="65"/>
      <c r="C178" s="62"/>
      <c r="D178" s="62"/>
    </row>
    <row r="179" spans="1:4" x14ac:dyDescent="0.25">
      <c r="B179" s="65"/>
      <c r="C179" s="62"/>
      <c r="D179" s="62"/>
    </row>
    <row r="180" spans="1:4" x14ac:dyDescent="0.25">
      <c r="B180" s="65"/>
      <c r="C180" s="62"/>
      <c r="D180" s="62"/>
    </row>
    <row r="181" spans="1:4" x14ac:dyDescent="0.25">
      <c r="B181" s="65"/>
      <c r="D181" s="62"/>
    </row>
    <row r="182" spans="1:4" x14ac:dyDescent="0.25">
      <c r="B182" s="65"/>
      <c r="C182" s="62"/>
      <c r="D182" s="62"/>
    </row>
    <row r="183" spans="1:4" x14ac:dyDescent="0.25">
      <c r="B183" s="65"/>
      <c r="C183" s="62"/>
      <c r="D183" s="62"/>
    </row>
    <row r="184" spans="1:4" x14ac:dyDescent="0.25">
      <c r="B184" s="65"/>
      <c r="D184" s="62"/>
    </row>
    <row r="185" spans="1:4" x14ac:dyDescent="0.25">
      <c r="B185" s="65"/>
      <c r="D185" s="62"/>
    </row>
    <row r="186" spans="1:4" x14ac:dyDescent="0.25">
      <c r="B186" s="65"/>
      <c r="D186" s="62"/>
    </row>
    <row r="187" spans="1:4" x14ac:dyDescent="0.25">
      <c r="B187" s="65"/>
      <c r="C187" s="62"/>
      <c r="D187" s="62"/>
    </row>
    <row r="188" spans="1:4" x14ac:dyDescent="0.25">
      <c r="B188" s="65"/>
      <c r="C188" s="62"/>
      <c r="D188" s="62"/>
    </row>
    <row r="189" spans="1:4" x14ac:dyDescent="0.25">
      <c r="B189" s="65"/>
      <c r="C189" s="62"/>
      <c r="D189" s="62"/>
    </row>
    <row r="190" spans="1:4" x14ac:dyDescent="0.25">
      <c r="B190" s="65"/>
      <c r="C190" s="62"/>
    </row>
    <row r="192" spans="1:4" x14ac:dyDescent="0.25">
      <c r="A192" s="52"/>
    </row>
    <row r="193" spans="1:5" x14ac:dyDescent="0.25">
      <c r="A193" s="52"/>
    </row>
    <row r="195" spans="1:5" x14ac:dyDescent="0.25">
      <c r="D195" s="62"/>
    </row>
    <row r="196" spans="1:5" x14ac:dyDescent="0.25">
      <c r="B196" s="65"/>
      <c r="C196" s="62"/>
      <c r="D196" s="62"/>
    </row>
    <row r="197" spans="1:5" x14ac:dyDescent="0.25">
      <c r="B197" s="65"/>
      <c r="C197" s="62"/>
      <c r="D197" s="62"/>
    </row>
    <row r="198" spans="1:5" x14ac:dyDescent="0.25">
      <c r="B198" s="65"/>
      <c r="C198" s="62"/>
    </row>
    <row r="200" spans="1:5" x14ac:dyDescent="0.25">
      <c r="A200" s="54"/>
      <c r="C200" s="63"/>
    </row>
    <row r="202" spans="1:5" x14ac:dyDescent="0.25">
      <c r="C202" s="62"/>
      <c r="D202" s="62"/>
      <c r="E202" s="62"/>
    </row>
    <row r="203" spans="1:5" x14ac:dyDescent="0.25">
      <c r="C203" s="62"/>
      <c r="D203" s="62"/>
      <c r="E203" s="62"/>
    </row>
    <row r="204" spans="1:5" x14ac:dyDescent="0.25">
      <c r="C204" s="62"/>
      <c r="D204" s="62"/>
      <c r="E204" s="62"/>
    </row>
    <row r="205" spans="1:5" x14ac:dyDescent="0.25">
      <c r="C205" s="62"/>
      <c r="D205" s="62"/>
      <c r="E205" s="62"/>
    </row>
    <row r="206" spans="1:5" x14ac:dyDescent="0.25">
      <c r="C206" s="62"/>
      <c r="D206" s="62"/>
      <c r="E206" s="62"/>
    </row>
    <row r="207" spans="1:5" x14ac:dyDescent="0.25">
      <c r="C207" s="62"/>
      <c r="D207" s="62"/>
      <c r="E207" s="62"/>
    </row>
    <row r="208" spans="1:5" x14ac:dyDescent="0.25">
      <c r="C208" s="62"/>
      <c r="D208" s="62"/>
      <c r="E208" s="62"/>
    </row>
    <row r="209" spans="2:5" x14ac:dyDescent="0.25">
      <c r="C209" s="62"/>
      <c r="D209" s="62"/>
      <c r="E209" s="62"/>
    </row>
    <row r="210" spans="2:5" x14ac:dyDescent="0.25">
      <c r="C210" s="62"/>
      <c r="D210" s="62"/>
      <c r="E210" s="62"/>
    </row>
    <row r="211" spans="2:5" x14ac:dyDescent="0.25">
      <c r="C211" s="62"/>
      <c r="D211" s="62"/>
      <c r="E211" s="62"/>
    </row>
    <row r="212" spans="2:5" x14ac:dyDescent="0.25">
      <c r="C212" s="62"/>
      <c r="D212" s="62"/>
      <c r="E212" s="62"/>
    </row>
    <row r="213" spans="2:5" x14ac:dyDescent="0.25">
      <c r="C213" s="62"/>
      <c r="D213" s="62"/>
      <c r="E213" s="62"/>
    </row>
    <row r="214" spans="2:5" x14ac:dyDescent="0.25">
      <c r="C214" s="62"/>
      <c r="D214" s="62"/>
      <c r="E214" s="62"/>
    </row>
    <row r="217" spans="2:5" x14ac:dyDescent="0.25">
      <c r="B217" s="66"/>
    </row>
    <row r="218" spans="2:5" x14ac:dyDescent="0.25">
      <c r="B218" s="66"/>
    </row>
    <row r="222" spans="2:5" x14ac:dyDescent="0.25">
      <c r="B222" s="66"/>
    </row>
    <row r="223" spans="2:5" x14ac:dyDescent="0.25">
      <c r="B223" s="66"/>
      <c r="E223" s="56"/>
    </row>
    <row r="224" spans="2:5" x14ac:dyDescent="0.25">
      <c r="B224" s="66"/>
      <c r="E224" s="56"/>
    </row>
    <row r="225" spans="2:5" x14ac:dyDescent="0.25">
      <c r="B225" s="66"/>
      <c r="E225" s="56"/>
    </row>
    <row r="226" spans="2:5" x14ac:dyDescent="0.25">
      <c r="B226" s="66"/>
      <c r="E226" s="56"/>
    </row>
    <row r="227" spans="2:5" x14ac:dyDescent="0.25">
      <c r="B227" s="66"/>
      <c r="E227" s="56"/>
    </row>
    <row r="228" spans="2:5" x14ac:dyDescent="0.25">
      <c r="B228" s="66"/>
    </row>
    <row r="229" spans="2:5" x14ac:dyDescent="0.25">
      <c r="B229" s="66"/>
    </row>
    <row r="230" spans="2:5" x14ac:dyDescent="0.25">
      <c r="B230" s="66"/>
    </row>
    <row r="231" spans="2:5" x14ac:dyDescent="0.25">
      <c r="B231" s="66"/>
    </row>
    <row r="232" spans="2:5" x14ac:dyDescent="0.25">
      <c r="B232" s="66"/>
    </row>
    <row r="233" spans="2:5" x14ac:dyDescent="0.25">
      <c r="B233" s="66"/>
    </row>
    <row r="234" spans="2:5" x14ac:dyDescent="0.25">
      <c r="B234" s="66"/>
    </row>
    <row r="235" spans="2:5" x14ac:dyDescent="0.25">
      <c r="B235" s="66"/>
    </row>
    <row r="236" spans="2:5" x14ac:dyDescent="0.25">
      <c r="B236" s="66"/>
    </row>
    <row r="237" spans="2:5" x14ac:dyDescent="0.25">
      <c r="B237" s="66"/>
    </row>
    <row r="238" spans="2:5" x14ac:dyDescent="0.25">
      <c r="B238" s="66"/>
    </row>
    <row r="239" spans="2:5" x14ac:dyDescent="0.25">
      <c r="B239" s="66"/>
    </row>
    <row r="240" spans="2:5" x14ac:dyDescent="0.25">
      <c r="B240" s="66"/>
    </row>
    <row r="241" spans="2:3" x14ac:dyDescent="0.25">
      <c r="B241" s="66"/>
    </row>
    <row r="242" spans="2:3" x14ac:dyDescent="0.25">
      <c r="B242" s="66"/>
    </row>
    <row r="243" spans="2:3" x14ac:dyDescent="0.25">
      <c r="B243" s="66"/>
      <c r="C243" s="56"/>
    </row>
    <row r="244" spans="2:3" x14ac:dyDescent="0.25">
      <c r="B244" s="66"/>
      <c r="C244" s="56"/>
    </row>
    <row r="245" spans="2:3" x14ac:dyDescent="0.25">
      <c r="B245" s="66"/>
      <c r="C245" s="56"/>
    </row>
    <row r="246" spans="2:3" x14ac:dyDescent="0.25">
      <c r="B246" s="66"/>
      <c r="C246" s="56"/>
    </row>
    <row r="247" spans="2:3" x14ac:dyDescent="0.25">
      <c r="B247" s="66"/>
      <c r="C247" s="56"/>
    </row>
    <row r="248" spans="2:3" x14ac:dyDescent="0.25">
      <c r="B248" s="66"/>
      <c r="C248" s="56"/>
    </row>
    <row r="249" spans="2:3" x14ac:dyDescent="0.25">
      <c r="B249" s="66"/>
      <c r="C249" s="56"/>
    </row>
    <row r="250" spans="2:3" x14ac:dyDescent="0.25">
      <c r="B250" s="66"/>
      <c r="C250" s="56"/>
    </row>
    <row r="251" spans="2:3" x14ac:dyDescent="0.25">
      <c r="B251" s="66"/>
    </row>
    <row r="252" spans="2:3" x14ac:dyDescent="0.25">
      <c r="B252" s="66"/>
    </row>
    <row r="253" spans="2:3" x14ac:dyDescent="0.25">
      <c r="B253" s="66"/>
    </row>
    <row r="254" spans="2:3" x14ac:dyDescent="0.25">
      <c r="B254" s="66"/>
    </row>
    <row r="255" spans="2:3" x14ac:dyDescent="0.25">
      <c r="B255" s="66"/>
    </row>
    <row r="256" spans="2:3" x14ac:dyDescent="0.25">
      <c r="B256" s="66"/>
    </row>
    <row r="257" spans="2:2" x14ac:dyDescent="0.25">
      <c r="B257" s="66"/>
    </row>
    <row r="258" spans="2:2" x14ac:dyDescent="0.25">
      <c r="B258" s="66"/>
    </row>
    <row r="259" spans="2:2" x14ac:dyDescent="0.25">
      <c r="B259" s="66"/>
    </row>
    <row r="260" spans="2:2" x14ac:dyDescent="0.25">
      <c r="B260" s="66"/>
    </row>
    <row r="261" spans="2:2" x14ac:dyDescent="0.25">
      <c r="B261" s="66"/>
    </row>
    <row r="262" spans="2:2" x14ac:dyDescent="0.25">
      <c r="B262" s="66"/>
    </row>
    <row r="263" spans="2:2" x14ac:dyDescent="0.25">
      <c r="B263" s="66"/>
    </row>
    <row r="264" spans="2:2" x14ac:dyDescent="0.25">
      <c r="B264" s="66"/>
    </row>
    <row r="265" spans="2:2" x14ac:dyDescent="0.25">
      <c r="B265" s="66"/>
    </row>
    <row r="266" spans="2:2" x14ac:dyDescent="0.25">
      <c r="B266" s="66"/>
    </row>
    <row r="267" spans="2:2" x14ac:dyDescent="0.25">
      <c r="B267" s="66"/>
    </row>
    <row r="268" spans="2:2" x14ac:dyDescent="0.25">
      <c r="B268" s="66"/>
    </row>
    <row r="269" spans="2:2" x14ac:dyDescent="0.25">
      <c r="B269" s="66"/>
    </row>
    <row r="270" spans="2:2" x14ac:dyDescent="0.25">
      <c r="B270" s="66"/>
    </row>
    <row r="271" spans="2:2" x14ac:dyDescent="0.25">
      <c r="B271" s="66"/>
    </row>
    <row r="272" spans="2:2" x14ac:dyDescent="0.25">
      <c r="B272" s="66"/>
    </row>
    <row r="273" spans="2:2" x14ac:dyDescent="0.25">
      <c r="B273" s="66"/>
    </row>
  </sheetData>
  <sheetProtection selectLockedCells="1" selectUnlockedCells="1"/>
  <sortState xmlns:xlrd2="http://schemas.microsoft.com/office/spreadsheetml/2017/richdata2" ref="B47:B58">
    <sortCondition ref="B47"/>
  </sortState>
  <mergeCells count="8">
    <mergeCell ref="A17:A18"/>
    <mergeCell ref="A19:A20"/>
    <mergeCell ref="A5:A7"/>
    <mergeCell ref="B5:B7"/>
    <mergeCell ref="C5:E5"/>
    <mergeCell ref="C6:E6"/>
    <mergeCell ref="A9:A12"/>
    <mergeCell ref="A13:A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8FC-4A7D-4018-9CDF-488A491E91D0}">
  <dimension ref="A1:K43"/>
  <sheetViews>
    <sheetView zoomScale="130" zoomScaleNormal="130" workbookViewId="0">
      <selection activeCell="G12" sqref="G12"/>
    </sheetView>
  </sheetViews>
  <sheetFormatPr defaultRowHeight="15" x14ac:dyDescent="0.25"/>
  <cols>
    <col min="1" max="1" width="27.140625" customWidth="1"/>
    <col min="2" max="2" width="14" bestFit="1" customWidth="1"/>
    <col min="3" max="3" width="15.85546875" bestFit="1" customWidth="1"/>
    <col min="4" max="4" width="10.5703125" bestFit="1" customWidth="1"/>
    <col min="5" max="5" width="14.140625" customWidth="1"/>
    <col min="6" max="6" width="12.140625" bestFit="1" customWidth="1"/>
    <col min="7" max="8" width="12.7109375" bestFit="1" customWidth="1"/>
    <col min="10" max="10" width="10" bestFit="1" customWidth="1"/>
    <col min="11" max="11" width="11.140625" bestFit="1" customWidth="1"/>
  </cols>
  <sheetData>
    <row r="1" spans="1:8" x14ac:dyDescent="0.25">
      <c r="A1" s="11" t="s">
        <v>13</v>
      </c>
      <c r="B1" s="16" t="e">
        <f>#REF!</f>
        <v>#REF!</v>
      </c>
    </row>
    <row r="2" spans="1:8" ht="15.75" x14ac:dyDescent="0.25">
      <c r="A2" s="20" t="s">
        <v>37</v>
      </c>
      <c r="B2" s="16" t="e">
        <f>IF(B1&lt;=C7,VLOOKUP(B1,B4:E7,3,1)*B1-VLOOKUP(B1,B4:E7,4,1),C7*D7-E7)</f>
        <v>#REF!</v>
      </c>
    </row>
    <row r="3" spans="1:8" x14ac:dyDescent="0.25">
      <c r="A3" s="5" t="s">
        <v>23</v>
      </c>
      <c r="B3" s="5" t="s">
        <v>24</v>
      </c>
      <c r="C3" s="5" t="s">
        <v>25</v>
      </c>
      <c r="D3" s="5" t="s">
        <v>26</v>
      </c>
      <c r="E3" s="5" t="s">
        <v>22</v>
      </c>
    </row>
    <row r="4" spans="1:8" x14ac:dyDescent="0.25">
      <c r="A4" s="6" t="s">
        <v>27</v>
      </c>
      <c r="B4" s="7">
        <v>0</v>
      </c>
      <c r="C4" s="7">
        <v>1212</v>
      </c>
      <c r="D4" s="8">
        <v>7.4999999999999997E-2</v>
      </c>
      <c r="E4" s="7">
        <v>0</v>
      </c>
    </row>
    <row r="5" spans="1:8" x14ac:dyDescent="0.25">
      <c r="A5" s="6" t="s">
        <v>28</v>
      </c>
      <c r="B5" s="7">
        <v>1212.01</v>
      </c>
      <c r="C5" s="7">
        <v>2427.35</v>
      </c>
      <c r="D5" s="9">
        <v>0.09</v>
      </c>
      <c r="E5" s="7">
        <v>18.18</v>
      </c>
      <c r="F5" s="10"/>
    </row>
    <row r="6" spans="1:8" x14ac:dyDescent="0.25">
      <c r="A6" s="6" t="s">
        <v>29</v>
      </c>
      <c r="B6" s="7">
        <v>2427.36</v>
      </c>
      <c r="C6" s="7">
        <v>3641.03</v>
      </c>
      <c r="D6" s="9">
        <v>0.12</v>
      </c>
      <c r="E6" s="7">
        <v>91</v>
      </c>
    </row>
    <row r="7" spans="1:8" x14ac:dyDescent="0.25">
      <c r="A7" s="6" t="s">
        <v>30</v>
      </c>
      <c r="B7" s="7">
        <v>3641.04</v>
      </c>
      <c r="C7" s="7">
        <v>7087.22</v>
      </c>
      <c r="D7" s="9">
        <v>0.14000000000000001</v>
      </c>
      <c r="E7" s="7">
        <v>163.82</v>
      </c>
    </row>
    <row r="9" spans="1:8" x14ac:dyDescent="0.25">
      <c r="A9" s="11" t="s">
        <v>36</v>
      </c>
      <c r="B9" s="16" t="e">
        <f>Consulta!C11+Consulta!#REF!+Consulta!#REF!</f>
        <v>#REF!</v>
      </c>
    </row>
    <row r="10" spans="1:8" ht="15.75" x14ac:dyDescent="0.25">
      <c r="A10" s="20" t="s">
        <v>37</v>
      </c>
      <c r="B10" s="15"/>
    </row>
    <row r="11" spans="1:8" x14ac:dyDescent="0.25">
      <c r="A11" s="5" t="s">
        <v>23</v>
      </c>
      <c r="B11" s="5" t="s">
        <v>24</v>
      </c>
      <c r="C11" s="5" t="s">
        <v>25</v>
      </c>
      <c r="D11" s="5" t="s">
        <v>26</v>
      </c>
      <c r="E11" s="5" t="s">
        <v>22</v>
      </c>
    </row>
    <row r="12" spans="1:8" x14ac:dyDescent="0.25">
      <c r="A12" s="6" t="s">
        <v>27</v>
      </c>
      <c r="B12" s="7">
        <v>0</v>
      </c>
      <c r="C12" s="7">
        <v>1212</v>
      </c>
      <c r="D12" s="8">
        <v>7.4999999999999997E-2</v>
      </c>
      <c r="E12" s="7">
        <v>0</v>
      </c>
    </row>
    <row r="13" spans="1:8" x14ac:dyDescent="0.25">
      <c r="A13" s="6" t="s">
        <v>28</v>
      </c>
      <c r="B13" s="7">
        <v>1212.01</v>
      </c>
      <c r="C13" s="7">
        <v>2427.35</v>
      </c>
      <c r="D13" s="9">
        <v>0.09</v>
      </c>
      <c r="E13" s="7">
        <v>18.18</v>
      </c>
      <c r="F13" s="10"/>
      <c r="G13" s="10"/>
    </row>
    <row r="14" spans="1:8" x14ac:dyDescent="0.25">
      <c r="A14" s="6" t="s">
        <v>29</v>
      </c>
      <c r="B14" s="7">
        <v>2427.36</v>
      </c>
      <c r="C14" s="7">
        <v>3641.03</v>
      </c>
      <c r="D14" s="9">
        <v>0.12</v>
      </c>
      <c r="E14" s="7">
        <v>91</v>
      </c>
      <c r="F14" s="10"/>
      <c r="G14" s="10"/>
      <c r="H14" s="10"/>
    </row>
    <row r="15" spans="1:8" x14ac:dyDescent="0.25">
      <c r="A15" s="6" t="s">
        <v>30</v>
      </c>
      <c r="B15" s="7">
        <v>3641.04</v>
      </c>
      <c r="C15" s="7">
        <v>7087.22</v>
      </c>
      <c r="D15" s="9">
        <v>0.14000000000000001</v>
      </c>
      <c r="E15" s="7">
        <v>163.82</v>
      </c>
    </row>
    <row r="16" spans="1:8" x14ac:dyDescent="0.25">
      <c r="A16" s="6" t="s">
        <v>31</v>
      </c>
      <c r="B16" s="7">
        <v>7087.22</v>
      </c>
      <c r="C16" s="12">
        <v>12136.79</v>
      </c>
      <c r="D16" s="13">
        <v>0.14499999999999999</v>
      </c>
      <c r="E16" s="23">
        <v>199.26</v>
      </c>
    </row>
    <row r="17" spans="1:7" x14ac:dyDescent="0.25">
      <c r="A17" s="6" t="s">
        <v>32</v>
      </c>
      <c r="B17" s="12">
        <v>12136.8</v>
      </c>
      <c r="C17" s="12">
        <v>24273.57</v>
      </c>
      <c r="D17" s="13">
        <v>0.16500000000000001</v>
      </c>
      <c r="E17" s="23">
        <v>441.99</v>
      </c>
      <c r="G17" s="10"/>
    </row>
    <row r="18" spans="1:7" x14ac:dyDescent="0.25">
      <c r="A18" s="6" t="s">
        <v>33</v>
      </c>
      <c r="B18" s="12">
        <v>24273.58</v>
      </c>
      <c r="C18" s="12">
        <v>47333.46</v>
      </c>
      <c r="D18" s="14">
        <v>0.19</v>
      </c>
      <c r="E18" s="23">
        <v>1048.83</v>
      </c>
      <c r="G18" s="10"/>
    </row>
    <row r="19" spans="1:7" x14ac:dyDescent="0.25">
      <c r="A19" s="6" t="s">
        <v>34</v>
      </c>
      <c r="B19" s="12">
        <v>47333.46</v>
      </c>
      <c r="C19" s="12"/>
      <c r="D19" s="14">
        <v>0.22</v>
      </c>
      <c r="E19" s="23">
        <v>2468.83</v>
      </c>
      <c r="G19" s="10"/>
    </row>
    <row r="21" spans="1:7" x14ac:dyDescent="0.25">
      <c r="A21" s="18" t="s">
        <v>13</v>
      </c>
      <c r="B21" s="16">
        <f>2145.23+1895.2</f>
        <v>4040.4300000000003</v>
      </c>
      <c r="C21" s="19"/>
      <c r="D21">
        <v>162.55000000000001</v>
      </c>
      <c r="E21">
        <f>IF(B21&lt;=B28,VLOOKUP(B21,B24:E28,3,1)*B21-VLOOKUP(B21,B24:E28,4,1),B28*D28-E28)</f>
        <v>272.96675000000005</v>
      </c>
      <c r="F21" s="10"/>
      <c r="G21" s="10"/>
    </row>
    <row r="22" spans="1:7" ht="15.75" x14ac:dyDescent="0.25">
      <c r="A22" s="21" t="s">
        <v>35</v>
      </c>
      <c r="B22" s="10"/>
      <c r="C22" s="22"/>
      <c r="E22" s="10">
        <f>(B21*D27)-E27</f>
        <v>272.96675000000005</v>
      </c>
      <c r="G22" s="10"/>
    </row>
    <row r="23" spans="1:7" x14ac:dyDescent="0.25">
      <c r="A23" s="5" t="s">
        <v>23</v>
      </c>
      <c r="B23" s="5" t="s">
        <v>24</v>
      </c>
      <c r="C23" s="5" t="s">
        <v>25</v>
      </c>
      <c r="D23" s="5" t="s">
        <v>26</v>
      </c>
      <c r="E23" s="5" t="s">
        <v>22</v>
      </c>
      <c r="G23" s="10"/>
    </row>
    <row r="24" spans="1:7" x14ac:dyDescent="0.25">
      <c r="A24" s="6" t="s">
        <v>27</v>
      </c>
      <c r="B24" s="7">
        <v>0</v>
      </c>
      <c r="C24" s="7">
        <v>1903.98</v>
      </c>
      <c r="D24" s="17">
        <v>0</v>
      </c>
      <c r="E24" s="7">
        <v>0</v>
      </c>
      <c r="F24" s="10"/>
      <c r="G24" s="10"/>
    </row>
    <row r="25" spans="1:7" x14ac:dyDescent="0.25">
      <c r="A25" s="6" t="s">
        <v>28</v>
      </c>
      <c r="B25" s="7">
        <v>1903.99</v>
      </c>
      <c r="C25" s="7">
        <v>2826.65</v>
      </c>
      <c r="D25" s="17">
        <v>7.4999999999999997E-2</v>
      </c>
      <c r="E25" s="7">
        <v>142.80000000000001</v>
      </c>
      <c r="G25" s="10">
        <v>2765</v>
      </c>
    </row>
    <row r="26" spans="1:7" x14ac:dyDescent="0.25">
      <c r="A26" s="6" t="s">
        <v>29</v>
      </c>
      <c r="B26" s="7">
        <v>2826.66</v>
      </c>
      <c r="C26" s="7">
        <v>3751.05</v>
      </c>
      <c r="D26" s="9">
        <v>0.15</v>
      </c>
      <c r="E26" s="7">
        <v>354.8</v>
      </c>
      <c r="G26" s="10">
        <f>G25*D25</f>
        <v>207.375</v>
      </c>
    </row>
    <row r="27" spans="1:7" x14ac:dyDescent="0.25">
      <c r="A27" s="6" t="s">
        <v>30</v>
      </c>
      <c r="B27" s="7">
        <v>3751.06</v>
      </c>
      <c r="C27" s="7">
        <v>4664.68</v>
      </c>
      <c r="D27" s="17">
        <v>0.22500000000000001</v>
      </c>
      <c r="E27" s="7">
        <v>636.13</v>
      </c>
      <c r="G27" s="10">
        <f>G26-E25</f>
        <v>64.574999999999989</v>
      </c>
    </row>
    <row r="28" spans="1:7" x14ac:dyDescent="0.25">
      <c r="A28" s="6" t="s">
        <v>31</v>
      </c>
      <c r="B28" s="7">
        <v>4664.6899999999996</v>
      </c>
      <c r="C28" s="7">
        <v>0</v>
      </c>
      <c r="D28" s="17">
        <v>0.27500000000000002</v>
      </c>
      <c r="E28" s="7">
        <v>869.36</v>
      </c>
      <c r="G28" s="10"/>
    </row>
    <row r="31" spans="1:7" x14ac:dyDescent="0.25">
      <c r="A31" s="18" t="s">
        <v>36</v>
      </c>
      <c r="B31" s="16" t="e">
        <f>Consulta!C11+Consulta!#REF!+Consulta!#REF!</f>
        <v>#REF!</v>
      </c>
      <c r="G31">
        <f>2411.86+155.47+258.07+2955.2+738.8+3509</f>
        <v>10028.400000000001</v>
      </c>
    </row>
    <row r="32" spans="1:7" ht="15.75" x14ac:dyDescent="0.25">
      <c r="A32" s="21" t="s">
        <v>35</v>
      </c>
      <c r="B32" s="15"/>
    </row>
    <row r="33" spans="1:11" x14ac:dyDescent="0.25">
      <c r="A33" s="5" t="s">
        <v>23</v>
      </c>
      <c r="B33" s="5" t="s">
        <v>24</v>
      </c>
      <c r="C33" s="5" t="s">
        <v>25</v>
      </c>
      <c r="D33" s="5" t="s">
        <v>26</v>
      </c>
      <c r="E33" s="5" t="s">
        <v>22</v>
      </c>
      <c r="G33">
        <f>SUM(G31:G32)</f>
        <v>10028.400000000001</v>
      </c>
    </row>
    <row r="34" spans="1:11" x14ac:dyDescent="0.25">
      <c r="A34" s="6" t="s">
        <v>27</v>
      </c>
      <c r="B34" s="7">
        <v>0</v>
      </c>
      <c r="C34" s="7">
        <v>1903.98</v>
      </c>
      <c r="D34" s="17">
        <v>0</v>
      </c>
      <c r="E34" s="7">
        <v>0</v>
      </c>
      <c r="G34" s="40">
        <f>$G$33*D34</f>
        <v>0</v>
      </c>
      <c r="H34" s="10">
        <f>G34-E34</f>
        <v>0</v>
      </c>
      <c r="J34" s="41"/>
      <c r="K34" s="41"/>
    </row>
    <row r="35" spans="1:11" x14ac:dyDescent="0.25">
      <c r="A35" s="6" t="s">
        <v>28</v>
      </c>
      <c r="B35" s="7">
        <v>1903.99</v>
      </c>
      <c r="C35" s="7">
        <v>2826.65</v>
      </c>
      <c r="D35" s="17">
        <v>7.4999999999999997E-2</v>
      </c>
      <c r="E35" s="7">
        <v>142.80000000000001</v>
      </c>
      <c r="G35" s="40">
        <f t="shared" ref="G35:G38" si="0">$G$33*D35</f>
        <v>752.13000000000011</v>
      </c>
      <c r="H35" s="10">
        <f t="shared" ref="H35:H38" si="1">G35-E35</f>
        <v>609.33000000000015</v>
      </c>
      <c r="J35" s="41"/>
      <c r="K35" s="41"/>
    </row>
    <row r="36" spans="1:11" x14ac:dyDescent="0.25">
      <c r="A36" s="6" t="s">
        <v>29</v>
      </c>
      <c r="B36" s="7">
        <v>2826.66</v>
      </c>
      <c r="C36" s="7">
        <v>3751.05</v>
      </c>
      <c r="D36" s="9">
        <v>0.15</v>
      </c>
      <c r="E36" s="7">
        <v>354.8</v>
      </c>
      <c r="G36" s="40">
        <f t="shared" si="0"/>
        <v>1504.2600000000002</v>
      </c>
      <c r="H36" s="10">
        <f t="shared" si="1"/>
        <v>1149.4600000000003</v>
      </c>
      <c r="J36" s="41"/>
      <c r="K36" s="41"/>
    </row>
    <row r="37" spans="1:11" x14ac:dyDescent="0.25">
      <c r="A37" s="6" t="s">
        <v>30</v>
      </c>
      <c r="B37" s="7">
        <v>3751.06</v>
      </c>
      <c r="C37" s="7">
        <v>4664.68</v>
      </c>
      <c r="D37" s="17">
        <v>0.22500000000000001</v>
      </c>
      <c r="E37" s="7">
        <v>636.13</v>
      </c>
      <c r="G37" s="40">
        <f t="shared" si="0"/>
        <v>2256.3900000000003</v>
      </c>
      <c r="H37" s="10">
        <f t="shared" si="1"/>
        <v>1620.2600000000002</v>
      </c>
      <c r="J37" s="41"/>
      <c r="K37" s="41"/>
    </row>
    <row r="38" spans="1:11" x14ac:dyDescent="0.25">
      <c r="A38" s="6" t="s">
        <v>31</v>
      </c>
      <c r="B38" s="7">
        <v>4664.6899999999996</v>
      </c>
      <c r="C38" s="7">
        <v>0</v>
      </c>
      <c r="D38" s="17">
        <v>0.27500000000000002</v>
      </c>
      <c r="E38" s="7">
        <v>869.36</v>
      </c>
      <c r="G38" s="40">
        <f t="shared" si="0"/>
        <v>2757.8100000000004</v>
      </c>
      <c r="H38" s="10">
        <f t="shared" si="1"/>
        <v>1888.4500000000003</v>
      </c>
      <c r="J38" s="41"/>
      <c r="K38" s="41"/>
    </row>
    <row r="39" spans="1:11" x14ac:dyDescent="0.25">
      <c r="J39" s="41"/>
      <c r="K39" s="41"/>
    </row>
    <row r="40" spans="1:11" x14ac:dyDescent="0.25">
      <c r="G40">
        <v>1639.34</v>
      </c>
      <c r="J40" s="41"/>
      <c r="K40" s="41"/>
    </row>
    <row r="41" spans="1:11" x14ac:dyDescent="0.25">
      <c r="G41" s="10">
        <f>G40+E38</f>
        <v>2508.6999999999998</v>
      </c>
      <c r="J41" s="41"/>
      <c r="K41" s="41"/>
    </row>
    <row r="42" spans="1:11" x14ac:dyDescent="0.25">
      <c r="G42" s="10">
        <f>G41/D38</f>
        <v>9122.545454545454</v>
      </c>
      <c r="J42" s="41"/>
      <c r="K42" s="41"/>
    </row>
    <row r="43" spans="1:11" x14ac:dyDescent="0.25">
      <c r="J43" s="41"/>
      <c r="K43" s="41"/>
    </row>
  </sheetData>
  <sheetProtection algorithmName="SHA-512" hashValue="uC60f+ouiF+7srHpoxkS9oxUrn7f7OAaHdTDlN7PokqaTAGosDJ4oMsKkt5+ej/QXFiimtbkEJQGaU4Ejcr8zg==" saltValue="UjMu5Fr7zn/QC5jowNox5Q==" spinCount="100000" sheet="1" objects="1" scenarios="1"/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Consulta</vt:lpstr>
      <vt:lpstr>calculo remuneracao</vt:lpstr>
      <vt:lpstr>calculo descontos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Cinara</dc:creator>
  <cp:lastModifiedBy>CINARA FARIA FERREIRA</cp:lastModifiedBy>
  <dcterms:created xsi:type="dcterms:W3CDTF">2022-04-28T17:53:36Z</dcterms:created>
  <dcterms:modified xsi:type="dcterms:W3CDTF">2022-10-07T17:46:07Z</dcterms:modified>
</cp:coreProperties>
</file>