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-my.sharepoint.com/personal/cinara_f_ferreira_economia_gov_br/Documents/Transposição/Legislação e Normativo/"/>
    </mc:Choice>
  </mc:AlternateContent>
  <xr:revisionPtr revIDLastSave="3" documentId="13_ncr:1_{1F6365B8-704A-4E17-A336-E3AC2D230C60}" xr6:coauthVersionLast="47" xr6:coauthVersionMax="47" xr10:uidLastSave="{DF720CDC-A2C0-422A-8F1C-4962B865AF77}"/>
  <bookViews>
    <workbookView xWindow="-28920" yWindow="-120" windowWidth="29040" windowHeight="15720" xr2:uid="{B25579E4-AC81-4C35-9BB2-DD28FCC8AC05}"/>
  </bookViews>
  <sheets>
    <sheet name="Consulta" sheetId="1" r:id="rId1"/>
    <sheet name="calculo remuneracao" sheetId="3" state="hidden" r:id="rId2"/>
    <sheet name="calculo desconto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 s="1"/>
  <c r="C11" i="1"/>
  <c r="G41" i="5" l="1"/>
  <c r="G42" i="5" s="1"/>
  <c r="G31" i="5"/>
  <c r="G33" i="5" s="1"/>
  <c r="G27" i="5"/>
  <c r="G26" i="5"/>
  <c r="B21" i="5"/>
  <c r="E22" i="5" s="1"/>
  <c r="D120" i="3"/>
  <c r="D121" i="3"/>
  <c r="D119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95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71" i="3"/>
  <c r="G36" i="5" l="1"/>
  <c r="H36" i="5" s="1"/>
  <c r="G34" i="5"/>
  <c r="H34" i="5" s="1"/>
  <c r="G37" i="5"/>
  <c r="H37" i="5" s="1"/>
  <c r="G38" i="5"/>
  <c r="H38" i="5" s="1"/>
  <c r="G35" i="5"/>
  <c r="H35" i="5" s="1"/>
  <c r="B9" i="5"/>
  <c r="B31" i="5"/>
  <c r="E21" i="5"/>
  <c r="B1" i="5"/>
  <c r="B2" i="5" s="1"/>
  <c r="B204" i="3"/>
  <c r="B205" i="3" s="1"/>
  <c r="C13" i="1" l="1"/>
</calcChain>
</file>

<file path=xl/sharedStrings.xml><?xml version="1.0" encoding="utf-8"?>
<sst xmlns="http://schemas.openxmlformats.org/spreadsheetml/2006/main" count="370" uniqueCount="296">
  <si>
    <t>NA</t>
  </si>
  <si>
    <t>III</t>
  </si>
  <si>
    <t>Descrição</t>
  </si>
  <si>
    <t>Auxílio Alimentação</t>
  </si>
  <si>
    <t>Previdência Social</t>
  </si>
  <si>
    <t xml:space="preserve">IRRF </t>
  </si>
  <si>
    <t>20 HORAS</t>
  </si>
  <si>
    <t>40 HORAS</t>
  </si>
  <si>
    <t>DEDICAÇÃO EXCLUSIVA</t>
  </si>
  <si>
    <t>Titular</t>
  </si>
  <si>
    <t>D IV</t>
  </si>
  <si>
    <t>D III</t>
  </si>
  <si>
    <t>D II</t>
  </si>
  <si>
    <t>D I</t>
  </si>
  <si>
    <t>Nível</t>
  </si>
  <si>
    <t>Classe</t>
  </si>
  <si>
    <t>Tabela III - Efeitos Financeiros a partir de 1º de agosto de 2020 ou da data da publicação, no Diário Oficial da União, do deferimento da opção de que trata o art. 3º desta Lei, se esta for posterior</t>
  </si>
  <si>
    <t>A partir de 1º de agosto de 2016 ou da data da publicação, no Diário Oficial da União, do deferimento a opção de que trata o art. 3º desta Lei, se esta for posterior</t>
  </si>
  <si>
    <t>A partir de 1º de janeiro de 2017 ou da data da publicação, no Diário Oficial da União, do deferimento a opção de que trata o art. 3º desta Lei, se esta for posterior</t>
  </si>
  <si>
    <t>ESPECIAL</t>
  </si>
  <si>
    <t>II</t>
  </si>
  <si>
    <t>I</t>
  </si>
  <si>
    <t>C</t>
  </si>
  <si>
    <t>V</t>
  </si>
  <si>
    <t>IV</t>
  </si>
  <si>
    <t>B</t>
  </si>
  <si>
    <t>A</t>
  </si>
  <si>
    <t>Tabela I - Vencimento Básico dos cargos de nível superior do PCC-Ext</t>
  </si>
  <si>
    <t>ANEXO IV - TABELAS DE VENCIMENTO BÁSICO E DA GRATIFICAÇÃO ESPECÍFICA DE ATIVIDADES AUXILIARES DOS CARGOS DO PCC-EXT</t>
  </si>
  <si>
    <t>NS</t>
  </si>
  <si>
    <t>Tabela II - Vencimento Básico dos cargos de nível intermediário, inclusive técnico, do PCC-Ext</t>
  </si>
  <si>
    <t>VALOR</t>
  </si>
  <si>
    <t>NI</t>
  </si>
  <si>
    <t>A partir de 1º de janeiro de 2017 ou da ata da publicação, no Diário Oficial da União, do deferimento da opção de que trata o art. 3º desta Lei, se esta for posterior</t>
  </si>
  <si>
    <t>Tabela III - Vencimento Básico dos cargos de nível auxiliar e valor da Gratificação Específica de Atividades Auxiliares do PCC-Ext</t>
  </si>
  <si>
    <t xml:space="preserve"> a) Vencimento Básico dos cargos de nível auxiliar do PCC-Ext</t>
  </si>
  <si>
    <t>b) GEAAPCC-Ext dos cargos de nível auxiliar do PC C - Ext</t>
  </si>
  <si>
    <t>II - Gratificação de Desempenho do Plano de Classificação de Cargos dos ex-Territórios Federais (GDExt), observado o disposto no art. 11 e no Anexo V desta Lei ; e</t>
  </si>
  <si>
    <t>Tabela I- Valor do ponto da GDEXT para os cargos de nível superior do PCC-Ext</t>
  </si>
  <si>
    <t>TABELAS DE VALOR DE PONTO DA GRATIFICAÇÃO DE DESEMPENHO DO PLANO DE CLASSIFICAÇÃO DE CARGOS DOS EX-TERRITÓRIOS FEDERAIS- GDEXT</t>
  </si>
  <si>
    <t>Tabela II - Valor do ponto da GDEXT para os cargos de nível intermediário, inclusive técnico, do PCC-Ext</t>
  </si>
  <si>
    <t>Nível Intermediário</t>
  </si>
  <si>
    <t>Nível Superior</t>
  </si>
  <si>
    <t>Nivel Auxiliar</t>
  </si>
  <si>
    <t>VALOR 80 PTS</t>
  </si>
  <si>
    <t>Tabela III - Valor do ponto da GDEXT para os cargos de nível auxiliar do PCC-Ext</t>
  </si>
  <si>
    <t>Salário CLT</t>
  </si>
  <si>
    <t>ANEXO VI - SALÁRIO DOS EMPREGADOS DE QUE TRATA O ART. 13 DESTA LEISALÁRIO DOS EMPREGADOS DE QUE TRATA O ART. 13 DESTA LEI - SALÁRIO DOS EMPREGADOS DE QUE TRATA O ART. 13 DESTA LEI</t>
  </si>
  <si>
    <t>Tabela I - Empregos de nível superior</t>
  </si>
  <si>
    <t>Tabela II - Empregos de nível intermediário, inclusive técnico</t>
  </si>
  <si>
    <t>Nivel Superior</t>
  </si>
  <si>
    <t>SERVIDOR - ESTATUTÁRIO</t>
  </si>
  <si>
    <t>SERVIDOR - ESTATUTÁRIONSESPECIALIII</t>
  </si>
  <si>
    <t>SERVIDOR - ESTATUTÁRIONSESPECIALII</t>
  </si>
  <si>
    <t>SERVIDOR - ESTATUTÁRIONSCVI</t>
  </si>
  <si>
    <t>SERVIDOR - ESTATUTÁRIONSCV</t>
  </si>
  <si>
    <t>SERVIDOR - ESTATUTÁRIONSCIV</t>
  </si>
  <si>
    <t>SERVIDOR - ESTATUTÁRIONSCIII</t>
  </si>
  <si>
    <t>SERVIDOR - ESTATUTÁRIONSCII</t>
  </si>
  <si>
    <t>SERVIDOR - ESTATUTÁRIONSCI</t>
  </si>
  <si>
    <t>SERVIDOR - ESTATUTÁRIONSBVI</t>
  </si>
  <si>
    <t>SERVIDOR - ESTATUTÁRIONSBV</t>
  </si>
  <si>
    <t>SERVIDOR - ESTATUTÁRIONSBIV</t>
  </si>
  <si>
    <t>SERVIDOR - ESTATUTÁRIONSBIII</t>
  </si>
  <si>
    <t>SERVIDOR - ESTATUTÁRIONSBII</t>
  </si>
  <si>
    <t>SERVIDOR - ESTATUTÁRIONSBI</t>
  </si>
  <si>
    <t>SERVIDOR - ESTATUTÁRIONSAV</t>
  </si>
  <si>
    <t>SERVIDOR - ESTATUTÁRIONSAIV</t>
  </si>
  <si>
    <t>SERVIDOR - ESTATUTÁRIONSAIII</t>
  </si>
  <si>
    <t>SERVIDOR - ESTATUTÁRIONSAII</t>
  </si>
  <si>
    <t>SERVIDOR - ESTATUTÁRIONSAI</t>
  </si>
  <si>
    <t>SERVIDOR - ESTATUTÁRIONIESPECIALIII</t>
  </si>
  <si>
    <t>SERVIDOR - ESTATUTÁRIONIESPECIALII</t>
  </si>
  <si>
    <t>SERVIDOR - ESTATUTÁRIONICVI</t>
  </si>
  <si>
    <t>SERVIDOR - ESTATUTÁRIONICV</t>
  </si>
  <si>
    <t>SERVIDOR - ESTATUTÁRIONICIV</t>
  </si>
  <si>
    <t>SERVIDOR - ESTATUTÁRIONICIII</t>
  </si>
  <si>
    <t>SERVIDOR - ESTATUTÁRIONICII</t>
  </si>
  <si>
    <t>SERVIDOR - ESTATUTÁRIONICI</t>
  </si>
  <si>
    <t>SERVIDOR - ESTATUTÁRIONIBVI</t>
  </si>
  <si>
    <t>SERVIDOR - ESTATUTÁRIONIBV</t>
  </si>
  <si>
    <t>SERVIDOR - ESTATUTÁRIONIBIV</t>
  </si>
  <si>
    <t>SERVIDOR - ESTATUTÁRIONIBIII</t>
  </si>
  <si>
    <t>SERVIDOR - ESTATUTÁRIONIBII</t>
  </si>
  <si>
    <t>SERVIDOR - ESTATUTÁRIONIBI</t>
  </si>
  <si>
    <t>SERVIDOR - ESTATUTÁRIONIAV</t>
  </si>
  <si>
    <t>SERVIDOR - ESTATUTÁRIONIAIV</t>
  </si>
  <si>
    <t>SERVIDOR - ESTATUTÁRIONIAIII</t>
  </si>
  <si>
    <t>SERVIDOR - ESTATUTÁRIONIAII</t>
  </si>
  <si>
    <t>SERVIDOR - ESTATUTÁRIONIAI</t>
  </si>
  <si>
    <t>SERVIDOR - ESTATUTÁRIONAESPECIALIII</t>
  </si>
  <si>
    <t>SERVIDOR - ESTATUTÁRIONAESPECIALII</t>
  </si>
  <si>
    <t>SERVIDOR - ESTATUTÁRIONAESPECIALI</t>
  </si>
  <si>
    <t>Tabela III - Empregos de nível auxiliar</t>
  </si>
  <si>
    <t>Nível Auxiliar</t>
  </si>
  <si>
    <t>Valor</t>
  </si>
  <si>
    <t>Classe do Cargo</t>
  </si>
  <si>
    <t>SERVIDOR - ESTATUTÁRIONSESPECIALI</t>
  </si>
  <si>
    <t>SERVIDOR - ESTATUTÁRIONIESPECIALI</t>
  </si>
  <si>
    <t>FAÇA SUA SIMULAÇÃO AQUI</t>
  </si>
  <si>
    <t>EMPREGADO - CELETISTA</t>
  </si>
  <si>
    <t>Rendimento Bruto</t>
  </si>
  <si>
    <t>AuxilioTransporte</t>
  </si>
  <si>
    <t>A deduzir</t>
  </si>
  <si>
    <t>SERVIDOR - ESTATUTÁRIOGEAAPCC-ExtNAESPECIALIII</t>
  </si>
  <si>
    <t>SERVIDOR - ESTATUTÁRIOGEAAPCC-ExtNAESPECIALII</t>
  </si>
  <si>
    <t>SERVIDOR - ESTATUTÁRIOGEAAPCC-ExtNAESPECIALI</t>
  </si>
  <si>
    <t>SERVIDOR - ESTATUTÁRIOGDExtNSESPECIALIII</t>
  </si>
  <si>
    <t>SERVIDOR - ESTATUTÁRIOGDExtNSESPECIALII</t>
  </si>
  <si>
    <t>SERVIDOR - ESTATUTÁRIOGDExtNSESPECIALI</t>
  </si>
  <si>
    <t>SERVIDOR - ESTATUTÁRIOGDExtNSCVI</t>
  </si>
  <si>
    <t>SERVIDOR - ESTATUTÁRIOGDExtNSCV</t>
  </si>
  <si>
    <t>SERVIDOR - ESTATUTÁRIOGDExtNSCIV</t>
  </si>
  <si>
    <t>SERVIDOR - ESTATUTÁRIOGDExtNSCIII</t>
  </si>
  <si>
    <t>SERVIDOR - ESTATUTÁRIOGDExtNSCII</t>
  </si>
  <si>
    <t>SERVIDOR - ESTATUTÁRIOGDExtNSCI</t>
  </si>
  <si>
    <t>SERVIDOR - ESTATUTÁRIOGDExtNSBVI</t>
  </si>
  <si>
    <t>SERVIDOR - ESTATUTÁRIOGDExtNSBV</t>
  </si>
  <si>
    <t>SERVIDOR - ESTATUTÁRIOGDExtNSBIV</t>
  </si>
  <si>
    <t>SERVIDOR - ESTATUTÁRIOGDExtNSBIII</t>
  </si>
  <si>
    <t>SERVIDOR - ESTATUTÁRIOGDExtNSBII</t>
  </si>
  <si>
    <t>SERVIDOR - ESTATUTÁRIOGDExtNSBI</t>
  </si>
  <si>
    <t>SERVIDOR - ESTATUTÁRIOGDExtNSAV</t>
  </si>
  <si>
    <t>SERVIDOR - ESTATUTÁRIOGDExtNSAIV</t>
  </si>
  <si>
    <t>SERVIDOR - ESTATUTÁRIOGDExtNSAIII</t>
  </si>
  <si>
    <t>SERVIDOR - ESTATUTÁRIOGDExtNSAII</t>
  </si>
  <si>
    <t>SERVIDOR - ESTATUTÁRIOGDExtNIESPECIALIII</t>
  </si>
  <si>
    <t>SERVIDOR - ESTATUTÁRIOGDExtNIESPECIALII</t>
  </si>
  <si>
    <t>SERVIDOR - ESTATUTÁRIOGDExtNIESPECIALI</t>
  </si>
  <si>
    <t>SERVIDOR - ESTATUTÁRIOGDExtNICVI</t>
  </si>
  <si>
    <t>SERVIDOR - ESTATUTÁRIOGDExtNICV</t>
  </si>
  <si>
    <t>SERVIDOR - ESTATUTÁRIOGDExtNICIV</t>
  </si>
  <si>
    <t>SERVIDOR - ESTATUTÁRIOGDExtNICIII</t>
  </si>
  <si>
    <t>SERVIDOR - ESTATUTÁRIOGDExtNICII</t>
  </si>
  <si>
    <t>SERVIDOR - ESTATUTÁRIOGDExtNICI</t>
  </si>
  <si>
    <t>SERVIDOR - ESTATUTÁRIOGDExtNIBVI</t>
  </si>
  <si>
    <t>SERVIDOR - ESTATUTÁRIOGDExtNIBV</t>
  </si>
  <si>
    <t>SERVIDOR - ESTATUTÁRIOGDExtNIBIV</t>
  </si>
  <si>
    <t>SERVIDOR - ESTATUTÁRIOGDExtNIBIII</t>
  </si>
  <si>
    <t>SERVIDOR - ESTATUTÁRIOGDExtNIBII</t>
  </si>
  <si>
    <t>SERVIDOR - ESTATUTÁRIOGDExtNIBI</t>
  </si>
  <si>
    <t>SERVIDOR - ESTATUTÁRIOGDExtNIAV</t>
  </si>
  <si>
    <t>SERVIDOR - ESTATUTÁRIOGDExtNIAIV</t>
  </si>
  <si>
    <t>SERVIDOR - ESTATUTÁRIOGDExtNIAIII</t>
  </si>
  <si>
    <t>SERVIDOR - ESTATUTÁRIOGDExtNIAII</t>
  </si>
  <si>
    <t>SERVIDOR - ESTATUTÁRIOGDExtNIAI</t>
  </si>
  <si>
    <t>SERVIDOR - ESTATUTÁRIOGDExtNAESPECIALIII</t>
  </si>
  <si>
    <t>SERVIDOR - ESTATUTÁRIOGDExtNAESPECIALII</t>
  </si>
  <si>
    <t>SERVIDOR - ESTATUTÁRIOGDExtNAESPECIALI</t>
  </si>
  <si>
    <t>SERVIDOR - ESTATUTÁRIOGDExtNSAI</t>
  </si>
  <si>
    <t>EMPREGADO - CELETISTANSESPECIALIII</t>
  </si>
  <si>
    <t>EMPREGADO - CELETISTANSESPECIALII</t>
  </si>
  <si>
    <t>EMPREGADO - CELETISTANSESPECIALI</t>
  </si>
  <si>
    <t>EMPREGADO - CELETISTANSCVI</t>
  </si>
  <si>
    <t>EMPREGADO - CELETISTANSCV</t>
  </si>
  <si>
    <t>EMPREGADO - CELETISTANSCIV</t>
  </si>
  <si>
    <t>EMPREGADO - CELETISTANSCIII</t>
  </si>
  <si>
    <t>EMPREGADO - CELETISTANSCII</t>
  </si>
  <si>
    <t>EMPREGADO - CELETISTANSCI</t>
  </si>
  <si>
    <t>EMPREGADO - CELETISTANSBVI</t>
  </si>
  <si>
    <t>EMPREGADO - CELETISTANSBV</t>
  </si>
  <si>
    <t>EMPREGADO - CELETISTANSBIV</t>
  </si>
  <si>
    <t>EMPREGADO - CELETISTANSBIII</t>
  </si>
  <si>
    <t>EMPREGADO - CELETISTANSBII</t>
  </si>
  <si>
    <t>EMPREGADO - CELETISTANSBI</t>
  </si>
  <si>
    <t>EMPREGADO - CELETISTANSAV</t>
  </si>
  <si>
    <t>EMPREGADO - CELETISTANSAIV</t>
  </si>
  <si>
    <t>EMPREGADO - CELETISTANSAIII</t>
  </si>
  <si>
    <t>EMPREGADO - CELETISTANSAII</t>
  </si>
  <si>
    <t>EMPREGADO - CELETISTANSAI</t>
  </si>
  <si>
    <t>EMPREGADO - CELETISTANIESPECIALIII</t>
  </si>
  <si>
    <t>EMPREGADO - CELETISTANIESPECIALII</t>
  </si>
  <si>
    <t>EMPREGADO - CELETISTANIESPECIALI</t>
  </si>
  <si>
    <t>EMPREGADO - CELETISTANICVI</t>
  </si>
  <si>
    <t>EMPREGADO - CELETISTANICV</t>
  </si>
  <si>
    <t>EMPREGADO - CELETISTANICIV</t>
  </si>
  <si>
    <t>EMPREGADO - CELETISTANICIII</t>
  </si>
  <si>
    <t>EMPREGADO - CELETISTANICII</t>
  </si>
  <si>
    <t>EMPREGADO - CELETISTANICI</t>
  </si>
  <si>
    <t>EMPREGADO - CELETISTANIBVI</t>
  </si>
  <si>
    <t>EMPREGADO - CELETISTANIBV</t>
  </si>
  <si>
    <t>EMPREGADO - CELETISTANIBIV</t>
  </si>
  <si>
    <t>EMPREGADO - CELETISTANIBIII</t>
  </si>
  <si>
    <t>EMPREGADO - CELETISTANIBII</t>
  </si>
  <si>
    <t>EMPREGADO - CELETISTANIBI</t>
  </si>
  <si>
    <t>EMPREGADO - CELETISTANIAV</t>
  </si>
  <si>
    <t>EMPREGADO - CELETISTANIAIV</t>
  </si>
  <si>
    <t>EMPREGADO - CELETISTANIAIII</t>
  </si>
  <si>
    <t>EMPREGADO - CELETISTANIAII</t>
  </si>
  <si>
    <t>EMPREGADO - CELETISTANIAI</t>
  </si>
  <si>
    <t>EMPREGADO - CELETISTANAESPECIALIII</t>
  </si>
  <si>
    <t>EMPREGADO - CELETISTANAESPECIALII</t>
  </si>
  <si>
    <t>EMPREGADO - CELETISTANAESPECIALI</t>
  </si>
  <si>
    <t>Descrição Valor Inicial</t>
  </si>
  <si>
    <t>Valor Inicial</t>
  </si>
  <si>
    <t>Valor Final</t>
  </si>
  <si>
    <t>Percentual</t>
  </si>
  <si>
    <t>Alíquota 1</t>
  </si>
  <si>
    <t>Alíquota 2</t>
  </si>
  <si>
    <t>Alíquota 3</t>
  </si>
  <si>
    <t>Alíquota 4</t>
  </si>
  <si>
    <t>Alíquota 5</t>
  </si>
  <si>
    <t>Alíquota 6</t>
  </si>
  <si>
    <t>Alíquota 7</t>
  </si>
  <si>
    <t>Alíquota 8</t>
  </si>
  <si>
    <t>Cálculo IRRF</t>
  </si>
  <si>
    <t>Remuneração Servidor</t>
  </si>
  <si>
    <t>Cálculo PSS</t>
  </si>
  <si>
    <t>SERVIDOR - ESTATUTÁRIOGDExtNACVI</t>
  </si>
  <si>
    <t>SERVIDOR - ESTATUTÁRIOGDExtNACV</t>
  </si>
  <si>
    <t>SERVIDOR - ESTATUTÁRIOGDExtNACIV</t>
  </si>
  <si>
    <t>SERVIDOR - ESTATUTÁRIOGDExtNACIII</t>
  </si>
  <si>
    <t>SERVIDOR - ESTATUTÁRIOGDExtNACII</t>
  </si>
  <si>
    <t>SERVIDOR - ESTATUTÁRIOGDExtNACI</t>
  </si>
  <si>
    <t>SERVIDOR - ESTATUTÁRIOGDExtNABVI</t>
  </si>
  <si>
    <t>VI</t>
  </si>
  <si>
    <t>Valores aproximados de DESCONTOS</t>
  </si>
  <si>
    <t xml:space="preserve">OBSERVAÇÕES: </t>
  </si>
  <si>
    <t>1) Outros rendimentos brutos não computados na simulação: a) auxílio-transporte; b) assistência pré-escolar; c) percapita saúde</t>
  </si>
  <si>
    <t>Clica na opção abaixo e selecione na seta a opção do seu enquadramento:</t>
  </si>
  <si>
    <t>Delegado de Polícia Civil</t>
  </si>
  <si>
    <t>Perito Criminal Civil</t>
  </si>
  <si>
    <t>Médico-Legista Civil</t>
  </si>
  <si>
    <t>Técnico em Polícia Criminal Civil</t>
  </si>
  <si>
    <t>SEGUNDA</t>
  </si>
  <si>
    <t>TERCEIRA</t>
  </si>
  <si>
    <t>ABELA DE SUBSÍDIOS PARA A CARREIRA POLICIAL CIVIL DOS EXTINTOS TERRITÓRIOS FEDERAIS DO ACRE, DO AMAPÁ, DE RONDÔNIA E DE RORAIMA</t>
  </si>
  <si>
    <t>a) Valor do subsídio dos cargos de Delegado de Polícia Civil, Perito Criminal Civil, Médico-Legista Civil, Técnico em Medicina Legal Civil e Técnico em Polícia Criminal Civil:</t>
  </si>
  <si>
    <t>Escrivão de Polícia Civil</t>
  </si>
  <si>
    <t>Agente de Polícia Civil</t>
  </si>
  <si>
    <t>Datiloscopista Policial Civil</t>
  </si>
  <si>
    <t>Auxiliar Operacional de Perito Criminal Civil</t>
  </si>
  <si>
    <t>Guarda de Presídio Civil</t>
  </si>
  <si>
    <t>Escrevente Policial Civil</t>
  </si>
  <si>
    <t>Investigador de Polícia Civil</t>
  </si>
  <si>
    <t>Agente Carcerário Civil</t>
  </si>
  <si>
    <t>POLICIAL CIVIL</t>
  </si>
  <si>
    <t>PRIMEIRA</t>
  </si>
  <si>
    <t>Técnico em Medicina Legal</t>
  </si>
  <si>
    <t>Nome do Cargo</t>
  </si>
  <si>
    <t>POLICIAL CIVIL - ART 6ª da EC 79/14</t>
  </si>
  <si>
    <t>SUBSIDIO</t>
  </si>
  <si>
    <t>Previsão dos Policiais Civis do QUADRO EM EXTINÇÃO DA ADMINISTRAÇÃO FEDERAL - Lei nº 13.681/2018:</t>
  </si>
  <si>
    <t>2) Esta planilha tem finalidade somente de simulação. Na execução da folha os valores e rúbricas poderão alterar os valores.</t>
  </si>
  <si>
    <t>POLICIAL CIVILDelegado de Polícia CivilESPECIAL</t>
  </si>
  <si>
    <t>POLICIAL CIVILDelegado de Polícia CivilPRIMEIRA</t>
  </si>
  <si>
    <t>POLICIAL CIVILDelegado de Polícia CivilSEGUNDA</t>
  </si>
  <si>
    <t>POLICIAL CIVILDelegado de Polícia CivilTERCEIRA</t>
  </si>
  <si>
    <t>POLICIAL CIVILPerito Criminal CivilESPECIAL</t>
  </si>
  <si>
    <t>POLICIAL CIVILPerito Criminal CivilPRIMEIRA</t>
  </si>
  <si>
    <t>POLICIAL CIVILPerito Criminal CivilSEGUNDA</t>
  </si>
  <si>
    <t>POLICIAL CIVILPerito Criminal CivilTERCEIRA</t>
  </si>
  <si>
    <t>POLICIAL CIVILMédico-Legista CivilESPECIAL</t>
  </si>
  <si>
    <t>POLICIAL CIVILMédico-Legista CivilPRIMEIRA</t>
  </si>
  <si>
    <t>POLICIAL CIVILMédico-Legista CivilSEGUNDA</t>
  </si>
  <si>
    <t>POLICIAL CIVILMédico-Legista CivilTERCEIRA</t>
  </si>
  <si>
    <t>POLICIAL CIVILTécnico em Medicina Legal CivilESPECIAL</t>
  </si>
  <si>
    <t>POLICIAL CIVILTécnico em Medicina Legal CivilPRIMEIRA</t>
  </si>
  <si>
    <t>POLICIAL CIVILTécnico em Medicina Legal CivilSEGUNDA</t>
  </si>
  <si>
    <t>POLICIAL CIVILTécnico em Medicina Legal CivilTERCEIRA</t>
  </si>
  <si>
    <t>POLICIAL CIVILTécnico em Polícia Criminal CivilESPECIAL</t>
  </si>
  <si>
    <t>POLICIAL CIVILTécnico em Polícia Criminal CivilPRIMEIRA</t>
  </si>
  <si>
    <t>POLICIAL CIVILTécnico em Polícia Criminal CivilSEGUNDA</t>
  </si>
  <si>
    <t>POLICIAL CIVILTécnico em Polícia Criminal CivilTERCEIRA</t>
  </si>
  <si>
    <t>POLICIAL CIVILEscrivão de Polícia CivilESPECIAL</t>
  </si>
  <si>
    <t>POLICIAL CIVILEscrivão de Polícia CivilPRIMEIRA</t>
  </si>
  <si>
    <t>POLICIAL CIVILEscrivão de Polícia CivilSEGUNDA</t>
  </si>
  <si>
    <t>POLICIAL CIVILEscrivão de Polícia CivilTERCEIRA</t>
  </si>
  <si>
    <t>POLICIAL CIVILAgente de Polícia CivilESPECIAL</t>
  </si>
  <si>
    <t>POLICIAL CIVILAgente de Polícia CivilPRIMEIRA</t>
  </si>
  <si>
    <t>POLICIAL CIVILAgente de Polícia CivilSEGUNDA</t>
  </si>
  <si>
    <t>POLICIAL CIVILAgente de Polícia CivilTERCEIRA</t>
  </si>
  <si>
    <t>POLICIAL CIVILDatiloscopista Policial CivilESPECIAL</t>
  </si>
  <si>
    <t>POLICIAL CIVILDatiloscopista Policial CivilPRIMEIRA</t>
  </si>
  <si>
    <t>POLICIAL CIVILDatiloscopista Policial CivilSEGUNDA</t>
  </si>
  <si>
    <t>POLICIAL CIVILDatiloscopista Policial CivilTERCEIRA</t>
  </si>
  <si>
    <t>POLICIAL CIVILAuxiliar Operacional de Perito Criminal CivilESPECIAL</t>
  </si>
  <si>
    <t>POLICIAL CIVILAuxiliar Operacional de Perito Criminal CivilPRIMEIRA</t>
  </si>
  <si>
    <t>POLICIAL CIVILAuxiliar Operacional de Perito Criminal CivilSEGUNDA</t>
  </si>
  <si>
    <t>POLICIAL CIVILAuxiliar Operacional de Perito Criminal CivilTERCEIRA</t>
  </si>
  <si>
    <t>POLICIAL CIVILGuarda de Presídio CivilESPECIAL</t>
  </si>
  <si>
    <t>POLICIAL CIVILGuarda de Presídio CivilPRIMEIRA</t>
  </si>
  <si>
    <t>POLICIAL CIVILGuarda de Presídio CivilSEGUNDA</t>
  </si>
  <si>
    <t>POLICIAL CIVILGuarda de Presídio CivilTERCEIRA</t>
  </si>
  <si>
    <t>POLICIAL CIVILEscrevente Policial CivilESPECIAL</t>
  </si>
  <si>
    <t>POLICIAL CIVILEscrevente Policial CivilPRIMEIRA</t>
  </si>
  <si>
    <t>POLICIAL CIVILEscrevente Policial CivilSEGUNDA</t>
  </si>
  <si>
    <t>POLICIAL CIVILEscrevente Policial CivilTERCEIRA</t>
  </si>
  <si>
    <t>POLICIAL CIVILInvestigador de Polícia CivilESPECIAL</t>
  </si>
  <si>
    <t>POLICIAL CIVILInvestigador de Polícia CivilPRIMEIRA</t>
  </si>
  <si>
    <t>POLICIAL CIVILInvestigador de Polícia CivilSEGUNDA</t>
  </si>
  <si>
    <t>POLICIAL CIVILInvestigador de Polícia CivilTERCEIRA</t>
  </si>
  <si>
    <t>POLICIAL CIVILAgente Carcerário CivilESPECIAL</t>
  </si>
  <si>
    <t>POLICIAL CIVILAgente Carcerário CivilPRIMEIRA</t>
  </si>
  <si>
    <t>POLICIAL CIVILAgente Carcerário CivilSEGUNDA</t>
  </si>
  <si>
    <t>POLICIAL CIVILAgente Carcerário CivilTERCEIRA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</si>
</sst>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Franklin Gothic Book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3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8"/>
      <color rgb="FFFFFFFF"/>
      <name val="Arial"/>
      <family val="2"/>
    </font>
    <font>
      <sz val="18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FFFFFF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6A21D"/>
        <bgColor indexed="64"/>
      </patternFill>
    </fill>
    <fill>
      <patternFill patternType="solid">
        <fgColor rgb="FFFBE0CC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5" xfId="0" applyFont="1" applyBorder="1"/>
    <xf numFmtId="4" fontId="2" fillId="0" borderId="0" xfId="0" applyNumberFormat="1" applyFont="1"/>
    <xf numFmtId="10" fontId="3" fillId="0" borderId="0" xfId="0" applyNumberFormat="1" applyFont="1" applyBorder="1" applyAlignment="1">
      <alignment horizontal="left" vertical="center" wrapText="1" indent="1" readingOrder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0" fontId="2" fillId="0" borderId="7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3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4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0" fillId="0" borderId="0" xfId="0" applyBorder="1"/>
    <xf numFmtId="0" fontId="5" fillId="0" borderId="0" xfId="0" applyFont="1" applyAlignment="1"/>
    <xf numFmtId="0" fontId="7" fillId="0" borderId="26" xfId="0" applyFont="1" applyBorder="1" applyAlignment="1">
      <alignment horizontal="left"/>
    </xf>
    <xf numFmtId="0" fontId="8" fillId="0" borderId="0" xfId="0" applyFont="1"/>
    <xf numFmtId="44" fontId="2" fillId="0" borderId="0" xfId="0" applyNumberFormat="1" applyFont="1"/>
    <xf numFmtId="0" fontId="12" fillId="7" borderId="3" xfId="0" applyFont="1" applyFill="1" applyBorder="1"/>
    <xf numFmtId="0" fontId="0" fillId="5" borderId="3" xfId="0" applyFill="1" applyBorder="1"/>
    <xf numFmtId="44" fontId="0" fillId="0" borderId="3" xfId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44" fontId="0" fillId="0" borderId="0" xfId="0" applyNumberFormat="1"/>
    <xf numFmtId="44" fontId="11" fillId="8" borderId="0" xfId="1" applyFont="1" applyFill="1" applyBorder="1"/>
    <xf numFmtId="44" fontId="0" fillId="0" borderId="3" xfId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164" fontId="0" fillId="0" borderId="3" xfId="0" applyNumberFormat="1" applyBorder="1" applyAlignment="1">
      <alignment horizontal="center"/>
    </xf>
    <xf numFmtId="44" fontId="11" fillId="9" borderId="33" xfId="1" applyFont="1" applyFill="1" applyBorder="1"/>
    <xf numFmtId="2" fontId="0" fillId="0" borderId="3" xfId="0" applyNumberFormat="1" applyBorder="1"/>
    <xf numFmtId="44" fontId="15" fillId="8" borderId="0" xfId="1" applyFont="1" applyFill="1" applyBorder="1"/>
    <xf numFmtId="44" fontId="15" fillId="9" borderId="33" xfId="1" applyFont="1" applyFill="1" applyBorder="1"/>
    <xf numFmtId="164" fontId="0" fillId="0" borderId="0" xfId="2" applyNumberFormat="1" applyFont="1"/>
    <xf numFmtId="0" fontId="0" fillId="10" borderId="3" xfId="0" applyFill="1" applyBorder="1"/>
    <xf numFmtId="0" fontId="0" fillId="0" borderId="27" xfId="0" applyBorder="1"/>
    <xf numFmtId="44" fontId="17" fillId="4" borderId="2" xfId="1" applyFont="1" applyFill="1" applyBorder="1" applyAlignment="1">
      <alignment horizontal="left" vertical="center" wrapText="1" readingOrder="1"/>
    </xf>
    <xf numFmtId="0" fontId="7" fillId="0" borderId="0" xfId="0" applyFont="1"/>
    <xf numFmtId="0" fontId="18" fillId="2" borderId="1" xfId="0" applyFont="1" applyFill="1" applyBorder="1" applyAlignment="1">
      <alignment horizontal="left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/>
    </xf>
    <xf numFmtId="44" fontId="17" fillId="3" borderId="2" xfId="1" applyFont="1" applyFill="1" applyBorder="1" applyAlignment="1">
      <alignment horizontal="left" vertical="center" wrapText="1" readingOrder="1"/>
    </xf>
    <xf numFmtId="0" fontId="16" fillId="4" borderId="2" xfId="0" applyFont="1" applyFill="1" applyBorder="1" applyAlignment="1">
      <alignment horizontal="left" vertical="center" wrapText="1" readingOrder="1"/>
    </xf>
    <xf numFmtId="44" fontId="16" fillId="4" borderId="2" xfId="1" applyFont="1" applyFill="1" applyBorder="1" applyAlignment="1">
      <alignment horizontal="left" vertical="center" wrapText="1" readingOrder="1"/>
    </xf>
    <xf numFmtId="0" fontId="9" fillId="2" borderId="28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29" xfId="0" applyFont="1" applyFill="1" applyBorder="1" applyAlignment="1">
      <alignment horizontal="center" vertical="center" wrapText="1" readingOrder="1"/>
    </xf>
    <xf numFmtId="0" fontId="20" fillId="0" borderId="0" xfId="0" applyFont="1" applyBorder="1"/>
    <xf numFmtId="0" fontId="20" fillId="0" borderId="0" xfId="0" applyFont="1"/>
    <xf numFmtId="0" fontId="21" fillId="0" borderId="0" xfId="0" applyFont="1"/>
    <xf numFmtId="44" fontId="0" fillId="0" borderId="6" xfId="1" applyFont="1" applyFill="1" applyBorder="1" applyAlignment="1">
      <alignment horizontal="center"/>
    </xf>
    <xf numFmtId="43" fontId="0" fillId="0" borderId="0" xfId="3" applyFont="1"/>
    <xf numFmtId="0" fontId="22" fillId="0" borderId="0" xfId="0" applyFont="1"/>
    <xf numFmtId="44" fontId="22" fillId="0" borderId="0" xfId="0" applyNumberFormat="1" applyFont="1"/>
    <xf numFmtId="0" fontId="23" fillId="0" borderId="0" xfId="0" applyFont="1"/>
    <xf numFmtId="44" fontId="16" fillId="4" borderId="2" xfId="1" applyNumberFormat="1" applyFont="1" applyFill="1" applyBorder="1" applyAlignment="1">
      <alignment horizontal="left" vertical="center" wrapText="1" readingOrder="1"/>
    </xf>
    <xf numFmtId="0" fontId="10" fillId="11" borderId="34" xfId="0" applyFont="1" applyFill="1" applyBorder="1" applyAlignment="1" applyProtection="1">
      <alignment horizontal="left" vertical="top" readingOrder="1"/>
      <protection locked="0"/>
    </xf>
    <xf numFmtId="0" fontId="10" fillId="11" borderId="30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Alignment="1">
      <alignment horizontal="center" vertical="center" wrapText="1"/>
    </xf>
    <xf numFmtId="0" fontId="23" fillId="6" borderId="0" xfId="0" applyFont="1" applyFill="1" applyBorder="1" applyAlignment="1"/>
    <xf numFmtId="0" fontId="23" fillId="6" borderId="27" xfId="0" applyFont="1" applyFill="1" applyBorder="1" applyAlignment="1"/>
    <xf numFmtId="0" fontId="7" fillId="6" borderId="26" xfId="0" applyFont="1" applyFill="1" applyBorder="1" applyAlignment="1"/>
    <xf numFmtId="0" fontId="10" fillId="11" borderId="31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16" fillId="0" borderId="0" xfId="0" applyFont="1"/>
    <xf numFmtId="0" fontId="16" fillId="3" borderId="2" xfId="0" applyFont="1" applyFill="1" applyBorder="1" applyAlignment="1">
      <alignment horizontal="left" vertical="center" wrapText="1" readingOrder="1"/>
    </xf>
    <xf numFmtId="0" fontId="27" fillId="0" borderId="0" xfId="0" applyFont="1"/>
    <xf numFmtId="0" fontId="19" fillId="0" borderId="32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center" wrapText="1" readingOrder="1"/>
    </xf>
    <xf numFmtId="0" fontId="17" fillId="3" borderId="19" xfId="0" applyFont="1" applyFill="1" applyBorder="1" applyAlignment="1">
      <alignment horizontal="center" vertical="center" wrapText="1" readingOrder="1"/>
    </xf>
    <xf numFmtId="0" fontId="24" fillId="2" borderId="22" xfId="0" applyFont="1" applyFill="1" applyBorder="1" applyAlignment="1">
      <alignment horizontal="center" vertical="center" wrapText="1" readingOrder="1"/>
    </xf>
    <xf numFmtId="0" fontId="24" fillId="2" borderId="0" xfId="0" applyFont="1" applyFill="1" applyBorder="1" applyAlignment="1">
      <alignment horizontal="center" vertical="center" wrapText="1" readingOrder="1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 readingOrder="1"/>
    </xf>
    <xf numFmtId="0" fontId="16" fillId="3" borderId="21" xfId="0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BE02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70C5-A38D-4881-9B8A-314078E69824}">
  <dimension ref="A1:U24"/>
  <sheetViews>
    <sheetView showGridLines="0" tabSelected="1" zoomScale="80" zoomScaleNormal="80" workbookViewId="0">
      <selection activeCell="B6" sqref="B6:D6"/>
    </sheetView>
  </sheetViews>
  <sheetFormatPr defaultRowHeight="15" x14ac:dyDescent="0.25"/>
  <cols>
    <col min="1" max="1" width="4" customWidth="1"/>
    <col min="2" max="2" width="44.85546875" customWidth="1"/>
    <col min="3" max="3" width="51.42578125" customWidth="1"/>
    <col min="4" max="5" width="44.85546875" customWidth="1"/>
    <col min="6" max="6" width="51.140625" customWidth="1"/>
    <col min="7" max="7" width="33.85546875" customWidth="1"/>
    <col min="8" max="21" width="9.140625" style="41"/>
  </cols>
  <sheetData>
    <row r="1" spans="2:21" ht="23.25" customHeight="1" thickBot="1" x14ac:dyDescent="0.3"/>
    <row r="2" spans="2:21" ht="59.25" customHeight="1" x14ac:dyDescent="0.25">
      <c r="B2" s="100" t="s">
        <v>99</v>
      </c>
      <c r="C2" s="101"/>
      <c r="D2" s="102"/>
    </row>
    <row r="3" spans="2:21" ht="22.5" customHeight="1" x14ac:dyDescent="0.3">
      <c r="B3" s="88" t="s">
        <v>242</v>
      </c>
      <c r="C3" s="86"/>
      <c r="D3" s="87"/>
    </row>
    <row r="4" spans="2:21" s="76" customFormat="1" ht="102" customHeight="1" x14ac:dyDescent="0.35">
      <c r="B4" s="71"/>
      <c r="C4" s="72" t="s">
        <v>239</v>
      </c>
      <c r="D4" s="73" t="s">
        <v>96</v>
      </c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2:21" ht="20.25" customHeight="1" x14ac:dyDescent="0.25">
      <c r="B5" s="40" t="s">
        <v>219</v>
      </c>
      <c r="C5" s="38"/>
      <c r="D5" s="62"/>
      <c r="E5" s="41"/>
      <c r="F5" s="41"/>
      <c r="G5" s="41"/>
      <c r="T5"/>
      <c r="U5"/>
    </row>
    <row r="6" spans="2:21" ht="24" thickBot="1" x14ac:dyDescent="0.3">
      <c r="B6" s="83" t="s">
        <v>236</v>
      </c>
      <c r="C6" s="84" t="s">
        <v>235</v>
      </c>
      <c r="D6" s="89" t="s">
        <v>225</v>
      </c>
      <c r="E6" s="41"/>
      <c r="F6" s="41"/>
      <c r="G6" s="41"/>
      <c r="T6"/>
      <c r="U6"/>
    </row>
    <row r="7" spans="2:21" ht="29.25" customHeight="1" x14ac:dyDescent="0.25">
      <c r="B7" s="41"/>
      <c r="C7" s="41"/>
      <c r="D7" s="41"/>
      <c r="E7" s="41"/>
      <c r="F7" s="41"/>
      <c r="G7" s="41"/>
    </row>
    <row r="8" spans="2:21" ht="29.25" customHeight="1" thickBot="1" x14ac:dyDescent="0.3">
      <c r="B8" s="98" t="s">
        <v>240</v>
      </c>
      <c r="C8" s="99"/>
      <c r="D8" s="64"/>
      <c r="E8" s="41"/>
      <c r="F8" s="41"/>
      <c r="G8" s="41"/>
    </row>
    <row r="9" spans="2:21" ht="18.75" thickBot="1" x14ac:dyDescent="0.3">
      <c r="B9" s="65" t="s">
        <v>2</v>
      </c>
      <c r="C9" s="65" t="s">
        <v>95</v>
      </c>
      <c r="D9" s="64"/>
      <c r="E9" s="41"/>
      <c r="F9" s="41"/>
      <c r="G9" s="41"/>
    </row>
    <row r="10" spans="2:21" ht="29.25" customHeight="1" thickTop="1" thickBot="1" x14ac:dyDescent="0.3">
      <c r="B10" s="96" t="s">
        <v>101</v>
      </c>
      <c r="C10" s="97"/>
      <c r="D10" s="64"/>
      <c r="E10" s="41"/>
      <c r="F10" s="41"/>
      <c r="G10" s="41"/>
    </row>
    <row r="11" spans="2:21" ht="29.25" customHeight="1" thickBot="1" x14ac:dyDescent="0.3">
      <c r="B11" s="66" t="s">
        <v>241</v>
      </c>
      <c r="C11" s="63">
        <f>VLOOKUP("POLICIAL CIVIL"&amp;C6&amp;D6,'calculo remuneracao'!A:B,2,0)</f>
        <v>12522.5</v>
      </c>
      <c r="D11" s="64"/>
      <c r="E11" s="41"/>
      <c r="F11" s="41"/>
      <c r="G11" s="41"/>
    </row>
    <row r="12" spans="2:21" ht="29.25" customHeight="1" thickBot="1" x14ac:dyDescent="0.3">
      <c r="B12" s="66" t="s">
        <v>3</v>
      </c>
      <c r="C12" s="63">
        <v>458</v>
      </c>
      <c r="D12" s="64"/>
      <c r="E12" s="41"/>
      <c r="F12" s="41"/>
      <c r="G12" s="41"/>
    </row>
    <row r="13" spans="2:21" ht="29.25" customHeight="1" thickBot="1" x14ac:dyDescent="0.3">
      <c r="B13" s="92" t="s">
        <v>101</v>
      </c>
      <c r="C13" s="68">
        <f>SUM(C11:C12)</f>
        <v>12980.5</v>
      </c>
      <c r="D13" s="64"/>
      <c r="E13" s="41"/>
      <c r="F13" s="41"/>
      <c r="G13" s="95"/>
    </row>
    <row r="14" spans="2:21" ht="18.75" thickBot="1" x14ac:dyDescent="0.3">
      <c r="B14" s="103" t="s">
        <v>216</v>
      </c>
      <c r="C14" s="104"/>
      <c r="D14" s="67"/>
      <c r="E14" s="41"/>
      <c r="F14" s="41"/>
      <c r="G14" s="95"/>
    </row>
    <row r="15" spans="2:21" ht="29.25" customHeight="1" thickBot="1" x14ac:dyDescent="0.3">
      <c r="B15" s="69" t="s">
        <v>4</v>
      </c>
      <c r="C15" s="70">
        <f>(SUM(C11:C11)*VLOOKUP(SUM(C11:C11),'calculo descontos'!$B$12:$E$19,3,1))-VLOOKUP(SUM(C11:C11),'calculo descontos'!$B$12:$E$19,4,1)</f>
        <v>1624.2225000000001</v>
      </c>
      <c r="D15" s="94"/>
      <c r="E15" s="41"/>
      <c r="F15" s="41"/>
      <c r="G15" s="41"/>
    </row>
    <row r="16" spans="2:21" ht="38.25" customHeight="1" thickBot="1" x14ac:dyDescent="0.3">
      <c r="B16" s="69" t="s">
        <v>5</v>
      </c>
      <c r="C16" s="82">
        <f>((SUM(C11:C11)-C15)*VLOOKUP(SUM(C11:C11),'calculo descontos'!$B$34:$E$38,3,1))-VLOOKUP(SUM(C11:C11),'calculo descontos'!$B$34:$E$38,4,1)</f>
        <v>2127.6663125</v>
      </c>
      <c r="D16" s="94"/>
      <c r="E16" s="41"/>
      <c r="F16" s="41"/>
      <c r="G16" s="41"/>
    </row>
    <row r="17" spans="1:21" ht="29.25" customHeight="1" x14ac:dyDescent="0.3">
      <c r="C17" s="93"/>
      <c r="D17" s="64"/>
      <c r="E17" s="41"/>
      <c r="F17" s="41"/>
      <c r="G17" s="41"/>
    </row>
    <row r="18" spans="1:21" ht="39" customHeight="1" x14ac:dyDescent="0.35">
      <c r="A18" s="1"/>
      <c r="B18" s="90" t="s">
        <v>217</v>
      </c>
      <c r="C18" s="80"/>
      <c r="D18" s="81"/>
      <c r="E18" s="41"/>
      <c r="F18" s="41"/>
      <c r="G18" s="41"/>
    </row>
    <row r="19" spans="1:21" s="1" customFormat="1" ht="21" x14ac:dyDescent="0.35">
      <c r="B19" s="91" t="s">
        <v>218</v>
      </c>
      <c r="C19" s="79"/>
      <c r="E19" s="41"/>
      <c r="F19" s="4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1:21" s="1" customFormat="1" ht="21" x14ac:dyDescent="0.35">
      <c r="A20"/>
      <c r="B20" s="91" t="s">
        <v>243</v>
      </c>
      <c r="C20" s="41"/>
      <c r="D20" s="41"/>
      <c r="E20" s="41"/>
      <c r="F20" s="4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</row>
    <row r="21" spans="1:21" ht="20.25" x14ac:dyDescent="0.3">
      <c r="B21" s="79"/>
      <c r="E21" s="41"/>
      <c r="F21" s="41"/>
      <c r="G21" s="41"/>
    </row>
    <row r="22" spans="1:21" x14ac:dyDescent="0.25">
      <c r="F22" s="41"/>
    </row>
    <row r="23" spans="1:21" x14ac:dyDescent="0.25">
      <c r="E23" s="41"/>
      <c r="F23" s="41"/>
    </row>
    <row r="24" spans="1:21" x14ac:dyDescent="0.25">
      <c r="E24" s="41"/>
      <c r="F24" s="41"/>
    </row>
  </sheetData>
  <sheetProtection algorithmName="SHA-512" hashValue="dPH5cAQ8YJcHXo1Uj9doETH67540cmh5kqKAMQRE9/zYOue/+JDCgSJwgnTnuiyFmQ/08/OwQS+03LZ3n3Mubg==" saltValue="/S5vRFsghakylEz4ZL8iBA==" spinCount="100000" sheet="1" selectLockedCells="1"/>
  <mergeCells count="6">
    <mergeCell ref="D15:D16"/>
    <mergeCell ref="G13:G14"/>
    <mergeCell ref="B10:C10"/>
    <mergeCell ref="B8:C8"/>
    <mergeCell ref="B2:D2"/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Verificar classe do cargo para Nível Auxiliar - NA" xr:uid="{F5236A78-2CE3-4D26-B8C6-A63A5CF450BB}">
          <x14:formula1>
            <xm:f>'calculo remuneracao'!$K$7:$K$10</xm:f>
          </x14:formula1>
          <xm:sqref>D6</xm:sqref>
        </x14:dataValidation>
        <x14:dataValidation type="list" errorStyle="warning" allowBlank="1" showInputMessage="1" showErrorMessage="1" error="Selecione uma das opções disponíveis." xr:uid="{1E291796-6BA2-4045-88EF-5C4BCD944CA3}">
          <x14:formula1>
            <xm:f>'calculo remuneracao'!$J$7:$J$19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7F85-0BD3-4585-8B90-FF8B415AC326}">
  <dimension ref="A1:L260"/>
  <sheetViews>
    <sheetView zoomScale="85" zoomScaleNormal="85" workbookViewId="0">
      <selection activeCell="A257" sqref="A257"/>
    </sheetView>
  </sheetViews>
  <sheetFormatPr defaultColWidth="9.140625" defaultRowHeight="21" x14ac:dyDescent="0.35"/>
  <cols>
    <col min="1" max="1" width="86.42578125" style="1" customWidth="1"/>
    <col min="2" max="2" width="20.42578125" style="1" customWidth="1"/>
    <col min="3" max="3" width="19.85546875" style="1" bestFit="1" customWidth="1"/>
    <col min="4" max="4" width="19.85546875" style="1" customWidth="1"/>
    <col min="5" max="5" width="36.140625" style="1" customWidth="1"/>
    <col min="6" max="6" width="14.28515625" style="1" customWidth="1"/>
    <col min="7" max="7" width="17.28515625" style="1" customWidth="1"/>
    <col min="8" max="8" width="9.140625" style="1"/>
    <col min="9" max="9" width="37.7109375" style="1" customWidth="1"/>
    <col min="10" max="10" width="25.5703125" style="1" customWidth="1"/>
    <col min="11" max="16384" width="9.140625" style="1"/>
  </cols>
  <sheetData>
    <row r="1" spans="1:12" x14ac:dyDescent="0.35">
      <c r="A1" s="24" t="s">
        <v>28</v>
      </c>
      <c r="I1" s="28" t="s">
        <v>100</v>
      </c>
      <c r="J1" s="28" t="s">
        <v>29</v>
      </c>
      <c r="K1" s="28" t="s">
        <v>19</v>
      </c>
      <c r="L1" s="28" t="s">
        <v>215</v>
      </c>
    </row>
    <row r="2" spans="1:12" x14ac:dyDescent="0.35">
      <c r="A2" s="24" t="s">
        <v>27</v>
      </c>
      <c r="I2" s="28" t="s">
        <v>51</v>
      </c>
      <c r="J2" s="28" t="s">
        <v>32</v>
      </c>
      <c r="K2" s="28" t="s">
        <v>22</v>
      </c>
      <c r="L2" s="28" t="s">
        <v>23</v>
      </c>
    </row>
    <row r="3" spans="1:12" x14ac:dyDescent="0.35">
      <c r="A3" s="24" t="s">
        <v>18</v>
      </c>
      <c r="I3" s="28"/>
      <c r="J3" s="28" t="s">
        <v>0</v>
      </c>
      <c r="K3" s="28" t="s">
        <v>25</v>
      </c>
      <c r="L3" s="28" t="s">
        <v>24</v>
      </c>
    </row>
    <row r="4" spans="1:12" x14ac:dyDescent="0.35">
      <c r="A4" s="35" t="s">
        <v>42</v>
      </c>
      <c r="B4" s="36" t="s">
        <v>31</v>
      </c>
      <c r="C4" s="32"/>
      <c r="I4" s="28"/>
      <c r="J4" s="28"/>
      <c r="K4" s="28" t="s">
        <v>26</v>
      </c>
      <c r="L4" s="28" t="s">
        <v>1</v>
      </c>
    </row>
    <row r="5" spans="1:12" x14ac:dyDescent="0.35">
      <c r="A5" s="33" t="s">
        <v>52</v>
      </c>
      <c r="B5" s="21">
        <v>3773.74</v>
      </c>
      <c r="C5" s="9"/>
      <c r="E5" s="10"/>
      <c r="I5" s="28"/>
      <c r="J5" s="28"/>
      <c r="K5" s="28"/>
      <c r="L5" s="28" t="s">
        <v>20</v>
      </c>
    </row>
    <row r="6" spans="1:12" x14ac:dyDescent="0.35">
      <c r="A6" s="34" t="s">
        <v>53</v>
      </c>
      <c r="B6" s="11">
        <v>3670.95</v>
      </c>
      <c r="C6" s="9"/>
      <c r="I6" s="28"/>
      <c r="J6" s="28"/>
      <c r="K6" s="28"/>
      <c r="L6" s="28" t="s">
        <v>21</v>
      </c>
    </row>
    <row r="7" spans="1:12" x14ac:dyDescent="0.35">
      <c r="A7" s="34" t="s">
        <v>97</v>
      </c>
      <c r="B7" s="11">
        <v>3570.97</v>
      </c>
      <c r="C7" s="9"/>
      <c r="I7" s="28" t="s">
        <v>236</v>
      </c>
      <c r="J7" s="28" t="s">
        <v>220</v>
      </c>
      <c r="K7" s="28" t="s">
        <v>19</v>
      </c>
      <c r="L7" s="28"/>
    </row>
    <row r="8" spans="1:12" x14ac:dyDescent="0.35">
      <c r="A8" s="33" t="s">
        <v>54</v>
      </c>
      <c r="B8" s="21">
        <v>3466.96</v>
      </c>
      <c r="C8" s="9"/>
      <c r="I8" s="28" t="s">
        <v>236</v>
      </c>
      <c r="J8" s="28" t="s">
        <v>221</v>
      </c>
      <c r="K8" s="28" t="s">
        <v>237</v>
      </c>
      <c r="L8" s="28"/>
    </row>
    <row r="9" spans="1:12" x14ac:dyDescent="0.35">
      <c r="A9" s="34" t="s">
        <v>55</v>
      </c>
      <c r="B9" s="11">
        <v>3372.54</v>
      </c>
      <c r="C9" s="9"/>
      <c r="I9" s="28" t="s">
        <v>236</v>
      </c>
      <c r="J9" s="28" t="s">
        <v>222</v>
      </c>
      <c r="K9" s="28" t="s">
        <v>224</v>
      </c>
      <c r="L9" s="28"/>
    </row>
    <row r="10" spans="1:12" x14ac:dyDescent="0.35">
      <c r="A10" s="34" t="s">
        <v>56</v>
      </c>
      <c r="B10" s="11">
        <v>3280.67</v>
      </c>
      <c r="C10" s="9"/>
      <c r="I10" s="28" t="s">
        <v>236</v>
      </c>
      <c r="J10" s="28" t="s">
        <v>238</v>
      </c>
      <c r="K10" s="28" t="s">
        <v>225</v>
      </c>
      <c r="L10" s="28"/>
    </row>
    <row r="11" spans="1:12" x14ac:dyDescent="0.35">
      <c r="A11" s="34" t="s">
        <v>57</v>
      </c>
      <c r="B11" s="11">
        <v>3191.32</v>
      </c>
      <c r="C11" s="9"/>
      <c r="I11" s="28" t="s">
        <v>236</v>
      </c>
      <c r="J11" s="28" t="s">
        <v>223</v>
      </c>
      <c r="K11" s="28"/>
      <c r="L11" s="28"/>
    </row>
    <row r="12" spans="1:12" x14ac:dyDescent="0.35">
      <c r="A12" s="34" t="s">
        <v>58</v>
      </c>
      <c r="B12" s="11">
        <v>3104.4</v>
      </c>
      <c r="C12" s="9"/>
      <c r="I12" s="28" t="s">
        <v>236</v>
      </c>
      <c r="J12" s="28" t="s">
        <v>228</v>
      </c>
      <c r="K12" s="28"/>
      <c r="L12" s="28"/>
    </row>
    <row r="13" spans="1:12" x14ac:dyDescent="0.35">
      <c r="A13" s="34" t="s">
        <v>59</v>
      </c>
      <c r="B13" s="11">
        <v>3019.85</v>
      </c>
      <c r="C13" s="9"/>
      <c r="I13" s="28" t="s">
        <v>236</v>
      </c>
      <c r="J13" s="28" t="s">
        <v>229</v>
      </c>
      <c r="K13" s="28"/>
      <c r="L13" s="28"/>
    </row>
    <row r="14" spans="1:12" x14ac:dyDescent="0.35">
      <c r="A14" s="33" t="s">
        <v>60</v>
      </c>
      <c r="B14" s="21">
        <v>2931.89</v>
      </c>
      <c r="C14" s="9"/>
      <c r="I14" s="28" t="s">
        <v>236</v>
      </c>
      <c r="J14" s="28" t="s">
        <v>230</v>
      </c>
      <c r="K14" s="28"/>
      <c r="L14" s="28"/>
    </row>
    <row r="15" spans="1:12" x14ac:dyDescent="0.35">
      <c r="A15" s="34" t="s">
        <v>61</v>
      </c>
      <c r="B15" s="11">
        <v>2852.03</v>
      </c>
      <c r="C15" s="9"/>
      <c r="I15" s="28" t="s">
        <v>236</v>
      </c>
      <c r="J15" s="28" t="s">
        <v>231</v>
      </c>
      <c r="K15" s="28"/>
      <c r="L15" s="28"/>
    </row>
    <row r="16" spans="1:12" x14ac:dyDescent="0.35">
      <c r="A16" s="34" t="s">
        <v>62</v>
      </c>
      <c r="B16" s="11">
        <v>2774.35</v>
      </c>
      <c r="C16" s="9"/>
      <c r="I16" s="28" t="s">
        <v>236</v>
      </c>
      <c r="J16" s="28" t="s">
        <v>232</v>
      </c>
      <c r="K16" s="28"/>
      <c r="L16" s="28"/>
    </row>
    <row r="17" spans="1:12" x14ac:dyDescent="0.35">
      <c r="A17" s="34" t="s">
        <v>63</v>
      </c>
      <c r="B17" s="11">
        <v>2698.78</v>
      </c>
      <c r="C17" s="9"/>
      <c r="I17" s="28" t="s">
        <v>236</v>
      </c>
      <c r="J17" s="28" t="s">
        <v>233</v>
      </c>
      <c r="K17" s="28"/>
      <c r="L17" s="28"/>
    </row>
    <row r="18" spans="1:12" x14ac:dyDescent="0.35">
      <c r="A18" s="34" t="s">
        <v>64</v>
      </c>
      <c r="B18" s="11">
        <v>2625.27</v>
      </c>
      <c r="C18" s="9"/>
      <c r="I18" s="28" t="s">
        <v>236</v>
      </c>
      <c r="J18" s="28" t="s">
        <v>234</v>
      </c>
      <c r="K18" s="28"/>
      <c r="L18" s="28"/>
    </row>
    <row r="19" spans="1:12" x14ac:dyDescent="0.35">
      <c r="A19" s="34" t="s">
        <v>65</v>
      </c>
      <c r="B19" s="11">
        <v>2553.77</v>
      </c>
      <c r="C19" s="9"/>
      <c r="I19" s="28" t="s">
        <v>236</v>
      </c>
      <c r="J19" s="28" t="s">
        <v>235</v>
      </c>
      <c r="K19" s="28"/>
      <c r="L19" s="28"/>
    </row>
    <row r="20" spans="1:12" x14ac:dyDescent="0.35">
      <c r="A20" s="33" t="s">
        <v>66</v>
      </c>
      <c r="B20" s="21">
        <v>2479.39</v>
      </c>
      <c r="C20" s="9"/>
    </row>
    <row r="21" spans="1:12" x14ac:dyDescent="0.35">
      <c r="A21" s="34" t="s">
        <v>67</v>
      </c>
      <c r="B21" s="11">
        <v>2411.86</v>
      </c>
      <c r="C21" s="9"/>
    </row>
    <row r="22" spans="1:12" x14ac:dyDescent="0.35">
      <c r="A22" s="34" t="s">
        <v>68</v>
      </c>
      <c r="B22" s="11">
        <v>2346.16</v>
      </c>
      <c r="C22" s="9"/>
    </row>
    <row r="23" spans="1:12" x14ac:dyDescent="0.35">
      <c r="A23" s="34" t="s">
        <v>69</v>
      </c>
      <c r="B23" s="11">
        <v>2282.2600000000002</v>
      </c>
      <c r="C23" s="9"/>
    </row>
    <row r="24" spans="1:12" x14ac:dyDescent="0.35">
      <c r="A24" s="37" t="s">
        <v>70</v>
      </c>
      <c r="B24" s="15">
        <v>2220.09</v>
      </c>
      <c r="C24" s="9"/>
      <c r="D24" s="3"/>
    </row>
    <row r="25" spans="1:12" x14ac:dyDescent="0.35">
      <c r="D25" s="3"/>
    </row>
    <row r="26" spans="1:12" x14ac:dyDescent="0.35">
      <c r="A26" s="25" t="s">
        <v>30</v>
      </c>
      <c r="D26" s="3"/>
    </row>
    <row r="27" spans="1:12" x14ac:dyDescent="0.35">
      <c r="A27" s="24" t="s">
        <v>33</v>
      </c>
    </row>
    <row r="28" spans="1:12" x14ac:dyDescent="0.35">
      <c r="A28" s="27" t="s">
        <v>41</v>
      </c>
      <c r="B28" s="26" t="s">
        <v>31</v>
      </c>
    </row>
    <row r="29" spans="1:12" x14ac:dyDescent="0.35">
      <c r="A29" s="33" t="s">
        <v>71</v>
      </c>
      <c r="B29" s="21">
        <v>2145.23</v>
      </c>
      <c r="C29" s="3"/>
    </row>
    <row r="30" spans="1:12" x14ac:dyDescent="0.35">
      <c r="A30" s="34" t="s">
        <v>72</v>
      </c>
      <c r="B30" s="11">
        <v>2123.9899999999998</v>
      </c>
      <c r="C30" s="3"/>
    </row>
    <row r="31" spans="1:12" x14ac:dyDescent="0.35">
      <c r="A31" s="34" t="s">
        <v>98</v>
      </c>
      <c r="B31" s="11">
        <v>2102.96</v>
      </c>
      <c r="C31" s="3"/>
    </row>
    <row r="32" spans="1:12" x14ac:dyDescent="0.35">
      <c r="A32" s="33" t="s">
        <v>73</v>
      </c>
      <c r="B32" s="21">
        <v>2071.88</v>
      </c>
      <c r="C32" s="3"/>
    </row>
    <row r="33" spans="1:3" x14ac:dyDescent="0.35">
      <c r="A33" s="34" t="s">
        <v>74</v>
      </c>
      <c r="B33" s="11">
        <v>2051.37</v>
      </c>
      <c r="C33" s="3"/>
    </row>
    <row r="34" spans="1:3" x14ac:dyDescent="0.35">
      <c r="A34" s="34" t="s">
        <v>75</v>
      </c>
      <c r="B34" s="11">
        <v>2031.06</v>
      </c>
      <c r="C34" s="3"/>
    </row>
    <row r="35" spans="1:3" x14ac:dyDescent="0.35">
      <c r="A35" s="34" t="s">
        <v>76</v>
      </c>
      <c r="B35" s="11">
        <v>2010.95</v>
      </c>
      <c r="C35" s="3"/>
    </row>
    <row r="36" spans="1:3" x14ac:dyDescent="0.35">
      <c r="A36" s="34" t="s">
        <v>77</v>
      </c>
      <c r="B36" s="11">
        <v>1991.03</v>
      </c>
      <c r="C36" s="3"/>
    </row>
    <row r="37" spans="1:3" x14ac:dyDescent="0.35">
      <c r="A37" s="34" t="s">
        <v>78</v>
      </c>
      <c r="B37" s="11">
        <v>1971.32</v>
      </c>
      <c r="C37" s="3"/>
    </row>
    <row r="38" spans="1:3" x14ac:dyDescent="0.35">
      <c r="A38" s="33" t="s">
        <v>79</v>
      </c>
      <c r="B38" s="21">
        <v>1942.19</v>
      </c>
      <c r="C38" s="3"/>
    </row>
    <row r="39" spans="1:3" x14ac:dyDescent="0.35">
      <c r="A39" s="34" t="s">
        <v>80</v>
      </c>
      <c r="B39" s="11">
        <v>1922.95</v>
      </c>
      <c r="C39" s="3"/>
    </row>
    <row r="40" spans="1:3" x14ac:dyDescent="0.35">
      <c r="A40" s="34" t="s">
        <v>81</v>
      </c>
      <c r="B40" s="11">
        <v>1903.91</v>
      </c>
      <c r="C40" s="3"/>
    </row>
    <row r="41" spans="1:3" x14ac:dyDescent="0.35">
      <c r="A41" s="34" t="s">
        <v>82</v>
      </c>
      <c r="B41" s="11">
        <v>1885.06</v>
      </c>
      <c r="C41" s="3"/>
    </row>
    <row r="42" spans="1:3" x14ac:dyDescent="0.35">
      <c r="A42" s="34" t="s">
        <v>83</v>
      </c>
      <c r="B42" s="11">
        <v>1866.4</v>
      </c>
      <c r="C42" s="3"/>
    </row>
    <row r="43" spans="1:3" x14ac:dyDescent="0.35">
      <c r="A43" s="34" t="s">
        <v>84</v>
      </c>
      <c r="B43" s="11">
        <v>1847.91</v>
      </c>
      <c r="C43" s="3"/>
    </row>
    <row r="44" spans="1:3" x14ac:dyDescent="0.35">
      <c r="A44" s="33" t="s">
        <v>85</v>
      </c>
      <c r="B44" s="21">
        <v>1820.61</v>
      </c>
      <c r="C44" s="3"/>
    </row>
    <row r="45" spans="1:3" x14ac:dyDescent="0.35">
      <c r="A45" s="34" t="s">
        <v>86</v>
      </c>
      <c r="B45" s="11">
        <v>1802.58</v>
      </c>
      <c r="C45" s="3"/>
    </row>
    <row r="46" spans="1:3" x14ac:dyDescent="0.35">
      <c r="A46" s="34" t="s">
        <v>87</v>
      </c>
      <c r="B46" s="11">
        <v>1784.73</v>
      </c>
      <c r="C46" s="3"/>
    </row>
    <row r="47" spans="1:3" x14ac:dyDescent="0.35">
      <c r="A47" s="34" t="s">
        <v>88</v>
      </c>
      <c r="B47" s="11">
        <v>1767.06</v>
      </c>
      <c r="C47" s="3"/>
    </row>
    <row r="48" spans="1:3" x14ac:dyDescent="0.35">
      <c r="A48" s="37" t="s">
        <v>89</v>
      </c>
      <c r="B48" s="15">
        <v>1749.57</v>
      </c>
      <c r="C48" s="3"/>
    </row>
    <row r="50" spans="1:3" x14ac:dyDescent="0.35">
      <c r="A50" s="25" t="s">
        <v>34</v>
      </c>
    </row>
    <row r="51" spans="1:3" x14ac:dyDescent="0.35">
      <c r="A51" s="25" t="s">
        <v>35</v>
      </c>
    </row>
    <row r="52" spans="1:3" x14ac:dyDescent="0.35">
      <c r="A52" s="25" t="s">
        <v>18</v>
      </c>
    </row>
    <row r="53" spans="1:3" x14ac:dyDescent="0.35">
      <c r="A53" s="28" t="s">
        <v>43</v>
      </c>
      <c r="B53" s="28" t="s">
        <v>31</v>
      </c>
    </row>
    <row r="54" spans="1:3" x14ac:dyDescent="0.35">
      <c r="A54" s="34" t="s">
        <v>90</v>
      </c>
      <c r="B54" s="11">
        <v>1293.49</v>
      </c>
    </row>
    <row r="55" spans="1:3" x14ac:dyDescent="0.35">
      <c r="A55" s="34" t="s">
        <v>91</v>
      </c>
      <c r="B55" s="11">
        <v>1292.26</v>
      </c>
    </row>
    <row r="56" spans="1:3" x14ac:dyDescent="0.35">
      <c r="A56" s="37" t="s">
        <v>92</v>
      </c>
      <c r="B56" s="15">
        <v>1291.04</v>
      </c>
    </row>
    <row r="57" spans="1:3" x14ac:dyDescent="0.35">
      <c r="A57" s="9"/>
      <c r="B57" s="9"/>
    </row>
    <row r="58" spans="1:3" x14ac:dyDescent="0.35">
      <c r="A58" s="25" t="s">
        <v>36</v>
      </c>
    </row>
    <row r="59" spans="1:3" x14ac:dyDescent="0.35">
      <c r="A59" s="25" t="s">
        <v>18</v>
      </c>
    </row>
    <row r="60" spans="1:3" x14ac:dyDescent="0.35">
      <c r="A60" s="5" t="s">
        <v>43</v>
      </c>
      <c r="B60" s="28" t="s">
        <v>31</v>
      </c>
      <c r="C60" s="9"/>
    </row>
    <row r="61" spans="1:3" x14ac:dyDescent="0.35">
      <c r="A61" s="34" t="s">
        <v>104</v>
      </c>
      <c r="B61" s="22">
        <v>795.65</v>
      </c>
      <c r="C61" s="9"/>
    </row>
    <row r="62" spans="1:3" x14ac:dyDescent="0.35">
      <c r="A62" s="34" t="s">
        <v>105</v>
      </c>
      <c r="B62" s="22">
        <v>724.94</v>
      </c>
      <c r="C62" s="9"/>
    </row>
    <row r="63" spans="1:3" x14ac:dyDescent="0.35">
      <c r="A63" s="37" t="s">
        <v>106</v>
      </c>
      <c r="B63" s="23">
        <v>656.75</v>
      </c>
      <c r="C63" s="9"/>
    </row>
    <row r="65" spans="1:4" x14ac:dyDescent="0.35">
      <c r="A65" s="25" t="s">
        <v>37</v>
      </c>
    </row>
    <row r="66" spans="1:4" x14ac:dyDescent="0.35">
      <c r="A66" s="25" t="s">
        <v>39</v>
      </c>
    </row>
    <row r="67" spans="1:4" x14ac:dyDescent="0.35">
      <c r="A67" s="25" t="s">
        <v>38</v>
      </c>
    </row>
    <row r="68" spans="1:4" x14ac:dyDescent="0.35">
      <c r="A68" s="25" t="s">
        <v>18</v>
      </c>
    </row>
    <row r="70" spans="1:4" x14ac:dyDescent="0.35">
      <c r="A70" s="28" t="s">
        <v>42</v>
      </c>
      <c r="B70" s="7" t="s">
        <v>31</v>
      </c>
      <c r="D70" s="28" t="s">
        <v>44</v>
      </c>
    </row>
    <row r="71" spans="1:4" x14ac:dyDescent="0.35">
      <c r="A71" s="18" t="s">
        <v>107</v>
      </c>
      <c r="B71" s="2">
        <v>51.51</v>
      </c>
      <c r="D71" s="30">
        <f t="shared" ref="D71:D90" si="0">B71*80</f>
        <v>4120.8</v>
      </c>
    </row>
    <row r="72" spans="1:4" x14ac:dyDescent="0.35">
      <c r="A72" s="8" t="s">
        <v>108</v>
      </c>
      <c r="B72" s="22">
        <v>50.58</v>
      </c>
      <c r="D72" s="30">
        <f t="shared" si="0"/>
        <v>4046.3999999999996</v>
      </c>
    </row>
    <row r="73" spans="1:4" x14ac:dyDescent="0.35">
      <c r="A73" s="12" t="s">
        <v>109</v>
      </c>
      <c r="B73" s="23">
        <v>49.67</v>
      </c>
      <c r="D73" s="30">
        <f t="shared" si="0"/>
        <v>3973.6000000000004</v>
      </c>
    </row>
    <row r="74" spans="1:4" x14ac:dyDescent="0.35">
      <c r="A74" s="18" t="s">
        <v>110</v>
      </c>
      <c r="B74" s="2">
        <v>47.84</v>
      </c>
      <c r="D74" s="29">
        <f t="shared" si="0"/>
        <v>3827.2000000000003</v>
      </c>
    </row>
    <row r="75" spans="1:4" x14ac:dyDescent="0.35">
      <c r="A75" s="8" t="s">
        <v>111</v>
      </c>
      <c r="B75" s="22">
        <v>47</v>
      </c>
      <c r="D75" s="30">
        <f t="shared" si="0"/>
        <v>3760</v>
      </c>
    </row>
    <row r="76" spans="1:4" x14ac:dyDescent="0.35">
      <c r="A76" s="8" t="s">
        <v>112</v>
      </c>
      <c r="B76" s="22">
        <v>46.17</v>
      </c>
      <c r="D76" s="30">
        <f t="shared" si="0"/>
        <v>3693.6000000000004</v>
      </c>
    </row>
    <row r="77" spans="1:4" x14ac:dyDescent="0.35">
      <c r="A77" s="8" t="s">
        <v>113</v>
      </c>
      <c r="B77" s="22">
        <v>45.37</v>
      </c>
      <c r="D77" s="30">
        <f t="shared" si="0"/>
        <v>3629.6</v>
      </c>
    </row>
    <row r="78" spans="1:4" x14ac:dyDescent="0.35">
      <c r="A78" s="8" t="s">
        <v>114</v>
      </c>
      <c r="B78" s="22">
        <v>44.59</v>
      </c>
      <c r="D78" s="30">
        <f t="shared" si="0"/>
        <v>3567.2000000000003</v>
      </c>
    </row>
    <row r="79" spans="1:4" x14ac:dyDescent="0.35">
      <c r="A79" s="12" t="s">
        <v>115</v>
      </c>
      <c r="B79" s="23">
        <v>43.82</v>
      </c>
      <c r="D79" s="31">
        <f t="shared" si="0"/>
        <v>3505.6</v>
      </c>
    </row>
    <row r="80" spans="1:4" x14ac:dyDescent="0.35">
      <c r="A80" s="18" t="s">
        <v>116</v>
      </c>
      <c r="B80" s="2">
        <v>42.26</v>
      </c>
      <c r="D80" s="30">
        <f t="shared" si="0"/>
        <v>3380.7999999999997</v>
      </c>
    </row>
    <row r="81" spans="1:4" x14ac:dyDescent="0.35">
      <c r="A81" s="8" t="s">
        <v>117</v>
      </c>
      <c r="B81" s="22">
        <v>41.55</v>
      </c>
      <c r="D81" s="30">
        <f t="shared" si="0"/>
        <v>3324</v>
      </c>
    </row>
    <row r="82" spans="1:4" x14ac:dyDescent="0.35">
      <c r="A82" s="8" t="s">
        <v>118</v>
      </c>
      <c r="B82" s="22">
        <v>40.85</v>
      </c>
      <c r="D82" s="30">
        <f t="shared" si="0"/>
        <v>3268</v>
      </c>
    </row>
    <row r="83" spans="1:4" x14ac:dyDescent="0.35">
      <c r="A83" s="8" t="s">
        <v>119</v>
      </c>
      <c r="B83" s="22">
        <v>40.17</v>
      </c>
      <c r="D83" s="30">
        <f t="shared" si="0"/>
        <v>3213.6000000000004</v>
      </c>
    </row>
    <row r="84" spans="1:4" x14ac:dyDescent="0.35">
      <c r="A84" s="8" t="s">
        <v>120</v>
      </c>
      <c r="B84" s="22">
        <v>39.5</v>
      </c>
      <c r="D84" s="30">
        <f t="shared" si="0"/>
        <v>3160</v>
      </c>
    </row>
    <row r="85" spans="1:4" x14ac:dyDescent="0.35">
      <c r="A85" s="12" t="s">
        <v>121</v>
      </c>
      <c r="B85" s="23">
        <v>38.85</v>
      </c>
      <c r="D85" s="30">
        <f t="shared" si="0"/>
        <v>3108</v>
      </c>
    </row>
    <row r="86" spans="1:4" x14ac:dyDescent="0.35">
      <c r="A86" s="8" t="s">
        <v>122</v>
      </c>
      <c r="B86" s="22">
        <v>37.54</v>
      </c>
      <c r="D86" s="29">
        <f t="shared" si="0"/>
        <v>3003.2</v>
      </c>
    </row>
    <row r="87" spans="1:4" x14ac:dyDescent="0.35">
      <c r="A87" s="8" t="s">
        <v>123</v>
      </c>
      <c r="B87" s="22">
        <v>36.94</v>
      </c>
      <c r="D87" s="30">
        <f t="shared" si="0"/>
        <v>2955.2</v>
      </c>
    </row>
    <row r="88" spans="1:4" x14ac:dyDescent="0.35">
      <c r="A88" s="8" t="s">
        <v>124</v>
      </c>
      <c r="B88" s="22">
        <v>36.35</v>
      </c>
      <c r="D88" s="30">
        <f t="shared" si="0"/>
        <v>2908</v>
      </c>
    </row>
    <row r="89" spans="1:4" x14ac:dyDescent="0.35">
      <c r="A89" s="8" t="s">
        <v>125</v>
      </c>
      <c r="B89" s="22">
        <v>35.76</v>
      </c>
      <c r="D89" s="30">
        <f t="shared" si="0"/>
        <v>2860.7999999999997</v>
      </c>
    </row>
    <row r="90" spans="1:4" x14ac:dyDescent="0.35">
      <c r="A90" s="12" t="s">
        <v>149</v>
      </c>
      <c r="B90" s="23">
        <v>35.19</v>
      </c>
      <c r="D90" s="31">
        <f t="shared" si="0"/>
        <v>2815.2</v>
      </c>
    </row>
    <row r="92" spans="1:4" x14ac:dyDescent="0.35">
      <c r="A92" s="25" t="s">
        <v>40</v>
      </c>
    </row>
    <row r="93" spans="1:4" x14ac:dyDescent="0.35">
      <c r="A93" s="25" t="s">
        <v>18</v>
      </c>
    </row>
    <row r="94" spans="1:4" x14ac:dyDescent="0.35">
      <c r="A94" s="5" t="s">
        <v>41</v>
      </c>
      <c r="B94" s="7" t="s">
        <v>31</v>
      </c>
      <c r="D94" s="28" t="s">
        <v>44</v>
      </c>
    </row>
    <row r="95" spans="1:4" x14ac:dyDescent="0.35">
      <c r="A95" s="18" t="s">
        <v>126</v>
      </c>
      <c r="B95" s="2">
        <v>23.69</v>
      </c>
      <c r="D95" s="29">
        <f t="shared" ref="D95:D114" si="1">B95*80</f>
        <v>1895.2</v>
      </c>
    </row>
    <row r="96" spans="1:4" x14ac:dyDescent="0.35">
      <c r="A96" s="8" t="s">
        <v>127</v>
      </c>
      <c r="B96" s="22">
        <v>23.53</v>
      </c>
      <c r="D96" s="30">
        <f t="shared" si="1"/>
        <v>1882.4</v>
      </c>
    </row>
    <row r="97" spans="1:4" x14ac:dyDescent="0.35">
      <c r="A97" s="12" t="s">
        <v>128</v>
      </c>
      <c r="B97" s="23">
        <v>23.37</v>
      </c>
      <c r="D97" s="31">
        <f t="shared" si="1"/>
        <v>1869.6000000000001</v>
      </c>
    </row>
    <row r="98" spans="1:4" x14ac:dyDescent="0.35">
      <c r="A98" s="8" t="s">
        <v>129</v>
      </c>
      <c r="B98" s="22">
        <v>23.16</v>
      </c>
      <c r="D98" s="30">
        <f t="shared" si="1"/>
        <v>1852.8</v>
      </c>
    </row>
    <row r="99" spans="1:4" x14ac:dyDescent="0.35">
      <c r="A99" s="8" t="s">
        <v>130</v>
      </c>
      <c r="B99" s="22">
        <v>23</v>
      </c>
      <c r="D99" s="30">
        <f t="shared" si="1"/>
        <v>1840</v>
      </c>
    </row>
    <row r="100" spans="1:4" x14ac:dyDescent="0.35">
      <c r="A100" s="8" t="s">
        <v>131</v>
      </c>
      <c r="B100" s="22">
        <v>22.84</v>
      </c>
      <c r="D100" s="30">
        <f t="shared" si="1"/>
        <v>1827.2</v>
      </c>
    </row>
    <row r="101" spans="1:4" x14ac:dyDescent="0.35">
      <c r="A101" s="8" t="s">
        <v>132</v>
      </c>
      <c r="B101" s="22">
        <v>22.71</v>
      </c>
      <c r="D101" s="30">
        <f t="shared" si="1"/>
        <v>1816.8000000000002</v>
      </c>
    </row>
    <row r="102" spans="1:4" x14ac:dyDescent="0.35">
      <c r="A102" s="8" t="s">
        <v>133</v>
      </c>
      <c r="B102" s="22">
        <v>22.56</v>
      </c>
      <c r="D102" s="30">
        <f t="shared" si="1"/>
        <v>1804.8</v>
      </c>
    </row>
    <row r="103" spans="1:4" x14ac:dyDescent="0.35">
      <c r="A103" s="8" t="s">
        <v>134</v>
      </c>
      <c r="B103" s="22">
        <v>22.41</v>
      </c>
      <c r="D103" s="30">
        <f t="shared" si="1"/>
        <v>1792.8</v>
      </c>
    </row>
    <row r="104" spans="1:4" x14ac:dyDescent="0.35">
      <c r="A104" s="18" t="s">
        <v>135</v>
      </c>
      <c r="B104" s="2">
        <v>22.22</v>
      </c>
      <c r="D104" s="29">
        <f t="shared" si="1"/>
        <v>1777.6</v>
      </c>
    </row>
    <row r="105" spans="1:4" x14ac:dyDescent="0.35">
      <c r="A105" s="8" t="s">
        <v>136</v>
      </c>
      <c r="B105" s="22">
        <v>22.07</v>
      </c>
      <c r="D105" s="30">
        <f t="shared" si="1"/>
        <v>1765.6</v>
      </c>
    </row>
    <row r="106" spans="1:4" x14ac:dyDescent="0.35">
      <c r="A106" s="8" t="s">
        <v>137</v>
      </c>
      <c r="B106" s="22">
        <v>21.94</v>
      </c>
      <c r="D106" s="30">
        <f t="shared" si="1"/>
        <v>1755.2</v>
      </c>
    </row>
    <row r="107" spans="1:4" x14ac:dyDescent="0.35">
      <c r="A107" s="8" t="s">
        <v>138</v>
      </c>
      <c r="B107" s="22">
        <v>21.81</v>
      </c>
      <c r="D107" s="30">
        <f t="shared" si="1"/>
        <v>1744.8</v>
      </c>
    </row>
    <row r="108" spans="1:4" x14ac:dyDescent="0.35">
      <c r="A108" s="8" t="s">
        <v>139</v>
      </c>
      <c r="B108" s="22">
        <v>21.67</v>
      </c>
      <c r="D108" s="30">
        <f t="shared" si="1"/>
        <v>1733.6000000000001</v>
      </c>
    </row>
    <row r="109" spans="1:4" x14ac:dyDescent="0.35">
      <c r="A109" s="12" t="s">
        <v>140</v>
      </c>
      <c r="B109" s="23">
        <v>21.54</v>
      </c>
      <c r="D109" s="31">
        <f t="shared" si="1"/>
        <v>1723.1999999999998</v>
      </c>
    </row>
    <row r="110" spans="1:4" x14ac:dyDescent="0.35">
      <c r="A110" s="8" t="s">
        <v>141</v>
      </c>
      <c r="B110" s="22">
        <v>21.37</v>
      </c>
      <c r="D110" s="30">
        <f t="shared" si="1"/>
        <v>1709.6000000000001</v>
      </c>
    </row>
    <row r="111" spans="1:4" x14ac:dyDescent="0.35">
      <c r="A111" s="8" t="s">
        <v>142</v>
      </c>
      <c r="B111" s="22">
        <v>21.25</v>
      </c>
      <c r="D111" s="30">
        <f t="shared" si="1"/>
        <v>1700</v>
      </c>
    </row>
    <row r="112" spans="1:4" x14ac:dyDescent="0.35">
      <c r="A112" s="8" t="s">
        <v>143</v>
      </c>
      <c r="B112" s="22">
        <v>21.13</v>
      </c>
      <c r="D112" s="30">
        <f t="shared" si="1"/>
        <v>1690.3999999999999</v>
      </c>
    </row>
    <row r="113" spans="1:4" x14ac:dyDescent="0.35">
      <c r="A113" s="8" t="s">
        <v>144</v>
      </c>
      <c r="B113" s="22">
        <v>21</v>
      </c>
      <c r="D113" s="30">
        <f t="shared" si="1"/>
        <v>1680</v>
      </c>
    </row>
    <row r="114" spans="1:4" x14ac:dyDescent="0.35">
      <c r="A114" s="12" t="s">
        <v>145</v>
      </c>
      <c r="B114" s="23">
        <v>20.88</v>
      </c>
      <c r="D114" s="31">
        <f t="shared" si="1"/>
        <v>1670.3999999999999</v>
      </c>
    </row>
    <row r="116" spans="1:4" x14ac:dyDescent="0.35">
      <c r="A116" s="25" t="s">
        <v>45</v>
      </c>
    </row>
    <row r="117" spans="1:4" x14ac:dyDescent="0.35">
      <c r="A117" s="25" t="s">
        <v>17</v>
      </c>
    </row>
    <row r="118" spans="1:4" x14ac:dyDescent="0.35">
      <c r="A118" s="29" t="s">
        <v>43</v>
      </c>
      <c r="B118" s="2" t="s">
        <v>31</v>
      </c>
      <c r="D118" s="29" t="s">
        <v>44</v>
      </c>
    </row>
    <row r="119" spans="1:4" x14ac:dyDescent="0.35">
      <c r="A119" s="18" t="s">
        <v>146</v>
      </c>
      <c r="B119" s="2">
        <v>10.34</v>
      </c>
      <c r="D119" s="29">
        <f>B119*80</f>
        <v>827.2</v>
      </c>
    </row>
    <row r="120" spans="1:4" x14ac:dyDescent="0.35">
      <c r="A120" s="8" t="s">
        <v>147</v>
      </c>
      <c r="B120" s="22">
        <v>10.27</v>
      </c>
      <c r="D120" s="30">
        <f>B120*80</f>
        <v>821.59999999999991</v>
      </c>
    </row>
    <row r="121" spans="1:4" x14ac:dyDescent="0.35">
      <c r="A121" s="12" t="s">
        <v>148</v>
      </c>
      <c r="B121" s="23">
        <v>10.220000000000001</v>
      </c>
      <c r="D121" s="31">
        <f>B121*80</f>
        <v>817.6</v>
      </c>
    </row>
    <row r="122" spans="1:4" x14ac:dyDescent="0.35">
      <c r="A122" s="18" t="s">
        <v>208</v>
      </c>
      <c r="B122" s="22"/>
      <c r="D122" s="30"/>
    </row>
    <row r="123" spans="1:4" x14ac:dyDescent="0.35">
      <c r="A123" s="9" t="s">
        <v>209</v>
      </c>
      <c r="B123" s="22"/>
      <c r="D123" s="30"/>
    </row>
    <row r="124" spans="1:4" x14ac:dyDescent="0.35">
      <c r="A124" s="9" t="s">
        <v>210</v>
      </c>
      <c r="B124" s="22"/>
      <c r="D124" s="30"/>
    </row>
    <row r="125" spans="1:4" x14ac:dyDescent="0.35">
      <c r="A125" s="9" t="s">
        <v>211</v>
      </c>
      <c r="B125" s="22"/>
      <c r="D125" s="30"/>
    </row>
    <row r="126" spans="1:4" x14ac:dyDescent="0.35">
      <c r="A126" s="9" t="s">
        <v>212</v>
      </c>
      <c r="B126" s="22"/>
      <c r="D126" s="30"/>
    </row>
    <row r="127" spans="1:4" x14ac:dyDescent="0.35">
      <c r="A127" s="9" t="s">
        <v>213</v>
      </c>
      <c r="B127" s="22"/>
      <c r="D127" s="30"/>
    </row>
    <row r="128" spans="1:4" x14ac:dyDescent="0.35">
      <c r="A128" s="18" t="s">
        <v>214</v>
      </c>
      <c r="B128" s="22"/>
      <c r="D128" s="30"/>
    </row>
    <row r="129" spans="1:4" x14ac:dyDescent="0.35">
      <c r="A129" s="8"/>
      <c r="B129" s="22"/>
      <c r="D129" s="30"/>
    </row>
    <row r="130" spans="1:4" x14ac:dyDescent="0.35">
      <c r="A130" s="25" t="s">
        <v>47</v>
      </c>
    </row>
    <row r="131" spans="1:4" x14ac:dyDescent="0.35">
      <c r="A131" s="39" t="s">
        <v>48</v>
      </c>
    </row>
    <row r="132" spans="1:4" x14ac:dyDescent="0.35">
      <c r="A132" s="25" t="s">
        <v>18</v>
      </c>
      <c r="D132" s="3"/>
    </row>
    <row r="133" spans="1:4" x14ac:dyDescent="0.35">
      <c r="A133" s="5" t="s">
        <v>50</v>
      </c>
      <c r="B133" s="28" t="s">
        <v>31</v>
      </c>
      <c r="D133" s="3"/>
    </row>
    <row r="134" spans="1:4" x14ac:dyDescent="0.35">
      <c r="A134" s="18" t="s">
        <v>150</v>
      </c>
      <c r="B134" s="21">
        <v>8924.74</v>
      </c>
      <c r="D134" s="3"/>
    </row>
    <row r="135" spans="1:4" x14ac:dyDescent="0.35">
      <c r="A135" s="8" t="s">
        <v>151</v>
      </c>
      <c r="B135" s="11">
        <v>8728.9500000000007</v>
      </c>
      <c r="D135" s="3"/>
    </row>
    <row r="136" spans="1:4" x14ac:dyDescent="0.35">
      <c r="A136" s="12" t="s">
        <v>152</v>
      </c>
      <c r="B136" s="15">
        <v>8537.9699999999993</v>
      </c>
      <c r="D136" s="3"/>
    </row>
    <row r="137" spans="1:4" x14ac:dyDescent="0.35">
      <c r="A137" s="8" t="s">
        <v>153</v>
      </c>
      <c r="B137" s="11">
        <v>8250.9599999999991</v>
      </c>
    </row>
    <row r="138" spans="1:4" x14ac:dyDescent="0.35">
      <c r="A138" s="8" t="s">
        <v>154</v>
      </c>
      <c r="B138" s="11">
        <v>8072.54</v>
      </c>
      <c r="D138" s="3"/>
    </row>
    <row r="139" spans="1:4" x14ac:dyDescent="0.35">
      <c r="A139" s="8" t="s">
        <v>155</v>
      </c>
      <c r="B139" s="11">
        <v>7897.67</v>
      </c>
      <c r="D139" s="3"/>
    </row>
    <row r="140" spans="1:4" x14ac:dyDescent="0.35">
      <c r="A140" s="8" t="s">
        <v>156</v>
      </c>
      <c r="B140" s="11">
        <v>7728.32</v>
      </c>
      <c r="D140" s="3"/>
    </row>
    <row r="141" spans="1:4" x14ac:dyDescent="0.35">
      <c r="A141" s="8" t="s">
        <v>157</v>
      </c>
      <c r="B141" s="11">
        <v>7563.4</v>
      </c>
      <c r="D141" s="3"/>
    </row>
    <row r="142" spans="1:4" x14ac:dyDescent="0.35">
      <c r="A142" s="8" t="s">
        <v>158</v>
      </c>
      <c r="B142" s="11">
        <v>7401.85</v>
      </c>
      <c r="D142" s="3"/>
    </row>
    <row r="143" spans="1:4" x14ac:dyDescent="0.35">
      <c r="A143" s="18" t="s">
        <v>159</v>
      </c>
      <c r="B143" s="21">
        <v>7157.89</v>
      </c>
      <c r="D143" s="3"/>
    </row>
    <row r="144" spans="1:4" x14ac:dyDescent="0.35">
      <c r="A144" s="8" t="s">
        <v>160</v>
      </c>
      <c r="B144" s="11">
        <v>7007.03</v>
      </c>
      <c r="D144" s="3"/>
    </row>
    <row r="145" spans="1:4" x14ac:dyDescent="0.35">
      <c r="A145" s="8" t="s">
        <v>161</v>
      </c>
      <c r="B145" s="11">
        <v>6859.35</v>
      </c>
      <c r="D145" s="3"/>
    </row>
    <row r="146" spans="1:4" x14ac:dyDescent="0.35">
      <c r="A146" s="8" t="s">
        <v>162</v>
      </c>
      <c r="B146" s="11">
        <v>6715.78</v>
      </c>
      <c r="D146" s="3"/>
    </row>
    <row r="147" spans="1:4" x14ac:dyDescent="0.35">
      <c r="A147" s="8" t="s">
        <v>163</v>
      </c>
      <c r="B147" s="11">
        <v>6575.27</v>
      </c>
      <c r="D147" s="3"/>
    </row>
    <row r="148" spans="1:4" x14ac:dyDescent="0.35">
      <c r="A148" s="12" t="s">
        <v>164</v>
      </c>
      <c r="B148" s="15">
        <v>6438.77</v>
      </c>
      <c r="D148" s="3"/>
    </row>
    <row r="149" spans="1:4" x14ac:dyDescent="0.35">
      <c r="A149" s="8" t="s">
        <v>165</v>
      </c>
      <c r="B149" s="11">
        <v>6233.39</v>
      </c>
      <c r="D149" s="3"/>
    </row>
    <row r="150" spans="1:4" x14ac:dyDescent="0.35">
      <c r="A150" s="8" t="s">
        <v>166</v>
      </c>
      <c r="B150" s="11">
        <v>6105.86</v>
      </c>
      <c r="D150" s="3"/>
    </row>
    <row r="151" spans="1:4" x14ac:dyDescent="0.35">
      <c r="A151" s="8" t="s">
        <v>167</v>
      </c>
      <c r="B151" s="11">
        <v>5981.16</v>
      </c>
      <c r="D151" s="3"/>
    </row>
    <row r="152" spans="1:4" x14ac:dyDescent="0.35">
      <c r="A152" s="8" t="s">
        <v>168</v>
      </c>
      <c r="B152" s="11">
        <v>5858.26</v>
      </c>
    </row>
    <row r="153" spans="1:4" x14ac:dyDescent="0.35">
      <c r="A153" s="12" t="s">
        <v>169</v>
      </c>
      <c r="B153" s="15">
        <v>5739.09</v>
      </c>
    </row>
    <row r="155" spans="1:4" x14ac:dyDescent="0.35">
      <c r="A155" s="25" t="s">
        <v>49</v>
      </c>
    </row>
    <row r="156" spans="1:4" x14ac:dyDescent="0.35">
      <c r="A156" s="24" t="s">
        <v>18</v>
      </c>
    </row>
    <row r="157" spans="1:4" x14ac:dyDescent="0.35">
      <c r="A157" s="28" t="s">
        <v>41</v>
      </c>
      <c r="B157" s="28" t="s">
        <v>31</v>
      </c>
      <c r="D157" s="3"/>
    </row>
    <row r="158" spans="1:4" x14ac:dyDescent="0.35">
      <c r="A158" s="18" t="s">
        <v>170</v>
      </c>
      <c r="B158" s="21">
        <v>4514.2299999999996</v>
      </c>
      <c r="C158" s="3"/>
      <c r="D158" s="3"/>
    </row>
    <row r="159" spans="1:4" x14ac:dyDescent="0.35">
      <c r="A159" s="8" t="s">
        <v>171</v>
      </c>
      <c r="B159" s="11">
        <v>4476.99</v>
      </c>
      <c r="C159" s="3"/>
      <c r="D159" s="3"/>
    </row>
    <row r="160" spans="1:4" x14ac:dyDescent="0.35">
      <c r="A160" s="12" t="s">
        <v>172</v>
      </c>
      <c r="B160" s="15">
        <v>4439.96</v>
      </c>
      <c r="C160" s="3"/>
    </row>
    <row r="161" spans="1:4" x14ac:dyDescent="0.35">
      <c r="A161" s="18" t="s">
        <v>173</v>
      </c>
      <c r="B161" s="21">
        <v>4387.88</v>
      </c>
      <c r="C161" s="3"/>
    </row>
    <row r="162" spans="1:4" x14ac:dyDescent="0.35">
      <c r="A162" s="8" t="s">
        <v>174</v>
      </c>
      <c r="B162" s="11">
        <v>4351.37</v>
      </c>
      <c r="C162" s="3"/>
      <c r="D162" s="3"/>
    </row>
    <row r="163" spans="1:4" x14ac:dyDescent="0.35">
      <c r="A163" s="8" t="s">
        <v>175</v>
      </c>
      <c r="B163" s="11">
        <v>4315.0600000000004</v>
      </c>
      <c r="C163" s="3"/>
      <c r="D163" s="3"/>
    </row>
    <row r="164" spans="1:4" x14ac:dyDescent="0.35">
      <c r="A164" s="8" t="s">
        <v>176</v>
      </c>
      <c r="B164" s="11">
        <v>4281.95</v>
      </c>
      <c r="C164" s="3"/>
      <c r="D164" s="3"/>
    </row>
    <row r="165" spans="1:4" x14ac:dyDescent="0.35">
      <c r="A165" s="8" t="s">
        <v>177</v>
      </c>
      <c r="B165" s="11">
        <v>4247.03</v>
      </c>
      <c r="C165" s="3"/>
      <c r="D165" s="3"/>
    </row>
    <row r="166" spans="1:4" x14ac:dyDescent="0.35">
      <c r="A166" s="8" t="s">
        <v>178</v>
      </c>
      <c r="B166" s="11">
        <v>4212.32</v>
      </c>
      <c r="C166" s="3"/>
      <c r="D166" s="3"/>
    </row>
    <row r="167" spans="1:4" x14ac:dyDescent="0.35">
      <c r="A167" s="18" t="s">
        <v>179</v>
      </c>
      <c r="B167" s="21">
        <v>4164.1899999999996</v>
      </c>
      <c r="C167" s="3"/>
      <c r="D167" s="3"/>
    </row>
    <row r="168" spans="1:4" x14ac:dyDescent="0.35">
      <c r="A168" s="8" t="s">
        <v>180</v>
      </c>
      <c r="B168" s="11">
        <v>4129.95</v>
      </c>
      <c r="D168" s="3"/>
    </row>
    <row r="169" spans="1:4" x14ac:dyDescent="0.35">
      <c r="A169" s="8" t="s">
        <v>181</v>
      </c>
      <c r="B169" s="11">
        <v>4097.91</v>
      </c>
      <c r="C169" s="3"/>
      <c r="D169" s="3"/>
    </row>
    <row r="170" spans="1:4" x14ac:dyDescent="0.35">
      <c r="A170" s="8" t="s">
        <v>182</v>
      </c>
      <c r="B170" s="11">
        <v>4066.06</v>
      </c>
      <c r="C170" s="3"/>
      <c r="D170" s="3"/>
    </row>
    <row r="171" spans="1:4" x14ac:dyDescent="0.35">
      <c r="A171" s="8" t="s">
        <v>183</v>
      </c>
      <c r="B171" s="11">
        <v>4033.4</v>
      </c>
      <c r="D171" s="3"/>
    </row>
    <row r="172" spans="1:4" x14ac:dyDescent="0.35">
      <c r="A172" s="12" t="s">
        <v>184</v>
      </c>
      <c r="B172" s="15">
        <v>4001.91</v>
      </c>
      <c r="D172" s="3"/>
    </row>
    <row r="173" spans="1:4" x14ac:dyDescent="0.35">
      <c r="A173" s="8" t="s">
        <v>185</v>
      </c>
      <c r="B173" s="11">
        <v>3957.61</v>
      </c>
      <c r="D173" s="3"/>
    </row>
    <row r="174" spans="1:4" x14ac:dyDescent="0.35">
      <c r="A174" s="8" t="s">
        <v>186</v>
      </c>
      <c r="B174" s="11">
        <v>3927.58</v>
      </c>
      <c r="C174" s="3"/>
      <c r="D174" s="3"/>
    </row>
    <row r="175" spans="1:4" x14ac:dyDescent="0.35">
      <c r="A175" s="8" t="s">
        <v>187</v>
      </c>
      <c r="B175" s="11">
        <v>3897.73</v>
      </c>
      <c r="C175" s="3"/>
      <c r="D175" s="3"/>
    </row>
    <row r="176" spans="1:4" x14ac:dyDescent="0.35">
      <c r="A176" s="8" t="s">
        <v>188</v>
      </c>
      <c r="B176" s="11">
        <v>3867.06</v>
      </c>
      <c r="C176" s="3"/>
      <c r="D176" s="3"/>
    </row>
    <row r="177" spans="1:5" x14ac:dyDescent="0.35">
      <c r="A177" s="12" t="s">
        <v>189</v>
      </c>
      <c r="B177" s="15">
        <v>3837.57</v>
      </c>
      <c r="C177" s="3"/>
    </row>
    <row r="179" spans="1:5" x14ac:dyDescent="0.35">
      <c r="A179" s="25" t="s">
        <v>93</v>
      </c>
    </row>
    <row r="180" spans="1:5" x14ac:dyDescent="0.35">
      <c r="A180" s="25" t="s">
        <v>18</v>
      </c>
    </row>
    <row r="182" spans="1:5" x14ac:dyDescent="0.35">
      <c r="A182" s="5" t="s">
        <v>94</v>
      </c>
      <c r="B182" s="28" t="s">
        <v>31</v>
      </c>
      <c r="D182" s="3"/>
    </row>
    <row r="183" spans="1:5" x14ac:dyDescent="0.35">
      <c r="A183" s="8" t="s">
        <v>190</v>
      </c>
      <c r="B183" s="11">
        <v>3123.14</v>
      </c>
      <c r="C183" s="3"/>
      <c r="D183" s="3"/>
    </row>
    <row r="184" spans="1:5" x14ac:dyDescent="0.35">
      <c r="A184" s="8" t="s">
        <v>191</v>
      </c>
      <c r="B184" s="11">
        <v>3044.2</v>
      </c>
      <c r="C184" s="3"/>
      <c r="D184" s="3"/>
    </row>
    <row r="185" spans="1:5" x14ac:dyDescent="0.35">
      <c r="A185" s="12" t="s">
        <v>192</v>
      </c>
      <c r="B185" s="15">
        <v>2969.79</v>
      </c>
      <c r="C185" s="3"/>
    </row>
    <row r="187" spans="1:5" x14ac:dyDescent="0.35">
      <c r="A187" s="24" t="s">
        <v>16</v>
      </c>
      <c r="C187" s="4"/>
    </row>
    <row r="188" spans="1:5" x14ac:dyDescent="0.35">
      <c r="A188" s="5" t="s">
        <v>15</v>
      </c>
      <c r="B188" s="6" t="s">
        <v>14</v>
      </c>
      <c r="C188" s="6" t="s">
        <v>6</v>
      </c>
      <c r="D188" s="6" t="s">
        <v>7</v>
      </c>
      <c r="E188" s="7" t="s">
        <v>8</v>
      </c>
    </row>
    <row r="189" spans="1:5" x14ac:dyDescent="0.35">
      <c r="A189" s="5" t="s">
        <v>9</v>
      </c>
      <c r="B189" s="6">
        <v>1</v>
      </c>
      <c r="C189" s="16">
        <v>4774.42</v>
      </c>
      <c r="D189" s="16">
        <v>6684.19</v>
      </c>
      <c r="E189" s="17">
        <v>9548.84</v>
      </c>
    </row>
    <row r="190" spans="1:5" x14ac:dyDescent="0.35">
      <c r="A190" s="18" t="s">
        <v>10</v>
      </c>
      <c r="B190" s="19">
        <v>4</v>
      </c>
      <c r="C190" s="20">
        <v>4340.38</v>
      </c>
      <c r="D190" s="20">
        <v>6076.54</v>
      </c>
      <c r="E190" s="21">
        <v>8680.76</v>
      </c>
    </row>
    <row r="191" spans="1:5" x14ac:dyDescent="0.35">
      <c r="A191" s="8"/>
      <c r="B191" s="9">
        <v>3</v>
      </c>
      <c r="C191" s="10">
        <v>4173.4399999999996</v>
      </c>
      <c r="D191" s="10">
        <v>5842.82</v>
      </c>
      <c r="E191" s="11">
        <v>8346.89</v>
      </c>
    </row>
    <row r="192" spans="1:5" x14ac:dyDescent="0.35">
      <c r="A192" s="8"/>
      <c r="B192" s="9">
        <v>2</v>
      </c>
      <c r="C192" s="10">
        <v>4012.93</v>
      </c>
      <c r="D192" s="10">
        <v>5618.1</v>
      </c>
      <c r="E192" s="11">
        <v>8025.86</v>
      </c>
    </row>
    <row r="193" spans="1:5" x14ac:dyDescent="0.35">
      <c r="A193" s="8"/>
      <c r="B193" s="9">
        <v>1</v>
      </c>
      <c r="C193" s="10">
        <v>3858.58</v>
      </c>
      <c r="D193" s="10">
        <v>5402.02</v>
      </c>
      <c r="E193" s="11">
        <v>7717.17</v>
      </c>
    </row>
    <row r="194" spans="1:5" x14ac:dyDescent="0.35">
      <c r="A194" s="18" t="s">
        <v>11</v>
      </c>
      <c r="B194" s="19">
        <v>4</v>
      </c>
      <c r="C194" s="20">
        <v>3086.87</v>
      </c>
      <c r="D194" s="20">
        <v>4321.6099999999997</v>
      </c>
      <c r="E194" s="21">
        <v>6173.73</v>
      </c>
    </row>
    <row r="195" spans="1:5" x14ac:dyDescent="0.35">
      <c r="A195" s="8"/>
      <c r="B195" s="9">
        <v>3</v>
      </c>
      <c r="C195" s="10">
        <v>2968.14</v>
      </c>
      <c r="D195" s="10">
        <v>4155.3999999999996</v>
      </c>
      <c r="E195" s="11">
        <v>5936.28</v>
      </c>
    </row>
    <row r="196" spans="1:5" x14ac:dyDescent="0.35">
      <c r="A196" s="8"/>
      <c r="B196" s="9">
        <v>2</v>
      </c>
      <c r="C196" s="10">
        <v>2853.98</v>
      </c>
      <c r="D196" s="10">
        <v>3995.58</v>
      </c>
      <c r="E196" s="11">
        <v>5707.96</v>
      </c>
    </row>
    <row r="197" spans="1:5" x14ac:dyDescent="0.35">
      <c r="A197" s="12"/>
      <c r="B197" s="13">
        <v>1</v>
      </c>
      <c r="C197" s="14">
        <v>2744.21</v>
      </c>
      <c r="D197" s="14">
        <v>3841.9</v>
      </c>
      <c r="E197" s="15">
        <v>5488.43</v>
      </c>
    </row>
    <row r="198" spans="1:5" x14ac:dyDescent="0.35">
      <c r="A198" s="18" t="s">
        <v>12</v>
      </c>
      <c r="B198" s="19">
        <v>2</v>
      </c>
      <c r="C198" s="20">
        <v>2601.15</v>
      </c>
      <c r="D198" s="20">
        <v>3641.61</v>
      </c>
      <c r="E198" s="21">
        <v>5202.3</v>
      </c>
    </row>
    <row r="199" spans="1:5" x14ac:dyDescent="0.35">
      <c r="A199" s="12"/>
      <c r="B199" s="13">
        <v>1</v>
      </c>
      <c r="C199" s="14">
        <v>2477.29</v>
      </c>
      <c r="D199" s="14">
        <v>3468.2</v>
      </c>
      <c r="E199" s="15">
        <v>4954.57</v>
      </c>
    </row>
    <row r="200" spans="1:5" x14ac:dyDescent="0.35">
      <c r="A200" s="8" t="s">
        <v>13</v>
      </c>
      <c r="B200" s="9">
        <v>2</v>
      </c>
      <c r="C200" s="10">
        <v>2348.14</v>
      </c>
      <c r="D200" s="10">
        <v>3287.39</v>
      </c>
      <c r="E200" s="11">
        <v>4696.28</v>
      </c>
    </row>
    <row r="201" spans="1:5" x14ac:dyDescent="0.35">
      <c r="A201" s="12"/>
      <c r="B201" s="13">
        <v>1</v>
      </c>
      <c r="C201" s="14">
        <v>2236.3200000000002</v>
      </c>
      <c r="D201" s="14">
        <v>3130.85</v>
      </c>
      <c r="E201" s="15">
        <v>4472.6400000000003</v>
      </c>
    </row>
    <row r="204" spans="1:5" x14ac:dyDescent="0.35">
      <c r="A204" s="1" t="s">
        <v>102</v>
      </c>
      <c r="B204" s="42">
        <f>(((Consulta!C11/30)*22)*6)/100</f>
        <v>550.99000000000012</v>
      </c>
    </row>
    <row r="205" spans="1:5" x14ac:dyDescent="0.35">
      <c r="A205" s="1" t="s">
        <v>102</v>
      </c>
      <c r="B205" s="42">
        <f>((4*2)*22)-B204</f>
        <v>-374.99000000000012</v>
      </c>
    </row>
    <row r="207" spans="1:5" x14ac:dyDescent="0.35">
      <c r="A207" s="1" t="s">
        <v>226</v>
      </c>
    </row>
    <row r="208" spans="1:5" x14ac:dyDescent="0.35">
      <c r="A208" s="1" t="s">
        <v>227</v>
      </c>
    </row>
    <row r="209" spans="1:5" x14ac:dyDescent="0.35">
      <c r="A209" s="1" t="s">
        <v>244</v>
      </c>
      <c r="B209" s="42">
        <v>30936.91</v>
      </c>
    </row>
    <row r="210" spans="1:5" x14ac:dyDescent="0.35">
      <c r="A210" s="1" t="s">
        <v>245</v>
      </c>
      <c r="B210" s="42">
        <v>27846.74</v>
      </c>
      <c r="E210" s="85"/>
    </row>
    <row r="211" spans="1:5" x14ac:dyDescent="0.35">
      <c r="A211" s="1" t="s">
        <v>246</v>
      </c>
      <c r="B211" s="42">
        <v>24298.42</v>
      </c>
      <c r="E211" s="85"/>
    </row>
    <row r="212" spans="1:5" x14ac:dyDescent="0.35">
      <c r="A212" s="1" t="s">
        <v>247</v>
      </c>
      <c r="B212" s="42">
        <v>23692.74</v>
      </c>
      <c r="E212" s="85"/>
    </row>
    <row r="213" spans="1:5" x14ac:dyDescent="0.35">
      <c r="A213" s="1" t="s">
        <v>248</v>
      </c>
      <c r="B213" s="42">
        <v>30936.91</v>
      </c>
      <c r="E213" s="85"/>
    </row>
    <row r="214" spans="1:5" x14ac:dyDescent="0.35">
      <c r="A214" s="1" t="s">
        <v>249</v>
      </c>
      <c r="B214" s="42">
        <v>27846.74</v>
      </c>
      <c r="E214" s="85"/>
    </row>
    <row r="215" spans="1:5" x14ac:dyDescent="0.35">
      <c r="A215" s="1" t="s">
        <v>250</v>
      </c>
      <c r="B215" s="42">
        <v>24298.42</v>
      </c>
    </row>
    <row r="216" spans="1:5" x14ac:dyDescent="0.35">
      <c r="A216" s="1" t="s">
        <v>251</v>
      </c>
      <c r="B216" s="42">
        <v>23692.74</v>
      </c>
    </row>
    <row r="217" spans="1:5" x14ac:dyDescent="0.35">
      <c r="A217" s="1" t="s">
        <v>252</v>
      </c>
      <c r="B217" s="42">
        <v>30936.91</v>
      </c>
    </row>
    <row r="218" spans="1:5" x14ac:dyDescent="0.35">
      <c r="A218" s="1" t="s">
        <v>253</v>
      </c>
      <c r="B218" s="42">
        <v>27846.74</v>
      </c>
    </row>
    <row r="219" spans="1:5" x14ac:dyDescent="0.35">
      <c r="A219" s="1" t="s">
        <v>254</v>
      </c>
      <c r="B219" s="42">
        <v>24298.42</v>
      </c>
    </row>
    <row r="220" spans="1:5" x14ac:dyDescent="0.35">
      <c r="A220" s="1" t="s">
        <v>255</v>
      </c>
      <c r="B220" s="42">
        <v>23692.74</v>
      </c>
    </row>
    <row r="221" spans="1:5" x14ac:dyDescent="0.35">
      <c r="A221" s="1" t="s">
        <v>256</v>
      </c>
      <c r="B221" s="42">
        <v>30936.91</v>
      </c>
    </row>
    <row r="222" spans="1:5" x14ac:dyDescent="0.35">
      <c r="A222" s="1" t="s">
        <v>257</v>
      </c>
      <c r="B222" s="42">
        <v>27846.74</v>
      </c>
    </row>
    <row r="223" spans="1:5" x14ac:dyDescent="0.35">
      <c r="A223" s="1" t="s">
        <v>258</v>
      </c>
      <c r="B223" s="42">
        <v>24298.42</v>
      </c>
    </row>
    <row r="224" spans="1:5" x14ac:dyDescent="0.35">
      <c r="A224" s="1" t="s">
        <v>259</v>
      </c>
      <c r="B224" s="42">
        <v>23692.74</v>
      </c>
    </row>
    <row r="225" spans="1:3" x14ac:dyDescent="0.35">
      <c r="A225" s="1" t="s">
        <v>260</v>
      </c>
      <c r="B225" s="42">
        <v>30936.91</v>
      </c>
    </row>
    <row r="226" spans="1:3" x14ac:dyDescent="0.35">
      <c r="A226" s="1" t="s">
        <v>261</v>
      </c>
      <c r="B226" s="42">
        <v>27846.74</v>
      </c>
    </row>
    <row r="227" spans="1:3" x14ac:dyDescent="0.35">
      <c r="A227" s="1" t="s">
        <v>262</v>
      </c>
      <c r="B227" s="42">
        <v>24298.42</v>
      </c>
    </row>
    <row r="228" spans="1:3" x14ac:dyDescent="0.35">
      <c r="A228" s="1" t="s">
        <v>263</v>
      </c>
      <c r="B228" s="42">
        <v>23692.74</v>
      </c>
    </row>
    <row r="229" spans="1:3" x14ac:dyDescent="0.35">
      <c r="A229" s="1" t="s">
        <v>264</v>
      </c>
      <c r="B229" s="42">
        <v>18651.79</v>
      </c>
    </row>
    <row r="230" spans="1:3" x14ac:dyDescent="0.35">
      <c r="A230" s="1" t="s">
        <v>265</v>
      </c>
      <c r="B230" s="42">
        <v>15267.27</v>
      </c>
      <c r="C230" s="85"/>
    </row>
    <row r="231" spans="1:3" x14ac:dyDescent="0.35">
      <c r="A231" s="1" t="s">
        <v>266</v>
      </c>
      <c r="B231" s="42">
        <v>13044.41</v>
      </c>
      <c r="C231" s="85"/>
    </row>
    <row r="232" spans="1:3" x14ac:dyDescent="0.35">
      <c r="A232" s="1" t="s">
        <v>267</v>
      </c>
      <c r="B232" s="42">
        <v>12522.5</v>
      </c>
      <c r="C232" s="85"/>
    </row>
    <row r="233" spans="1:3" x14ac:dyDescent="0.35">
      <c r="A233" s="1" t="s">
        <v>268</v>
      </c>
      <c r="B233" s="42">
        <v>18651.79</v>
      </c>
      <c r="C233" s="85"/>
    </row>
    <row r="234" spans="1:3" x14ac:dyDescent="0.35">
      <c r="A234" s="1" t="s">
        <v>269</v>
      </c>
      <c r="B234" s="42">
        <v>15267.27</v>
      </c>
      <c r="C234" s="85"/>
    </row>
    <row r="235" spans="1:3" x14ac:dyDescent="0.35">
      <c r="A235" s="1" t="s">
        <v>270</v>
      </c>
      <c r="B235" s="42">
        <v>13044.41</v>
      </c>
      <c r="C235" s="85"/>
    </row>
    <row r="236" spans="1:3" x14ac:dyDescent="0.35">
      <c r="A236" s="1" t="s">
        <v>271</v>
      </c>
      <c r="B236" s="42">
        <v>12522.5</v>
      </c>
      <c r="C236" s="85"/>
    </row>
    <row r="237" spans="1:3" x14ac:dyDescent="0.35">
      <c r="A237" s="1" t="s">
        <v>272</v>
      </c>
      <c r="B237" s="42">
        <v>18651.79</v>
      </c>
      <c r="C237" s="85"/>
    </row>
    <row r="238" spans="1:3" x14ac:dyDescent="0.35">
      <c r="A238" s="1" t="s">
        <v>273</v>
      </c>
      <c r="B238" s="42">
        <v>15267.27</v>
      </c>
    </row>
    <row r="239" spans="1:3" x14ac:dyDescent="0.35">
      <c r="A239" s="1" t="s">
        <v>274</v>
      </c>
      <c r="B239" s="42">
        <v>13044.41</v>
      </c>
    </row>
    <row r="240" spans="1:3" x14ac:dyDescent="0.35">
      <c r="A240" s="1" t="s">
        <v>275</v>
      </c>
      <c r="B240" s="42">
        <v>12522.5</v>
      </c>
    </row>
    <row r="241" spans="1:2" x14ac:dyDescent="0.35">
      <c r="A241" s="1" t="s">
        <v>276</v>
      </c>
      <c r="B241" s="42">
        <v>18651.79</v>
      </c>
    </row>
    <row r="242" spans="1:2" x14ac:dyDescent="0.35">
      <c r="A242" s="1" t="s">
        <v>277</v>
      </c>
      <c r="B242" s="42">
        <v>15267.27</v>
      </c>
    </row>
    <row r="243" spans="1:2" x14ac:dyDescent="0.35">
      <c r="A243" s="1" t="s">
        <v>278</v>
      </c>
      <c r="B243" s="42">
        <v>13044.41</v>
      </c>
    </row>
    <row r="244" spans="1:2" x14ac:dyDescent="0.35">
      <c r="A244" s="1" t="s">
        <v>279</v>
      </c>
      <c r="B244" s="42">
        <v>12522.5</v>
      </c>
    </row>
    <row r="245" spans="1:2" x14ac:dyDescent="0.35">
      <c r="A245" s="1" t="s">
        <v>280</v>
      </c>
      <c r="B245" s="42">
        <v>18651.79</v>
      </c>
    </row>
    <row r="246" spans="1:2" x14ac:dyDescent="0.35">
      <c r="A246" s="1" t="s">
        <v>281</v>
      </c>
      <c r="B246" s="42">
        <v>15267.27</v>
      </c>
    </row>
    <row r="247" spans="1:2" x14ac:dyDescent="0.35">
      <c r="A247" s="1" t="s">
        <v>282</v>
      </c>
      <c r="B247" s="42">
        <v>13044.41</v>
      </c>
    </row>
    <row r="248" spans="1:2" x14ac:dyDescent="0.35">
      <c r="A248" s="1" t="s">
        <v>283</v>
      </c>
      <c r="B248" s="42">
        <v>12522.5</v>
      </c>
    </row>
    <row r="249" spans="1:2" x14ac:dyDescent="0.35">
      <c r="A249" s="1" t="s">
        <v>284</v>
      </c>
      <c r="B249" s="42">
        <v>18651.79</v>
      </c>
    </row>
    <row r="250" spans="1:2" x14ac:dyDescent="0.35">
      <c r="A250" s="1" t="s">
        <v>285</v>
      </c>
      <c r="B250" s="42">
        <v>15267.27</v>
      </c>
    </row>
    <row r="251" spans="1:2" x14ac:dyDescent="0.35">
      <c r="A251" s="1" t="s">
        <v>286</v>
      </c>
      <c r="B251" s="42">
        <v>13044.41</v>
      </c>
    </row>
    <row r="252" spans="1:2" x14ac:dyDescent="0.35">
      <c r="A252" s="1" t="s">
        <v>287</v>
      </c>
      <c r="B252" s="42">
        <v>12522.5</v>
      </c>
    </row>
    <row r="253" spans="1:2" x14ac:dyDescent="0.35">
      <c r="A253" s="1" t="s">
        <v>288</v>
      </c>
      <c r="B253" s="42">
        <v>18651.79</v>
      </c>
    </row>
    <row r="254" spans="1:2" x14ac:dyDescent="0.35">
      <c r="A254" s="1" t="s">
        <v>289</v>
      </c>
      <c r="B254" s="42">
        <v>15267.27</v>
      </c>
    </row>
    <row r="255" spans="1:2" x14ac:dyDescent="0.35">
      <c r="A255" s="1" t="s">
        <v>290</v>
      </c>
      <c r="B255" s="42">
        <v>13044.41</v>
      </c>
    </row>
    <row r="256" spans="1:2" x14ac:dyDescent="0.35">
      <c r="A256" s="1" t="s">
        <v>291</v>
      </c>
      <c r="B256" s="42">
        <v>12522.5</v>
      </c>
    </row>
    <row r="257" spans="1:2" x14ac:dyDescent="0.35">
      <c r="A257" s="1" t="s">
        <v>292</v>
      </c>
      <c r="B257" s="42">
        <v>18651.79</v>
      </c>
    </row>
    <row r="258" spans="1:2" x14ac:dyDescent="0.35">
      <c r="A258" s="1" t="s">
        <v>293</v>
      </c>
      <c r="B258" s="42">
        <v>15267.27</v>
      </c>
    </row>
    <row r="259" spans="1:2" x14ac:dyDescent="0.35">
      <c r="A259" s="1" t="s">
        <v>294</v>
      </c>
      <c r="B259" s="42">
        <v>13044.41</v>
      </c>
    </row>
    <row r="260" spans="1:2" x14ac:dyDescent="0.35">
      <c r="A260" s="1" t="s">
        <v>295</v>
      </c>
      <c r="B260" s="42">
        <v>12522.5</v>
      </c>
    </row>
  </sheetData>
  <sheetProtection algorithmName="SHA-512" hashValue="woB4LL+S0eA6MocRIXwojjZ+xA2d/qWEzJNqOgC0b47ObRUGO7tdfvQqQKmK72S11bDRyPm3DkHKDJpuaA4Cwg==" saltValue="mI1Mxaa5NU9aBCEl2jyLs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8FC-4A7D-4018-9CDF-488A491E91D0}">
  <dimension ref="A1:K43"/>
  <sheetViews>
    <sheetView zoomScale="130" zoomScaleNormal="130" workbookViewId="0">
      <selection activeCell="G12" sqref="G12"/>
    </sheetView>
  </sheetViews>
  <sheetFormatPr defaultRowHeight="15" x14ac:dyDescent="0.25"/>
  <cols>
    <col min="1" max="1" width="27.140625" customWidth="1"/>
    <col min="2" max="2" width="14" bestFit="1" customWidth="1"/>
    <col min="3" max="3" width="15.85546875" bestFit="1" customWidth="1"/>
    <col min="4" max="4" width="10.5703125" bestFit="1" customWidth="1"/>
    <col min="5" max="5" width="14.140625" customWidth="1"/>
    <col min="6" max="6" width="12.140625" bestFit="1" customWidth="1"/>
    <col min="7" max="8" width="12.7109375" bestFit="1" customWidth="1"/>
    <col min="10" max="10" width="10" bestFit="1" customWidth="1"/>
    <col min="11" max="11" width="11.140625" bestFit="1" customWidth="1"/>
  </cols>
  <sheetData>
    <row r="1" spans="1:8" x14ac:dyDescent="0.25">
      <c r="A1" s="49" t="s">
        <v>46</v>
      </c>
      <c r="B1" s="54">
        <f>Consulta!F11</f>
        <v>0</v>
      </c>
    </row>
    <row r="2" spans="1:8" ht="15.75" x14ac:dyDescent="0.25">
      <c r="A2" s="58" t="s">
        <v>207</v>
      </c>
      <c r="B2" s="54">
        <f>IF(B1&lt;=C7,VLOOKUP(B1,B4:E7,3,1)*B1-VLOOKUP(B1,B4:E7,4,1),C7*D7-E7)</f>
        <v>0</v>
      </c>
    </row>
    <row r="3" spans="1:8" x14ac:dyDescent="0.25">
      <c r="A3" s="43" t="s">
        <v>193</v>
      </c>
      <c r="B3" s="43" t="s">
        <v>194</v>
      </c>
      <c r="C3" s="43" t="s">
        <v>195</v>
      </c>
      <c r="D3" s="43" t="s">
        <v>196</v>
      </c>
      <c r="E3" s="43" t="s">
        <v>103</v>
      </c>
    </row>
    <row r="4" spans="1:8" x14ac:dyDescent="0.25">
      <c r="A4" s="44" t="s">
        <v>197</v>
      </c>
      <c r="B4" s="45">
        <v>0</v>
      </c>
      <c r="C4" s="45">
        <v>1212</v>
      </c>
      <c r="D4" s="46">
        <v>7.4999999999999997E-2</v>
      </c>
      <c r="E4" s="45">
        <v>0</v>
      </c>
    </row>
    <row r="5" spans="1:8" x14ac:dyDescent="0.25">
      <c r="A5" s="44" t="s">
        <v>198</v>
      </c>
      <c r="B5" s="45">
        <v>1212.01</v>
      </c>
      <c r="C5" s="45">
        <v>2427.35</v>
      </c>
      <c r="D5" s="47">
        <v>0.09</v>
      </c>
      <c r="E5" s="45">
        <v>18.18</v>
      </c>
      <c r="F5" s="48"/>
    </row>
    <row r="6" spans="1:8" x14ac:dyDescent="0.25">
      <c r="A6" s="44" t="s">
        <v>199</v>
      </c>
      <c r="B6" s="45">
        <v>2427.36</v>
      </c>
      <c r="C6" s="45">
        <v>3641.03</v>
      </c>
      <c r="D6" s="47">
        <v>0.12</v>
      </c>
      <c r="E6" s="45">
        <v>91</v>
      </c>
    </row>
    <row r="7" spans="1:8" x14ac:dyDescent="0.25">
      <c r="A7" s="44" t="s">
        <v>200</v>
      </c>
      <c r="B7" s="45">
        <v>3641.04</v>
      </c>
      <c r="C7" s="45">
        <v>7087.22</v>
      </c>
      <c r="D7" s="47">
        <v>0.14000000000000001</v>
      </c>
      <c r="E7" s="45">
        <v>163.82</v>
      </c>
    </row>
    <row r="9" spans="1:8" x14ac:dyDescent="0.25">
      <c r="A9" s="49" t="s">
        <v>206</v>
      </c>
      <c r="B9" s="54" t="e">
        <f>Consulta!C11+Consulta!#REF!+Consulta!#REF!</f>
        <v>#REF!</v>
      </c>
    </row>
    <row r="10" spans="1:8" ht="15.75" x14ac:dyDescent="0.25">
      <c r="A10" s="58" t="s">
        <v>207</v>
      </c>
      <c r="B10" s="53"/>
    </row>
    <row r="11" spans="1:8" x14ac:dyDescent="0.25">
      <c r="A11" s="43" t="s">
        <v>193</v>
      </c>
      <c r="B11" s="43" t="s">
        <v>194</v>
      </c>
      <c r="C11" s="43" t="s">
        <v>195</v>
      </c>
      <c r="D11" s="43" t="s">
        <v>196</v>
      </c>
      <c r="E11" s="43" t="s">
        <v>103</v>
      </c>
    </row>
    <row r="12" spans="1:8" x14ac:dyDescent="0.25">
      <c r="A12" s="44" t="s">
        <v>197</v>
      </c>
      <c r="B12" s="45">
        <v>0</v>
      </c>
      <c r="C12" s="45">
        <v>1212</v>
      </c>
      <c r="D12" s="46">
        <v>7.4999999999999997E-2</v>
      </c>
      <c r="E12" s="45">
        <v>0</v>
      </c>
    </row>
    <row r="13" spans="1:8" x14ac:dyDescent="0.25">
      <c r="A13" s="44" t="s">
        <v>198</v>
      </c>
      <c r="B13" s="45">
        <v>1212.01</v>
      </c>
      <c r="C13" s="45">
        <v>2427.35</v>
      </c>
      <c r="D13" s="47">
        <v>0.09</v>
      </c>
      <c r="E13" s="45">
        <v>18.18</v>
      </c>
      <c r="F13" s="48"/>
      <c r="G13" s="48"/>
    </row>
    <row r="14" spans="1:8" x14ac:dyDescent="0.25">
      <c r="A14" s="44" t="s">
        <v>199</v>
      </c>
      <c r="B14" s="45">
        <v>2427.36</v>
      </c>
      <c r="C14" s="45">
        <v>3641.03</v>
      </c>
      <c r="D14" s="47">
        <v>0.12</v>
      </c>
      <c r="E14" s="45">
        <v>91</v>
      </c>
      <c r="F14" s="48"/>
      <c r="G14" s="48"/>
      <c r="H14" s="48"/>
    </row>
    <row r="15" spans="1:8" x14ac:dyDescent="0.25">
      <c r="A15" s="44" t="s">
        <v>200</v>
      </c>
      <c r="B15" s="45">
        <v>3641.04</v>
      </c>
      <c r="C15" s="45">
        <v>7087.22</v>
      </c>
      <c r="D15" s="47">
        <v>0.14000000000000001</v>
      </c>
      <c r="E15" s="45">
        <v>163.82</v>
      </c>
    </row>
    <row r="16" spans="1:8" x14ac:dyDescent="0.25">
      <c r="A16" s="44" t="s">
        <v>201</v>
      </c>
      <c r="B16" s="45">
        <v>7087.22</v>
      </c>
      <c r="C16" s="50">
        <v>12136.79</v>
      </c>
      <c r="D16" s="51">
        <v>0.14499999999999999</v>
      </c>
      <c r="E16" s="61">
        <v>199.26</v>
      </c>
    </row>
    <row r="17" spans="1:7" x14ac:dyDescent="0.25">
      <c r="A17" s="44" t="s">
        <v>202</v>
      </c>
      <c r="B17" s="50">
        <v>12136.8</v>
      </c>
      <c r="C17" s="50">
        <v>24273.57</v>
      </c>
      <c r="D17" s="51">
        <v>0.16500000000000001</v>
      </c>
      <c r="E17" s="61">
        <v>441.99</v>
      </c>
      <c r="G17" s="48"/>
    </row>
    <row r="18" spans="1:7" x14ac:dyDescent="0.25">
      <c r="A18" s="44" t="s">
        <v>203</v>
      </c>
      <c r="B18" s="50">
        <v>24273.58</v>
      </c>
      <c r="C18" s="50">
        <v>47333.46</v>
      </c>
      <c r="D18" s="52">
        <v>0.19</v>
      </c>
      <c r="E18" s="61">
        <v>1048.83</v>
      </c>
      <c r="G18" s="48"/>
    </row>
    <row r="19" spans="1:7" x14ac:dyDescent="0.25">
      <c r="A19" s="44" t="s">
        <v>204</v>
      </c>
      <c r="B19" s="50">
        <v>47333.46</v>
      </c>
      <c r="C19" s="50"/>
      <c r="D19" s="52">
        <v>0.22</v>
      </c>
      <c r="E19" s="61">
        <v>2468.83</v>
      </c>
      <c r="G19" s="48"/>
    </row>
    <row r="21" spans="1:7" x14ac:dyDescent="0.25">
      <c r="A21" s="56" t="s">
        <v>46</v>
      </c>
      <c r="B21" s="54">
        <f>2145.23+1895.2</f>
        <v>4040.4300000000003</v>
      </c>
      <c r="C21" s="57"/>
      <c r="D21">
        <v>162.55000000000001</v>
      </c>
      <c r="E21">
        <f>IF(B21&lt;=B28,VLOOKUP(B21,B24:E28,3,1)*B21-VLOOKUP(B21,B24:E28,4,1),B28*D28-E28)</f>
        <v>272.96675000000005</v>
      </c>
      <c r="F21" s="48"/>
      <c r="G21" s="48"/>
    </row>
    <row r="22" spans="1:7" ht="15.75" x14ac:dyDescent="0.25">
      <c r="A22" s="59" t="s">
        <v>205</v>
      </c>
      <c r="B22" s="48"/>
      <c r="C22" s="60"/>
      <c r="E22" s="48">
        <f>(B21*D27)-E27</f>
        <v>272.96675000000005</v>
      </c>
      <c r="G22" s="48"/>
    </row>
    <row r="23" spans="1:7" x14ac:dyDescent="0.25">
      <c r="A23" s="43" t="s">
        <v>193</v>
      </c>
      <c r="B23" s="43" t="s">
        <v>194</v>
      </c>
      <c r="C23" s="43" t="s">
        <v>195</v>
      </c>
      <c r="D23" s="43" t="s">
        <v>196</v>
      </c>
      <c r="E23" s="43" t="s">
        <v>103</v>
      </c>
      <c r="G23" s="48"/>
    </row>
    <row r="24" spans="1:7" x14ac:dyDescent="0.25">
      <c r="A24" s="44" t="s">
        <v>197</v>
      </c>
      <c r="B24" s="45">
        <v>0</v>
      </c>
      <c r="C24" s="45">
        <v>1903.98</v>
      </c>
      <c r="D24" s="55">
        <v>0</v>
      </c>
      <c r="E24" s="45">
        <v>0</v>
      </c>
      <c r="F24" s="48"/>
      <c r="G24" s="48"/>
    </row>
    <row r="25" spans="1:7" x14ac:dyDescent="0.25">
      <c r="A25" s="44" t="s">
        <v>198</v>
      </c>
      <c r="B25" s="45">
        <v>1903.99</v>
      </c>
      <c r="C25" s="45">
        <v>2826.65</v>
      </c>
      <c r="D25" s="55">
        <v>7.4999999999999997E-2</v>
      </c>
      <c r="E25" s="45">
        <v>142.80000000000001</v>
      </c>
      <c r="G25" s="48">
        <v>2765</v>
      </c>
    </row>
    <row r="26" spans="1:7" x14ac:dyDescent="0.25">
      <c r="A26" s="44" t="s">
        <v>199</v>
      </c>
      <c r="B26" s="45">
        <v>2826.66</v>
      </c>
      <c r="C26" s="45">
        <v>3751.05</v>
      </c>
      <c r="D26" s="47">
        <v>0.15</v>
      </c>
      <c r="E26" s="45">
        <v>354.8</v>
      </c>
      <c r="G26" s="48">
        <f>G25*D25</f>
        <v>207.375</v>
      </c>
    </row>
    <row r="27" spans="1:7" x14ac:dyDescent="0.25">
      <c r="A27" s="44" t="s">
        <v>200</v>
      </c>
      <c r="B27" s="45">
        <v>3751.06</v>
      </c>
      <c r="C27" s="45">
        <v>4664.68</v>
      </c>
      <c r="D27" s="55">
        <v>0.22500000000000001</v>
      </c>
      <c r="E27" s="45">
        <v>636.13</v>
      </c>
      <c r="G27" s="48">
        <f>G26-E25</f>
        <v>64.574999999999989</v>
      </c>
    </row>
    <row r="28" spans="1:7" x14ac:dyDescent="0.25">
      <c r="A28" s="44" t="s">
        <v>201</v>
      </c>
      <c r="B28" s="45">
        <v>4664.6899999999996</v>
      </c>
      <c r="C28" s="45">
        <v>0</v>
      </c>
      <c r="D28" s="55">
        <v>0.27500000000000002</v>
      </c>
      <c r="E28" s="45">
        <v>869.36</v>
      </c>
      <c r="G28" s="48"/>
    </row>
    <row r="31" spans="1:7" x14ac:dyDescent="0.25">
      <c r="A31" s="56" t="s">
        <v>206</v>
      </c>
      <c r="B31" s="54" t="e">
        <f>Consulta!C11+Consulta!#REF!+Consulta!#REF!</f>
        <v>#REF!</v>
      </c>
      <c r="G31">
        <f>2411.86+155.47+258.07+2955.2+738.8+3509</f>
        <v>10028.400000000001</v>
      </c>
    </row>
    <row r="32" spans="1:7" ht="15.75" x14ac:dyDescent="0.25">
      <c r="A32" s="59" t="s">
        <v>205</v>
      </c>
      <c r="B32" s="53"/>
    </row>
    <row r="33" spans="1:11" x14ac:dyDescent="0.25">
      <c r="A33" s="43" t="s">
        <v>193</v>
      </c>
      <c r="B33" s="43" t="s">
        <v>194</v>
      </c>
      <c r="C33" s="43" t="s">
        <v>195</v>
      </c>
      <c r="D33" s="43" t="s">
        <v>196</v>
      </c>
      <c r="E33" s="43" t="s">
        <v>103</v>
      </c>
      <c r="G33">
        <f>SUM(G31:G32)</f>
        <v>10028.400000000001</v>
      </c>
    </row>
    <row r="34" spans="1:11" x14ac:dyDescent="0.25">
      <c r="A34" s="44" t="s">
        <v>197</v>
      </c>
      <c r="B34" s="45">
        <v>0</v>
      </c>
      <c r="C34" s="45">
        <v>1903.98</v>
      </c>
      <c r="D34" s="55">
        <v>0</v>
      </c>
      <c r="E34" s="45">
        <v>0</v>
      </c>
      <c r="G34" s="77">
        <f>$G$33*D34</f>
        <v>0</v>
      </c>
      <c r="H34" s="48">
        <f>G34-E34</f>
        <v>0</v>
      </c>
      <c r="J34" s="78"/>
      <c r="K34" s="78"/>
    </row>
    <row r="35" spans="1:11" x14ac:dyDescent="0.25">
      <c r="A35" s="44" t="s">
        <v>198</v>
      </c>
      <c r="B35" s="45">
        <v>1903.99</v>
      </c>
      <c r="C35" s="45">
        <v>2826.65</v>
      </c>
      <c r="D35" s="55">
        <v>7.4999999999999997E-2</v>
      </c>
      <c r="E35" s="45">
        <v>142.80000000000001</v>
      </c>
      <c r="G35" s="77">
        <f t="shared" ref="G35:G38" si="0">$G$33*D35</f>
        <v>752.13000000000011</v>
      </c>
      <c r="H35" s="48">
        <f t="shared" ref="H35:H38" si="1">G35-E35</f>
        <v>609.33000000000015</v>
      </c>
      <c r="J35" s="78"/>
      <c r="K35" s="78"/>
    </row>
    <row r="36" spans="1:11" x14ac:dyDescent="0.25">
      <c r="A36" s="44" t="s">
        <v>199</v>
      </c>
      <c r="B36" s="45">
        <v>2826.66</v>
      </c>
      <c r="C36" s="45">
        <v>3751.05</v>
      </c>
      <c r="D36" s="47">
        <v>0.15</v>
      </c>
      <c r="E36" s="45">
        <v>354.8</v>
      </c>
      <c r="G36" s="77">
        <f t="shared" si="0"/>
        <v>1504.2600000000002</v>
      </c>
      <c r="H36" s="48">
        <f t="shared" si="1"/>
        <v>1149.4600000000003</v>
      </c>
      <c r="J36" s="78"/>
      <c r="K36" s="78"/>
    </row>
    <row r="37" spans="1:11" x14ac:dyDescent="0.25">
      <c r="A37" s="44" t="s">
        <v>200</v>
      </c>
      <c r="B37" s="45">
        <v>3751.06</v>
      </c>
      <c r="C37" s="45">
        <v>4664.68</v>
      </c>
      <c r="D37" s="55">
        <v>0.22500000000000001</v>
      </c>
      <c r="E37" s="45">
        <v>636.13</v>
      </c>
      <c r="G37" s="77">
        <f t="shared" si="0"/>
        <v>2256.3900000000003</v>
      </c>
      <c r="H37" s="48">
        <f t="shared" si="1"/>
        <v>1620.2600000000002</v>
      </c>
      <c r="J37" s="78"/>
      <c r="K37" s="78"/>
    </row>
    <row r="38" spans="1:11" x14ac:dyDescent="0.25">
      <c r="A38" s="44" t="s">
        <v>201</v>
      </c>
      <c r="B38" s="45">
        <v>4664.6899999999996</v>
      </c>
      <c r="C38" s="45">
        <v>0</v>
      </c>
      <c r="D38" s="55">
        <v>0.27500000000000002</v>
      </c>
      <c r="E38" s="45">
        <v>869.36</v>
      </c>
      <c r="G38" s="77">
        <f t="shared" si="0"/>
        <v>2757.8100000000004</v>
      </c>
      <c r="H38" s="48">
        <f t="shared" si="1"/>
        <v>1888.4500000000003</v>
      </c>
      <c r="J38" s="78"/>
      <c r="K38" s="78"/>
    </row>
    <row r="39" spans="1:11" x14ac:dyDescent="0.25">
      <c r="J39" s="78"/>
      <c r="K39" s="78"/>
    </row>
    <row r="40" spans="1:11" x14ac:dyDescent="0.25">
      <c r="G40">
        <v>1639.34</v>
      </c>
      <c r="J40" s="78"/>
      <c r="K40" s="78"/>
    </row>
    <row r="41" spans="1:11" x14ac:dyDescent="0.25">
      <c r="G41" s="48">
        <f>G40+E38</f>
        <v>2508.6999999999998</v>
      </c>
      <c r="J41" s="78"/>
      <c r="K41" s="78"/>
    </row>
    <row r="42" spans="1:11" x14ac:dyDescent="0.25">
      <c r="G42" s="48">
        <f>G41/D38</f>
        <v>9122.545454545454</v>
      </c>
      <c r="J42" s="78"/>
      <c r="K42" s="78"/>
    </row>
    <row r="43" spans="1:11" x14ac:dyDescent="0.25">
      <c r="J43" s="78"/>
      <c r="K43" s="78"/>
    </row>
  </sheetData>
  <sheetProtection algorithmName="SHA-512" hashValue="uC60f+ouiF+7srHpoxkS9oxUrn7f7OAaHdTDlN7PokqaTAGosDJ4oMsKkt5+ej/QXFiimtbkEJQGaU4Ejcr8zg==" saltValue="UjMu5Fr7zn/QC5jowNox5Q==" spinCount="100000" sheet="1" objects="1" scenarios="1"/>
  <phoneticPr fontId="1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Consulta</vt:lpstr>
      <vt:lpstr>calculo remuneracao</vt:lpstr>
      <vt:lpstr>calculo descontos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Cinara</dc:creator>
  <cp:lastModifiedBy>CINARA FARIA FERREIRA</cp:lastModifiedBy>
  <dcterms:created xsi:type="dcterms:W3CDTF">2022-04-28T17:53:36Z</dcterms:created>
  <dcterms:modified xsi:type="dcterms:W3CDTF">2022-10-07T17:22:48Z</dcterms:modified>
</cp:coreProperties>
</file>