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EstaPastaDeTrabalho"/>
  <mc:AlternateContent xmlns:mc="http://schemas.openxmlformats.org/markup-compatibility/2006">
    <mc:Choice Requires="x15">
      <x15ac:absPath xmlns:x15ac="http://schemas.microsoft.com/office/spreadsheetml/2010/11/ac" url="C:\Users\debora.lopes\Downloads\plano de aplicação\"/>
    </mc:Choice>
  </mc:AlternateContent>
  <xr:revisionPtr revIDLastSave="0" documentId="8_{D4B39D58-AE8E-413F-8EBA-AB3E45E5D0BB}" xr6:coauthVersionLast="47" xr6:coauthVersionMax="47" xr10:uidLastSave="{00000000-0000-0000-0000-000000000000}"/>
  <bookViews>
    <workbookView xWindow="-26100" yWindow="2700" windowWidth="21600" windowHeight="11235" tabRatio="804" xr2:uid="{00000000-000D-0000-FFFF-FFFF00000000}"/>
  </bookViews>
  <sheets>
    <sheet name="AC" sheetId="29" r:id="rId1"/>
    <sheet name="AL" sheetId="30" r:id="rId2"/>
    <sheet name="AM" sheetId="51" r:id="rId3"/>
    <sheet name="AP" sheetId="39" r:id="rId4"/>
    <sheet name="BA" sheetId="31" r:id="rId5"/>
    <sheet name="CE" sheetId="32" r:id="rId6"/>
    <sheet name="DF" sheetId="52" r:id="rId7"/>
    <sheet name="ES" sheetId="40" r:id="rId8"/>
    <sheet name="GO" sheetId="33" r:id="rId9"/>
    <sheet name="MA" sheetId="41" r:id="rId10"/>
    <sheet name="MG" sheetId="53" r:id="rId11"/>
    <sheet name="MS" sheetId="42" r:id="rId12"/>
    <sheet name="MT" sheetId="34" r:id="rId13"/>
    <sheet name="PA" sheetId="55" r:id="rId14"/>
    <sheet name="PB" sheetId="54" r:id="rId15"/>
    <sheet name="PE" sheetId="43" r:id="rId16"/>
    <sheet name="PI" sheetId="35" r:id="rId17"/>
    <sheet name="PR" sheetId="44" r:id="rId18"/>
    <sheet name="RJ" sheetId="48" r:id="rId19"/>
    <sheet name="RN" sheetId="45" r:id="rId20"/>
    <sheet name="RO" sheetId="36" r:id="rId21"/>
    <sheet name="RR" sheetId="37" r:id="rId22"/>
    <sheet name="RS" sheetId="49" r:id="rId23"/>
    <sheet name="SC" sheetId="46" r:id="rId24"/>
    <sheet name="SE" sheetId="38" r:id="rId25"/>
    <sheet name="SP" sheetId="47" r:id="rId26"/>
    <sheet name="TO" sheetId="50" r:id="rId2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7" i="54" l="1"/>
  <c r="F9" i="54" l="1"/>
  <c r="F53" i="32" l="1"/>
  <c r="F38" i="31"/>
  <c r="F30" i="31"/>
  <c r="F8" i="31"/>
  <c r="F39" i="31" l="1"/>
  <c r="F6" i="47"/>
  <c r="F9" i="47" s="1"/>
  <c r="F11" i="36"/>
  <c r="F12" i="36" s="1"/>
  <c r="F7" i="36"/>
  <c r="F53" i="51"/>
  <c r="F9" i="51"/>
  <c r="F21" i="30"/>
  <c r="F25" i="30"/>
  <c r="F8" i="30"/>
  <c r="F26" i="30" s="1"/>
  <c r="F17" i="52" l="1"/>
  <c r="F9" i="52"/>
  <c r="F18" i="52"/>
  <c r="F6" i="52"/>
  <c r="F21" i="52" s="1"/>
  <c r="F20" i="53" l="1"/>
  <c r="F15" i="53"/>
  <c r="F6" i="53"/>
  <c r="F25" i="53" l="1"/>
  <c r="F27" i="53"/>
  <c r="F12" i="33"/>
  <c r="F14" i="45" l="1"/>
  <c r="F12" i="45"/>
  <c r="F24" i="45" l="1"/>
  <c r="F26" i="55"/>
  <c r="F16" i="55"/>
  <c r="F25" i="55"/>
  <c r="F6" i="55"/>
  <c r="G59" i="34" l="1"/>
  <c r="G58" i="34"/>
  <c r="G57" i="34"/>
  <c r="G56" i="34"/>
  <c r="G55" i="34"/>
  <c r="G54" i="34"/>
  <c r="G53" i="34"/>
  <c r="G52" i="34"/>
  <c r="G51" i="34"/>
  <c r="G50" i="34"/>
  <c r="G49" i="34"/>
  <c r="G48" i="34"/>
  <c r="G47" i="34"/>
  <c r="G46" i="34"/>
  <c r="G45" i="34"/>
  <c r="G44" i="34"/>
  <c r="G43" i="34"/>
  <c r="H39" i="34"/>
  <c r="H62" i="34" s="1"/>
  <c r="G39" i="34"/>
  <c r="G62" i="34" s="1"/>
  <c r="G35" i="34"/>
  <c r="G34" i="34"/>
  <c r="G33" i="34"/>
  <c r="G32" i="34"/>
  <c r="G31" i="34"/>
  <c r="G28" i="34"/>
  <c r="G29" i="34" s="1"/>
  <c r="G36" i="34" l="1"/>
  <c r="G37" i="34" s="1"/>
  <c r="G60" i="34"/>
  <c r="G61" i="34" s="1"/>
  <c r="G38" i="34" l="1"/>
  <c r="F20" i="50" l="1"/>
  <c r="F21" i="50" s="1"/>
  <c r="F14" i="50"/>
  <c r="F8" i="50"/>
  <c r="F10" i="49"/>
  <c r="F8" i="49"/>
  <c r="F38" i="48"/>
  <c r="F32" i="48"/>
  <c r="F17" i="48"/>
  <c r="F11" i="49" l="1"/>
  <c r="F39" i="48"/>
  <c r="F8" i="46"/>
  <c r="F19" i="46" s="1"/>
  <c r="F15" i="46" s="1"/>
  <c r="F18" i="44"/>
  <c r="F10" i="43"/>
  <c r="F12" i="43" s="1"/>
  <c r="F29" i="43" s="1"/>
  <c r="F8" i="42"/>
  <c r="F20" i="42" s="1"/>
  <c r="F22" i="41"/>
  <c r="E22" i="41"/>
  <c r="F13" i="41"/>
  <c r="F11" i="41"/>
  <c r="E11" i="41"/>
  <c r="F9" i="41"/>
  <c r="F9" i="40"/>
  <c r="F8" i="40"/>
  <c r="F20" i="40" s="1"/>
  <c r="F24" i="40" s="1"/>
  <c r="F5" i="40"/>
  <c r="F10" i="39"/>
  <c r="F23" i="39" s="1"/>
  <c r="F32" i="41" l="1"/>
  <c r="F35" i="38"/>
  <c r="F12" i="38"/>
  <c r="F36" i="38" s="1"/>
  <c r="F13" i="37"/>
  <c r="F9" i="37"/>
  <c r="F14" i="37" s="1"/>
  <c r="F16" i="35"/>
  <c r="F9" i="35"/>
  <c r="F17" i="35" s="1"/>
  <c r="F46" i="29"/>
  <c r="F24" i="29"/>
  <c r="F6" i="29"/>
  <c r="F25" i="29" l="1"/>
  <c r="F47"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carlapatricia</author>
  </authors>
  <commentList>
    <comment ref="O33" authorId="0" shapeId="0" xr:uid="{00000000-0006-0000-0C00-000001000000}">
      <text>
        <r>
          <rPr>
            <b/>
            <sz val="9"/>
            <color indexed="81"/>
            <rFont val="Tahoma"/>
            <family val="2"/>
          </rPr>
          <t>carlapatricia:</t>
        </r>
        <r>
          <rPr>
            <sz val="9"/>
            <color indexed="81"/>
            <rFont val="Tahoma"/>
            <family val="2"/>
          </rPr>
          <t xml:space="preserve">
</t>
        </r>
      </text>
    </comment>
  </commentList>
</comments>
</file>

<file path=xl/sharedStrings.xml><?xml version="1.0" encoding="utf-8"?>
<sst xmlns="http://schemas.openxmlformats.org/spreadsheetml/2006/main" count="1070" uniqueCount="704">
  <si>
    <t xml:space="preserve">3º P.A </t>
  </si>
  <si>
    <t>CATEGORIA/AÇÃO</t>
  </si>
  <si>
    <t xml:space="preserve">SEGMENTO </t>
  </si>
  <si>
    <t xml:space="preserve">DESCRIÇÃO </t>
  </si>
  <si>
    <t>QUANTIDADE Vagas/ Itens / UP's</t>
  </si>
  <si>
    <t>VALOR</t>
  </si>
  <si>
    <t xml:space="preserve">Modernização-Aparelhamento </t>
  </si>
  <si>
    <t xml:space="preserve">Ampliação </t>
  </si>
  <si>
    <t>Unidade Prisional de regime provisório, masculino - Município de Rio Branco</t>
  </si>
  <si>
    <t>Reforma</t>
  </si>
  <si>
    <t>Reestruturação do Complexo Penitenicário de Rio Branco  Branco</t>
  </si>
  <si>
    <t>Aquisição-CAPITAL</t>
  </si>
  <si>
    <t>Proteção e Segurança:</t>
  </si>
  <si>
    <t>algemas</t>
  </si>
  <si>
    <t>escudo balístico</t>
  </si>
  <si>
    <t>coletes balístico</t>
  </si>
  <si>
    <t>rádio comunicação</t>
  </si>
  <si>
    <t>escudo antitumulto</t>
  </si>
  <si>
    <t>Armamento:</t>
  </si>
  <si>
    <t>.40</t>
  </si>
  <si>
    <t>arma de eletrochoque</t>
  </si>
  <si>
    <t xml:space="preserve">Processamento de Dados e Software: </t>
  </si>
  <si>
    <t>computadores, sistema operacionais dos servidores e computadores, impressoras, scanner, projetor multimídia, servidor de arquivos (storage), fragmentador papel</t>
  </si>
  <si>
    <t xml:space="preserve">Mobiliário, Máquinas, Equipamentos : </t>
  </si>
  <si>
    <t>ar condicionado, mesas escritório, cadeira, arquivo aço, roçadeira, furadeira, carrinho transporte carga, cortina de ar</t>
  </si>
  <si>
    <t>Segurança Eletrônica:</t>
  </si>
  <si>
    <t>CFTV</t>
  </si>
  <si>
    <t>Aquisição-CUSTEIO</t>
  </si>
  <si>
    <t>Munições  letais e não-letal:</t>
  </si>
  <si>
    <t>calibre .40</t>
  </si>
  <si>
    <t>Armas de eletrochoque</t>
  </si>
  <si>
    <t>Munições química:</t>
  </si>
  <si>
    <t>espargidores</t>
  </si>
  <si>
    <t xml:space="preserve">munições químicas </t>
  </si>
  <si>
    <r>
      <t>Scanner Corporal</t>
    </r>
    <r>
      <rPr>
        <sz val="10"/>
        <color indexed="8"/>
        <rFont val="Calibri"/>
        <family val="2"/>
      </rPr>
      <t xml:space="preserve"> - 07 meses</t>
    </r>
  </si>
  <si>
    <t>regime fechado</t>
  </si>
  <si>
    <t xml:space="preserve">regime provisorio </t>
  </si>
  <si>
    <t>Capacitação servidores:</t>
  </si>
  <si>
    <t xml:space="preserve">formação continuada </t>
  </si>
  <si>
    <t xml:space="preserve">pós-graduação </t>
  </si>
  <si>
    <r>
      <t xml:space="preserve">Kit Tático p/ agentes: </t>
    </r>
    <r>
      <rPr>
        <sz val="10"/>
        <color indexed="8"/>
        <rFont val="Calibri"/>
        <family val="2"/>
      </rPr>
      <t>calça, camisa (gandola), coturno, cinto tático, coldre</t>
    </r>
  </si>
  <si>
    <t>Kit (perneira, joelheira e cotoveleira), bastão retrátil, tonfa</t>
  </si>
  <si>
    <t>Cadeados</t>
  </si>
  <si>
    <t>Colchões</t>
  </si>
  <si>
    <r>
      <t xml:space="preserve">Tornozeleira Eletrônica </t>
    </r>
    <r>
      <rPr>
        <sz val="10"/>
        <color indexed="8"/>
        <rFont val="Calibri"/>
        <family val="2"/>
      </rPr>
      <t>- 07 meses</t>
    </r>
  </si>
  <si>
    <t>COMPLEMENTO do 4° P.A</t>
  </si>
  <si>
    <t>OFÍCIO Nº 603/2019/IAPEN/GAB -15/05/2019 (8864614)  Anexo (8491823)</t>
  </si>
  <si>
    <r>
      <t xml:space="preserve">Bloqueador celular </t>
    </r>
    <r>
      <rPr>
        <sz val="10"/>
        <color indexed="8"/>
        <rFont val="Calibri"/>
        <family val="2"/>
      </rPr>
      <t>- 13 meses</t>
    </r>
  </si>
  <si>
    <t>ALAGOAS  - FaF 17</t>
  </si>
  <si>
    <t xml:space="preserve">2º P.A </t>
  </si>
  <si>
    <t>Construção, reforma, aprimoramento e ampliação de estabelecimentos penais</t>
  </si>
  <si>
    <t>Reforma da Unidade Prisional Núcleo Ressocializador da Capital, localizada em Maceió, com geração de 150 novas vagas para presos do sexo masculino e revitalização de 150 vagas já existentes.</t>
  </si>
  <si>
    <t>Reforma do Presídio Feminino Santa Luzia, localizado em Maceió, com reativação de 74 vagas para presas do sexo feminino, bem como transformação da Unidade em um Núcleo Ressocializador Feminino.</t>
  </si>
  <si>
    <t>Reforma do Centro Psiquiátrico Judiciário, localizado em Maceió, que possui 137 vagas para pacientes do sexo masculino e feminino</t>
  </si>
  <si>
    <t>Aquisição de condicionadores de ar, para o Sistema Prisional: 10 aparelhos de ar condicionado, 10.000 BTUS, tipo janela; 10 aparelhos de ar condicionado, 7.000 BTUS, tipo split; 30 aparelhos de ar condicionado, 9.000 BTUS, tipo split; 20 aparelhos de ar condicionado, 18.000 BTUS, tipo split; 10 aparelhos de ar condicionado, 21.000 BTUS, tipo janela; 05 aparelhos de ar condicionado, 7.500 BTUS, tipo janela; 27 aparelhos de ar condicionado, 12.000 BTUS, tipo split; 15 aparelhos de ar condicionado, 30.000 BTUS, tipo split; 03 aparelhos de ar condicionado, 60.000 BTUS, tipo split</t>
  </si>
  <si>
    <t>Aquisição de Sistema Tático de Revista Eletrônica - Maleta Digital</t>
  </si>
  <si>
    <t xml:space="preserve">Aquisição de equipamentos Storages (4 und). </t>
  </si>
  <si>
    <t>Aquisição de computadores tipo Servidores</t>
  </si>
  <si>
    <t>Aquisição de computadores tipo Switches gerenciáveis</t>
  </si>
  <si>
    <t>Aquisição de 360 Pistolas .40</t>
  </si>
  <si>
    <t>Aquisição de soluções, programas de segurança (softwares) para coleta, processamento e apoio na análise de dados e informações a partir de plataformas eletrônicas portáteis</t>
  </si>
  <si>
    <t>Aquisição de veículo especializado, tipo furgão, para transporte de cães de guarda do Sistema Prisional de Alagoas</t>
  </si>
  <si>
    <t xml:space="preserve">Promoção de cidadania da pessoa presa, internada e egressa </t>
  </si>
  <si>
    <t xml:space="preserve">Investimento </t>
  </si>
  <si>
    <t>Aquisição de equipamentos (máquina extrusora, reator e contentores) para Oficina de Saneantes do Sistema Prisional</t>
  </si>
  <si>
    <t>Aquisição de equipamentos para execução do Projeto de Reinserção Social denominado UMA NOVA HISTÓRIA</t>
  </si>
  <si>
    <t>CUSTEIO</t>
  </si>
  <si>
    <t xml:space="preserve">Pagamento de bolsas pelo trabalho executado por reeducandos do regime fechada através da execução do Projeto de Reinserção Social denominado FÁBRICA DE ESPERANÇA. </t>
  </si>
  <si>
    <t xml:space="preserve">Pagamento de bolsas pelo trabalho executado por reeducandos do regime aberto e semiaberto através da execução do Projeto de Reinserção Social denominado UMA NOVA HISTÓRIA. </t>
  </si>
  <si>
    <t xml:space="preserve">Aquisição de insumos para execução dos Projetos de Reinserção Social denominados FÁBRICA DE ESPERANÇA e UMA NOVA HISTÓRIA. </t>
  </si>
  <si>
    <t>HOMOLOGAÇÃO</t>
  </si>
  <si>
    <t xml:space="preserve">Aquisição de coletes balísticos </t>
  </si>
  <si>
    <t>Aquisição de armário de aço para material bélico</t>
  </si>
  <si>
    <t>2° ALTERAÇÃO - FaF 2017</t>
  </si>
  <si>
    <t>Vagas/ Itens / UP's</t>
  </si>
  <si>
    <t>Construção, Reforma, Ampliação e Aprimoramento</t>
  </si>
  <si>
    <t>Construção</t>
  </si>
  <si>
    <t>Solicitação Rendimentos</t>
  </si>
  <si>
    <t>Rendimentos Financeiros</t>
  </si>
  <si>
    <t>TOTAL</t>
  </si>
  <si>
    <t>Custeio</t>
  </si>
  <si>
    <t>Capital</t>
  </si>
  <si>
    <t xml:space="preserve">Custeio </t>
  </si>
  <si>
    <t>Construção de ETE's (CDPM-I, UPP, COMPAJ, IPAT)</t>
  </si>
  <si>
    <t>Telhado COMPAJ</t>
  </si>
  <si>
    <t>Reforma IPAT</t>
  </si>
  <si>
    <t>Reforma CDPM I</t>
  </si>
  <si>
    <t>Projeto de Implementação de Videoconferência com o fornecimento  de serviço de circuito de dados/ internet via fibra ótica</t>
  </si>
  <si>
    <t>Conjunto Odontológico</t>
  </si>
  <si>
    <t>Compressor odontológico</t>
  </si>
  <si>
    <t>Foco Cirúrgico</t>
  </si>
  <si>
    <t>Negatoscópio</t>
  </si>
  <si>
    <t>Nebulizador</t>
  </si>
  <si>
    <t>Laringoscópio</t>
  </si>
  <si>
    <t>Autoclave</t>
  </si>
  <si>
    <t>Aparelho de Raio X</t>
  </si>
  <si>
    <t>Ventilador Pulmonar</t>
  </si>
  <si>
    <t>Oxímetro de pulso</t>
  </si>
  <si>
    <t>Glicosímetro</t>
  </si>
  <si>
    <t>Desfibrilador</t>
  </si>
  <si>
    <t>Aparelho de profilaxia</t>
  </si>
  <si>
    <t>Fotopolimerizador</t>
  </si>
  <si>
    <t>Micromotor</t>
  </si>
  <si>
    <t>Circuito Fechado de TV - CFTV</t>
  </si>
  <si>
    <t>Grupo Gerador de energia de 140 KVA Unidades: UPP/COMPAJ e CDPM</t>
  </si>
  <si>
    <t>Grupo Gerador de energia de 110 KVA Unidade IPAT</t>
  </si>
  <si>
    <t>Grupo Gerador de energia de 40 KVA Unidades: PFM/ Itacoatiara/ Parintins/ Maués/ Tefé/ Tabatinga/ Humaitá</t>
  </si>
  <si>
    <t>Aparelho de Ar Condicionado 60.000 BTUs</t>
  </si>
  <si>
    <t>Aparelho de Ar Condicionado 36.000 BTUs</t>
  </si>
  <si>
    <t>Aparelho de Ar Condicionado 12.000 BTUs</t>
  </si>
  <si>
    <t>Aparelho de Ar Condicionado 18.000 BTUs</t>
  </si>
  <si>
    <t>Aparelho de Ar Condicionado 48.000 BTUs</t>
  </si>
  <si>
    <t>Estante de Aço com 12 prateleiras</t>
  </si>
  <si>
    <t>Estante de Aço com 8p</t>
  </si>
  <si>
    <t>Mesa retangular</t>
  </si>
  <si>
    <t>Cadeira Fixa</t>
  </si>
  <si>
    <t>Estante Rack 42U</t>
  </si>
  <si>
    <t>Gaveta Expansão storage 24 discos</t>
  </si>
  <si>
    <t>Placa Fibre Channel</t>
  </si>
  <si>
    <t>Servidor tipo Rack 2U</t>
  </si>
  <si>
    <t>Aparelho de Ar Condicionado 24.000 BTUs</t>
  </si>
  <si>
    <t>Aparelho de Ar Condicionado 30.000 BTUs</t>
  </si>
  <si>
    <t>Promoção de cidadania da pessoa presa, internada e egressa</t>
  </si>
  <si>
    <t>Projeto Resgate da Cidadania</t>
  </si>
  <si>
    <t>Projeto Nucleo de Costura</t>
  </si>
  <si>
    <t>Projeto Recomeçar</t>
  </si>
  <si>
    <t>Projeto Acolher</t>
  </si>
  <si>
    <t>Cursos de Formação para acompanhamento à execução das alternativas penais</t>
  </si>
  <si>
    <t>Projeto Nucelo de Costura</t>
  </si>
  <si>
    <t>Projeto Papo Legal</t>
  </si>
  <si>
    <t>1° ALTERAÇÃO - FaF 2017</t>
  </si>
  <si>
    <t>Salas de monitoramento eletronico</t>
  </si>
  <si>
    <t>Contrução de reserva de armamento do IAPEN</t>
  </si>
  <si>
    <t>Substação de captação e tratamento de agua</t>
  </si>
  <si>
    <t>Reforma de substação de Energia Eletrica</t>
  </si>
  <si>
    <t>Reforma e ampliação da unidade de enfermagem</t>
  </si>
  <si>
    <t>Reforma da Unidade Penitenciaria feminina</t>
  </si>
  <si>
    <t>Locação de tornozeleiras eletronicas</t>
  </si>
  <si>
    <t>-</t>
  </si>
  <si>
    <t>Alternativas penais voltadas à pessoa presa</t>
  </si>
  <si>
    <t>Modernização e aparelhamento de estabelecimentos penais</t>
  </si>
  <si>
    <t>Custeio / Capital</t>
  </si>
  <si>
    <t>Ofício nº 23/2018 - FUNPAP (8567587)</t>
  </si>
  <si>
    <t>Capacitação dos trabalhadores do sistema penal</t>
  </si>
  <si>
    <t>BAHIA  - FaF 17</t>
  </si>
  <si>
    <t>Construção/Ampliação</t>
  </si>
  <si>
    <t>Construção de 01 Cozinha Central com o objetivo de dotar o Complexo Penitenciário de um equipamento que atenda as normas sanitárias e que possibilite o fornecimento de alimentos aos presos custodiados do Complexo Penitenciário do Estado</t>
  </si>
  <si>
    <t>Ampliação e Requalificação do Presídio Regional Advogado Ruy Penalva em Esplanada/BA com 112 vagas</t>
  </si>
  <si>
    <t>Construção de Galpão de Serviço acoplado com Salas de Aula: 04 unidades na Penitenciária Lemos, 01 unidade na Colônia Penal Lafayete Coutinho e 01 unidade no Presídio de Salvador, com o objetivo de construir locais adequados para atividades laborais e de educação, proposrcionando ações de ressocialização e integração social dos internos</t>
  </si>
  <si>
    <t>Aquisição de 348 Microcomputadores (Desktop)</t>
  </si>
  <si>
    <t>Aquisição de 29 Cofres de máxima segurança</t>
  </si>
  <si>
    <t>29 un</t>
  </si>
  <si>
    <t>Aquisição de 24 Escudos Antitumulto e de Proteção Balística - Nível III - A </t>
  </si>
  <si>
    <t>Aquisição de 72 Capacetes de Proteção Balística com nível de proteção II e com viseira antitumulto</t>
  </si>
  <si>
    <t>2 Equipamentos para Varredura Eletrônica Aproximada composto por Detectores de Junção Não Linear</t>
  </si>
  <si>
    <t>Conjunto de 6 Rádios para Comunicação Discreta</t>
  </si>
  <si>
    <t>Solução de extração, decodificação e análise de dados de telefones celulares e dispositivos móveis</t>
  </si>
  <si>
    <t>Aquisição de  Aparelhos de Ar Condicionado (38 unidades de 9 mil BTU, 100 unidades de 12 mil BTU, 40 unidades de 18 mil BTU, 20 unidades de 24 mil BTU, 17  unidades de 30 mil BTU)</t>
  </si>
  <si>
    <t>38 unidades de 9 mil BTU, 100 unidades de 12 mil BTU, 40 unidades de 18 mil BTU, 20 unidades de 24 mil BTU, 17  unidades de 30 mil BTU)</t>
  </si>
  <si>
    <t>Aquisição de  350 Estabilizadores de 1000 kva</t>
  </si>
  <si>
    <t>350un</t>
  </si>
  <si>
    <t>Equipamentos para Armanezamento de dados, inclusive Storage, Hard Disk (HD)</t>
  </si>
  <si>
    <t>Aquisição de Central Telefônica para o CMEP</t>
  </si>
  <si>
    <t>Aquisição de 7 Veículos Ambulância </t>
  </si>
  <si>
    <t>Aquisição do Sistema Segurança Integrada de Vigilância Eletrônica para Unidades Prisionais</t>
  </si>
  <si>
    <t>Cadeia Pública de Salvador e Conjunto Penal de Feira de Santana</t>
  </si>
  <si>
    <t>Aquisição de mobiliário e equipamentos para equipar espaço destinado à capacitação e treinamento do Servidor Penitenciário</t>
  </si>
  <si>
    <t>Aquisição de veículos operacionais no acompanhamento de cumpridores de penas e medidas alternativas</t>
  </si>
  <si>
    <t>2 um Hatchback (5 passageiros) 1 um Pick-up</t>
  </si>
  <si>
    <t>Aquisição de Mobiliário para equipar a Central de Apoio e Acompanhamento às Penas e Medidas Alternativas e implantação do Núcleo de Apoio às Penas e Medidas Alternativas - NEAPA</t>
  </si>
  <si>
    <t>ARQUIVOS EM AÇO 4 GAVETAS – 38 un
MESA REDONDA – 06 un
MESA DE TRABALHO – 40 un
GAVETEIRO C/ RODIZIOS – 35 un
ARMÁRIOS EM MDF 2 PORTAS – 20 un
CADEIRA GIRATÓRIA S BRAÇO – 20 un
CADEIRAS FIXAS SEM BRAÇO – 30 un
LONGARINA DE 4 LUGARES – 10 un
MICROONDAS 30L – 4 un
REFRIGERADOR COMPACTO 115L – 4 un</t>
  </si>
  <si>
    <t>Aparelhamento de UBS</t>
  </si>
  <si>
    <t>Aquisição de munições não letais</t>
  </si>
  <si>
    <t>Aquisição de Munições Letais</t>
  </si>
  <si>
    <t>Contratação de serviço de bloqueio de radiocomunicações em 5 unidades prisionais</t>
  </si>
  <si>
    <t>Locação de grupo gerador de energia</t>
  </si>
  <si>
    <t>Contratação de projeto de Pesquisa</t>
  </si>
  <si>
    <t>Contratação de empresa especializada fornecimento de mão de obra para formar a equipe multidisciplinar de acompanhamento de pessoas com monitoração eletrônica através de tornozeleiras eletrônicas</t>
  </si>
  <si>
    <t>Contratação de empresa especializada nos serviços de monitoração eletrônica</t>
  </si>
  <si>
    <t>RENDIMENTOS</t>
  </si>
  <si>
    <t>316 un</t>
  </si>
  <si>
    <t>Aquisição de 32 Microcomputadores (Desktop para Central de Apoio e Acompanhamento às Penas e Medidas
Alternativas)</t>
  </si>
  <si>
    <t>Aquisição de 22 unidades de Microcomputadores (Notebook)</t>
  </si>
  <si>
    <t>Aquisição de 10 unidades de Microcomputadores (Notebook para  NEAPAS)</t>
  </si>
  <si>
    <t>Aquisição de Lançadores de
Munições Não Letais.</t>
  </si>
  <si>
    <t>Conjunto Penal de
                                                                                                                                                                                                                                                                Paulo Afonso
- Conjunto Penal de
                                                                                                                                                                                                                                                                Feira de Santana
- Conjunto Penal de
                                                                                                                                                                                                                                                                Jequié
- Presídio Salvador
- Cadeia Pública de
                                                                                                                                                                                                                                                                Salvador</t>
  </si>
  <si>
    <t>O referido valor foi acrescido dos rendimentos da aplicação, conforme já autorizado pelo DEPEN através do Despacho n° 84/2019/COAPC/CGGIR-DEPEN/DIRPP/DEPEN – Doc. 8737608 - Processo 08016.006577/2019-86.</t>
  </si>
  <si>
    <t xml:space="preserve"> o valor apresentado nesta ação encontra-se menor que o valor do Plano de Aplicação, pois com o andamento do processo e realização das licitações os valores ofertados pelas empresas durante a disputa foram inferiores aos valores de referência.</t>
  </si>
  <si>
    <t>o referido valor foi acrescido dos
rendimentos da aplicação, conforme já autorizado pelo DEPEN através do
Despacho n° 84/2019/COAPC/CGGIR-DEPEN/DIRPP/DEPEN – Doc. 8737608 -
Processo 08016.006577/2019-86.</t>
  </si>
  <si>
    <t>CEARÁ  - FaF 17</t>
  </si>
  <si>
    <t>Conclusão</t>
  </si>
  <si>
    <t>Modernização de T.I</t>
  </si>
  <si>
    <t>painel balístico e capa</t>
  </si>
  <si>
    <t>calibre 5.56</t>
  </si>
  <si>
    <t>calibre.40</t>
  </si>
  <si>
    <t>calibre 12</t>
  </si>
  <si>
    <t>munição letal:</t>
  </si>
  <si>
    <t>CBC .40 S&amp;W ETPP 180gra</t>
  </si>
  <si>
    <t>CBULLET TACT A</t>
  </si>
  <si>
    <t xml:space="preserve">CBC12/70 </t>
  </si>
  <si>
    <t>CBC BALOTE KNOCK</t>
  </si>
  <si>
    <t>5.56 comum</t>
  </si>
  <si>
    <t>5.56 SAT</t>
  </si>
  <si>
    <t>Sistema guardião</t>
  </si>
  <si>
    <t>Monóculos de visão térmica</t>
  </si>
  <si>
    <t>Drones</t>
  </si>
  <si>
    <r>
      <rPr>
        <b/>
        <sz val="10"/>
        <color indexed="8"/>
        <rFont val="Calibri"/>
        <family val="2"/>
      </rPr>
      <t>Unidade regime semi-aberto masculino (CPPL VI)</t>
    </r>
    <r>
      <rPr>
        <sz val="10"/>
        <color indexed="8"/>
        <rFont val="Calibri"/>
        <family val="2"/>
      </rPr>
      <t xml:space="preserve"> - Município de  Itaitinga</t>
    </r>
  </si>
  <si>
    <t>Projeto "SOU CAPAZ"</t>
  </si>
  <si>
    <r>
      <rPr>
        <b/>
        <sz val="10"/>
        <color indexed="8"/>
        <rFont val="Calibri"/>
        <family val="2"/>
      </rPr>
      <t>Controle de acesso</t>
    </r>
    <r>
      <rPr>
        <sz val="10"/>
        <color indexed="8"/>
        <rFont val="Calibri"/>
        <family val="2"/>
      </rPr>
      <t xml:space="preserve"> - locação (solução composta de torniquetes, leitores cbimétricos com reconhecimento facial e manutenão preventiva e corretiva com peças inclusas.</t>
    </r>
  </si>
  <si>
    <t>Projeto "QUERER"</t>
  </si>
  <si>
    <t>munição não letal:</t>
  </si>
  <si>
    <t>AM 403</t>
  </si>
  <si>
    <t>AM 403/C</t>
  </si>
  <si>
    <t>12/70 Antimotim</t>
  </si>
  <si>
    <t>CBC .40 S&amp;W EXPO 155GR</t>
  </si>
  <si>
    <t>Tecnologia da informação:</t>
  </si>
  <si>
    <r>
      <t xml:space="preserve">reaparelhamento do parque tecnológico do sistema penitenciário compor equipamentos recebidos através de recentes doações, substituir por obsolescência ou por estar danificado. Implantação d enovas tecnologias. </t>
    </r>
    <r>
      <rPr>
        <u/>
        <sz val="10"/>
        <color indexed="8"/>
        <rFont val="Calibri"/>
        <family val="2"/>
      </rPr>
      <t>Fibra ótica, implementação da infraestrutura de rede e projeto de nuvem</t>
    </r>
    <r>
      <rPr>
        <sz val="10"/>
        <color indexed="8"/>
        <rFont val="Calibri"/>
        <family val="2"/>
      </rPr>
      <t>.</t>
    </r>
  </si>
  <si>
    <t xml:space="preserve">Veículos: </t>
  </si>
  <si>
    <t>ônibus</t>
  </si>
  <si>
    <t>viaturas</t>
  </si>
  <si>
    <t>Munição treina:</t>
  </si>
  <si>
    <t>3T cal 12x70</t>
  </si>
  <si>
    <t>Body Scanner</t>
  </si>
  <si>
    <t>microcomputadores desktop</t>
  </si>
  <si>
    <t>estabilizadores</t>
  </si>
  <si>
    <t>nobreaks</t>
  </si>
  <si>
    <t>notebooks</t>
  </si>
  <si>
    <t>impressoras</t>
  </si>
  <si>
    <t xml:space="preserve">servidores de rede/memória para servidor </t>
  </si>
  <si>
    <t>licença de servidor de busca biométrica</t>
  </si>
  <si>
    <t>leitores bimétricos</t>
  </si>
  <si>
    <t xml:space="preserve">câmeras fotográficas </t>
  </si>
  <si>
    <t xml:space="preserve">Serviço de Certificação digital </t>
  </si>
  <si>
    <t>5,56x45</t>
  </si>
  <si>
    <t>Locação de Serviço de Transporte</t>
  </si>
  <si>
    <t>SALDO RENDIMENTOS</t>
  </si>
  <si>
    <t>Rendimentos financeiros</t>
  </si>
  <si>
    <t>Resposta Of. Circular nº 18/2020</t>
  </si>
  <si>
    <t>Ofício nº 10/2020 - SSP/SUAG/COFF/GEOF/NUAFU</t>
  </si>
  <si>
    <t xml:space="preserve">Construção de um módulo de vivência na Penitenciária III - em licitação </t>
  </si>
  <si>
    <t>TOTAL CONSTRUÇÃO</t>
  </si>
  <si>
    <t>Locação de 06 Scanner corporal (body Scan) por 48 meses - contrato em execução até nov/2023</t>
  </si>
  <si>
    <t>Aquisição de Munição não Letal e letal para treinamento - licitando</t>
  </si>
  <si>
    <t xml:space="preserve">Total Custeio </t>
  </si>
  <si>
    <t xml:space="preserve">Aquisição de 107 computadores - concluído </t>
  </si>
  <si>
    <t>Aquisição de 27 impressoras multifuncional - concluído</t>
  </si>
  <si>
    <t>Aquisição de 75 impressoras térmicas - concluído</t>
  </si>
  <si>
    <t>Aquisição de 20 Scanner de mesa - concluído</t>
  </si>
  <si>
    <t>Aquisição de 753 Nobreak - concluído</t>
  </si>
  <si>
    <t>Aquisição de máquinas de lavar e máquinas de secar - licitando</t>
  </si>
  <si>
    <t>Aquisição de 2 geradores para o sistema penitenciário do DF - licitando</t>
  </si>
  <si>
    <t>Total Capital</t>
  </si>
  <si>
    <t>Saldo dos computadores</t>
  </si>
  <si>
    <t>OFICIO N° 1.482 /2018/SEJUS - 7219096</t>
  </si>
  <si>
    <t>CONSTRUÇÃO DE UMA UNIDADE PRISIONAL NA GRANDE VITÓRIA, REGIME FECHADO, NO COMPLEXO XURI - VILA VELHA</t>
  </si>
  <si>
    <t>Valor total da ação</t>
  </si>
  <si>
    <t>Modernização e aparelhamento de estabelecimento penais</t>
  </si>
  <si>
    <t>Material Escolar</t>
  </si>
  <si>
    <t>Investimento</t>
  </si>
  <si>
    <t>Veiculos : Viaturas</t>
  </si>
  <si>
    <t>Cameras para uso pessoal</t>
  </si>
  <si>
    <t>Notebooks</t>
  </si>
  <si>
    <t>Computadores</t>
  </si>
  <si>
    <t>Cadeiras Escolares</t>
  </si>
  <si>
    <t>Valor total previsto</t>
  </si>
  <si>
    <t>3° ALTERAÇÃO - FaF 2017</t>
  </si>
  <si>
    <t xml:space="preserve">Tecidos, aviamentos e materias de serigrafia para o Projeto Costurando o Futuro </t>
  </si>
  <si>
    <t>Aquisição de Body Scan</t>
  </si>
  <si>
    <t>Aparelhos de TV</t>
  </si>
  <si>
    <t>Guarda volumes</t>
  </si>
  <si>
    <t xml:space="preserve">Capacitação dos trabalhadores do sistema penal </t>
  </si>
  <si>
    <t>GOIÁS - FaF 17</t>
  </si>
  <si>
    <t>Ampliação</t>
  </si>
  <si>
    <t>ANÁPOLIS: Ampliação de Estabelecimento Penal para Regime
Fechado, com no mínimo 150 vagas.</t>
  </si>
  <si>
    <t xml:space="preserve">Aquisição-Capital </t>
  </si>
  <si>
    <t>APARELHAMENTO DA CENTRAL INTEGRADA DE
ALTERNATIVAS PENAIS - CIAP E DA CENTRAL DE
ALTERNATIVAS À PRISÃO - CAP</t>
  </si>
  <si>
    <t>40 Microcomputadores; 40 Monitores
de LED; 40 Nobreak; 04 Televisores Smart TV; 02 Bebedouros Industrial Inox,
50 litros;</t>
  </si>
  <si>
    <t>APARELHAMENTO DA UNIDADES PRISIONAIS</t>
  </si>
  <si>
    <t>KIT ANTITUMULTO</t>
  </si>
  <si>
    <t>ARMAS/MUNIÇÃO</t>
  </si>
  <si>
    <t>Munições menos que letal; Munições letais;</t>
  </si>
  <si>
    <t>EQUIPAMENTOS ESPECIALIZADOS:</t>
  </si>
  <si>
    <t>Locação de 10 equipamentos de
inspeção corporal - Body Scan.</t>
  </si>
  <si>
    <t>Programa de
Alternativas à Prisão</t>
  </si>
  <si>
    <t>ASSISTÊNCIA AO PRESO</t>
  </si>
  <si>
    <t>3º P.A (uso de rendimentos)</t>
  </si>
  <si>
    <t>Aquisição de 3.600 coturnos (aumento de meta) e
3.000 gorros</t>
  </si>
  <si>
    <t xml:space="preserve"> 7.000 Kits uniformes para os presos
(insumos); 1.500 kits mulher (Plano de Atenção à Mulher Presa); 7.500
colchões; kit higiene para os presos</t>
  </si>
  <si>
    <t>Resposta Of. Circular 18/2020</t>
  </si>
  <si>
    <t xml:space="preserve">Ofício nº 1336/2020 - DGAP - Plano de Aplicação Consolidado </t>
  </si>
  <si>
    <t>Aparelhamento</t>
  </si>
  <si>
    <t>Investimento + rendimentos</t>
  </si>
  <si>
    <t>98
computadores e 43 monitores</t>
  </si>
  <si>
    <t>Custeio + rendimentos</t>
  </si>
  <si>
    <t>Construção de Portaria Unificada - São Luis</t>
  </si>
  <si>
    <t>Galpões multiuso</t>
  </si>
  <si>
    <t>Modulos autonomos de visitas intimas</t>
  </si>
  <si>
    <t>Galpão Medio 15x35</t>
  </si>
  <si>
    <t>USO DE RENDIMENTOS</t>
  </si>
  <si>
    <t>Munições</t>
  </si>
  <si>
    <t>Munição química e espargidores</t>
  </si>
  <si>
    <t xml:space="preserve">Locação de  Scanner corporal(Body Scan) </t>
  </si>
  <si>
    <t>Cursos profissionalizantes destinados à pessoa presa</t>
  </si>
  <si>
    <t>Cursos de pós graduação a servidores</t>
  </si>
  <si>
    <t>Veiculos: Ambulancias</t>
  </si>
  <si>
    <t>Veiculos: Vans</t>
  </si>
  <si>
    <t>Veiculos: Furgões</t>
  </si>
  <si>
    <t>Raio x; pórticos; banquetas; e raquetes</t>
  </si>
  <si>
    <t>kits algemas</t>
  </si>
  <si>
    <t>Radio HT e afins</t>
  </si>
  <si>
    <r>
      <rPr>
        <b/>
        <sz val="10"/>
        <color indexed="8"/>
        <rFont val="Calibri"/>
        <family val="2"/>
      </rPr>
      <t>Capital</t>
    </r>
    <r>
      <rPr>
        <sz val="10"/>
        <color indexed="8"/>
        <rFont val="Calibri"/>
        <family val="2"/>
      </rPr>
      <t>/promoção da pessoa presa</t>
    </r>
  </si>
  <si>
    <t>Oficina de pre-moldados</t>
  </si>
  <si>
    <t>Oficina de Malharia</t>
  </si>
  <si>
    <t>Oficina de tijolos ecologicos</t>
  </si>
  <si>
    <t>Oficina de produção de gesso</t>
  </si>
  <si>
    <t>Oficina de marcenaria</t>
  </si>
  <si>
    <t>CAPITAL</t>
  </si>
  <si>
    <t>5° ALTERAÇÃO - FaF 2017</t>
  </si>
  <si>
    <t>Ofício nº 1030/2019/SEAP/MA - (10020316)</t>
  </si>
  <si>
    <t>Kits antitumulto</t>
  </si>
  <si>
    <t>Armas de fogo</t>
  </si>
  <si>
    <t>Coletes Balisticos</t>
  </si>
  <si>
    <t>Construção do Presídio de Itaúna</t>
  </si>
  <si>
    <t>Aquisição de Munições</t>
  </si>
  <si>
    <t xml:space="preserve">Scaner Corporal (Bodyscan): </t>
  </si>
  <si>
    <t>Armamento</t>
  </si>
  <si>
    <t>Veiculos</t>
  </si>
  <si>
    <t>Rendimento financeiro</t>
  </si>
  <si>
    <t>Colete Balístico</t>
  </si>
  <si>
    <t>Óculos de Segurança</t>
  </si>
  <si>
    <t xml:space="preserve">Cinturão para Algemação </t>
  </si>
  <si>
    <t>Granada</t>
  </si>
  <si>
    <t>Máscara contra gases</t>
  </si>
  <si>
    <t>Algemas de pulto e tornozelo</t>
  </si>
  <si>
    <t xml:space="preserve">Espargidores </t>
  </si>
  <si>
    <t>Total Custeio</t>
  </si>
  <si>
    <t>Escudo balístico</t>
  </si>
  <si>
    <t>Rádio de Comunicação</t>
  </si>
  <si>
    <t>custeio + capital</t>
  </si>
  <si>
    <t>Reforma sistema eletrico de unidades prisionais</t>
  </si>
  <si>
    <t>Reforma de celas da Penitenciaria de Dourados</t>
  </si>
  <si>
    <t>Materiais e equipamentos odontologicos de Unidades Prisionais</t>
  </si>
  <si>
    <t>Detector de metal tipo portal</t>
  </si>
  <si>
    <t>Equipamentos p/ Sistema de Circuito fechado de TV</t>
  </si>
  <si>
    <t>4° ALTERAÇÃO - FaF 2016</t>
  </si>
  <si>
    <t>Ofício nº 1283/2019 - AGEPEN- 10383707 - 10383709</t>
  </si>
  <si>
    <t>Treinamentode servidores p/ operar equipamentos de scaner</t>
  </si>
  <si>
    <t>Scaner de bagagem</t>
  </si>
  <si>
    <t>PLANO DE APLICAÇÃO DE RECURSOS DO FUNPEN REPASSADOS FUNDO A FUNDO NO EXERCÍCIO DE 2017</t>
  </si>
  <si>
    <t>PLANO DE UTILIZAÇÃO DO RECURSO - VISANDO ATENDIMENTO DA NOTA TÉCNICA Nº 17/2018/CGMO/DIRPP/DEPEN - PROCESSO Nº 08016.020940/2017-12</t>
  </si>
  <si>
    <t xml:space="preserve">SITUAÇÃO </t>
  </si>
  <si>
    <t>PROTOCOLO</t>
  </si>
  <si>
    <t>VALOR GLOBAL</t>
  </si>
  <si>
    <t>MODALIDADE</t>
  </si>
  <si>
    <t>STATUS</t>
  </si>
  <si>
    <t>JUSTIFICATIVA TÉCNICA</t>
  </si>
  <si>
    <t>INVESTIMENTOS/OBRAS</t>
  </si>
  <si>
    <t>ITEM</t>
  </si>
  <si>
    <t>BASE LEGAL</t>
  </si>
  <si>
    <t>AÇÃO</t>
  </si>
  <si>
    <t>VALOR ESTIMADO</t>
  </si>
  <si>
    <t>VALOR DESTINADO</t>
  </si>
  <si>
    <t>%</t>
  </si>
  <si>
    <t>JUSTIFICATIVA</t>
  </si>
  <si>
    <t>Artigo 5º, inc. I, da Portaria nº 1.221/2017 c/c LC nº 79/94</t>
  </si>
  <si>
    <t>Reforma e/ou aprimoramento dos estabelecimentos penais</t>
  </si>
  <si>
    <t>Para estimativa de custo são considerados para cálculo o nº de reeducando + nº de servidores, para verificação da vazão p/seg. que será tratado</t>
  </si>
  <si>
    <t>27.04.2017 - Encontra-se na COEN para  providências visando a contratação de empresa no ramo de construção convencional, devendo apresentar propostas técnicas e planilhas orçamentárias para análise de viabilidade quanto ao nível de segurança, durabilidade, insalubridade, espaço físico e custo benefício, face ao sistema convencional . 
03/10/2017 - Projeto arquitetonico, memorial descritivo encontram-se no DEPEN, na Coordenação de Engenharia para Analise e Aprovação.</t>
  </si>
  <si>
    <r>
      <t>Considerando as inúmeras notificações dos Órgãos Ambientais, com probabilidade de aplicação de multas, no montante aproximado do valor desta aquisição, e ainda a possibilidade de proporcionar melhoria na qualidade de vida, especialmente a saúde humana e ao meio ambiente, a pretensa aquisição torna-se imprescindível, agregando vantajosidade ao Estado, haja vista que, os valores pagos às concessionárias de água e esgoto perfazem aproximadamente 90% do valor total das faturas, e nesta aquisição específica, atender-se-á a demanda de</t>
    </r>
    <r>
      <rPr>
        <b/>
        <sz val="12"/>
        <color rgb="FF000000"/>
        <rFont val="Calibri"/>
        <family val="2"/>
      </rPr>
      <t xml:space="preserve"> 02 (duas) Unidades Prisionais: Penitenciária Feminina e Penitenciária Masculina, de Cuiabá/MT. 
</t>
    </r>
  </si>
  <si>
    <t>Protocolo: 430881/2018 - Processo SEI/MJ: 08016.012914/2018-93</t>
  </si>
  <si>
    <t>Elaboração do Termo de Referência para a contratação de empresa especializada para elaboração de projeto elétrico, hidraulico,etc. para construção de Estação de Tratamento de esgoto do tipo compacta.</t>
  </si>
  <si>
    <t>1.1</t>
  </si>
  <si>
    <r>
      <t xml:space="preserve">Construção da Estação de Tratamento de Efluentes (Esgoto) com sistema de tratamento preliminar, seguidos de lodos ativados, decantação com recirculação de lodo e desinfecção por dosagens de hipoclorito de sódio. Usando Gradeamento, </t>
    </r>
    <r>
      <rPr>
        <i/>
        <sz val="12"/>
        <color rgb="FF000000"/>
        <rFont val="Calibri"/>
        <family val="2"/>
      </rPr>
      <t>stop log</t>
    </r>
    <r>
      <rPr>
        <sz val="12"/>
        <color rgb="FF000000"/>
        <rFont val="Calibri"/>
        <family val="2"/>
      </rPr>
      <t>, medidor de vazão e bombeamento, nos padrões de lançamento, tendo como destinação final do efluente tratado a galeria de águas pluviais existentes, conforme Resoluções do Conselho Nacional do Meio Ambiente - CONAMA, a ser construído na</t>
    </r>
    <r>
      <rPr>
        <b/>
        <sz val="12"/>
        <color rgb="FF000000"/>
        <rFont val="Calibri"/>
        <family val="2"/>
      </rPr>
      <t xml:space="preserve"> Penitenciária Central do Estado - PCE, município de Cuiabá/MT - Regime Fechado</t>
    </r>
  </si>
  <si>
    <t>Sem procotolo definido</t>
  </si>
  <si>
    <t>Servidores</t>
  </si>
  <si>
    <t>Recuperandos</t>
  </si>
  <si>
    <t>1.2</t>
  </si>
  <si>
    <r>
      <t>Construção de Câmara de Desinfecção e de Valas de Infiltração, conforme Resoluções do Conselho Nacional do Meio Ambiente - CONAMA, a ser construído no C</t>
    </r>
    <r>
      <rPr>
        <b/>
        <sz val="12"/>
        <color rgb="FF000000"/>
        <rFont val="Calibri"/>
        <family val="2"/>
      </rPr>
      <t>entro de Detenção Provisória - CDP masculino do município de Juína/MT - Regime Fechado</t>
    </r>
  </si>
  <si>
    <t>Considerando as inúmeras notificações dos Órgãos Ambientais, com probabilidade de aplicação de multas, no montante aproximado do valor desta aquisição, e ainda a possibilidade de proporcionar melhoria na qualidade de vida, especialmente a saúde humana e ao meio ambiente, a pretensa aquisição torna-se imprescindível, agregando vantajosidade ao Estado, haja vista que, os valores pagos às concessionárias de água e esgoto perfazem aproximadamente 90% do valor total das faturas.</t>
  </si>
  <si>
    <t>1.3</t>
  </si>
  <si>
    <r>
      <t xml:space="preserve">Construção da Estação de Tratamento de Efluentes (Esgoto) com sistema de tratamento preliminar, seguidos de lodos ativados, decantação com recirculação de lodo e desinfecção por dosagens de hipoclorito de sódio. Usando Gradeamento, </t>
    </r>
    <r>
      <rPr>
        <i/>
        <sz val="12"/>
        <color rgb="FF000000"/>
        <rFont val="Calibri"/>
        <family val="2"/>
      </rPr>
      <t>stop log</t>
    </r>
    <r>
      <rPr>
        <sz val="12"/>
        <color rgb="FF000000"/>
        <rFont val="Calibri"/>
        <family val="2"/>
      </rPr>
      <t xml:space="preserve">, medidor de vazão e bombeamento, nos padrões de lançamento, bem como a construção do emissário do efluente tratado e tendo como destinação final o Córrego Queima Pé, conforme Resoluções do Conselho Nacional do Meio Ambiente - CONAMA, a ser construído no </t>
    </r>
    <r>
      <rPr>
        <b/>
        <sz val="12"/>
        <color rgb="FF000000"/>
        <rFont val="Calibri"/>
        <family val="2"/>
      </rPr>
      <t>Centro de Detenção Provisória - CDP masculino do município de Tangará da Serra/MT - Regime Fechado</t>
    </r>
  </si>
  <si>
    <t xml:space="preserve">
Considerando as inúmeras notificações dos Órgãos Ambientais, com probabilidade de aplicação de multas, no montante aproximado do valor desta aquisição, e ainda a possibilidade de proporcionar melhoria na qualidade de vida, especialmente a saúde humana e ao meio ambiente, a pretensa aquisição torna-se imprescindível, agregando vantajosidade ao Estado, haja vista que, os valores pagos às concessionárias de água e esgoto perfazem aproximadamente 90% do valor total das faturas. 
</t>
  </si>
  <si>
    <t>Protocolo: 433693/2018 - Processo SEI/MJ: 08016.012914/2018-93</t>
  </si>
  <si>
    <t>1.4</t>
  </si>
  <si>
    <r>
      <t xml:space="preserve">Construção de Emissário de Efluentes (Esgoto) Tratado com Câmara de Desinfecção, tendo como destinação final o Rio Tapirapé, no </t>
    </r>
    <r>
      <rPr>
        <b/>
        <sz val="12"/>
        <color rgb="FF000000"/>
        <rFont val="Calibri"/>
        <family val="2"/>
      </rPr>
      <t xml:space="preserve">Centro de Detenção Provisória - CDP masculino do município de </t>
    </r>
    <r>
      <rPr>
        <b/>
        <sz val="12"/>
        <rFont val="Calibri"/>
        <family val="2"/>
      </rPr>
      <t>Porto Alegre do Norte/MT - Regime Fechado</t>
    </r>
  </si>
  <si>
    <t>Considerando que o município não dispõe de sistema de tratamento de esgoto, utilizando o sistema individual (fossa/sumidoro), a solução adequada a unidade prisional será a construção do Emissário com Câmara de Desinfecção, devolvendo ao corpo receptor água com potabilidade de até 90%, evitando futuras notificações e/ou multas ambientais.</t>
  </si>
  <si>
    <t>Protocolo: 451724/2018 - Processo SEI/MJ: 08016.012996/2018-76</t>
  </si>
  <si>
    <t>1.5</t>
  </si>
  <si>
    <r>
      <t xml:space="preserve">Construção de Filtro, Câmara de Contato com Desinfecção e Emissário de Efluentes (Esgoto) tratado,  destinação final no Rio Branco, conforme Resoluções do Conselho Nacional do Meio Ambiente - CONAMA, a ser construído no </t>
    </r>
    <r>
      <rPr>
        <b/>
        <sz val="12"/>
        <color rgb="FF000000"/>
        <rFont val="Calibri"/>
        <family val="2"/>
      </rPr>
      <t>Centro de Detenção Provisória - CDP masculino do município de Rio Branco/MT. - Regime fechado</t>
    </r>
  </si>
  <si>
    <t xml:space="preserve">Considerando que o município não dispõe de sistema de tratamento de esgoto, utilizando o sistema individual (fossa/sumidoro), a solução adequada a unidade prisional será a construção do Emissário com Câmara de Desinfecção, devolvendo ao corpo receptor água com potabilidade de até 90%, evitando futuras notificações e/ou multas ambientais.
</t>
  </si>
  <si>
    <t>1.6</t>
  </si>
  <si>
    <r>
      <t>Construção de Filtro, Câmara de Desinfecção e Emissário, para posterior lançamento no Corrego Lava Bunda, conforme Resoluções do Conselho Nacional do Meio Ambiente - CONAMA, a ser construído no Centro de Detenção Provisória - CDP masculino do</t>
    </r>
    <r>
      <rPr>
        <b/>
        <sz val="12"/>
        <color rgb="FF000000"/>
        <rFont val="Calibri"/>
        <family val="2"/>
      </rPr>
      <t xml:space="preserve"> município de Colniza/MT. - Regime Fechado</t>
    </r>
  </si>
  <si>
    <t>1.7</t>
  </si>
  <si>
    <r>
      <t xml:space="preserve">Construção de Filtro, Câmara de Desinfecção e emissário do efluente tratado e tendo como destinação final o Rio Diamantino, conforme Resoluções do Conselho Nacional do Meio Ambiente - CONAMA, a ser construído no Centro de Detenção Provisória - CDP masculino do </t>
    </r>
    <r>
      <rPr>
        <b/>
        <sz val="12"/>
        <color rgb="FF000000"/>
        <rFont val="Calibri"/>
        <family val="2"/>
      </rPr>
      <t>município Diamantino/MT - Regime Fechado</t>
    </r>
  </si>
  <si>
    <t xml:space="preserve">
Considerando que o município não dispõe de sistema de tratamento de esgoto, utilizando o sistema individual (fossa/sumidoro), a solução adequada a unidade prisional será a construção do Emissário com Câmara de Desinfecção, devolvendo ao corpo receptor água com potabilidade de até 90%, evitando futuras notificações e/ou multas ambientais.
</t>
  </si>
  <si>
    <t>Envio de e-mail ao DEPEN, para reanalise, dento em vista , a Informção nº 495/2018/COENA/CGMO/DIRPP/DEPEN, o qual não contempla o CDP de Diamantino/MT.</t>
  </si>
  <si>
    <t>1.8</t>
  </si>
  <si>
    <r>
      <t xml:space="preserve">Construção de 300 m aproximado de Emissário de Efluentes (Esgoto) Tratado, tendo como destinação final o Rio ainda sem denominação, Localizado nas coordenadas geográfica, Latitude 13º 51'34,8" e Longitude 52º 04' 00.8" a ser constuído na Penitenciária Major PM Zuzi Alves da Silva no </t>
    </r>
    <r>
      <rPr>
        <b/>
        <sz val="12"/>
        <color rgb="FF000000"/>
        <rFont val="Calibri"/>
        <family val="2"/>
      </rPr>
      <t>município de Água Boa/M</t>
    </r>
    <r>
      <rPr>
        <sz val="12"/>
        <color rgb="FF000000"/>
        <rFont val="Calibri"/>
        <family val="2"/>
      </rPr>
      <t xml:space="preserve">T, em atendimento a Ação Civil Pública . -  </t>
    </r>
    <r>
      <rPr>
        <b/>
        <sz val="12"/>
        <color rgb="FF000000"/>
        <rFont val="Calibri"/>
        <family val="2"/>
      </rPr>
      <t>Regime fechado</t>
    </r>
  </si>
  <si>
    <t>Considerando que a Estação de Tratamento de Esgoto – ETE, constatou normalidade no tratamento, entretanto, está sendo lançado o efluente corpo receptor intermitente, sendo necessário a construção de emissário com elevatória, cumprindo assim, Ação Civil Pública Ação Civil Pública, movida pelo Ministério Público Estadual, em trâmite na Segunda Vara da Comarca de Água Boa/MT, sob nº 4063-76.210.811.0021 CÓD 35050, no tocante ao esgoto da Unidade.</t>
  </si>
  <si>
    <t>1.9</t>
  </si>
  <si>
    <r>
      <t xml:space="preserve">Construção de Filtro, Câmara de Desinfecção e Emissário, para posterior lançamento no Rio Itiquira, conforme Resoluções do Conselho Nacional do Meio Ambiente - CONAMA, a ser construído no Cadeia Pública do </t>
    </r>
    <r>
      <rPr>
        <b/>
        <sz val="12"/>
        <color rgb="FF000000"/>
        <rFont val="Calibri"/>
        <family val="2"/>
      </rPr>
      <t>município de Itiquira/MT</t>
    </r>
    <r>
      <rPr>
        <sz val="12"/>
        <color rgb="FF000000"/>
        <rFont val="Calibri"/>
        <family val="2"/>
      </rPr>
      <t xml:space="preserve">. - </t>
    </r>
    <r>
      <rPr>
        <b/>
        <sz val="12"/>
        <color rgb="FF000000"/>
        <rFont val="Calibri"/>
        <family val="2"/>
      </rPr>
      <t>Regime fechado.</t>
    </r>
  </si>
  <si>
    <t>Considerando que o município não dispõe de sistema de tratamento de esgoto, utilizando o sistema individual (fossa/sumidoro), a solução adequada a unidade prisional será a construção de Filtro, Camâra de Desinfecção e Emissário, devolvendo ao corpo receptor água com potabilidade de até 90%, evitando futuras notificações e/ou multas ambientais.</t>
  </si>
  <si>
    <t>1.10</t>
  </si>
  <si>
    <r>
      <t xml:space="preserve">Equipação de poço artesiano tubular profundo, na Penitenciária Major PM Zuzi Alves da Silva no </t>
    </r>
    <r>
      <rPr>
        <b/>
        <sz val="12"/>
        <color rgb="FF000000"/>
        <rFont val="Calibri"/>
        <family val="2"/>
      </rPr>
      <t>município de Água Boa/MT</t>
    </r>
    <r>
      <rPr>
        <sz val="12"/>
        <color rgb="FF000000"/>
        <rFont val="Calibri"/>
        <family val="2"/>
      </rPr>
      <t xml:space="preserve">. - </t>
    </r>
    <r>
      <rPr>
        <b/>
        <sz val="12"/>
        <color rgb="FF000000"/>
        <rFont val="Calibri"/>
        <family val="2"/>
      </rPr>
      <t>Regime fechado</t>
    </r>
  </si>
  <si>
    <t>A execução dos serviços de instalação equipamento de operação de poço é imprescindível em razão da decisão proferida na Ação Civil Pública Ação Civil Pública, movida pelo Ministério Público Estadual, em trâmite na Segunda Vara da Comarca de Água Boa/MT, sob nº 4063-76.210.811.0021 CÓD 35050, na qual consta a construção de poço artesiano com a finalidade de abastecer a contento a Penitenciária. Vale ressaltar que por intermédio da Fundação Nacional de Saúde– FUNASA foi perfurado o poço, necessitando para sua plena operação, a instalação de equipamentos.</t>
  </si>
  <si>
    <t>TOTAL DO ITEM 1</t>
  </si>
  <si>
    <t>SALDO DO ITEM 1</t>
  </si>
  <si>
    <t>Artigo 5º, inc. III, da Portaria nº 1.221/2017 c/c LC nº 79/94</t>
  </si>
  <si>
    <t>Modernização e Aparelhamento dos estabelecimentos Penais</t>
  </si>
  <si>
    <t>VALOR UNITÁRIO ESTIMADO</t>
  </si>
  <si>
    <t>QUANTIDADE</t>
  </si>
  <si>
    <t>2.1</t>
  </si>
  <si>
    <t>Veículo Ford. Ranger</t>
  </si>
  <si>
    <t xml:space="preserve">Secretaria de Estado de Justiça e Direitos Humanos - SEJUDH, necessita realizar a padronização de sua frota operacional além da necessidade da substituição do contrato 007/2016, onde atualmente dispomos da locação de 18 (dezoito) caminhonetes cela modelo S10 Flex, e os veículos que pretendemos adquirir são viaturas diesel e 4x4 o que atende perfeitamente nossas demandas principalmente nas unidades Penitenciárias mais distantes onde conta com estradas intransitáveis na época de chuvas, fazendo com que seja indispensável o uso de veículos mais apropriados para transporte.
Esses veículos dispõem ainda de todo aparelhamento exigido pela Resolução 626/2016 da CONTRAN, especialmente em seu art. 2º onde dispõem sobre o transporte de reeducandos em veículos com compartimento de cela apropriado, contendo bancos metálicos, cintos de segurança e capacidade de transporte, além de possuir o Certificado de Adequação a Legislação de Trânsito – CAT, itens contidos na presente Ata de Registro de Preços.
Considerando ainda que faz parte da missão desta SEJUDH/MT, supervisionar, coordenar e controlar o Sistema Penitenciário, além de disponibilizar veículos apropriados para realização de escoltas e recambiamento de recuperandos e de escolta de adolescentes em conflito com a lei. Pretendemos realizar a aquisição de 19 (dezenove) veículos oriundos da Ata 076/2017, Governo do Estado do Maranhão, para efetuarmos a renovação/padronização de nossa frota veicular e substituição do contrato 007/2017/SEJUDH, Informo ainda que esses veículos operacionais são essenciais para o funcionamento das Unidades Penitenciárias do Estado de Mato Grosso, e além disso devolveremos 18 (dezoito) veículos locados economizando um total de R$ 91.200,06 (noventa e um mil, duzentos reais e seis centavos) referente ao valor mensal de locação do contrato 007/2017/SEJUDH.
Sabendo que a missão da Gerência de Transporte é promover soluções eficientes, permitindo a racionalização de custos e a gestão dos respectivos contratos existentes, justificamos a necessidade de aquisição desses veículos por meio de recursos do Fundo Penitenciário Nacional – FUNPEN.
</t>
  </si>
  <si>
    <t xml:space="preserve"> Protocolo n. 130010/2018</t>
  </si>
  <si>
    <r>
      <rPr>
        <b/>
        <sz val="12"/>
        <color rgb="FF000000"/>
        <rFont val="Calibri"/>
        <family val="2"/>
      </rPr>
      <t>CONTRATO N° 019/2018/SEJUDH</t>
    </r>
    <r>
      <rPr>
        <sz val="12"/>
        <color rgb="FF000000"/>
        <rFont val="Calibri"/>
        <family val="2"/>
      </rPr>
      <t xml:space="preserve">, firmado entre o Estado de Mato Grosso, por intermédio da SECRETARIA DE ESTADO DE JUSTIÇA E DIREITOS HUMANOS - SEJUDH e a Empresa GLOBATEC ADAPTAÇÃO DE VEÍCULOS LTDA.
DO OBJETO: Aquisição de Veículos.
</t>
    </r>
    <r>
      <rPr>
        <b/>
        <sz val="12"/>
        <color rgb="FF000000"/>
        <rFont val="Calibri"/>
        <family val="2"/>
      </rPr>
      <t xml:space="preserve">DO VALOR: R$ 3.648.000,00 </t>
    </r>
    <r>
      <rPr>
        <sz val="12"/>
        <color rgb="FF000000"/>
        <rFont val="Calibri"/>
        <family val="2"/>
      </rPr>
      <t xml:space="preserve">(três milhões e seiscentos e quarenta e oito mil reais). </t>
    </r>
    <r>
      <rPr>
        <b/>
        <sz val="12"/>
        <color rgb="FF000000"/>
        <rFont val="Calibri"/>
        <family val="2"/>
      </rPr>
      <t>VIGÊNCIA: 24/04/2018 a 24/04/2019.</t>
    </r>
    <r>
      <rPr>
        <sz val="12"/>
        <color rgb="FF000000"/>
        <rFont val="Calibri"/>
        <family val="2"/>
      </rPr>
      <t xml:space="preserve">                                        OBS.: Foram entregues pela empresa GLOBATEC, 06 (seis) veículos, estamos aguardando o recebimento dos outros 13 (treze) do total de 19 veículos, tendo a previsão de recebimento desses 13 que restam para dia 30/11/2018.</t>
    </r>
  </si>
  <si>
    <t>2.2</t>
  </si>
  <si>
    <t>Algema Pulso</t>
  </si>
  <si>
    <t xml:space="preserve">Atualmente o Sistema Penitenciário do Estado abriga em seus estabelecimentos penais aproximadamente 11.000 (onze mil) presos, distribuído nos 55 (cinqüenta e cinco) estabelecimentos penais, nos quais estão segmentados em Penitenciárias Femininas e Masculinas, Cadeias Públicas e Centro de Detenção Provisória, Centro de Ressocialização e de Custódia.
Os estabelecimentos penais brasileiro enfrentam superlotação e vivenciam um grande déficit de vagas, o que ocasiona a falta de infraestrutura e precariedade, dificultando o cumprimento do que está estabelecido na Lei Federal nº 7.210/1984 - Lei de Execução Penal. 
Um material de segurança considerado de suma importância é a algema, imprescindível no trabalho diário dos servidores que atuam na área de segurança e no Sistema Prisional. 
Dentre suas funções, a algema é utilizada na condução de recuperandos em audiências, escoltas, remoção para unidades prisionais, presença de autoridades, consultas médicas, cautela de segurança dos recuperandos de alta periculosidade, a fim de impedir resistência física, tentativas de fugas, perigo à integridade física e alheia.
A utilização de algemas está condicionada a medida de segurança, a Lei Federal nº 7.210/84 – Lei de Execução Penal tratou sobre o uso de algemas em seu artigo 199, no entanto afirma que o tema deve ser tratado por meio de decreto.
O Sistema Penitenciário do Estado de Mato Grosso através da Secretaria Adjunta de Administração Penitenciária – SEJUDH, no exercício de 2017 realizou a aquisição de 100 (cem) unidades de algemas de pulso com os recursos oriundo a fonte 100.
Considerando os recursos consignados pelo Fundo Penitenciário Nacional – FUNPEN, que tem por finalidade proporcionar meios para financiar e apoiar atividades e programas de modernização do Sistema Penitenciário Brasileiro, através de transferência obrigatória, na modalidade “Fundo a Fundo” do Fundo Penitenciário Nacional para o Fundo Penitenciário Estadual.
A pretensa aquisição para o exercício de 2018 é de 247 (duzentos e quarenta e sete) algemas de pulso, embora não seja suficiente para atender a demanda do Sistema Penitenciário do Estado, sendo que o ideal a ser adquirido seria 900 (novecentos) algemas. Por se tratar de material de constante manuseio está sujeito a defeitos e consequentemente há a necessidade de substituição e reposição para as unidades prisionais.
Considerando que estes recursos disponibilizados pelo Departamento Penitenciário Nacional podem ser utilizados em investimento, aparelhamento e custeio de cada unidade federativa, especificamente para o Sistema Penitenciário.  
Apesar do uso de algemas ser usado de forma cautelosa em cumprimento ao dispositivo constitucional, no ambiente carcerário este material é de extrema importância para realização de procedimentos de condução do indivíduo que cumprem pena privativa de liberdade. Assim, faz-se necessário a sua aquisição. 
</t>
  </si>
  <si>
    <t>2.3</t>
  </si>
  <si>
    <t>Algema Tornozelo</t>
  </si>
  <si>
    <t xml:space="preserve">
O Sistema Penitenciário do Estado de Mato Grosso através da Secretaria Adjunta de Administração Penitenciária – SEJUDH, no exercício de 2017 realizou a aquisição de 100 (cem) unidades de algemas de pulso com os recursos consignados pelo Fundo Penitenciário Nacional – FUNPEN, que tem por finalidade proporcionar meios para financiar e apoiar atividades e programas de modernização do Sistema Penitenciário Brasileiro, através de transferência obrigatória, na modalidade “Fundo a Fundo” do Fundo Penitenciário Nacional para o Fundo Penitenciário Estadual.
A pretensa aquisição para o exercício de 2018 é de 150 (cento e cinquenta) algemas de tornozelo, embora não seja suficiente para atender a demanda do Sistema Penitenciário do Estado, sendo que o ideal a ser adquirido seria 600 (seiscentos) algemas. Por se tratar de material de constante manuseio está sujeito a defeitos e consequentemente há a necessidade de substituição e reposição para as unidades prisionais.
Considerando que estes recursos disponibilizados pelo Departamento Penitenciário Nacional podem ser utilizados em investimento, aparelhamento e custeio de cada unidade federativa, especificamente no Sistema Penitenciário.  
Apesar do uso de algemas ser usado de forma cautelosa em cumprimento ao dispositivo constitucional, no ambiente carcerário este material é de extrema importância para realização de procedimentos de condução do indivíduo que cumprem pena privativa de liberdade. Assim, faz-se necessário a sua aquisição. 
</t>
  </si>
  <si>
    <t>2.4</t>
  </si>
  <si>
    <t>Pistola P. 40</t>
  </si>
  <si>
    <t xml:space="preserve">O Sistema Penitenciário do Estado foi reestruturado pela Lei Complementar Estadual nº 389/2010 e suas alterações, de acordo com a referida lei as atividades de guarda, escolta e operações especiais serão desempenhadas por Agentes Penitenciários do Sistema Penitenciário devidamente selecionados por meio de processo seletivo interno, para atuarem em estabelecimentos penais com o objetivo de proporcionar segurança interna e externa, podendo, inclusive, utilizar arma de fogo de uso permitido e restrito. Desde então os Agentes vêm trabalhando, também, como força auxiliar nos processos de segurança desenvolvidos pela SAAP, atuando dentro dos estabelecimentos penais e potencializando as ações de segurança nas operações de maior risco. Os agentes estão preparados para atuar nas mais diversas situações que exigem técnicas de controle psicológico e profissional. O processo de treinamento e capacitação é contínuo, para atuação cada vez mais eficaz no Sistema Penitenciário. São preparados, inclusive, para atuar em ocorrências de maior complexidade, que, por sua natureza e peculiaridade, excedam a capacidade da ação operacional ordinária das unidades prisionais, primando pelo restabelecimento da segurança prisional, respeitando os direitos humanos, os princípios do uso progressivo da força, da legalidade e da ética.
O Sistema Penitenciário conta com aproximadamente 2.500 (dois mil e quinhentos) servidores lotados nos estabelecimentos penais brasileiro enfrentam superlotação e vivencia um grande déficit de vagas, o que ocasiona a falta de infraestrutura e precariedade, dificultando o cumprimento do que está estabelecido na Lei Federal nº 7.210/1984 - Lei de Execução Penal.
O  objeto da aquisição de armamento, a saber Pistolas .40 TC MD6, para atender demanda do Sistema Penitenciário do Estado de Mato Grosso. Tais equipamentos são de caráter imprescindível para o desempenho das atividades dos servidores do Sistema Penitenciário e serão utilizados na segurança dos estabelecimentos penais do Estado. As pistolas ficarão sob cautela da Gerência de Armas e Logística Penitenciária e serão disponibilizadas aos Agentes Penitenciários, conforme regime de escala.
A aquisição em questão será realizada levando em consideração a liberação de recursos referentes a transferência obrigatória na modalidade “Fundo a Fundo”, do Fundo Penitenciário Nacional para o Fundo Penitenciário Estadual em cumprimento da Portaria MJC 1.414, de 26 de dezembro de 2016 e da Lei Complementar nº 79, de 07 de janeiro de 1994, conforme detalhamento do Ofício nº 324/2018/GABDEPEN/DEPEN-MJ
</t>
  </si>
  <si>
    <t>2.5</t>
  </si>
  <si>
    <t>Artigo 5º, inc. III, da Portaria nº 1.221/2017 c/c LC nº 79/137</t>
  </si>
  <si>
    <t xml:space="preserve">ROÇADEIRA </t>
  </si>
  <si>
    <t>Ferramenta necessãria para  limpeza das Unidades Penitenciárias do Estado de Mato Grosso.</t>
  </si>
  <si>
    <t>TOTAL DO ITEM 2</t>
  </si>
  <si>
    <t>SALDO ITEM 2</t>
  </si>
  <si>
    <t>SALDO DA CONTA INVESTIMENTO</t>
  </si>
  <si>
    <t>TOTAL INVESTIMENTO</t>
  </si>
  <si>
    <t>Artigo 5º, inc. IV, da Portaria nº 1.221/2017 c/c LC nº 79/94</t>
  </si>
  <si>
    <t>Integração e modernização dos sistemas de informações penais</t>
  </si>
  <si>
    <t>3.1</t>
  </si>
  <si>
    <t>Colete balístico NÍVEL III-A / TAMANHO M</t>
  </si>
  <si>
    <t xml:space="preserve">O Sistema Penitenciário do Estado foi reestruturado pela Lei Complementar Estadual nº 389/2010 e suas alterações, de acordo com a referida lei as atividades de guarda, escolta e operações especiais serão desempenhadas por Agentes Penitenciários do Sistema Penitenciário devidamente selecionados por meio de processo seletivo interno, para atuarem em estabelecimentos penais com o objetivo de proporcionar segurança interna e externa, podendo, inclusive, utilizar arma de fogo de uso permitido e restrito. Desde então os Agentes vêm trabalhando, também, como força auxiliar nos processos de segurança desenvolvidos pela SAAP, atuando dentro dos estabelecimentos penais e potencializando as ações de segurança nas operações de maior risco. A estruturação de um corpo de servidores aptos equipados para exercer as ações inerentes a função estando preparadas para atuar nas mais diversas situações que exigem técnicas de controle psicológico e profissional. O processo de treinamento e capacitação é contínuo, para atuação cada vez mais eficaz no Sistema Penitenciário. São preparados, inclusive, para atuar em ocorrências de maior complexidade, que, por sua natureza e peculiaridade, excedam a capacidade da ação operacional ordinária das unidades prisionais, primando pelo restabelecimento da segurança prisional, respeitando os direitos humanos, os princípios do uso progressivo da força, da legalidade e da ética.
O Sistema Penitenciário conta com aproximadamente 2.500 (dois mil e quinhentos) servidores lotados nos estabelecimentos penais brasileiro enfrentam superlotação e vivencia um grande déficit de vagas, o que ocasiona a falta de infraestrutura e precariedade, dificultando o cumprimento do que está estabelecido na Lei Federal nº 7.210/1984 - Lei de Execução Penal.
O  objeto da aquisição de Coletes Balisticos,  para atender demanda do Sistema Penitenciário do Estado de Mato Grosso. Tais equipamentos considerados como EPI’s  são de caráter imprescindível para o desempenho das atividades dos servidores do Sistema Penitenciário e serão utilizados na segurança dos estabelecimentos penais do Estado.
A pretensa aquisição em questão será realizada levando em consideração a liberação de recursos referentes a transferência obrigatória na modalidade “Fundo a Fundo”, do Fundo Penitenciário Nacional para o Fundo Penitenciário Estadual em cumprimento da Portaria MJC 1.414, de 26 de dezembro de 2016 e da Lei Complementar nº 79, de 07 de janeiro de 1994, conforme detalhamento do Ofício nº 324/2018/GABDEPEN/DEPEN-MJ.
</t>
  </si>
  <si>
    <t>Colete balístico NÍVEL III-A / TAMANHO P</t>
  </si>
  <si>
    <t>Colete balístico NÍVEL III-A / TAMANHO G</t>
  </si>
  <si>
    <t>3.2</t>
  </si>
  <si>
    <t>Munições Letais .40 CBC</t>
  </si>
  <si>
    <t xml:space="preserve">O Sistema Penitenciário conta com aproximadamente 2.500 (dois mil e quinhentos) servidores lotados nos estabelecimentos penal brasileiro e aproximadamente 11.000 recuperandos, enfrentam superlotação e vivencia um grande déficit de vagas, o que ocasiona a falta de infraestrutura e precariedade, dificultando o cumprimento do que está estabelecido na Lei Federal nº 7.210/1984 - Lei de Execução Penal.
O  objeto da aquisição de Munições Letais .410, 5.556 CBC e .12 CBC,  para atender demanda do Sistema Penitenciário do Estado de Mato Grosso. Em regra, nos serviços de segurança publica a adoção da coação física como meio de se fazer cumprir medidas legais, esta regulamentadas em vários diplomas legais dentro do ordenamento jurídico brasileiro, isto resulta em uma garantia e proteção da vida do agente Penitenciário e a de terceiros, quando colocamos em risco por opção ilegal de pessoas que margeiam as regras previamente impostas pelo Estado
Tal coação de ser entendida como uma ação  sobre pessoas ou coisas , usando a força física, instrumentos que complementem a respectiva força física (algemas, bastão e armas) e munições numa escala de progressão de força. Tudo isso observados os requisitos legais, como a necessidade proporcionalidade, resultado efetivo e utilização do meio menos danoso, porem capaz de alcançar o efeito pretendido.
A pretensa aquisição em questão será realizada levando em consideração a liberação de recursos referentes a transferência obrigatória na modalidade “Fundo a Fundo”, do Fundo Penitenciário Nacional para o Fundo Penitenciário Estadual em cumprimento da Portaria MJC 1.414, de 26 de dezembro de 2016 e da Lei Complementar nº 79, de 07 de janeiro de 1994, conforme detalhamento do Ofício nº 324/2018/GABDEPEN/DEPEN-MJ.
</t>
  </si>
  <si>
    <t>3.3</t>
  </si>
  <si>
    <t>Munições Letais 5.56 CBC</t>
  </si>
  <si>
    <t>3.4</t>
  </si>
  <si>
    <t>Munições Letais 12 CBC</t>
  </si>
  <si>
    <t>3.5</t>
  </si>
  <si>
    <t>Espargidor GL – 108 Advantage – MAX – OC Pimenta</t>
  </si>
  <si>
    <t xml:space="preserve">O Sistema Penitenciário conta com aproximadamente 2.500 (dois mil e quinhentos) servidores lotados nos estabelecimentos penal brasileiro e aproximadamente 11.000 recuperandos, enfrentam superlotação e vivencia um grande déficit de vagas, o que ocasiona a falta de infraestrutura e precariedade, dificultando o cumprimento do que está estabelecido na Lei Federal nº 7.210/1984 - Lei de Execução Penal.
O  objeto da aquisição  Munições Menos que Letais  (Granada, Espargidor, Refil AM 500, Munição menos que letal .12  Elastomero). para atender demanda do Sistema Penitenciário do Estado de Mato Grosso. Em regra, nos serviços de segurança publica a adoção da coação física como meio de se fazer cumprir medidas legais, esta regulamentadas em vários diplomas legais dentro do ordenamento jurídico brasileiro, isto resulta em uma garantia e proteção da vida do agente Penitenciário e a de terceiros, quando colocamos em risco por opção ilegal de pessoas que margeiam as regras previamente impostas pelo Estado
A descoberta de armas não letais por parte da área de segurança vem crescendo. Agentes da área de segurança estão aprimorando técnicas que melhorem a ação em graduar a força para serem utilizadas durante uma operação imediata e possam ser escolhidas na hora do acontecimento, sendo essas armas letais ou não letais. Partindo do ponto que o uso da arma não letal seja prioritário para imobilizar uma pessoa, que não esteja de uso de uma arma letal, podemos usar várias armas não letais sendo elas: bala de borracha, gás lacrimogêneo, bastão de choque, Taser, Spray de pimenta entre outras. Sendo regulamentado pelo Governo federal por meio de decreto autorizou os Estados a regulamentar o uso de armas não letais, mas para a compra precisa de autorização do Exército.
A pretensa aquisição em questão será realizada levando em consideração a liberação de recursos referentes a transferência obrigatória na modalidade “Fundo a Fundo”, do Fundo Penitenciário Nacional para o Fundo Penitenciário Estadual em cumprimento da Portaria MJC 1.414, de 26 de dezembro de 2016 e da Lei Complementar nº 79, de 07 de janeiro de 1994, conforme detalhamento do Ofício nº 324/2018/GABDEPEN/DEPEN-MJ.
</t>
  </si>
  <si>
    <t>3.6</t>
  </si>
  <si>
    <t>Espargidor GL – 108 CS MAX</t>
  </si>
  <si>
    <t>3.7</t>
  </si>
  <si>
    <t>Granada Indoor Explosiva Lacrimogênea CS</t>
  </si>
  <si>
    <t>3.8</t>
  </si>
  <si>
    <t>Munição Calibre 12 Anti Motim Elastômero (20 a 50 m)</t>
  </si>
  <si>
    <t>3.9</t>
  </si>
  <si>
    <t>Locação de Body Scan - Dual View (12 meses)</t>
  </si>
  <si>
    <r>
      <t xml:space="preserve">Atualmente o Sistema Penitenciário do Estado abriga em seus estabelecimentos penais aproximadamente 11.000 (onze mil) presos, distribuído nos 55 (cinqüenta e cinco) estabelecimentos penais, nos quais estão segmentados em Penitenciárias Femininas e Masculinas, Cadeias Públicas e Centro de Detenção Provisória, Centro de Ressocialização e de Custódia.
Os estabelecimentos penais brasileiro enfrentam superlotação e vivenciam um grande déficit de vagas, o que ocasiona a falta de infraestrutura e precariedade, dificultando o cumprimento do que está estabelecido na Lei Federal nº 7.210/1984 - Lei de Execução Penal. O déficit de vagas apresentado no Sistema Penitenciário do Estado corresponde aproximadamente a 5.000 (cinco mil) vagas. Por sua vez, a superlotação pode vir a fragilizar o sistema de segurança das unidades prisionais, tendo em vista o maior número de pessoas que certamente deverão circular no espaço prisional. 
O scanner corporal é um equipamento que otimiza as revistas de pessoas e materiais, diminuindo o tempo gasto dos servidores penitenciários com tal procedimento mecânico e substituindo a revista íntima, na qual é cercada de muita polêmica. Considerando a Instrução Normativa nº 002/GAB/SEJUDH, de 16 de julho de 2014, que regulamenta o rito procedimental de revista dos visitantes de recuperandos, no âmbito do Sistema Penitenciário do Estado de Mato Grosso, em seu artigo 12, dispõe: É vedado qualquer ato que vise a fazer com que o visitante: 
</t>
    </r>
    <r>
      <rPr>
        <i/>
        <sz val="12"/>
        <color rgb="FF00000A"/>
        <rFont val="Calibri"/>
        <family val="2"/>
      </rPr>
      <t xml:space="preserve">I- Fiquem despidos;
II- Façam agachamentos ou dêem saltos;
III- Utilizem equipamentos como espelho para visualização das partes íntima; 
IV- Submetam-se a exames clínicos invasivos, tais como toque íntimo;
V- Tirem roupas íntimas, ou seja, calcinhas, sutiãs, biquínis, cuecas, shorts de banho e similares
VI- Qualquer atitude ofensiva à sua dignidade humana ou à sua honra. </t>
    </r>
    <r>
      <rPr>
        <sz val="12"/>
        <color rgb="FF00000A"/>
        <rFont val="Calibri"/>
        <family val="2"/>
      </rPr>
      <t xml:space="preserve">
De acordo com a Instrução Normativa, mencionada acima, o procedimento de revista realizado dentro dos estabelecimentos penais do Estado de Mato Grosso veta qualquer possibilidade de procedimento de revista íntima e alguma atitude que venha a ofender a dignidade e honra.
Assim, o equipamento – scanner corporal – é de suma importância para o Sistema Penitenciário a fim de inibir o ingresso de objetos não permitidos dentro da unidade prisional, atendendo o que estabelece a Instrução Normativa, consequentemente deve evitar fugas, motins e rebelião.   
Considerando os recursos consignados pelo Fundo Penitenciário Nacional – FUNPEN, que tem por finalidade proporcionar meios para financiar e apoiar atividades e programas de modernização do Sistema Penitenciário Brasileiro, através de transferência obrigatória, na modalidade “Fundo a Fundo” do Fundo Penitenciário Nacional para o Fundo Penitenciário Estadual. Considerando que estes recursos podem ser utilizados na construção e ampliação de unidades prisionais, aquisição de materiais, e contratação de serviços para atender o Sistema Penitenciário Brasileiro.  Considerando que o Estado de Mato Grosso teve seu Plano de Aquisição aprovado pelo Departamento Penitenciário Nacional – DEPEN, e recebeu recursos para investimento, aparelhamento e custeio. 
</t>
    </r>
  </si>
  <si>
    <t>Protocolo n. 134803/2018</t>
  </si>
  <si>
    <r>
      <rPr>
        <b/>
        <u/>
        <sz val="12"/>
        <color rgb="FF000000"/>
        <rFont val="Calibri"/>
        <family val="2"/>
      </rPr>
      <t>CONTRATO N° 063/2018/SEJUDH,</t>
    </r>
    <r>
      <rPr>
        <sz val="12"/>
        <color rgb="FF000000"/>
        <rFont val="Calibri"/>
        <family val="2"/>
      </rPr>
      <t xml:space="preserve"> firmado entre o Estado de Mato Grosso, por intermédio da SECRETARIA DE ESTADO DE JUSTIÇA E DIREITOS HUMANOS - SEJUDH e a Empresa VMI SISTEMAS DE SEGURANÇA LTDA.
DO OBJETO: Contratação de empresa especializada na locação de equipamento de inspeção eletrônica - SCANNER CORPORAL para atender as necessidades da Penitenciária Central do Estado de Mato Grosso e da Penitenciária Major PM Eldo Sá Correa, em Rondonópolis.
DO VALOR: </t>
    </r>
    <r>
      <rPr>
        <b/>
        <u/>
        <sz val="12"/>
        <color rgb="FF4F81BD"/>
        <rFont val="Calibri"/>
        <family val="2"/>
      </rPr>
      <t>R$ 479.733,12</t>
    </r>
    <r>
      <rPr>
        <u/>
        <sz val="12"/>
        <color rgb="FF000000"/>
        <rFont val="Calibri"/>
        <family val="2"/>
      </rPr>
      <t xml:space="preserve"> </t>
    </r>
    <r>
      <rPr>
        <sz val="12"/>
        <color rgb="FF000000"/>
        <rFont val="Calibri"/>
        <family val="2"/>
      </rPr>
      <t xml:space="preserve">(quatrocentos e setenta e nove mil e setecentos e trinta e três reais e doze centavos). </t>
    </r>
    <r>
      <rPr>
        <b/>
        <sz val="12"/>
        <color rgb="FF000000"/>
        <rFont val="Calibri"/>
        <family val="2"/>
      </rPr>
      <t>VIGÊNCIA: 31/10/2018 a 30/10/2019.                                                          Segundo o fornecedor, o equipamento está pronto, já irão enviar para instalação.
Até o final de dezembro estará instalado e funcionando.</t>
    </r>
  </si>
  <si>
    <t>3.10</t>
  </si>
  <si>
    <t>Refil GT – AM 500</t>
  </si>
  <si>
    <t xml:space="preserve">O Sistema Penitenciário conta com aproximadamente 2.500 (dois mil e quinhentos) servidores lotados nos estabelecimentos penal brasileiro e aproximadamente 11.000 recuperandos, enfrentam superlotação e vivencia um grande déficit de vagas, o que ocasiona a falta de infraestrutura e precariedade, dificultando o cumprimento do que está estabelecido na Lei Federal nº 7.210/1984 - Lei de Execução Penal.
O  objeto da aquisição  Munições Menos que Letais  (Granada, Espargidor, Refil AM 500). para atender demanda do Sistema Penitenciário do Estado de Mato Grosso. Em regra, nos serviços de segurança publica a adoção da coação física como meio de se fazer cumprir medidas legais, esta regulamentadas em vários diplomas legais dentro do ordenamento jurídico brasileiro, isto resulta em uma garantia e proteção da vida do agente Penitenciário e a de terceiros, quando colocamos em risco por opção ilegal de pessoas que margeiam as regras previamente impostas pelo Estado
A descoberta de armas não letais por parte da área de segurança vem crescendo. Agentes da área de segurança estão aprimorando técnicas que melhorem a ação em graduar a força para serem utilizadas durante uma operação imediata e possam ser escolhidas na hora do acontecimento, sendo essas armas letais ou não letais. Partindo do ponto que o uso da arma não letal seja prioritário para imobilizar uma pessoa, que não esteja de uso de uma arma letal, podemos usar várias armas não letais sendo elas: bala de borracha, gás lacrimogêneo, bastão de choque, Taser, Spray de pimenta entre outras. Sendo regulamentado pelo Governo federal por meio de decreto autorizou os Estados a regulamentar o uso de armas não letais, mas para a compra precisa de autorização do Exército.
A pretensa aquisição em questão será realizada levando em consideração a liberação de recursos referentes a transferência obrigatória na modalidade “Fundo a Fundo”, do Fundo Penitenciário Nacional para o Fundo Penitenciário Estadual em cumprimento da Portaria MJC 1.414, de 26 de dezembro de 2016 e da Lei Complementar nº 79, de 07 de janeiro de 1994, conforme detalhamento do Ofício nº 324/2018/GABDEPEN/DEPEN-MJ.
</t>
  </si>
  <si>
    <t>3.11</t>
  </si>
  <si>
    <t>Granada GL 203/T</t>
  </si>
  <si>
    <t>3.12</t>
  </si>
  <si>
    <t>Granada GB 707 Luz e Som</t>
  </si>
  <si>
    <t>3.13</t>
  </si>
  <si>
    <t>Granada GB 708 OC Pimenta</t>
  </si>
  <si>
    <t>3.14</t>
  </si>
  <si>
    <t>Espargidor GL- 108 Médio Espuma de Pimenta</t>
  </si>
  <si>
    <t>3.15</t>
  </si>
  <si>
    <t xml:space="preserve">UNIFORME - COMPOSTO POR CORTURNO, GANDOLA E CALÇA, CAMSETA, BONE, CINTO LYLON E CINTO TATICO </t>
  </si>
  <si>
    <t xml:space="preserve">A  padronização dos uniformes é necessária para facilitar a identificação dos Agentes Penitenciários do Sistema Prisional do Estado de Mato Grosso no desenvolvimento de suas atividades internas e ostensivas, garantindo o fortalecimento da identidade visual da instituição e melhorando a qualidade dos serviços prestados pelos servidores. Os uniformes são de uso obrigatório para o desempenho das funções no ambiente penitenciário. </t>
  </si>
  <si>
    <t>TOTAL ITEM 3</t>
  </si>
  <si>
    <t>SALDO ITEM 3</t>
  </si>
  <si>
    <t>TOTAL GERAL</t>
  </si>
  <si>
    <t>PLANO APROVADO PELO CONSELHO  DO FUNPEN/MT</t>
  </si>
  <si>
    <t>PARÁ  - FaF 17</t>
  </si>
  <si>
    <t>Ofício Nº 2712/2019 - GAB./SUSIPE. (9108233) 01/07/2019</t>
  </si>
  <si>
    <t>Ampliação da Colônia Agrícola-CPASI para construção de um módulo administrativo, dois blocos de alojamentos e implantação de uma ETE (estação de tratamento de esgoto). Visando a ampliação de mais 200 vagas e a adequação do sistema de esgoto da colônia agrícola de Santa Izabel-Pa.</t>
  </si>
  <si>
    <t>Modernização e Aparelhamento dos estabelecimentos penais</t>
  </si>
  <si>
    <t>Investimento de R$ 200.000,00. Estimando a aquisição de 100 pistolas calibre .40 S&amp;W, para uso do Grupo de Operações Penitenciárias.</t>
  </si>
  <si>
    <t>Investimento de R$ 550.000,00. Estimando a aquisição de coletes, escudos e capacetes balísticos</t>
  </si>
  <si>
    <t>Investimento de R$ 500.000,00. Estimando a aquisição de equipamentos de raio-x para bagagem, detector de metal (tipo pórtico, raquete e banqueta);</t>
  </si>
  <si>
    <t>Investimento de R$ 400.000,00. Estimando para aquisição de rádios HT.</t>
  </si>
  <si>
    <t>Investimento de R$ 1.500.000,00. Estimando para aquisição diversos equipamentos de tecnologia visando modernizar os estabelecimentos penais.</t>
  </si>
  <si>
    <t>Investimento de R$ 1.353.000,00, para aquisição de ambulâncias para transporte e remoção de presos para atendimento médico e consultórios odontológicos.</t>
  </si>
  <si>
    <t>Investimento de R$ 1.600.000,00, para aparelhamento de novas Unidades Prisionais (mobiliário, ar condicionado etc.)</t>
  </si>
  <si>
    <t>Investimento de R$ 1.270.000,00 para aquisição de grupos geradores.</t>
  </si>
  <si>
    <t>Execução de projetos destinados às reinserção social de presos internados e egressos</t>
  </si>
  <si>
    <t>Munição Menos Letal: Custeio de R$ 1.000.000,00, para Aquisição de munição menos letal.</t>
  </si>
  <si>
    <t>Munição Real: Custeio de R$ 1.000.000,00, para Aquisição de munição.</t>
  </si>
  <si>
    <t>Colchão: Custeio de R$ 1.800.000,00 para aquisição de colchão para uso nas unidades prisionais.</t>
  </si>
  <si>
    <t>Cadeados: Custeio de R$ 705.000,00, para aquisição de cadeados.</t>
  </si>
  <si>
    <t>Scanner Corporal: Custeio de R$ 2.500.000,00 para locação de scanner corporal para segurança dos estabelecimentos penais.</t>
  </si>
  <si>
    <t>Software, Licenças e ativos de rede: Custeio de R$ 1.129.048,97 para Aquisição de software, licenças e ativos de rede.</t>
  </si>
  <si>
    <t xml:space="preserve"> Projetos destinados à reinserção social de presos, internados e egressos</t>
  </si>
  <si>
    <t>Formação, aperfeiçoamento do serviço penitenciário</t>
  </si>
  <si>
    <t>Capacitação de servidores: Custeio de R$ 230.000,00 para contratação de cursos para servidores do Sistema Penitenciário</t>
  </si>
  <si>
    <t>ATUALIZAÇÃO: 29-01-2021</t>
  </si>
  <si>
    <t>PARAÍBA  - FaF 17</t>
  </si>
  <si>
    <t>NATUREZA DE DESPESA</t>
  </si>
  <si>
    <t>Vagas/Itens/UP's</t>
  </si>
  <si>
    <t xml:space="preserve">NÃO INFORMA A UNIDADE </t>
  </si>
  <si>
    <t>XXXXX</t>
  </si>
  <si>
    <r>
      <t xml:space="preserve">Contratação de empresa especializada em prestação de serviços de </t>
    </r>
    <r>
      <rPr>
        <b/>
        <sz val="10"/>
        <color rgb="FF000000"/>
        <rFont val="Calibri"/>
        <family val="2"/>
        <scheme val="minor"/>
      </rPr>
      <t>bloqueadores de celulares</t>
    </r>
    <r>
      <rPr>
        <sz val="10"/>
        <color indexed="8"/>
        <rFont val="Calibri"/>
        <family val="2"/>
        <scheme val="minor"/>
      </rPr>
      <t xml:space="preserve"> - 24 MESES</t>
    </r>
  </si>
  <si>
    <t>Ofício nº 334/2020 GS/SEAP (11878483), de 4/6/2020</t>
  </si>
  <si>
    <r>
      <t>Contratação de empresa especializada em prestação de serviços de</t>
    </r>
    <r>
      <rPr>
        <b/>
        <sz val="10"/>
        <color rgb="FF000000"/>
        <rFont val="Calibri"/>
        <family val="2"/>
        <scheme val="minor"/>
      </rPr>
      <t xml:space="preserve"> monitoramento eletrônico </t>
    </r>
  </si>
  <si>
    <t>relatório semestral 2º/2019 - Relatório Semestral 2016 a 2019 (11557322)</t>
  </si>
  <si>
    <t>Nome do Estabelecimento Prisional</t>
  </si>
  <si>
    <t>Valor (R$) - PA</t>
  </si>
  <si>
    <t>Construção de Cerca de Contorno com alambrado no Presídio PB1 e PB2 em João Pessoa/PB.</t>
  </si>
  <si>
    <t>Reforma da Cadeia Pública de Remígio</t>
  </si>
  <si>
    <t>Manutenção de Guaritas Gda unidade Prisional Desembargador Sílvio Porto, G1, G3, G4, G5, G6, G7 e Construção de Guarita G2 no Presídio Desenbargador Flósculo da Nóbrega "Roger" em João Pessoa/PB</t>
  </si>
  <si>
    <t>Manutenção da Penitenciária Regional de Campina Grande Raimundo Asfora Serrotão</t>
  </si>
  <si>
    <t>Especificação do Objeto</t>
  </si>
  <si>
    <t>Quantitativo</t>
  </si>
  <si>
    <t>Valor Mensal (R$)</t>
  </si>
  <si>
    <t>Contratação de Serviços Especializados em Segurança, Locação de Scanner Corporal para atender as necessidades da SEAP.</t>
  </si>
  <si>
    <t>Reforma e ampliação de vagas Presidio de Igarassu</t>
  </si>
  <si>
    <t>Construção de binquedoteca, Colonia penal feminina de Buique</t>
  </si>
  <si>
    <t>Reforma e ampliação de vagas na Penitenciária Juiz Placido de Souza</t>
  </si>
  <si>
    <t>Implantação de estação de tratamento de agua e esgoto, Penitenciária Dr Edvaldo Gomes</t>
  </si>
  <si>
    <t>Implantação de estação de tratamento de agua e esgoto, Penitenciária de Tacaimbó</t>
  </si>
  <si>
    <t>Elaboração de Projeto de engenharia e arquitetura p/ Penitenciária Juiz Placido de souza</t>
  </si>
  <si>
    <t>Manutenção equipamento de cozinha</t>
  </si>
  <si>
    <t>Manutenção equipamento de camara de resfriamento</t>
  </si>
  <si>
    <t>Manutenção de veiculos</t>
  </si>
  <si>
    <t>Manutenção Scaner corporal</t>
  </si>
  <si>
    <t>Instrumentos de menor potencial ofensivo</t>
  </si>
  <si>
    <t>Manutenção de geradores eletricos</t>
  </si>
  <si>
    <t>Monitoramento eletronico de pessoas</t>
  </si>
  <si>
    <t>Utensilios p/ copa e cozinha</t>
  </si>
  <si>
    <t xml:space="preserve">Colchões </t>
  </si>
  <si>
    <t>Equipamentos p/ armazenamento digital</t>
  </si>
  <si>
    <t>Kit fardamento p/ servidores</t>
  </si>
  <si>
    <t>10° ALTERAÇÃO - FaF 2016</t>
  </si>
  <si>
    <t>Ofício nº 181/2019/GAB/SJDH - 8464915</t>
  </si>
  <si>
    <t>PIAUÍ - FaF 17</t>
  </si>
  <si>
    <t>Reforma da Penitenciária de Esperantina</t>
  </si>
  <si>
    <t>Investimento em modernização dos
sistemas de informações penais (SIAPEN)</t>
  </si>
  <si>
    <t>Investimentos em CFTV para as unidades</t>
  </si>
  <si>
    <t>Monitoração Eletrônica de Pessoas</t>
  </si>
  <si>
    <t>Locação de Body Scanner</t>
  </si>
  <si>
    <t>Projetos de Promoção à cidadania da
pessoa presa, internada e egressa</t>
  </si>
  <si>
    <t>Manutenção de grupos geradores das unidades penais</t>
  </si>
  <si>
    <t>Manutenção preventiva e corretiva dos
novos equipamentos de CFTV*</t>
  </si>
  <si>
    <t>Manutenção de viaturas</t>
  </si>
  <si>
    <t>Ofício Nº200/2019 - GSJ/Pl (8460367) 01/04/2019</t>
  </si>
  <si>
    <t>Aparelhamento da  Cadeia Pública de Altos</t>
  </si>
  <si>
    <t>locação de Boddy Scanner</t>
  </si>
  <si>
    <t>Aquisição radio comunicadores</t>
  </si>
  <si>
    <t>Equipamentos de rai-x</t>
  </si>
  <si>
    <t>Aquisição de Viaturas Ford 4000</t>
  </si>
  <si>
    <t>Aquisição de portal detector</t>
  </si>
  <si>
    <t>Armas tipo pistola</t>
  </si>
  <si>
    <t>Ofício nº 226/2019/DEPEN/PR - 9808730</t>
  </si>
  <si>
    <t>Construção de 02 Estabelecimentos Penais</t>
  </si>
  <si>
    <t>Aquisição de fardament, tecidos e aviamentos p/ canteiros de trabalho</t>
  </si>
  <si>
    <t>Aquisição de coletes balisticos</t>
  </si>
  <si>
    <t>RIO DE JANEIRO - FaF 17</t>
  </si>
  <si>
    <t>Reforma/Ampliação</t>
  </si>
  <si>
    <t xml:space="preserve">Obras de execução de reforma nas dependências da Penitenciária Milton Dias Moreira, localizada no município de Japeri, tendo em vista as áreas afetadas após tentativa de fuga ocorrida em 18/02/2018  </t>
  </si>
  <si>
    <t>Obra de reforma geral do Instituto Penal Plácido Sá Carvalho situado no complexo penitenciário de Gericinó- RJ</t>
  </si>
  <si>
    <t>Obra de revisão e instalação elétrica da penitenciária Talavera Bruce localizada no complexo penitenciáriode Gericinó- RJ</t>
  </si>
  <si>
    <t>Obra de reforma das cisternas, bem como, contenção das paredes e suas instalações hidráulicas na cadeia pública Bandeira Stampa situada no complexo penitenciário de Gerinó- RJ</t>
  </si>
  <si>
    <t>Obra de reforma e substituição das tubulações hidráulicas, bombas e quadros elétricos do Castelo d' água da penitenciária Gabriel Ferreira Castilho Situada no complexo Penitenciário de Gericinó- RJ</t>
  </si>
  <si>
    <t>Reforma da subestação da energia elétrica da cadeia pública Cotrin Neto no município de Japeri- RJ</t>
  </si>
  <si>
    <t xml:space="preserve">Reforma e substituição das tubulações hidráulicas, bombas e quadros elétricos do Castelo d'água da Penitenciário de Gerinó- RJ </t>
  </si>
  <si>
    <t>Reforma visando a melhorias nas redes de esgoto e contenção do maciço terroso na penitenciária Milton Dias Moreira e na Penitenciária João Carlos da Silva situada no município de Japeri- RJ</t>
  </si>
  <si>
    <t>Obra de recuperação de estrutura metálica do pátio de visitas do presídio Carlos Tinoco da Fonseca situado no município de Campos Goytacazes</t>
  </si>
  <si>
    <t>Obras de construção de estação de tratamento de esgoto com capacidade para 2.600 (dois mil e seiscentos) usuários, visando atender ao presídio Diomedes Vinhosa Muniz situado no município de Itaperuna</t>
  </si>
  <si>
    <t>Obra de reforma para recuperação da estrutura da caixa d'água central, com impermeabilização e substituição de tubulações na cadeia pública Joaquim Ferreira de Souza situada no complexo penitenciário de Gericinó- RJ</t>
  </si>
  <si>
    <t>Obra de instalação de uma estação simplificada de 150KVA para atender a edificação do grupamento de serviço de segurança externa - GSSE situado no complexo penitenciário de Gericinó- RJ</t>
  </si>
  <si>
    <t>Modernização e Aparelhamento de Estabelecimentos Penais</t>
  </si>
  <si>
    <t>Aquisição de 20 Espingardas</t>
  </si>
  <si>
    <t>Aquisição de 74 coletes nível III</t>
  </si>
  <si>
    <t>Aquisição de 65 capacetes balísticos</t>
  </si>
  <si>
    <t>Aquisição de 2.000 cadeados</t>
  </si>
  <si>
    <t>Aquisição de 2 ambulâncias suporte avançado tipo "D" - Remoção mais complexa</t>
  </si>
  <si>
    <t>Aquisição de 2 ambulâncias suporte básico tipo "B" - Remoção simples</t>
  </si>
  <si>
    <t>Aquisição de 3 Geradores com capacidade de 420 KVA</t>
  </si>
  <si>
    <t>Aquisição de 30 veículos modelo van para transporte de presos</t>
  </si>
  <si>
    <t>Aquisição de 1 caminhão para transporte de presos</t>
  </si>
  <si>
    <t>Aquisição de 1 veículo utilitário para transporte de presos, visando pequenos deslocamentos no interior do Complexo de Gericinó</t>
  </si>
  <si>
    <t>Aquisição de 3 microônibus para transporte de presos</t>
  </si>
  <si>
    <t>Aquisição de 50.000 munições calibre .40</t>
  </si>
  <si>
    <t>Contratação de empresa especializada e credenciada pelo CNEN por 12 meses, visando realizar a prestação de serviços de manutenção preventiva e corretiva de scanners corporais, modelo BS16HR-DV, fabricados pela empresa Smiths Heimann GmbH (sem fornecimento de peças de reposição) em 37 unidades prisionais.</t>
  </si>
  <si>
    <t>Prestação de Serviços (12 meses) de operação, manutenção, desobstrução, peças de reposição de CIs e PVs, eletrodutos, remoção de resíduos e monitoramentos para estações de tratamento de esgoto para 48 unidades prisionais</t>
  </si>
  <si>
    <t>Prestação de Serviços (12 meses) de manutenção preventiva e corretiva dos geradores e subestações de energia elétrica nas unidades prisionais</t>
  </si>
  <si>
    <t>Prestação de Serviços (12 meses) de manutenção preventiva e corretiva das portas pneumáticas dos presídios de segurança máxima.</t>
  </si>
  <si>
    <t>3º P.A</t>
  </si>
  <si>
    <t>Ofício Nº 605 (7704858) 13/12/2018</t>
  </si>
  <si>
    <t>NEGADO PELA ÁREA TÉCNICA</t>
  </si>
  <si>
    <t>Aquisição de Autoclave (para uso odontológico)</t>
  </si>
  <si>
    <t>Aquisição de Compressor de ar odontológico</t>
  </si>
  <si>
    <t xml:space="preserve">Aquisição de esfigmomanômetro </t>
  </si>
  <si>
    <t>Reforma da Penitenciária Estadual Rogerio Coutinho Madruga</t>
  </si>
  <si>
    <t>Reforma Complexo Penal de Pau dos Ferros</t>
  </si>
  <si>
    <t>locação de Body Scan</t>
  </si>
  <si>
    <t>Munições letais</t>
  </si>
  <si>
    <t>Gerador de energia eletrica 350Kva</t>
  </si>
  <si>
    <t>Ofício nº 8/2020/SEAP    04/02/2020</t>
  </si>
  <si>
    <t>Construção do Setor de veículos do PEA</t>
  </si>
  <si>
    <t>Valor anterior: R$ 1.782.229,25
-&gt; Valor após remanejamento para CPJC (FaF 2018): R$ 682.229,35
-&gt; Utilização de rendimentos da conta: R$ 426.687,26
-&gt; Valor alocado final: R$ 1.108.916,51
-&gt; Ref. Ofício nº 46/2019/SEAP - CONVÊNIO/SEAP - CHEFIA DE GABINETE/SEAP - SEC ADJUNTO/ SEAP - SECRETARIO-SEAP</t>
  </si>
  <si>
    <t>Reforma dos setores Médico, recepção e administração do PEA</t>
  </si>
  <si>
    <t>Reforma e ampliação da Adaptação do PEA</t>
  </si>
  <si>
    <t>Reforma da PES – Caicó/RN</t>
  </si>
  <si>
    <t>Reforma e ampliação do Complexo Penal Estadual Agrícola Mário Negócio</t>
  </si>
  <si>
    <t>Colchões para internos</t>
  </si>
  <si>
    <t>Curso de capacitação p/ internos</t>
  </si>
  <si>
    <t>Aparelhar Cadeia Publica Ceará Mirin</t>
  </si>
  <si>
    <t xml:space="preserve">Pistolas cal .40 </t>
  </si>
  <si>
    <t>RONDÔNIA - FaF 17</t>
  </si>
  <si>
    <t>Ampliação da Unidade Prisional de Ji – Paraná.</t>
  </si>
  <si>
    <t xml:space="preserve">Ampliação da Colônia Agrícola Penal Ênio Pinheiro. </t>
  </si>
  <si>
    <t xml:space="preserve">Contratação de cursos de capacitação e profissionalização de pessoas privadas de liberdade, internada e egressa do
sistema prisional. </t>
  </si>
  <si>
    <t>Locação</t>
  </si>
  <si>
    <t>Serviço de locação de equipamentos de Body Scanner (Raios-X – Scanner de corpo e periféricos);</t>
  </si>
  <si>
    <t>Contratação de serviço de implementação para implantação de sistema de monitoramento por câmera de segurança (CFTV), para as seguintes unidades: Casa de Detenção Dr. José Alves da Silva (Urso Branco) - Porto Velho/RO; Penitenciária Estadual Edvan Mariano Rosendo - Panda - Porto Velho/RO; Penitenciária Estadual Milton Soares - 470 - Porto Velho/RO; Penitenciária Feminina Sueily Maria Mendonça - Porto Velho/RO; Penitenciária de Médio Porte de Porto Velho/RO.</t>
  </si>
  <si>
    <t>RORAIMA - FaF 17</t>
  </si>
  <si>
    <t>Aquisição de colchões para atender o sistema prisional</t>
  </si>
  <si>
    <t>Aquisição de EPI para o
7 GIT
(capacetes com viseira,
joelheiras,cotoveleiras,
caneleiras, coletes, algemas,
escudos de acrílico, bastões BP90 e BP60)</t>
  </si>
  <si>
    <t>Ofício nº 430/2019-GAB/SEJUC (8637793) 29/04/2019</t>
  </si>
  <si>
    <t>Reforma e ampliação da cadeia pública masculina de Boa Vista</t>
  </si>
  <si>
    <t>Instalação do centro de progressão penitenciária da casa do albergado</t>
  </si>
  <si>
    <t>Centro de triagem e observação criminológica</t>
  </si>
  <si>
    <t xml:space="preserve">Reforma da Secretaria de Estado da Justiça e da Cidadania </t>
  </si>
  <si>
    <t>O objeto do item IV apresentado pelo Estado não faz parte do rol de possibilidades do Art. 3º, inciso I, da Lei Complementar nº 79, de 07 de janeiro de 1994.</t>
  </si>
  <si>
    <t>Aquisiçaõ de equipamentos de menor potencial ofensivo (munição calibre 12 de impacto controlado, granadas e espargidores)</t>
  </si>
  <si>
    <t>RIO GRANDE DO SUL - FaF 17</t>
  </si>
  <si>
    <t>Reforma Geral do Presídio Regional de Passo Fundo</t>
  </si>
  <si>
    <t>Modernização e aparelhamento do Sistema Penitenciário</t>
  </si>
  <si>
    <t>Aparelhos bloqueadores de celular</t>
  </si>
  <si>
    <t>3º P.A (RENDIMENTOS)</t>
  </si>
  <si>
    <t>Ofício Nº 05/2019 (8797293) 03/05/2019</t>
  </si>
  <si>
    <t>Ampliação e Reestruturação do Presídio Estadual de Cachoeira do Sul</t>
  </si>
  <si>
    <t>Saldo Remanescente resultante da substituição do objeto Ampliação da Penitenciária Estadual de Canoas pelo objeto
Ampliação e Reestruturação do Presídio Estadual de Cachoeira do Sul.</t>
  </si>
  <si>
    <t>Oficio 51/2019/SJC/SC -  9125924</t>
  </si>
  <si>
    <t>Construção/Reforma de estabelecimento prisional</t>
  </si>
  <si>
    <t>Gas pimenta/munição quimica</t>
  </si>
  <si>
    <t>Scaner corporal</t>
  </si>
  <si>
    <t>Veículos</t>
  </si>
  <si>
    <t xml:space="preserve">Armas </t>
  </si>
  <si>
    <t>SERGIPE - FaF 17</t>
  </si>
  <si>
    <t>Reforma/Construção</t>
  </si>
  <si>
    <t>Reforma da Enfermaria (COPEMCAN)</t>
  </si>
  <si>
    <t>Construção de Muros nos Solários (COMPAJAF)</t>
  </si>
  <si>
    <t>Construção de Pavilhão Semiaberto (PREFEM)</t>
  </si>
  <si>
    <t>Cobertura e Cercamento da Quadra/Visitação (PREFEM)</t>
  </si>
  <si>
    <t xml:space="preserve">Construção de unidade de semi aberto de Areia Branca/SE </t>
  </si>
  <si>
    <t>Complementação ao pleito de 2016 conforme Informação 26 (8050095)</t>
  </si>
  <si>
    <t xml:space="preserve">Implementação de poços nas unidades </t>
  </si>
  <si>
    <t>Modernização do projeto elétrico do COMPENCAN</t>
  </si>
  <si>
    <t>Remanejado R$ 500.000,00 para aquisição de mobiliário da Unidade semiaberto de areia branca prevista no plano de aplicação
2018.</t>
  </si>
  <si>
    <t>Aquisição de mobiliário da Unidade semiaberto de areia branca</t>
  </si>
  <si>
    <t>Instalação de portões eletrônicos</t>
  </si>
  <si>
    <t>Pistola .40</t>
  </si>
  <si>
    <t>Espingarda cal. 12 pump</t>
  </si>
  <si>
    <t>Carabina CTT.40 Taurus</t>
  </si>
  <si>
    <t>Munição .40 - Operação</t>
  </si>
  <si>
    <t>Munição .40 - Treinamento</t>
  </si>
  <si>
    <t>Munição .40 - Formação</t>
  </si>
  <si>
    <t>Munição Cal 12</t>
  </si>
  <si>
    <t>Munição Cal 12 - Treinamento</t>
  </si>
  <si>
    <t>Munição Cal 12 - Formação</t>
  </si>
  <si>
    <t>Munição 38</t>
  </si>
  <si>
    <t>Munição 38 - Treinamento</t>
  </si>
  <si>
    <t>Munição 38 - Formação</t>
  </si>
  <si>
    <t>Munição 5,56</t>
  </si>
  <si>
    <t>Munição 5,56 - Treinamento</t>
  </si>
  <si>
    <t>Munição 5,56 - Formação</t>
  </si>
  <si>
    <t>Modernização do Sistema Integrado de Informações</t>
  </si>
  <si>
    <t>Alternativas Penais</t>
  </si>
  <si>
    <t>Locação de tornezeleira eletrônica para monitoramento de pessoas</t>
  </si>
  <si>
    <t>1000un para 36 neses</t>
  </si>
  <si>
    <t>Capacitação dos servidores do Sistema Penitenciário</t>
  </si>
  <si>
    <t>Formação de 100 agentes</t>
  </si>
  <si>
    <t>Pós graduação em sistema prisional</t>
  </si>
  <si>
    <t>Ofício n° 4312/2019-SEJUC (9934908) 10/10/2019</t>
  </si>
  <si>
    <t>Estabelecimento prisional em Riversul</t>
  </si>
  <si>
    <t>Locação de Scanner corporal e bloqueador de celular.</t>
  </si>
  <si>
    <t>Aquisição de equipamentos de segurança (Portal, raio x, coletes balísticos, veículos para transporte de de presos, equipamento de informática, suporte ao scanner corporal, servidor tipo workstations</t>
  </si>
  <si>
    <t>TOCANTINS - FaF 17</t>
  </si>
  <si>
    <t>Aquisição: Insumos para a construção de espaços de educação</t>
  </si>
  <si>
    <t>Aquisição: Insumos para a construção de galpão de trabalho</t>
  </si>
  <si>
    <t>Construção de unidade prisional - Masculino - CPP Araguaína</t>
  </si>
  <si>
    <t>Aquisição: Caminhão-Oficina</t>
  </si>
  <si>
    <t>Aquisição: Equipamentos para implantação de oficinas</t>
  </si>
  <si>
    <t>Aquisição de equipamentos de informática para unidades e CEPEMA</t>
  </si>
  <si>
    <t>Aquisição de mobiliário</t>
  </si>
  <si>
    <t>Aquisição de equipamentos para manutenção predial</t>
  </si>
  <si>
    <t>Aquisição: Insumos para realização de cursos de capacitação</t>
  </si>
  <si>
    <t>Cursos para servidores do sistema penitenciário</t>
  </si>
  <si>
    <t>Locação de espaço físico para implementação da Central de Monitoramento e CEPEMA</t>
  </si>
  <si>
    <t>Locação de serviço de internet</t>
  </si>
  <si>
    <t>12 meses</t>
  </si>
  <si>
    <t>Locação de scanner corporal</t>
  </si>
  <si>
    <t>4 un/12  meses</t>
  </si>
  <si>
    <t>Ofício n° 893/SECIJU/2019 (8533446) 15/04/2019</t>
  </si>
  <si>
    <t>ok</t>
  </si>
  <si>
    <t>Valor ficou abaixo do estimado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</si>
</sst>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R$&quot;\ * #,##0.00_-;\-&quot;R$&quot;\ * #,##0.00_-;_-&quot;R$&quot;\ * &quot;-&quot;??_-;_-@_-"/>
    <numFmt numFmtId="164" formatCode="_-&quot;R$&quot;* #,##0.00_-;\-&quot;R$&quot;* #,##0.00_-;_-&quot;R$&quot;* &quot;-&quot;??_-;_-@_-"/>
    <numFmt numFmtId="165" formatCode="_-&quot;R$&quot;* #,##0.00_-;&quot;-R$&quot;* #,##0.00_-;_-&quot;R$&quot;* \-??_-;_-@_-"/>
    <numFmt numFmtId="166" formatCode="&quot;R$&quot;#,##0.00;[Red]&quot;R$&quot;#,##0.00"/>
    <numFmt numFmtId="167" formatCode="&quot;R$ &quot;#,##0.00"/>
    <numFmt numFmtId="168" formatCode="_-&quot;R$ &quot;* #,##0.00_-;&quot;-R$ &quot;* #,##0.00_-;_-&quot;R$ &quot;* \-??_-;_-@"/>
    <numFmt numFmtId="169" formatCode="&quot;R$&quot;\ #,##0.00"/>
    <numFmt numFmtId="170" formatCode="&quot;R$ &quot;#,##0.00;[Red]&quot;R$ &quot;#,##0.00"/>
    <numFmt numFmtId="171" formatCode="[$R$-416]&quot; &quot;#,##0.00;[Red]&quot;-&quot;[$R$-416]&quot; &quot;#,##0.00"/>
  </numFmts>
  <fonts count="78">
    <font>
      <sz val="11"/>
      <color indexed="8"/>
      <name val="Calibri"/>
      <family val="2"/>
    </font>
    <font>
      <sz val="11"/>
      <color theme="1"/>
      <name val="Calibri"/>
      <family val="2"/>
      <scheme val="minor"/>
    </font>
    <font>
      <b/>
      <sz val="16"/>
      <color indexed="9"/>
      <name val="Calibri"/>
      <family val="2"/>
    </font>
    <font>
      <b/>
      <sz val="13"/>
      <color indexed="9"/>
      <name val="Calibri"/>
      <family val="2"/>
    </font>
    <font>
      <b/>
      <sz val="10"/>
      <color indexed="8"/>
      <name val="Calibri"/>
      <family val="2"/>
    </font>
    <font>
      <sz val="10"/>
      <color indexed="8"/>
      <name val="Calibri"/>
      <family val="2"/>
    </font>
    <font>
      <i/>
      <sz val="10"/>
      <color indexed="8"/>
      <name val="Calibri"/>
      <family val="2"/>
    </font>
    <font>
      <b/>
      <sz val="11"/>
      <color indexed="8"/>
      <name val="Calibri"/>
      <family val="2"/>
    </font>
    <font>
      <b/>
      <i/>
      <sz val="10"/>
      <color indexed="8"/>
      <name val="Calibri"/>
      <family val="2"/>
    </font>
    <font>
      <u/>
      <sz val="10"/>
      <color indexed="8"/>
      <name val="Calibri"/>
      <family val="2"/>
    </font>
    <font>
      <b/>
      <sz val="11"/>
      <color indexed="9"/>
      <name val="Calibri"/>
      <family val="2"/>
    </font>
    <font>
      <sz val="11"/>
      <color theme="1"/>
      <name val="Calibri"/>
      <family val="2"/>
      <scheme val="minor"/>
    </font>
    <font>
      <b/>
      <sz val="11"/>
      <color theme="1"/>
      <name val="Calibri"/>
      <family val="2"/>
      <scheme val="minor"/>
    </font>
    <font>
      <b/>
      <sz val="13"/>
      <color theme="0"/>
      <name val="Calibri"/>
      <family val="2"/>
      <scheme val="minor"/>
    </font>
    <font>
      <b/>
      <sz val="10"/>
      <color rgb="FF000000"/>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i/>
      <sz val="10"/>
      <color rgb="FF000000"/>
      <name val="Calibri"/>
      <family val="2"/>
      <scheme val="minor"/>
    </font>
    <font>
      <b/>
      <sz val="16"/>
      <color theme="0"/>
      <name val="Calibri"/>
      <family val="2"/>
      <scheme val="minor"/>
    </font>
    <font>
      <sz val="11"/>
      <color theme="1"/>
      <name val="Calibri"/>
      <family val="2"/>
    </font>
    <font>
      <b/>
      <sz val="10"/>
      <color indexed="9"/>
      <name val="Calibri"/>
      <family val="2"/>
    </font>
    <font>
      <sz val="10"/>
      <color rgb="FFFF0000"/>
      <name val="Calibri"/>
      <family val="2"/>
    </font>
    <font>
      <sz val="10"/>
      <name val="Calibri"/>
      <family val="2"/>
    </font>
    <font>
      <i/>
      <sz val="10"/>
      <name val="Calibri"/>
      <family val="2"/>
    </font>
    <font>
      <strike/>
      <sz val="10"/>
      <color rgb="FFFF0000"/>
      <name val="Calibri"/>
      <family val="2"/>
    </font>
    <font>
      <b/>
      <sz val="10"/>
      <name val="Calibri"/>
      <family val="2"/>
    </font>
    <font>
      <sz val="11"/>
      <color rgb="FFFF0000"/>
      <name val="Calibri"/>
      <family val="2"/>
    </font>
    <font>
      <b/>
      <sz val="11"/>
      <color rgb="FFFF0000"/>
      <name val="Calibri"/>
      <family val="2"/>
    </font>
    <font>
      <sz val="10"/>
      <color theme="1"/>
      <name val="Calibri"/>
      <family val="2"/>
    </font>
    <font>
      <sz val="11"/>
      <name val="Calibri"/>
      <family val="2"/>
    </font>
    <font>
      <strike/>
      <sz val="11"/>
      <color rgb="FFFF0000"/>
      <name val="Calibri"/>
      <family val="2"/>
    </font>
    <font>
      <b/>
      <sz val="11"/>
      <color theme="0"/>
      <name val="Calibri"/>
      <family val="2"/>
      <scheme val="minor"/>
    </font>
    <font>
      <b/>
      <sz val="10"/>
      <color indexed="9"/>
      <name val="Calibri"/>
      <family val="2"/>
      <scheme val="minor"/>
    </font>
    <font>
      <u/>
      <sz val="11"/>
      <color theme="10"/>
      <name val="Calibri"/>
      <family val="2"/>
    </font>
    <font>
      <b/>
      <sz val="10"/>
      <name val="Calibri"/>
      <family val="2"/>
      <scheme val="minor"/>
    </font>
    <font>
      <sz val="10"/>
      <color indexed="8"/>
      <name val="Calibri"/>
      <family val="2"/>
      <scheme val="minor"/>
    </font>
    <font>
      <b/>
      <sz val="10"/>
      <color indexed="8"/>
      <name val="Calibri"/>
      <family val="2"/>
      <scheme val="minor"/>
    </font>
    <font>
      <sz val="11"/>
      <color indexed="8"/>
      <name val="Calibri"/>
      <family val="2"/>
      <scheme val="minor"/>
    </font>
    <font>
      <sz val="12"/>
      <color theme="1"/>
      <name val="Calibri"/>
      <family val="2"/>
      <scheme val="minor"/>
    </font>
    <font>
      <b/>
      <u/>
      <sz val="11"/>
      <color theme="1"/>
      <name val="Calibri"/>
      <family val="2"/>
      <scheme val="minor"/>
    </font>
    <font>
      <sz val="10"/>
      <name val="Calibri"/>
      <family val="2"/>
      <scheme val="minor"/>
    </font>
    <font>
      <b/>
      <sz val="12"/>
      <color theme="1"/>
      <name val="Calibri"/>
      <family val="2"/>
      <scheme val="minor"/>
    </font>
    <font>
      <b/>
      <sz val="11"/>
      <color indexed="8"/>
      <name val="Calibri"/>
      <family val="2"/>
      <scheme val="minor"/>
    </font>
    <font>
      <sz val="14"/>
      <color rgb="FF000000"/>
      <name val="Times New Roman"/>
      <family val="1"/>
    </font>
    <font>
      <sz val="11"/>
      <color rgb="FF000000"/>
      <name val="Calibri"/>
      <family val="2"/>
    </font>
    <font>
      <sz val="9"/>
      <color indexed="8"/>
      <name val="Calibri"/>
      <family val="2"/>
    </font>
    <font>
      <sz val="9"/>
      <color indexed="8"/>
      <name val="Calibri"/>
      <family val="2"/>
      <scheme val="minor"/>
    </font>
    <font>
      <b/>
      <sz val="12"/>
      <color indexed="8"/>
      <name val="Calibri"/>
      <family val="2"/>
      <scheme val="minor"/>
    </font>
    <font>
      <b/>
      <sz val="11"/>
      <color rgb="FF000000"/>
      <name val="Calibri"/>
      <family val="2"/>
    </font>
    <font>
      <b/>
      <sz val="14"/>
      <color rgb="FF000000"/>
      <name val="Times New Roman"/>
      <family val="1"/>
    </font>
    <font>
      <b/>
      <sz val="14"/>
      <color rgb="FF000000"/>
      <name val="Calibri"/>
      <family val="2"/>
      <charset val="1"/>
    </font>
    <font>
      <b/>
      <sz val="14"/>
      <name val="Calibri"/>
      <family val="2"/>
      <charset val="1"/>
    </font>
    <font>
      <b/>
      <sz val="12"/>
      <color rgb="FF000000"/>
      <name val="Calibri"/>
      <family val="2"/>
    </font>
    <font>
      <b/>
      <sz val="12"/>
      <color rgb="FF000000"/>
      <name val="Calibri"/>
      <family val="2"/>
      <charset val="1"/>
    </font>
    <font>
      <sz val="12"/>
      <color rgb="FF000000"/>
      <name val="Calibri"/>
      <family val="2"/>
    </font>
    <font>
      <sz val="12"/>
      <color rgb="FF000000"/>
      <name val="Calibri"/>
      <family val="2"/>
      <charset val="1"/>
    </font>
    <font>
      <sz val="12"/>
      <color rgb="FF000000"/>
      <name val="&quot;Arial&quot;"/>
      <charset val="1"/>
    </font>
    <font>
      <i/>
      <sz val="12"/>
      <color rgb="FF000000"/>
      <name val="Calibri"/>
      <family val="2"/>
    </font>
    <font>
      <sz val="12"/>
      <name val="Calibri"/>
      <family val="2"/>
    </font>
    <font>
      <b/>
      <sz val="12"/>
      <name val="Calibri"/>
      <family val="2"/>
    </font>
    <font>
      <sz val="11"/>
      <name val="Calibri"/>
      <charset val="1"/>
    </font>
    <font>
      <sz val="12"/>
      <name val="Calibri"/>
      <family val="2"/>
      <charset val="1"/>
    </font>
    <font>
      <b/>
      <u/>
      <sz val="12"/>
      <color rgb="FF000000"/>
      <name val="Calibri"/>
      <family val="2"/>
    </font>
    <font>
      <u/>
      <sz val="12"/>
      <color rgb="FF000000"/>
      <name val="Calibri"/>
      <family val="2"/>
    </font>
    <font>
      <b/>
      <sz val="9"/>
      <color indexed="81"/>
      <name val="Tahoma"/>
      <family val="2"/>
    </font>
    <font>
      <sz val="9"/>
      <color indexed="81"/>
      <name val="Tahoma"/>
      <family val="2"/>
    </font>
    <font>
      <b/>
      <sz val="12"/>
      <color rgb="FF222222"/>
      <name val="Calibri"/>
      <family val="2"/>
    </font>
    <font>
      <sz val="12"/>
      <color rgb="FF00000A"/>
      <name val="Calibri"/>
      <family val="2"/>
    </font>
    <font>
      <sz val="11"/>
      <color rgb="FF000000"/>
      <name val="Calibri"/>
      <charset val="1"/>
    </font>
    <font>
      <b/>
      <sz val="12"/>
      <color rgb="FF00000A"/>
      <name val="Calibri"/>
      <family val="2"/>
    </font>
    <font>
      <i/>
      <sz val="12"/>
      <color rgb="FF00000A"/>
      <name val="Calibri"/>
      <family val="2"/>
    </font>
    <font>
      <b/>
      <u/>
      <sz val="12"/>
      <color rgb="FF4F81BD"/>
      <name val="Calibri"/>
      <family val="2"/>
    </font>
    <font>
      <sz val="10"/>
      <color rgb="FFFF0000"/>
      <name val="Calibri"/>
      <family val="2"/>
      <scheme val="minor"/>
    </font>
    <font>
      <b/>
      <sz val="16"/>
      <color indexed="9"/>
      <name val="Calibri"/>
      <family val="2"/>
      <scheme val="minor"/>
    </font>
    <font>
      <b/>
      <sz val="13"/>
      <color indexed="9"/>
      <name val="Calibri"/>
      <family val="2"/>
      <scheme val="minor"/>
    </font>
    <font>
      <b/>
      <i/>
      <sz val="11"/>
      <color theme="1"/>
      <name val="Calibri"/>
      <family val="2"/>
      <scheme val="minor"/>
    </font>
    <font>
      <i/>
      <sz val="11"/>
      <color theme="1"/>
      <name val="Calibri"/>
      <family val="2"/>
      <scheme val="minor"/>
    </font>
  </fonts>
  <fills count="50">
    <fill>
      <patternFill patternType="none"/>
    </fill>
    <fill>
      <patternFill patternType="gray125"/>
    </fill>
    <fill>
      <patternFill patternType="solid">
        <fgColor indexed="8"/>
        <bgColor indexed="58"/>
      </patternFill>
    </fill>
    <fill>
      <patternFill patternType="solid">
        <fgColor indexed="22"/>
        <bgColor indexed="31"/>
      </patternFill>
    </fill>
    <fill>
      <patternFill patternType="solid">
        <fgColor indexed="44"/>
        <bgColor indexed="31"/>
      </patternFill>
    </fill>
    <fill>
      <patternFill patternType="solid">
        <fgColor indexed="26"/>
        <bgColor indexed="9"/>
      </patternFill>
    </fill>
    <fill>
      <patternFill patternType="solid">
        <fgColor indexed="13"/>
        <bgColor indexed="34"/>
      </patternFill>
    </fill>
    <fill>
      <patternFill patternType="solid">
        <fgColor indexed="27"/>
        <bgColor indexed="41"/>
      </patternFill>
    </fill>
    <fill>
      <patternFill patternType="solid">
        <fgColor indexed="56"/>
        <bgColor indexed="62"/>
      </patternFill>
    </fill>
    <fill>
      <patternFill patternType="solid">
        <fgColor theme="1" tint="4.9989318521683403E-2"/>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rgb="FF002060"/>
        <bgColor indexed="64"/>
      </patternFill>
    </fill>
    <fill>
      <patternFill patternType="solid">
        <fgColor theme="0"/>
        <bgColor indexed="9"/>
      </patternFill>
    </fill>
    <fill>
      <patternFill patternType="solid">
        <fgColor theme="7" tint="0.59999389629810485"/>
        <bgColor indexed="41"/>
      </patternFill>
    </fill>
    <fill>
      <patternFill patternType="solid">
        <fgColor theme="7"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indexed="27"/>
        <bgColor indexed="9"/>
      </patternFill>
    </fill>
    <fill>
      <patternFill patternType="solid">
        <fgColor theme="1"/>
        <bgColor indexed="64"/>
      </patternFill>
    </fill>
    <fill>
      <patternFill patternType="solid">
        <fgColor theme="0" tint="-0.14999847407452621"/>
        <bgColor indexed="9"/>
      </patternFill>
    </fill>
    <fill>
      <patternFill patternType="solid">
        <fgColor theme="0" tint="-0.14999847407452621"/>
        <bgColor indexed="64"/>
      </patternFill>
    </fill>
    <fill>
      <patternFill patternType="solid">
        <fgColor rgb="FFBDD7EE"/>
        <bgColor rgb="FFD0CECE"/>
      </patternFill>
    </fill>
    <fill>
      <patternFill patternType="solid">
        <fgColor rgb="FFF6B26B"/>
        <bgColor rgb="FFF4B183"/>
      </patternFill>
    </fill>
    <fill>
      <patternFill patternType="solid">
        <fgColor rgb="FFD9D9D9"/>
        <bgColor rgb="FFD0CECE"/>
      </patternFill>
    </fill>
    <fill>
      <patternFill patternType="solid">
        <fgColor rgb="FFD0CECE"/>
        <bgColor rgb="FFD9D9D9"/>
      </patternFill>
    </fill>
    <fill>
      <patternFill patternType="solid">
        <fgColor rgb="FFEDEDED"/>
        <bgColor rgb="FFE7E6E6"/>
      </patternFill>
    </fill>
    <fill>
      <patternFill patternType="solid">
        <fgColor rgb="FFFFFFFF"/>
        <bgColor rgb="FFFFFFFF"/>
      </patternFill>
    </fill>
    <fill>
      <patternFill patternType="solid">
        <fgColor rgb="FFFFFFFF"/>
        <bgColor rgb="FFEDEDED"/>
      </patternFill>
    </fill>
    <fill>
      <patternFill patternType="solid">
        <fgColor rgb="FFFBE5D6"/>
        <bgColor rgb="FFFFF2CC"/>
      </patternFill>
    </fill>
    <fill>
      <patternFill patternType="solid">
        <fgColor rgb="FFC5D9F1"/>
        <bgColor rgb="FF000000"/>
      </patternFill>
    </fill>
    <fill>
      <patternFill patternType="solid">
        <fgColor rgb="FFF2DCDB"/>
        <bgColor rgb="FFFBE5D6"/>
      </patternFill>
    </fill>
    <fill>
      <patternFill patternType="solid">
        <fgColor rgb="FFF2DCDB"/>
        <bgColor rgb="FF000000"/>
      </patternFill>
    </fill>
    <fill>
      <patternFill patternType="solid">
        <fgColor rgb="FFD9D9D9"/>
        <bgColor rgb="FF000000"/>
      </patternFill>
    </fill>
    <fill>
      <patternFill patternType="solid">
        <fgColor rgb="FFFFFFFF"/>
        <bgColor rgb="FFECECEC"/>
      </patternFill>
    </fill>
    <fill>
      <patternFill patternType="solid">
        <fgColor rgb="FFFDE9D9"/>
        <bgColor rgb="FFEDEDED"/>
      </patternFill>
    </fill>
    <fill>
      <patternFill patternType="solid">
        <fgColor rgb="FFFDE9D9"/>
        <bgColor rgb="FF000000"/>
      </patternFill>
    </fill>
    <fill>
      <patternFill patternType="solid">
        <fgColor rgb="FFF2F2F2"/>
        <bgColor rgb="FF000000"/>
      </patternFill>
    </fill>
    <fill>
      <patternFill patternType="solid">
        <fgColor rgb="FFFFFFFF"/>
        <bgColor rgb="FFE7E6E6"/>
      </patternFill>
    </fill>
    <fill>
      <patternFill patternType="solid">
        <fgColor rgb="FFEEECE1"/>
        <bgColor rgb="FFFFF2CC"/>
      </patternFill>
    </fill>
    <fill>
      <patternFill patternType="solid">
        <fgColor rgb="FFEEECE1"/>
        <bgColor rgb="FF000000"/>
      </patternFill>
    </fill>
    <fill>
      <patternFill patternType="solid">
        <fgColor rgb="FFEEECE1"/>
        <bgColor rgb="FFEDEDED"/>
      </patternFill>
    </fill>
    <fill>
      <patternFill patternType="solid">
        <fgColor rgb="FFD9D9D9"/>
        <bgColor rgb="FFD9D9D9"/>
      </patternFill>
    </fill>
    <fill>
      <patternFill patternType="solid">
        <fgColor rgb="FFD9D9D9"/>
        <bgColor rgb="FF9CC2E5"/>
      </patternFill>
    </fill>
    <fill>
      <patternFill patternType="solid">
        <fgColor rgb="FFBFBFBF"/>
        <bgColor rgb="FF000000"/>
      </patternFill>
    </fill>
    <fill>
      <patternFill patternType="solid">
        <fgColor theme="0" tint="-0.34998626667073579"/>
        <bgColor indexed="64"/>
      </patternFill>
    </fill>
    <fill>
      <patternFill patternType="solid">
        <fgColor theme="6" tint="0.39997558519241921"/>
        <bgColor indexed="64"/>
      </patternFill>
    </fill>
    <fill>
      <patternFill patternType="solid">
        <fgColor rgb="FF00FFFF"/>
        <bgColor indexed="64"/>
      </patternFill>
    </fill>
  </fills>
  <borders count="91">
    <border>
      <left/>
      <right/>
      <top/>
      <bottom/>
      <diagonal/>
    </border>
    <border>
      <left style="thin">
        <color indexed="8"/>
      </left>
      <right style="thin">
        <color indexed="8"/>
      </right>
      <top style="thin">
        <color indexed="8"/>
      </top>
      <bottom/>
      <diagonal/>
    </border>
    <border>
      <left style="medium">
        <color indexed="8"/>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8"/>
      </left>
      <right style="thin">
        <color indexed="8"/>
      </right>
      <top style="thin">
        <color rgb="FF000000"/>
      </top>
      <bottom/>
      <diagonal/>
    </border>
    <border>
      <left/>
      <right/>
      <top style="thin">
        <color indexed="8"/>
      </top>
      <bottom/>
      <diagonal/>
    </border>
    <border>
      <left style="thin">
        <color indexed="8"/>
      </left>
      <right/>
      <top style="thin">
        <color indexed="8"/>
      </top>
      <bottom/>
      <diagonal/>
    </border>
    <border>
      <left style="thin">
        <color rgb="FF000000"/>
      </left>
      <right style="thin">
        <color rgb="FF000000"/>
      </right>
      <top/>
      <bottom/>
      <diagonal/>
    </border>
    <border>
      <left/>
      <right style="thin">
        <color indexed="8"/>
      </right>
      <top style="thin">
        <color indexed="8"/>
      </top>
      <bottom/>
      <diagonal/>
    </border>
    <border>
      <left/>
      <right style="thin">
        <color indexed="8"/>
      </right>
      <top/>
      <bottom/>
      <diagonal/>
    </border>
    <border>
      <left style="thin">
        <color indexed="8"/>
      </left>
      <right style="thin">
        <color indexed="8"/>
      </right>
      <top/>
      <bottom style="thin">
        <color indexed="64"/>
      </bottom>
      <diagonal/>
    </border>
    <border>
      <left style="thin">
        <color indexed="64"/>
      </left>
      <right style="thin">
        <color indexed="8"/>
      </right>
      <top style="thin">
        <color indexed="8"/>
      </top>
      <bottom/>
      <diagonal/>
    </border>
    <border>
      <left style="thin">
        <color indexed="8"/>
      </left>
      <right style="thin">
        <color indexed="64"/>
      </right>
      <top style="thin">
        <color rgb="FF000000"/>
      </top>
      <bottom/>
      <diagonal/>
    </border>
    <border>
      <left style="thin">
        <color indexed="64"/>
      </left>
      <right style="thin">
        <color indexed="8"/>
      </right>
      <top style="thin">
        <color rgb="FF000000"/>
      </top>
      <bottom/>
      <diagonal/>
    </border>
    <border>
      <left style="thin">
        <color indexed="64"/>
      </left>
      <right style="thin">
        <color indexed="8"/>
      </right>
      <top/>
      <bottom style="thin">
        <color indexed="8"/>
      </bottom>
      <diagonal/>
    </border>
    <border>
      <left style="thin">
        <color indexed="64"/>
      </left>
      <right style="thin">
        <color indexed="8"/>
      </right>
      <top/>
      <bottom style="medium">
        <color indexed="8"/>
      </bottom>
      <diagonal/>
    </border>
    <border>
      <left/>
      <right style="thin">
        <color rgb="FF000000"/>
      </right>
      <top style="thin">
        <color rgb="FF000000"/>
      </top>
      <bottom style="thin">
        <color rgb="FF000000"/>
      </bottom>
      <diagonal/>
    </border>
    <border>
      <left style="thin">
        <color indexed="64"/>
      </left>
      <right style="thin">
        <color indexed="8"/>
      </right>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indexed="64"/>
      </top>
      <bottom/>
      <diagonal/>
    </border>
    <border>
      <left/>
      <right style="thin">
        <color indexed="8"/>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64"/>
      </top>
      <bottom/>
      <diagonal/>
    </border>
    <border>
      <left style="thin">
        <color indexed="64"/>
      </left>
      <right style="thin">
        <color indexed="64"/>
      </right>
      <top style="thin">
        <color indexed="8"/>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medium">
        <color indexed="8"/>
      </right>
      <top style="thin">
        <color indexed="8"/>
      </top>
      <bottom style="thin">
        <color indexed="8"/>
      </bottom>
      <diagonal/>
    </border>
    <border>
      <left/>
      <right/>
      <top/>
      <bottom style="thin">
        <color indexed="8"/>
      </bottom>
      <diagonal/>
    </border>
    <border>
      <left style="thin">
        <color indexed="64"/>
      </left>
      <right/>
      <top/>
      <bottom/>
      <diagonal/>
    </border>
    <border>
      <left style="thin">
        <color auto="1"/>
      </left>
      <right style="thin">
        <color auto="1"/>
      </right>
      <top style="thin">
        <color auto="1"/>
      </top>
      <bottom style="thin">
        <color auto="1"/>
      </bottom>
      <diagonal/>
    </border>
    <border>
      <left/>
      <right style="thin">
        <color indexed="8"/>
      </right>
      <top/>
      <bottom style="thin">
        <color indexed="64"/>
      </bottom>
      <diagonal/>
    </border>
    <border>
      <left style="thin">
        <color indexed="8"/>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style="thin">
        <color indexed="8"/>
      </bottom>
      <diagonal/>
    </border>
    <border>
      <left/>
      <right/>
      <top/>
      <bottom style="thin">
        <color indexed="64"/>
      </bottom>
      <diagonal/>
    </border>
    <border>
      <left/>
      <right style="thin">
        <color indexed="64"/>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style="thin">
        <color indexed="8"/>
      </left>
      <right/>
      <top/>
      <bottom/>
      <diagonal/>
    </border>
    <border>
      <left style="thin">
        <color indexed="8"/>
      </left>
      <right style="thin">
        <color indexed="8"/>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8"/>
      </left>
      <right/>
      <top/>
      <bottom/>
      <diagonal/>
    </border>
    <border>
      <left style="thin">
        <color indexed="8"/>
      </left>
      <right style="thin">
        <color indexed="8"/>
      </right>
      <top/>
      <bottom/>
      <diagonal/>
    </border>
    <border>
      <left style="thin">
        <color indexed="64"/>
      </left>
      <right/>
      <top/>
      <bottom/>
      <diagonal/>
    </border>
    <border>
      <left style="thin">
        <color indexed="64"/>
      </left>
      <right style="thin">
        <color indexed="8"/>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xf numFmtId="0" fontId="11" fillId="0" borderId="0"/>
    <xf numFmtId="0" fontId="34" fillId="0" borderId="0" applyNumberFormat="0" applyFill="0" applyBorder="0" applyAlignment="0" applyProtection="0"/>
  </cellStyleXfs>
  <cellXfs count="868">
    <xf numFmtId="0" fontId="0" fillId="0" borderId="0" xfId="0"/>
    <xf numFmtId="0" fontId="0" fillId="0" borderId="0" xfId="0" applyAlignment="1">
      <alignment horizontal="left" vertical="center"/>
    </xf>
    <xf numFmtId="0" fontId="3" fillId="2" borderId="1" xfId="0" applyFont="1" applyFill="1" applyBorder="1" applyAlignment="1">
      <alignment horizontal="center" vertical="center"/>
    </xf>
    <xf numFmtId="0" fontId="4" fillId="3" borderId="0" xfId="0" applyFont="1" applyFill="1" applyAlignment="1">
      <alignment horizontal="center" vertical="center"/>
    </xf>
    <xf numFmtId="165" fontId="7" fillId="6" borderId="2" xfId="0" applyNumberFormat="1" applyFont="1" applyFill="1" applyBorder="1"/>
    <xf numFmtId="0" fontId="5" fillId="0" borderId="0" xfId="0" applyFont="1" applyAlignment="1">
      <alignment horizontal="left" vertical="top" wrapText="1"/>
    </xf>
    <xf numFmtId="165" fontId="5" fillId="5" borderId="1" xfId="0" applyNumberFormat="1" applyFont="1" applyFill="1" applyBorder="1" applyAlignment="1">
      <alignment horizontal="center" vertical="center" wrapText="1"/>
    </xf>
    <xf numFmtId="165" fontId="5" fillId="7" borderId="3"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vertical="center" wrapText="1"/>
    </xf>
    <xf numFmtId="165" fontId="7" fillId="6" borderId="2" xfId="0" applyNumberFormat="1" applyFont="1" applyFill="1" applyBorder="1" applyAlignment="1">
      <alignment horizontal="center" vertical="center"/>
    </xf>
    <xf numFmtId="0" fontId="11" fillId="0" borderId="0" xfId="1"/>
    <xf numFmtId="0" fontId="14" fillId="10" borderId="0" xfId="1" applyFont="1" applyFill="1" applyAlignment="1">
      <alignment horizontal="center" vertical="center"/>
    </xf>
    <xf numFmtId="164" fontId="15" fillId="12" borderId="6" xfId="1" applyNumberFormat="1" applyFont="1" applyFill="1" applyBorder="1" applyAlignment="1">
      <alignment horizontal="center" vertical="center"/>
    </xf>
    <xf numFmtId="0" fontId="14" fillId="10" borderId="7" xfId="1" applyFont="1" applyFill="1" applyBorder="1" applyAlignment="1">
      <alignment vertical="center"/>
    </xf>
    <xf numFmtId="0" fontId="5" fillId="0" borderId="0" xfId="0" applyFont="1" applyAlignment="1">
      <alignment horizontal="center" vertical="center"/>
    </xf>
    <xf numFmtId="0" fontId="21" fillId="2" borderId="1" xfId="0" applyFont="1" applyFill="1" applyBorder="1" applyAlignment="1">
      <alignment horizontal="center" vertical="center"/>
    </xf>
    <xf numFmtId="165" fontId="22" fillId="0" borderId="1" xfId="0" applyNumberFormat="1" applyFont="1" applyBorder="1" applyAlignment="1">
      <alignment horizontal="center" vertical="center"/>
    </xf>
    <xf numFmtId="165" fontId="4" fillId="6" borderId="2" xfId="0" applyNumberFormat="1" applyFont="1" applyFill="1" applyBorder="1" applyAlignment="1">
      <alignment horizontal="center" vertical="center"/>
    </xf>
    <xf numFmtId="165" fontId="23" fillId="16" borderId="3" xfId="0" applyNumberFormat="1" applyFont="1" applyFill="1" applyBorder="1" applyAlignment="1">
      <alignment horizontal="center" vertical="center" wrapText="1"/>
    </xf>
    <xf numFmtId="0" fontId="23" fillId="0" borderId="0" xfId="0" applyFont="1" applyAlignment="1">
      <alignment horizontal="center" vertical="center"/>
    </xf>
    <xf numFmtId="165" fontId="26" fillId="6" borderId="2" xfId="0" applyNumberFormat="1" applyFont="1" applyFill="1" applyBorder="1" applyAlignment="1">
      <alignment horizontal="center" vertical="center"/>
    </xf>
    <xf numFmtId="0" fontId="23" fillId="18" borderId="1" xfId="0" applyFont="1" applyFill="1" applyBorder="1" applyAlignment="1">
      <alignment horizontal="center" vertical="center" wrapText="1"/>
    </xf>
    <xf numFmtId="0" fontId="22" fillId="18"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7" fillId="3" borderId="0" xfId="0" applyFont="1" applyFill="1" applyAlignment="1">
      <alignment horizontal="center" vertical="center"/>
    </xf>
    <xf numFmtId="0" fontId="30"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vertical="center" wrapText="1"/>
    </xf>
    <xf numFmtId="165" fontId="20" fillId="18" borderId="1" xfId="0" applyNumberFormat="1" applyFont="1" applyFill="1" applyBorder="1" applyAlignment="1">
      <alignment vertical="center"/>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33" fillId="2" borderId="1" xfId="0" applyFont="1" applyFill="1" applyBorder="1" applyAlignment="1">
      <alignment horizontal="center" vertical="center"/>
    </xf>
    <xf numFmtId="0" fontId="36" fillId="0" borderId="0" xfId="0" applyFont="1"/>
    <xf numFmtId="0" fontId="37" fillId="4" borderId="1" xfId="0" applyFont="1" applyFill="1" applyBorder="1" applyAlignment="1">
      <alignment horizontal="center" vertical="center"/>
    </xf>
    <xf numFmtId="164" fontId="36" fillId="0" borderId="1" xfId="0" applyNumberFormat="1" applyFont="1" applyBorder="1" applyAlignment="1">
      <alignment vertical="center"/>
    </xf>
    <xf numFmtId="164" fontId="37" fillId="19" borderId="1" xfId="0" applyNumberFormat="1" applyFont="1" applyFill="1" applyBorder="1" applyAlignment="1">
      <alignment vertical="center"/>
    </xf>
    <xf numFmtId="0" fontId="17" fillId="0" borderId="0" xfId="0" applyFont="1"/>
    <xf numFmtId="0" fontId="17" fillId="0" borderId="15" xfId="0" applyFont="1" applyBorder="1" applyAlignment="1">
      <alignment vertical="center" wrapText="1"/>
    </xf>
    <xf numFmtId="164" fontId="17" fillId="0" borderId="16" xfId="0" applyNumberFormat="1" applyFont="1" applyBorder="1" applyAlignment="1">
      <alignment vertical="center" wrapText="1"/>
    </xf>
    <xf numFmtId="164" fontId="17" fillId="0" borderId="17" xfId="0" applyNumberFormat="1" applyFont="1" applyBorder="1" applyAlignment="1">
      <alignment vertical="center" wrapText="1"/>
    </xf>
    <xf numFmtId="164" fontId="17" fillId="0" borderId="15" xfId="0" applyNumberFormat="1" applyFont="1" applyBorder="1" applyAlignment="1">
      <alignment vertical="center" wrapText="1"/>
    </xf>
    <xf numFmtId="0" fontId="37" fillId="20" borderId="18" xfId="0" applyFont="1" applyFill="1" applyBorder="1" applyAlignment="1">
      <alignment vertical="center" wrapText="1"/>
    </xf>
    <xf numFmtId="0" fontId="37" fillId="20" borderId="4" xfId="0" applyFont="1" applyFill="1" applyBorder="1" applyAlignment="1">
      <alignment vertical="center" wrapText="1"/>
    </xf>
    <xf numFmtId="0" fontId="36" fillId="0" borderId="0" xfId="0" applyFont="1" applyAlignment="1">
      <alignment horizontal="left" vertical="top" wrapText="1"/>
    </xf>
    <xf numFmtId="0" fontId="36" fillId="0" borderId="0" xfId="0" applyFont="1" applyAlignment="1">
      <alignment vertical="center" wrapText="1"/>
    </xf>
    <xf numFmtId="165" fontId="37" fillId="6" borderId="3" xfId="0" applyNumberFormat="1" applyFont="1" applyFill="1" applyBorder="1" applyAlignment="1">
      <alignment vertical="center"/>
    </xf>
    <xf numFmtId="0" fontId="36" fillId="0" borderId="0" xfId="0" applyFont="1" applyAlignment="1">
      <alignment vertical="center"/>
    </xf>
    <xf numFmtId="0" fontId="38" fillId="0" borderId="0" xfId="0" applyFont="1" applyAlignment="1">
      <alignment wrapText="1"/>
    </xf>
    <xf numFmtId="44" fontId="38" fillId="0" borderId="0" xfId="0" applyNumberFormat="1" applyFont="1" applyAlignment="1">
      <alignment wrapText="1"/>
    </xf>
    <xf numFmtId="0" fontId="43" fillId="0" borderId="0" xfId="0" applyFont="1" applyAlignment="1">
      <alignment wrapText="1"/>
    </xf>
    <xf numFmtId="0" fontId="37" fillId="4" borderId="1" xfId="0" applyFont="1" applyFill="1" applyBorder="1" applyAlignment="1">
      <alignment horizontal="center" vertical="center" wrapText="1"/>
    </xf>
    <xf numFmtId="165" fontId="37" fillId="4" borderId="1" xfId="0" applyNumberFormat="1" applyFont="1" applyFill="1" applyBorder="1" applyAlignment="1">
      <alignment vertical="center" wrapText="1"/>
    </xf>
    <xf numFmtId="0" fontId="36" fillId="0" borderId="19" xfId="0" applyFont="1" applyBorder="1" applyAlignment="1">
      <alignment horizontal="center" vertical="center" wrapText="1"/>
    </xf>
    <xf numFmtId="0" fontId="36" fillId="19" borderId="9" xfId="0" applyFont="1" applyFill="1" applyBorder="1" applyAlignment="1">
      <alignment horizontal="center" vertical="center" wrapText="1"/>
    </xf>
    <xf numFmtId="164" fontId="37" fillId="19" borderId="9" xfId="0" applyNumberFormat="1" applyFont="1" applyFill="1" applyBorder="1" applyAlignment="1">
      <alignment vertical="center" wrapText="1"/>
    </xf>
    <xf numFmtId="0" fontId="17" fillId="0" borderId="9" xfId="0" applyFont="1" applyBorder="1" applyAlignment="1">
      <alignment wrapText="1"/>
    </xf>
    <xf numFmtId="0" fontId="36" fillId="0" borderId="11" xfId="0" applyFont="1" applyBorder="1" applyAlignment="1">
      <alignment horizontal="center" vertical="center" wrapText="1"/>
    </xf>
    <xf numFmtId="164" fontId="17" fillId="0" borderId="9" xfId="0" applyNumberFormat="1" applyFont="1" applyBorder="1" applyAlignment="1">
      <alignment vertical="center" wrapText="1"/>
    </xf>
    <xf numFmtId="0" fontId="41" fillId="0" borderId="16" xfId="0" applyFont="1" applyBorder="1" applyAlignment="1">
      <alignment vertical="center" wrapText="1"/>
    </xf>
    <xf numFmtId="0" fontId="36" fillId="0" borderId="20" xfId="0" applyFont="1" applyBorder="1" applyAlignment="1">
      <alignment horizontal="center" vertical="center" wrapText="1"/>
    </xf>
    <xf numFmtId="0" fontId="17" fillId="0" borderId="17" xfId="0" applyFont="1" applyBorder="1" applyAlignment="1">
      <alignment vertical="center" wrapText="1"/>
    </xf>
    <xf numFmtId="0" fontId="36" fillId="0" borderId="4" xfId="0" applyFont="1" applyBorder="1" applyAlignment="1">
      <alignment horizontal="center" vertical="center" wrapText="1"/>
    </xf>
    <xf numFmtId="164" fontId="17" fillId="0" borderId="21" xfId="0" applyNumberFormat="1" applyFont="1" applyBorder="1" applyAlignment="1">
      <alignment vertical="center" wrapText="1"/>
    </xf>
    <xf numFmtId="0" fontId="17" fillId="0" borderId="15" xfId="0" applyFont="1" applyBorder="1" applyAlignment="1">
      <alignment horizontal="left" vertical="center" wrapText="1"/>
    </xf>
    <xf numFmtId="0" fontId="17" fillId="0" borderId="15" xfId="0" applyFont="1" applyBorder="1" applyAlignment="1">
      <alignment horizontal="center" vertical="center" wrapText="1"/>
    </xf>
    <xf numFmtId="0" fontId="17" fillId="0" borderId="16" xfId="0" applyFont="1" applyBorder="1" applyAlignment="1">
      <alignment horizontal="left" vertical="center" wrapText="1"/>
    </xf>
    <xf numFmtId="0" fontId="17" fillId="0" borderId="16" xfId="0" applyFont="1" applyBorder="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horizontal="center"/>
    </xf>
    <xf numFmtId="0" fontId="37" fillId="3" borderId="0" xfId="0" applyFont="1" applyFill="1" applyAlignment="1">
      <alignment horizontal="center" vertical="center"/>
    </xf>
    <xf numFmtId="0" fontId="37" fillId="3" borderId="0" xfId="0" applyFont="1" applyFill="1" applyAlignment="1">
      <alignment vertical="center"/>
    </xf>
    <xf numFmtId="164" fontId="37" fillId="6" borderId="3" xfId="0" applyNumberFormat="1" applyFont="1" applyFill="1" applyBorder="1" applyAlignment="1">
      <alignment vertical="center" wrapText="1"/>
    </xf>
    <xf numFmtId="0" fontId="33" fillId="2" borderId="20" xfId="0" applyFont="1" applyFill="1" applyBorder="1" applyAlignment="1">
      <alignment horizontal="center" vertical="center"/>
    </xf>
    <xf numFmtId="0" fontId="37" fillId="4" borderId="4" xfId="0" applyFont="1" applyFill="1" applyBorder="1" applyAlignment="1">
      <alignment horizontal="center" vertical="center"/>
    </xf>
    <xf numFmtId="0" fontId="37" fillId="4" borderId="4" xfId="0" applyFont="1" applyFill="1" applyBorder="1" applyAlignment="1">
      <alignment horizontal="center" vertical="center" wrapText="1"/>
    </xf>
    <xf numFmtId="164" fontId="36" fillId="0" borderId="1" xfId="0" applyNumberFormat="1" applyFont="1" applyBorder="1" applyAlignment="1">
      <alignment vertical="center" wrapText="1"/>
    </xf>
    <xf numFmtId="164" fontId="36" fillId="0" borderId="24" xfId="0" applyNumberFormat="1" applyFont="1" applyBorder="1" applyAlignment="1">
      <alignment vertical="center" wrapText="1"/>
    </xf>
    <xf numFmtId="0" fontId="36" fillId="0" borderId="1" xfId="0" applyFont="1" applyBorder="1" applyAlignment="1">
      <alignment horizontal="center" vertical="center"/>
    </xf>
    <xf numFmtId="165" fontId="37" fillId="4" borderId="4" xfId="0" applyNumberFormat="1" applyFont="1" applyFill="1" applyBorder="1" applyAlignment="1">
      <alignment vertical="center"/>
    </xf>
    <xf numFmtId="0" fontId="45" fillId="0" borderId="21" xfId="0" applyFont="1" applyBorder="1" applyAlignment="1">
      <alignment horizontal="left" vertical="center" wrapText="1"/>
    </xf>
    <xf numFmtId="0" fontId="44" fillId="0" borderId="16" xfId="0" applyFont="1" applyBorder="1" applyAlignment="1">
      <alignment horizontal="center" vertical="center" wrapText="1"/>
    </xf>
    <xf numFmtId="0" fontId="17" fillId="0" borderId="30" xfId="0" applyFont="1" applyBorder="1" applyAlignment="1">
      <alignment vertical="center" wrapText="1"/>
    </xf>
    <xf numFmtId="0" fontId="17" fillId="0" borderId="30" xfId="0" applyFont="1" applyBorder="1" applyAlignment="1">
      <alignment horizontal="left" vertical="center" wrapText="1"/>
    </xf>
    <xf numFmtId="0" fontId="36" fillId="20" borderId="1" xfId="0" applyFont="1" applyFill="1" applyBorder="1" applyAlignment="1">
      <alignment horizontal="center" vertical="center" wrapText="1"/>
    </xf>
    <xf numFmtId="0" fontId="48" fillId="23" borderId="1" xfId="0" applyFont="1" applyFill="1" applyBorder="1" applyAlignment="1">
      <alignment horizontal="center" vertical="center" wrapText="1"/>
    </xf>
    <xf numFmtId="0" fontId="36" fillId="23" borderId="12" xfId="0" applyFont="1" applyFill="1" applyBorder="1" applyAlignment="1">
      <alignment horizontal="center" vertical="center" wrapText="1"/>
    </xf>
    <xf numFmtId="164" fontId="36" fillId="0" borderId="9" xfId="0" applyNumberFormat="1" applyFont="1" applyBorder="1"/>
    <xf numFmtId="0" fontId="17" fillId="0" borderId="32" xfId="0" applyFont="1" applyBorder="1" applyAlignment="1">
      <alignment vertical="center" wrapText="1"/>
    </xf>
    <xf numFmtId="0" fontId="17" fillId="0" borderId="0" xfId="0" applyFont="1" applyAlignment="1">
      <alignment vertical="center" wrapText="1"/>
    </xf>
    <xf numFmtId="0" fontId="17" fillId="0" borderId="30" xfId="0" applyFont="1" applyBorder="1" applyAlignment="1">
      <alignment vertical="center"/>
    </xf>
    <xf numFmtId="164" fontId="37" fillId="6" borderId="3" xfId="0" applyNumberFormat="1" applyFont="1" applyFill="1" applyBorder="1" applyAlignment="1">
      <alignment vertical="center"/>
    </xf>
    <xf numFmtId="164" fontId="36" fillId="0" borderId="0" xfId="0" applyNumberFormat="1" applyFont="1" applyAlignment="1">
      <alignment vertical="center"/>
    </xf>
    <xf numFmtId="0" fontId="17" fillId="0" borderId="15" xfId="0" applyFont="1" applyBorder="1" applyAlignment="1">
      <alignment vertical="center"/>
    </xf>
    <xf numFmtId="0" fontId="17" fillId="0" borderId="0" xfId="0" applyFont="1" applyAlignment="1">
      <alignment wrapText="1"/>
    </xf>
    <xf numFmtId="164" fontId="17" fillId="0" borderId="9" xfId="0" applyNumberFormat="1" applyFont="1" applyBorder="1" applyAlignment="1">
      <alignment vertical="center"/>
    </xf>
    <xf numFmtId="0" fontId="37" fillId="0" borderId="22" xfId="0" applyFont="1" applyBorder="1" applyAlignment="1">
      <alignment horizontal="center" vertical="center" wrapText="1"/>
    </xf>
    <xf numFmtId="0" fontId="49" fillId="0" borderId="33" xfId="0" applyFont="1" applyBorder="1" applyAlignment="1">
      <alignment vertical="center" wrapText="1"/>
    </xf>
    <xf numFmtId="164" fontId="37" fillId="0" borderId="1" xfId="0" applyNumberFormat="1" applyFont="1" applyBorder="1" applyAlignment="1">
      <alignment vertical="center"/>
    </xf>
    <xf numFmtId="164" fontId="37" fillId="3" borderId="0" xfId="0" applyNumberFormat="1" applyFont="1" applyFill="1" applyAlignment="1">
      <alignment vertical="center"/>
    </xf>
    <xf numFmtId="0" fontId="50" fillId="0" borderId="15" xfId="0" applyFont="1" applyBorder="1" applyAlignment="1">
      <alignment vertical="center" wrapText="1"/>
    </xf>
    <xf numFmtId="0" fontId="0" fillId="0" borderId="22" xfId="0" applyBorder="1" applyAlignment="1">
      <alignment horizontal="left" vertical="center" wrapText="1"/>
    </xf>
    <xf numFmtId="0" fontId="37" fillId="0" borderId="1" xfId="0" applyFont="1" applyBorder="1" applyAlignment="1">
      <alignment horizontal="center" vertical="center" wrapText="1"/>
    </xf>
    <xf numFmtId="0" fontId="0" fillId="0" borderId="0" xfId="0" applyAlignment="1">
      <alignment horizontal="left" vertical="center" wrapText="1"/>
    </xf>
    <xf numFmtId="164" fontId="0" fillId="0" borderId="0" xfId="0" applyNumberFormat="1" applyAlignment="1">
      <alignment horizontal="center" vertical="center" wrapText="1"/>
    </xf>
    <xf numFmtId="0" fontId="50" fillId="0" borderId="15" xfId="0" applyFont="1" applyBorder="1" applyAlignment="1">
      <alignment horizontal="center" vertical="center" wrapText="1"/>
    </xf>
    <xf numFmtId="0" fontId="0" fillId="0" borderId="0" xfId="0" applyAlignment="1">
      <alignment horizontal="center" vertical="center"/>
    </xf>
    <xf numFmtId="0" fontId="31" fillId="0" borderId="0" xfId="0" applyFont="1" applyAlignment="1">
      <alignment horizontal="center" vertical="center"/>
    </xf>
    <xf numFmtId="0" fontId="0" fillId="0" borderId="0" xfId="0" applyAlignment="1">
      <alignment wrapText="1"/>
    </xf>
    <xf numFmtId="0" fontId="7" fillId="0" borderId="0" xfId="0" applyFont="1" applyAlignment="1">
      <alignment wrapText="1"/>
    </xf>
    <xf numFmtId="165" fontId="37" fillId="6" borderId="2" xfId="0" applyNumberFormat="1" applyFont="1" applyFill="1" applyBorder="1" applyAlignment="1">
      <alignment vertical="center"/>
    </xf>
    <xf numFmtId="0" fontId="36" fillId="20" borderId="36" xfId="0" applyFont="1" applyFill="1" applyBorder="1" applyAlignment="1">
      <alignment vertical="center" wrapText="1"/>
    </xf>
    <xf numFmtId="0" fontId="37" fillId="0" borderId="37" xfId="0" applyFont="1" applyBorder="1" applyAlignment="1">
      <alignment horizontal="center" vertical="center" wrapText="1"/>
    </xf>
    <xf numFmtId="0" fontId="36" fillId="0" borderId="37" xfId="0" applyFont="1" applyBorder="1" applyAlignment="1">
      <alignment horizontal="center" vertical="center" wrapText="1"/>
    </xf>
    <xf numFmtId="0" fontId="5" fillId="0" borderId="0" xfId="0" applyFont="1" applyAlignment="1">
      <alignment vertical="center"/>
    </xf>
    <xf numFmtId="0" fontId="36" fillId="0" borderId="0" xfId="0" applyFont="1" applyAlignment="1">
      <alignment horizontal="center" vertical="center"/>
    </xf>
    <xf numFmtId="0" fontId="36" fillId="0" borderId="0" xfId="0" applyFont="1" applyAlignment="1">
      <alignment horizontal="left" vertical="center" wrapText="1"/>
    </xf>
    <xf numFmtId="0" fontId="55" fillId="29" borderId="30" xfId="0" applyFont="1" applyFill="1" applyBorder="1" applyAlignment="1">
      <alignment horizontal="center" vertical="center" wrapText="1"/>
    </xf>
    <xf numFmtId="171" fontId="59" fillId="0" borderId="15" xfId="0" applyNumberFormat="1" applyFont="1" applyBorder="1" applyAlignment="1">
      <alignment horizontal="center" vertical="center"/>
    </xf>
    <xf numFmtId="165" fontId="5" fillId="0" borderId="1" xfId="0" applyNumberFormat="1" applyFont="1" applyBorder="1" applyAlignment="1">
      <alignment horizontal="center" vertical="center"/>
    </xf>
    <xf numFmtId="0" fontId="36" fillId="0" borderId="1" xfId="0" applyFont="1" applyBorder="1" applyAlignment="1">
      <alignment horizontal="center" vertical="center" wrapText="1"/>
    </xf>
    <xf numFmtId="0" fontId="36" fillId="20" borderId="9" xfId="0" applyFont="1" applyFill="1" applyBorder="1" applyAlignment="1">
      <alignment horizontal="center" vertical="center" wrapText="1"/>
    </xf>
    <xf numFmtId="0" fontId="5" fillId="0" borderId="39" xfId="0" applyFont="1" applyBorder="1" applyAlignment="1">
      <alignment horizontal="center" vertical="center" wrapText="1"/>
    </xf>
    <xf numFmtId="165" fontId="5" fillId="5" borderId="40" xfId="0" applyNumberFormat="1" applyFont="1" applyFill="1" applyBorder="1" applyAlignment="1">
      <alignment horizontal="center" vertical="center" wrapText="1"/>
    </xf>
    <xf numFmtId="0" fontId="5" fillId="0" borderId="40"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43" xfId="0" applyFont="1" applyBorder="1" applyAlignment="1">
      <alignment horizontal="center" vertical="center" wrapText="1"/>
    </xf>
    <xf numFmtId="0" fontId="0" fillId="0" borderId="42" xfId="0" applyBorder="1" applyAlignment="1">
      <alignment horizontal="center" vertical="center" wrapText="1"/>
    </xf>
    <xf numFmtId="0" fontId="17" fillId="0" borderId="30" xfId="0" applyFont="1" applyBorder="1" applyAlignment="1">
      <alignment horizontal="center" vertical="center" wrapText="1"/>
    </xf>
    <xf numFmtId="165" fontId="37" fillId="6" borderId="3" xfId="0" applyNumberFormat="1" applyFont="1" applyFill="1" applyBorder="1" applyAlignment="1">
      <alignment horizontal="center" vertical="center"/>
    </xf>
    <xf numFmtId="164" fontId="36" fillId="0" borderId="22" xfId="0" applyNumberFormat="1" applyFont="1" applyBorder="1" applyAlignment="1">
      <alignment horizontal="center" vertical="center"/>
    </xf>
    <xf numFmtId="164" fontId="36" fillId="0" borderId="40" xfId="0" applyNumberFormat="1" applyFont="1" applyBorder="1" applyAlignment="1">
      <alignment horizontal="center" vertical="center"/>
    </xf>
    <xf numFmtId="0" fontId="49" fillId="0" borderId="33" xfId="0" applyFont="1" applyBorder="1" applyAlignment="1">
      <alignment horizontal="center" vertical="center" wrapText="1"/>
    </xf>
    <xf numFmtId="0" fontId="50" fillId="0" borderId="17" xfId="0" applyFont="1" applyBorder="1" applyAlignment="1">
      <alignment horizontal="center" vertical="center" wrapText="1"/>
    </xf>
    <xf numFmtId="0" fontId="17" fillId="0" borderId="15" xfId="0" applyFont="1" applyBorder="1" applyAlignment="1">
      <alignment horizontal="center" vertical="center"/>
    </xf>
    <xf numFmtId="164" fontId="17" fillId="0" borderId="16" xfId="0" applyNumberFormat="1" applyFont="1" applyBorder="1" applyAlignment="1">
      <alignment horizontal="center" vertical="center" wrapText="1"/>
    </xf>
    <xf numFmtId="164" fontId="36" fillId="0" borderId="0" xfId="0" applyNumberFormat="1" applyFont="1" applyAlignment="1">
      <alignment horizontal="center" vertical="center"/>
    </xf>
    <xf numFmtId="164" fontId="17" fillId="0" borderId="43" xfId="0" applyNumberFormat="1" applyFont="1" applyBorder="1" applyAlignment="1">
      <alignment horizontal="center" vertical="center"/>
    </xf>
    <xf numFmtId="0" fontId="37" fillId="20" borderId="8" xfId="0" applyFont="1" applyFill="1" applyBorder="1" applyAlignment="1">
      <alignment horizontal="center" vertical="center" wrapText="1"/>
    </xf>
    <xf numFmtId="0" fontId="17" fillId="0" borderId="40" xfId="0" applyFont="1" applyBorder="1" applyAlignment="1">
      <alignment horizontal="center" vertical="center" wrapText="1"/>
    </xf>
    <xf numFmtId="164" fontId="17" fillId="0" borderId="40"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23" fillId="0" borderId="41" xfId="0" applyFont="1" applyBorder="1" applyAlignment="1">
      <alignment horizontal="left" vertical="center" wrapText="1"/>
    </xf>
    <xf numFmtId="3" fontId="29" fillId="0" borderId="46" xfId="0" applyNumberFormat="1" applyFont="1" applyBorder="1" applyAlignment="1">
      <alignment vertical="center" wrapText="1"/>
    </xf>
    <xf numFmtId="0" fontId="29" fillId="0" borderId="46" xfId="0" applyFont="1" applyBorder="1" applyAlignment="1">
      <alignment horizontal="left" vertical="center" wrapText="1"/>
    </xf>
    <xf numFmtId="44" fontId="7" fillId="6" borderId="2" xfId="0" applyNumberFormat="1" applyFont="1" applyFill="1" applyBorder="1" applyAlignment="1">
      <alignment horizontal="center" vertical="center"/>
    </xf>
    <xf numFmtId="44" fontId="0" fillId="0" borderId="0" xfId="0" applyNumberFormat="1"/>
    <xf numFmtId="0" fontId="17" fillId="0" borderId="40" xfId="0" applyFont="1" applyBorder="1"/>
    <xf numFmtId="0" fontId="37" fillId="0" borderId="40" xfId="0" applyFont="1" applyBorder="1" applyAlignment="1">
      <alignment horizontal="center" vertical="center" wrapText="1"/>
    </xf>
    <xf numFmtId="164" fontId="17" fillId="0" borderId="40" xfId="0" applyNumberFormat="1" applyFont="1" applyBorder="1" applyAlignment="1">
      <alignment vertical="center"/>
    </xf>
    <xf numFmtId="164" fontId="37" fillId="47" borderId="40" xfId="0" applyNumberFormat="1" applyFont="1" applyFill="1" applyBorder="1" applyAlignment="1">
      <alignment vertical="center"/>
    </xf>
    <xf numFmtId="0" fontId="17" fillId="0" borderId="40" xfId="0" applyFont="1" applyBorder="1" applyAlignment="1">
      <alignment horizontal="left" vertical="center" wrapText="1"/>
    </xf>
    <xf numFmtId="164" fontId="17" fillId="0" borderId="40" xfId="0" applyNumberFormat="1" applyFont="1" applyBorder="1" applyAlignment="1">
      <alignment vertical="center" wrapText="1"/>
    </xf>
    <xf numFmtId="0" fontId="17" fillId="0" borderId="40" xfId="0" applyFont="1" applyBorder="1" applyAlignment="1">
      <alignment vertical="center" wrapText="1"/>
    </xf>
    <xf numFmtId="44" fontId="17" fillId="0" borderId="40" xfId="0" applyNumberFormat="1" applyFont="1" applyBorder="1" applyAlignment="1">
      <alignment vertical="center"/>
    </xf>
    <xf numFmtId="0" fontId="0" fillId="0" borderId="40" xfId="0" applyBorder="1"/>
    <xf numFmtId="44" fontId="0" fillId="0" borderId="40" xfId="0" applyNumberFormat="1" applyBorder="1"/>
    <xf numFmtId="0" fontId="36" fillId="20" borderId="40" xfId="0" applyFont="1" applyFill="1" applyBorder="1" applyAlignment="1">
      <alignment horizontal="center" vertical="center" wrapText="1"/>
    </xf>
    <xf numFmtId="0" fontId="36" fillId="0" borderId="40" xfId="0" applyFont="1" applyBorder="1" applyAlignment="1">
      <alignment horizontal="center"/>
    </xf>
    <xf numFmtId="164" fontId="14" fillId="47" borderId="40" xfId="0" applyNumberFormat="1" applyFont="1" applyFill="1" applyBorder="1" applyAlignment="1">
      <alignment vertical="center" wrapText="1"/>
    </xf>
    <xf numFmtId="44" fontId="0" fillId="0" borderId="0" xfId="0" applyNumberFormat="1" applyAlignment="1">
      <alignment wrapText="1"/>
    </xf>
    <xf numFmtId="44" fontId="17" fillId="0" borderId="40" xfId="0" applyNumberFormat="1" applyFont="1" applyBorder="1" applyAlignment="1">
      <alignment vertical="center" wrapText="1"/>
    </xf>
    <xf numFmtId="0" fontId="36" fillId="20" borderId="9" xfId="0" applyFont="1" applyFill="1" applyBorder="1" applyAlignment="1">
      <alignment vertical="center" wrapText="1"/>
    </xf>
    <xf numFmtId="44" fontId="0" fillId="19" borderId="40" xfId="0" applyNumberFormat="1" applyFill="1" applyBorder="1" applyAlignment="1">
      <alignment wrapText="1"/>
    </xf>
    <xf numFmtId="44" fontId="37" fillId="6" borderId="40" xfId="0" applyNumberFormat="1" applyFont="1" applyFill="1" applyBorder="1" applyAlignment="1">
      <alignment vertical="center"/>
    </xf>
    <xf numFmtId="0" fontId="24" fillId="0" borderId="39" xfId="0" applyFont="1" applyBorder="1" applyAlignment="1">
      <alignment horizontal="center" vertical="center" wrapText="1"/>
    </xf>
    <xf numFmtId="3" fontId="23" fillId="0" borderId="39" xfId="0" applyNumberFormat="1" applyFont="1" applyBorder="1" applyAlignment="1">
      <alignment horizontal="center" vertical="center" wrapText="1"/>
    </xf>
    <xf numFmtId="165" fontId="23" fillId="0" borderId="39" xfId="0" applyNumberFormat="1" applyFont="1" applyBorder="1" applyAlignment="1">
      <alignment horizontal="center" vertical="center"/>
    </xf>
    <xf numFmtId="0" fontId="44" fillId="0" borderId="9" xfId="0" applyFont="1" applyBorder="1" applyAlignment="1">
      <alignment horizontal="center" vertical="center" wrapText="1"/>
    </xf>
    <xf numFmtId="164" fontId="36" fillId="0" borderId="40" xfId="0" applyNumberFormat="1" applyFont="1" applyBorder="1" applyAlignment="1">
      <alignment horizontal="center" vertical="center" wrapText="1"/>
    </xf>
    <xf numFmtId="164" fontId="37" fillId="20" borderId="14" xfId="0" applyNumberFormat="1" applyFont="1" applyFill="1" applyBorder="1" applyAlignment="1">
      <alignment horizontal="center" vertical="center" wrapText="1"/>
    </xf>
    <xf numFmtId="164" fontId="36" fillId="0" borderId="0" xfId="0" applyNumberFormat="1" applyFont="1" applyAlignment="1">
      <alignment horizontal="center" vertical="center" wrapText="1"/>
    </xf>
    <xf numFmtId="164" fontId="37" fillId="6" borderId="2" xfId="0" applyNumberFormat="1" applyFont="1" applyFill="1" applyBorder="1" applyAlignment="1">
      <alignment horizontal="center" vertical="center" wrapText="1"/>
    </xf>
    <xf numFmtId="164" fontId="37" fillId="0" borderId="40" xfId="0" applyNumberFormat="1" applyFont="1" applyBorder="1" applyAlignment="1">
      <alignment horizontal="center" vertical="center" wrapText="1"/>
    </xf>
    <xf numFmtId="164" fontId="37" fillId="0" borderId="1" xfId="0" applyNumberFormat="1" applyFont="1" applyBorder="1" applyAlignment="1">
      <alignment horizontal="center" vertical="center" wrapText="1"/>
    </xf>
    <xf numFmtId="0" fontId="5" fillId="0" borderId="39" xfId="0" applyFont="1" applyBorder="1" applyAlignment="1">
      <alignment horizontal="left" vertical="center" wrapText="1"/>
    </xf>
    <xf numFmtId="164" fontId="17" fillId="0" borderId="40" xfId="1" applyNumberFormat="1" applyFont="1" applyBorder="1" applyAlignment="1">
      <alignment vertical="center" wrapText="1"/>
    </xf>
    <xf numFmtId="0" fontId="15" fillId="0" borderId="40" xfId="1" applyFont="1" applyBorder="1" applyAlignment="1">
      <alignment horizontal="left" vertical="top" wrapText="1"/>
    </xf>
    <xf numFmtId="0" fontId="17" fillId="0" borderId="40" xfId="1" applyFont="1" applyBorder="1" applyAlignment="1">
      <alignment horizontal="center" vertical="center" wrapText="1"/>
    </xf>
    <xf numFmtId="164" fontId="73" fillId="0" borderId="43" xfId="1" applyNumberFormat="1" applyFont="1" applyBorder="1" applyAlignment="1">
      <alignment horizontal="right" vertical="center"/>
    </xf>
    <xf numFmtId="0" fontId="16" fillId="0" borderId="40" xfId="1" applyFont="1" applyBorder="1" applyAlignment="1">
      <alignment horizontal="left" vertical="top" wrapText="1"/>
    </xf>
    <xf numFmtId="164" fontId="14" fillId="0" borderId="40" xfId="1" applyNumberFormat="1" applyFont="1" applyBorder="1" applyAlignment="1">
      <alignment vertical="center" wrapText="1"/>
    </xf>
    <xf numFmtId="0" fontId="37" fillId="4" borderId="40" xfId="0" applyFont="1" applyFill="1" applyBorder="1" applyAlignment="1">
      <alignment horizontal="center" vertical="center"/>
    </xf>
    <xf numFmtId="0" fontId="37" fillId="4" borderId="40" xfId="0" applyFont="1" applyFill="1" applyBorder="1" applyAlignment="1">
      <alignment horizontal="center" vertical="center" wrapText="1"/>
    </xf>
    <xf numFmtId="165" fontId="37" fillId="4" borderId="40" xfId="0" applyNumberFormat="1" applyFont="1" applyFill="1" applyBorder="1" applyAlignment="1">
      <alignment vertical="center"/>
    </xf>
    <xf numFmtId="0" fontId="74" fillId="0" borderId="0" xfId="0" applyFont="1" applyAlignment="1">
      <alignment horizontal="center" vertical="center"/>
    </xf>
    <xf numFmtId="0" fontId="75" fillId="2" borderId="1" xfId="0" applyFont="1" applyFill="1" applyBorder="1" applyAlignment="1">
      <alignment horizontal="center" vertical="center"/>
    </xf>
    <xf numFmtId="0" fontId="37" fillId="0" borderId="0" xfId="0" applyFont="1" applyAlignment="1">
      <alignment horizontal="center" vertical="center"/>
    </xf>
    <xf numFmtId="0" fontId="36" fillId="0" borderId="40" xfId="0" applyFont="1" applyBorder="1" applyAlignment="1">
      <alignment vertical="center" wrapText="1"/>
    </xf>
    <xf numFmtId="164" fontId="37" fillId="0" borderId="40" xfId="0" applyNumberFormat="1" applyFont="1" applyBorder="1" applyAlignment="1">
      <alignment vertical="center" wrapText="1"/>
    </xf>
    <xf numFmtId="0" fontId="76" fillId="23" borderId="40" xfId="0" applyFont="1" applyFill="1" applyBorder="1" applyAlignment="1">
      <alignment horizontal="center"/>
    </xf>
    <xf numFmtId="0" fontId="76" fillId="23" borderId="40" xfId="0" applyFont="1" applyFill="1" applyBorder="1" applyAlignment="1">
      <alignment horizontal="center" vertical="center"/>
    </xf>
    <xf numFmtId="4" fontId="77" fillId="0" borderId="40" xfId="0" applyNumberFormat="1" applyFont="1" applyBorder="1" applyAlignment="1">
      <alignment horizontal="center" vertical="center"/>
    </xf>
    <xf numFmtId="4" fontId="36" fillId="0" borderId="0" xfId="0" applyNumberFormat="1" applyFont="1" applyAlignment="1">
      <alignment vertical="center"/>
    </xf>
    <xf numFmtId="4" fontId="0" fillId="0" borderId="40" xfId="0" applyNumberFormat="1" applyBorder="1" applyAlignment="1">
      <alignment horizontal="center" vertical="center"/>
    </xf>
    <xf numFmtId="3" fontId="0" fillId="0" borderId="40" xfId="0" applyNumberFormat="1" applyBorder="1" applyAlignment="1">
      <alignment horizontal="center" vertical="center"/>
    </xf>
    <xf numFmtId="0" fontId="36" fillId="0" borderId="40" xfId="0" applyFont="1" applyBorder="1" applyAlignment="1">
      <alignment horizontal="center" vertical="center"/>
    </xf>
    <xf numFmtId="0" fontId="36" fillId="0" borderId="22" xfId="0" applyFont="1" applyBorder="1" applyAlignment="1">
      <alignment horizontal="center" vertical="center" wrapText="1"/>
    </xf>
    <xf numFmtId="0" fontId="4" fillId="4" borderId="39" xfId="0" applyFont="1" applyFill="1" applyBorder="1" applyAlignment="1">
      <alignment horizontal="center" vertical="center"/>
    </xf>
    <xf numFmtId="0" fontId="4" fillId="4" borderId="39" xfId="0" applyFont="1" applyFill="1" applyBorder="1" applyAlignment="1">
      <alignment horizontal="center" vertical="center" wrapText="1"/>
    </xf>
    <xf numFmtId="165" fontId="4" fillId="4" borderId="39" xfId="0" applyNumberFormat="1" applyFont="1" applyFill="1" applyBorder="1" applyAlignment="1">
      <alignment horizontal="center" vertical="center"/>
    </xf>
    <xf numFmtId="165" fontId="5" fillId="0" borderId="39" xfId="0" applyNumberFormat="1" applyFont="1" applyBorder="1" applyAlignment="1">
      <alignment vertical="center"/>
    </xf>
    <xf numFmtId="165" fontId="5" fillId="5" borderId="39" xfId="0" applyNumberFormat="1" applyFont="1" applyFill="1" applyBorder="1" applyAlignment="1">
      <alignment vertical="center"/>
    </xf>
    <xf numFmtId="0" fontId="4" fillId="0" borderId="39" xfId="0" applyFont="1" applyBorder="1" applyAlignment="1">
      <alignment horizontal="left" vertical="center" wrapText="1"/>
    </xf>
    <xf numFmtId="0" fontId="6" fillId="0" borderId="39" xfId="0" applyFont="1" applyBorder="1" applyAlignment="1">
      <alignment horizontal="left" vertical="center" wrapText="1"/>
    </xf>
    <xf numFmtId="0" fontId="5" fillId="0" borderId="39" xfId="0" applyFont="1" applyBorder="1" applyAlignment="1">
      <alignment vertical="center" wrapText="1"/>
    </xf>
    <xf numFmtId="3" fontId="5" fillId="0" borderId="39" xfId="0" applyNumberFormat="1" applyFont="1" applyBorder="1" applyAlignment="1">
      <alignment vertical="center" wrapText="1"/>
    </xf>
    <xf numFmtId="0" fontId="0" fillId="0" borderId="39" xfId="0" applyBorder="1"/>
    <xf numFmtId="165" fontId="5" fillId="5" borderId="38" xfId="0" applyNumberFormat="1" applyFont="1" applyFill="1" applyBorder="1" applyAlignment="1">
      <alignment horizontal="center" vertical="center" wrapText="1"/>
    </xf>
    <xf numFmtId="0" fontId="5" fillId="0" borderId="46" xfId="0" applyFont="1" applyBorder="1" applyAlignment="1">
      <alignment horizontal="center" vertical="center" wrapText="1"/>
    </xf>
    <xf numFmtId="165" fontId="5" fillId="0" borderId="39" xfId="0" applyNumberFormat="1" applyFont="1" applyBorder="1" applyAlignment="1">
      <alignment horizontal="center" vertical="center"/>
    </xf>
    <xf numFmtId="0" fontId="4" fillId="0" borderId="39" xfId="0" applyFont="1" applyBorder="1" applyAlignment="1">
      <alignment horizontal="left" vertical="top" wrapText="1"/>
    </xf>
    <xf numFmtId="3" fontId="5" fillId="0" borderId="39" xfId="0" applyNumberFormat="1" applyFont="1" applyBorder="1" applyAlignment="1">
      <alignment horizontal="center" vertical="center" wrapText="1"/>
    </xf>
    <xf numFmtId="0" fontId="8" fillId="0" borderId="39" xfId="0" applyFont="1" applyBorder="1" applyAlignment="1">
      <alignment horizontal="left" vertical="center" wrapText="1"/>
    </xf>
    <xf numFmtId="0" fontId="0" fillId="0" borderId="46" xfId="0" applyBorder="1"/>
    <xf numFmtId="0" fontId="4" fillId="6" borderId="39" xfId="0" applyFont="1" applyFill="1" applyBorder="1" applyAlignment="1">
      <alignment horizontal="left" vertical="center" wrapText="1"/>
    </xf>
    <xf numFmtId="0" fontId="5" fillId="6" borderId="39" xfId="0" applyFont="1" applyFill="1" applyBorder="1" applyAlignment="1">
      <alignment horizontal="center" vertical="center" wrapText="1"/>
    </xf>
    <xf numFmtId="165" fontId="5" fillId="6" borderId="39" xfId="0" applyNumberFormat="1" applyFont="1" applyFill="1" applyBorder="1" applyAlignment="1">
      <alignment horizontal="center" vertical="center"/>
    </xf>
    <xf numFmtId="0" fontId="6" fillId="6" borderId="39" xfId="0" applyFont="1" applyFill="1" applyBorder="1" applyAlignment="1">
      <alignment horizontal="left" vertical="center" wrapText="1"/>
    </xf>
    <xf numFmtId="0" fontId="3" fillId="2" borderId="38" xfId="0" applyFont="1" applyFill="1" applyBorder="1" applyAlignment="1">
      <alignment horizontal="center" vertical="center" wrapText="1"/>
    </xf>
    <xf numFmtId="0" fontId="22" fillId="0" borderId="39" xfId="0" applyFont="1" applyBorder="1" applyAlignment="1">
      <alignment horizontal="center" vertical="center" wrapText="1"/>
    </xf>
    <xf numFmtId="165" fontId="22" fillId="15" borderId="39" xfId="0" applyNumberFormat="1" applyFont="1" applyFill="1" applyBorder="1" applyAlignment="1">
      <alignment horizontal="center" vertical="center"/>
    </xf>
    <xf numFmtId="0" fontId="5" fillId="0" borderId="41" xfId="0" applyFont="1" applyBorder="1" applyAlignment="1">
      <alignment horizontal="center" vertical="center" wrapText="1"/>
    </xf>
    <xf numFmtId="165" fontId="5" fillId="5" borderId="39" xfId="0" applyNumberFormat="1" applyFont="1" applyFill="1" applyBorder="1" applyAlignment="1">
      <alignment horizontal="center" vertical="center"/>
    </xf>
    <xf numFmtId="165" fontId="22" fillId="0" borderId="39" xfId="0" applyNumberFormat="1" applyFont="1" applyBorder="1" applyAlignment="1">
      <alignment horizontal="center" vertical="center"/>
    </xf>
    <xf numFmtId="0" fontId="23" fillId="0" borderId="39" xfId="0" applyFont="1" applyBorder="1" applyAlignment="1">
      <alignment horizontal="center" vertical="center" wrapText="1"/>
    </xf>
    <xf numFmtId="165" fontId="23" fillId="15" borderId="39" xfId="0" applyNumberFormat="1" applyFont="1" applyFill="1" applyBorder="1" applyAlignment="1">
      <alignment horizontal="center" vertical="center"/>
    </xf>
    <xf numFmtId="165" fontId="23" fillId="5" borderId="39" xfId="0" applyNumberFormat="1" applyFont="1" applyFill="1" applyBorder="1" applyAlignment="1">
      <alignment horizontal="center" vertical="center" wrapText="1"/>
    </xf>
    <xf numFmtId="165" fontId="23" fillId="0" borderId="53" xfId="0" applyNumberFormat="1" applyFont="1" applyBorder="1" applyAlignment="1">
      <alignment horizontal="center" vertical="center"/>
    </xf>
    <xf numFmtId="0" fontId="37" fillId="4" borderId="39" xfId="0" applyFont="1" applyFill="1" applyBorder="1" applyAlignment="1">
      <alignment horizontal="center" vertical="center" wrapText="1"/>
    </xf>
    <xf numFmtId="0" fontId="36" fillId="0" borderId="41" xfId="0" applyFont="1" applyBorder="1" applyAlignment="1">
      <alignment horizontal="center" vertical="center" wrapText="1"/>
    </xf>
    <xf numFmtId="0" fontId="37" fillId="20" borderId="46" xfId="0" applyFont="1" applyFill="1" applyBorder="1" applyAlignment="1">
      <alignment horizontal="center" vertical="center" wrapText="1"/>
    </xf>
    <xf numFmtId="0" fontId="44" fillId="0" borderId="40" xfId="0" applyFont="1" applyBorder="1" applyAlignment="1">
      <alignment horizontal="center" vertical="center" wrapText="1"/>
    </xf>
    <xf numFmtId="164" fontId="37" fillId="19" borderId="40" xfId="0" applyNumberFormat="1" applyFont="1" applyFill="1" applyBorder="1" applyAlignment="1">
      <alignment horizontal="center" vertical="center" wrapText="1"/>
    </xf>
    <xf numFmtId="0" fontId="36" fillId="0" borderId="39" xfId="0" applyFont="1" applyBorder="1" applyAlignment="1">
      <alignment horizontal="center" vertical="center" wrapText="1"/>
    </xf>
    <xf numFmtId="164" fontId="37" fillId="4" borderId="1" xfId="0" applyNumberFormat="1" applyFont="1" applyFill="1" applyBorder="1" applyAlignment="1">
      <alignment horizontal="center" vertical="center" wrapText="1"/>
    </xf>
    <xf numFmtId="0" fontId="37" fillId="4" borderId="39" xfId="0" applyFont="1" applyFill="1" applyBorder="1" applyAlignment="1">
      <alignment horizontal="center" vertical="center"/>
    </xf>
    <xf numFmtId="165" fontId="37" fillId="4" borderId="39" xfId="0" applyNumberFormat="1" applyFont="1" applyFill="1" applyBorder="1" applyAlignment="1">
      <alignment vertical="center"/>
    </xf>
    <xf numFmtId="0" fontId="17" fillId="0" borderId="40" xfId="0" applyFont="1" applyBorder="1" applyAlignment="1">
      <alignment wrapText="1"/>
    </xf>
    <xf numFmtId="0" fontId="37" fillId="0" borderId="41" xfId="0" applyFont="1" applyBorder="1" applyAlignment="1">
      <alignment horizontal="center" vertical="center" wrapText="1"/>
    </xf>
    <xf numFmtId="164" fontId="36" fillId="0" borderId="39" xfId="0" applyNumberFormat="1" applyFont="1" applyBorder="1" applyAlignment="1">
      <alignment vertical="center"/>
    </xf>
    <xf numFmtId="0" fontId="36" fillId="0" borderId="40" xfId="0" applyFont="1" applyBorder="1"/>
    <xf numFmtId="0" fontId="36" fillId="0" borderId="46" xfId="0" applyFont="1" applyBorder="1" applyAlignment="1">
      <alignment horizontal="center" vertical="center" wrapText="1"/>
    </xf>
    <xf numFmtId="0" fontId="37" fillId="0" borderId="46" xfId="0" applyFont="1" applyBorder="1" applyAlignment="1">
      <alignment horizontal="center" vertical="center" wrapText="1"/>
    </xf>
    <xf numFmtId="0" fontId="36" fillId="0" borderId="39" xfId="0" applyFont="1" applyBorder="1" applyAlignment="1">
      <alignment horizontal="left" vertical="center" wrapText="1"/>
    </xf>
    <xf numFmtId="0" fontId="37" fillId="0" borderId="39" xfId="0" applyFont="1" applyBorder="1" applyAlignment="1">
      <alignment horizontal="left" vertical="center" wrapText="1"/>
    </xf>
    <xf numFmtId="4" fontId="17" fillId="0" borderId="40" xfId="0" applyNumberFormat="1" applyFont="1" applyBorder="1" applyAlignment="1">
      <alignment vertical="center"/>
    </xf>
    <xf numFmtId="0" fontId="36" fillId="20" borderId="39" xfId="0" applyFont="1" applyFill="1" applyBorder="1" applyAlignment="1">
      <alignment horizontal="center" vertical="center" wrapText="1"/>
    </xf>
    <xf numFmtId="164" fontId="36" fillId="20" borderId="39" xfId="0" applyNumberFormat="1" applyFont="1" applyFill="1" applyBorder="1" applyAlignment="1">
      <alignment vertical="center"/>
    </xf>
    <xf numFmtId="0" fontId="37" fillId="20" borderId="44" xfId="0" applyFont="1" applyFill="1" applyBorder="1" applyAlignment="1">
      <alignment vertical="center" wrapText="1"/>
    </xf>
    <xf numFmtId="0" fontId="23" fillId="0" borderId="46" xfId="0" applyFont="1" applyBorder="1" applyAlignment="1">
      <alignment horizontal="center" vertical="center" wrapText="1"/>
    </xf>
    <xf numFmtId="0" fontId="23" fillId="0" borderId="41" xfId="0" applyFont="1" applyBorder="1" applyAlignment="1">
      <alignment horizontal="center" vertical="center" wrapText="1"/>
    </xf>
    <xf numFmtId="165" fontId="23" fillId="5" borderId="39" xfId="0" applyNumberFormat="1" applyFont="1" applyFill="1" applyBorder="1" applyAlignment="1">
      <alignment horizontal="center" vertical="center"/>
    </xf>
    <xf numFmtId="0" fontId="25" fillId="0" borderId="39" xfId="0" applyFont="1" applyBorder="1" applyAlignment="1">
      <alignment horizontal="center" vertical="center" wrapText="1"/>
    </xf>
    <xf numFmtId="165" fontId="25" fillId="15" borderId="39" xfId="0" applyNumberFormat="1" applyFont="1" applyFill="1" applyBorder="1" applyAlignment="1">
      <alignment horizontal="center" vertical="center"/>
    </xf>
    <xf numFmtId="0" fontId="13" fillId="9" borderId="43" xfId="1" applyFont="1" applyFill="1" applyBorder="1" applyAlignment="1">
      <alignment horizontal="center" vertical="center"/>
    </xf>
    <xf numFmtId="0" fontId="15" fillId="11" borderId="40" xfId="1" applyFont="1" applyFill="1" applyBorder="1" applyAlignment="1">
      <alignment horizontal="center" vertical="center"/>
    </xf>
    <xf numFmtId="0" fontId="15" fillId="11" borderId="40" xfId="1" applyFont="1" applyFill="1" applyBorder="1" applyAlignment="1">
      <alignment horizontal="center" vertical="center" wrapText="1"/>
    </xf>
    <xf numFmtId="164" fontId="15" fillId="11" borderId="40" xfId="1" applyNumberFormat="1" applyFont="1" applyFill="1" applyBorder="1" applyAlignment="1">
      <alignment horizontal="center" vertical="center"/>
    </xf>
    <xf numFmtId="0" fontId="16" fillId="0" borderId="40" xfId="1" applyFont="1" applyBorder="1" applyAlignment="1">
      <alignment horizontal="center" vertical="center" wrapText="1"/>
    </xf>
    <xf numFmtId="164" fontId="17" fillId="0" borderId="40" xfId="1" applyNumberFormat="1" applyFont="1" applyBorder="1" applyAlignment="1">
      <alignment vertical="center"/>
    </xf>
    <xf numFmtId="0" fontId="16" fillId="0" borderId="40" xfId="1" applyFont="1" applyBorder="1" applyAlignment="1">
      <alignment vertical="center" wrapText="1"/>
    </xf>
    <xf numFmtId="0" fontId="14" fillId="0" borderId="40" xfId="1" applyFont="1" applyBorder="1" applyAlignment="1">
      <alignment horizontal="left" vertical="center" wrapText="1"/>
    </xf>
    <xf numFmtId="3" fontId="17" fillId="0" borderId="40" xfId="1" applyNumberFormat="1" applyFont="1" applyBorder="1" applyAlignment="1">
      <alignment vertical="center" wrapText="1"/>
    </xf>
    <xf numFmtId="164" fontId="16" fillId="0" borderId="40" xfId="1" applyNumberFormat="1" applyFont="1" applyBorder="1" applyAlignment="1">
      <alignment vertical="center"/>
    </xf>
    <xf numFmtId="0" fontId="18" fillId="0" borderId="40" xfId="1" applyFont="1" applyBorder="1" applyAlignment="1">
      <alignment horizontal="left" vertical="center" wrapText="1"/>
    </xf>
    <xf numFmtId="3" fontId="16" fillId="0" borderId="40" xfId="1" applyNumberFormat="1" applyFont="1" applyBorder="1" applyAlignment="1">
      <alignment horizontal="center" vertical="center" wrapText="1"/>
    </xf>
    <xf numFmtId="0" fontId="15" fillId="0" borderId="40" xfId="1" applyFont="1" applyBorder="1" applyAlignment="1">
      <alignment horizontal="left" vertical="center" wrapText="1"/>
    </xf>
    <xf numFmtId="3" fontId="17" fillId="0" borderId="40" xfId="1" applyNumberFormat="1" applyFont="1" applyBorder="1" applyAlignment="1">
      <alignment horizontal="center" vertical="center" wrapText="1"/>
    </xf>
    <xf numFmtId="164" fontId="17" fillId="0" borderId="40" xfId="1" applyNumberFormat="1" applyFont="1" applyBorder="1" applyAlignment="1">
      <alignment horizontal="right" vertical="center"/>
    </xf>
    <xf numFmtId="0" fontId="16" fillId="0" borderId="43" xfId="1" applyFont="1" applyBorder="1" applyAlignment="1">
      <alignment horizontal="center" vertical="center" wrapText="1"/>
    </xf>
    <xf numFmtId="164" fontId="15" fillId="13" borderId="40" xfId="1" applyNumberFormat="1" applyFont="1" applyFill="1" applyBorder="1" applyAlignment="1">
      <alignment horizontal="center" vertical="center"/>
    </xf>
    <xf numFmtId="164" fontId="15" fillId="13" borderId="43" xfId="1" applyNumberFormat="1" applyFont="1" applyFill="1" applyBorder="1" applyAlignment="1">
      <alignment horizontal="center" vertical="center"/>
    </xf>
    <xf numFmtId="164" fontId="17" fillId="0" borderId="36" xfId="1" applyNumberFormat="1" applyFont="1" applyBorder="1" applyAlignment="1">
      <alignment horizontal="right" vertical="center"/>
    </xf>
    <xf numFmtId="0" fontId="5" fillId="0" borderId="40" xfId="1" applyFont="1" applyBorder="1" applyAlignment="1">
      <alignment horizontal="left" vertical="center" wrapText="1"/>
    </xf>
    <xf numFmtId="0" fontId="11" fillId="0" borderId="36" xfId="1" applyBorder="1"/>
    <xf numFmtId="0" fontId="4" fillId="0" borderId="40" xfId="1" applyFont="1" applyBorder="1" applyAlignment="1">
      <alignment horizontal="left" vertical="center" wrapText="1"/>
    </xf>
    <xf numFmtId="0" fontId="6" fillId="0" borderId="40" xfId="1" applyFont="1" applyBorder="1" applyAlignment="1">
      <alignment horizontal="left" vertical="center" wrapText="1"/>
    </xf>
    <xf numFmtId="164" fontId="73" fillId="0" borderId="40" xfId="1" applyNumberFormat="1" applyFont="1" applyBorder="1" applyAlignment="1">
      <alignment horizontal="right" vertical="center"/>
    </xf>
    <xf numFmtId="164" fontId="73" fillId="0" borderId="36" xfId="1" applyNumberFormat="1" applyFont="1" applyBorder="1" applyAlignment="1">
      <alignment horizontal="right" vertical="center"/>
    </xf>
    <xf numFmtId="44" fontId="37" fillId="4" borderId="1" xfId="0" applyNumberFormat="1" applyFont="1" applyFill="1" applyBorder="1" applyAlignment="1">
      <alignment vertical="center"/>
    </xf>
    <xf numFmtId="0" fontId="0" fillId="0" borderId="40" xfId="0" applyBorder="1" applyAlignment="1">
      <alignment wrapText="1"/>
    </xf>
    <xf numFmtId="44" fontId="36" fillId="0" borderId="40" xfId="0" applyNumberFormat="1" applyFont="1" applyBorder="1" applyAlignment="1">
      <alignment vertical="center" wrapText="1"/>
    </xf>
    <xf numFmtId="0" fontId="37" fillId="20" borderId="46" xfId="0" applyFont="1" applyFill="1" applyBorder="1" applyAlignment="1">
      <alignment horizontal="left" vertical="center" wrapText="1"/>
    </xf>
    <xf numFmtId="44" fontId="37" fillId="20" borderId="41" xfId="0" applyNumberFormat="1" applyFont="1" applyFill="1" applyBorder="1" applyAlignment="1">
      <alignment vertical="center"/>
    </xf>
    <xf numFmtId="44" fontId="37" fillId="19" borderId="40" xfId="0" applyNumberFormat="1" applyFont="1" applyFill="1" applyBorder="1" applyAlignment="1">
      <alignment vertical="center" wrapText="1"/>
    </xf>
    <xf numFmtId="0" fontId="37" fillId="0" borderId="39" xfId="0" applyFont="1" applyBorder="1" applyAlignment="1">
      <alignment horizontal="center" vertical="center" wrapText="1"/>
    </xf>
    <xf numFmtId="0" fontId="5" fillId="0" borderId="40" xfId="0" applyFont="1" applyBorder="1" applyAlignment="1">
      <alignment vertical="center" wrapText="1"/>
    </xf>
    <xf numFmtId="44" fontId="17" fillId="19" borderId="40" xfId="0" applyNumberFormat="1" applyFont="1" applyFill="1" applyBorder="1" applyAlignment="1">
      <alignment vertical="center"/>
    </xf>
    <xf numFmtId="0" fontId="36" fillId="20" borderId="43" xfId="0" applyFont="1" applyFill="1" applyBorder="1" applyAlignment="1">
      <alignment vertical="center" wrapText="1"/>
    </xf>
    <xf numFmtId="44" fontId="36" fillId="20" borderId="36" xfId="0" applyNumberFormat="1" applyFont="1" applyFill="1" applyBorder="1" applyAlignment="1">
      <alignment vertical="center" wrapText="1"/>
    </xf>
    <xf numFmtId="0" fontId="16" fillId="0" borderId="40" xfId="0" applyFont="1" applyBorder="1" applyAlignment="1">
      <alignment horizontal="left" vertical="center" wrapText="1"/>
    </xf>
    <xf numFmtId="0" fontId="38" fillId="0" borderId="40" xfId="0" applyFont="1" applyBorder="1" applyAlignment="1">
      <alignment wrapText="1"/>
    </xf>
    <xf numFmtId="0" fontId="16" fillId="0" borderId="40" xfId="0" applyFont="1" applyBorder="1" applyAlignment="1">
      <alignment horizontal="left" vertical="top" wrapText="1"/>
    </xf>
    <xf numFmtId="44" fontId="1" fillId="0" borderId="40" xfId="0" applyNumberFormat="1" applyFont="1" applyBorder="1" applyAlignment="1">
      <alignment horizontal="center" vertical="center" wrapText="1"/>
    </xf>
    <xf numFmtId="0" fontId="1" fillId="0" borderId="40" xfId="0" applyFont="1" applyBorder="1" applyAlignment="1">
      <alignment horizontal="left" vertical="center" wrapText="1"/>
    </xf>
    <xf numFmtId="0" fontId="1" fillId="0" borderId="40" xfId="0" applyFont="1" applyBorder="1" applyAlignment="1">
      <alignment horizontal="left" vertical="top" wrapText="1"/>
    </xf>
    <xf numFmtId="44" fontId="16" fillId="0" borderId="40" xfId="0" applyNumberFormat="1" applyFont="1" applyBorder="1" applyAlignment="1">
      <alignment horizontal="center" vertical="center" wrapText="1"/>
    </xf>
    <xf numFmtId="0" fontId="39" fillId="0" borderId="40" xfId="0" applyFont="1" applyBorder="1" applyAlignment="1">
      <alignment vertical="center" wrapText="1"/>
    </xf>
    <xf numFmtId="0" fontId="42" fillId="0" borderId="40" xfId="0" applyFont="1" applyBorder="1" applyAlignment="1">
      <alignment horizontal="center" vertical="center" wrapText="1"/>
    </xf>
    <xf numFmtId="44" fontId="12" fillId="0" borderId="40" xfId="0" applyNumberFormat="1" applyFont="1" applyBorder="1" applyAlignment="1">
      <alignment wrapText="1"/>
    </xf>
    <xf numFmtId="0" fontId="42" fillId="0" borderId="40" xfId="0" applyFont="1" applyBorder="1" applyAlignment="1">
      <alignment horizontal="justify" vertical="center" wrapText="1"/>
    </xf>
    <xf numFmtId="4" fontId="12" fillId="0" borderId="40" xfId="0" applyNumberFormat="1" applyFont="1" applyBorder="1" applyAlignment="1">
      <alignment wrapText="1"/>
    </xf>
    <xf numFmtId="165" fontId="5" fillId="17" borderId="39" xfId="0" applyNumberFormat="1" applyFont="1" applyFill="1" applyBorder="1" applyAlignment="1">
      <alignment vertical="center"/>
    </xf>
    <xf numFmtId="0" fontId="29" fillId="0" borderId="39" xfId="0" applyFont="1" applyBorder="1" applyAlignment="1">
      <alignment horizontal="left" vertical="center" wrapText="1"/>
    </xf>
    <xf numFmtId="44" fontId="5" fillId="17" borderId="39" xfId="0" applyNumberFormat="1" applyFont="1" applyFill="1" applyBorder="1" applyAlignment="1">
      <alignment vertical="center"/>
    </xf>
    <xf numFmtId="0" fontId="23" fillId="0" borderId="39" xfId="0" applyFont="1" applyBorder="1" applyAlignment="1">
      <alignment horizontal="left" vertical="center" wrapText="1"/>
    </xf>
    <xf numFmtId="164" fontId="36" fillId="0" borderId="40" xfId="0" applyNumberFormat="1" applyFont="1" applyBorder="1" applyAlignment="1">
      <alignment vertical="center" wrapText="1"/>
    </xf>
    <xf numFmtId="0" fontId="36" fillId="0" borderId="40" xfId="0" applyFont="1" applyBorder="1" applyAlignment="1">
      <alignment horizontal="left" vertical="center" wrapText="1"/>
    </xf>
    <xf numFmtId="0" fontId="36" fillId="0" borderId="51" xfId="0" applyFont="1" applyBorder="1" applyAlignment="1">
      <alignment horizontal="center" vertical="center" wrapText="1"/>
    </xf>
    <xf numFmtId="164" fontId="4" fillId="0" borderId="40" xfId="0" applyNumberFormat="1" applyFont="1" applyBorder="1"/>
    <xf numFmtId="164" fontId="17" fillId="0" borderId="43" xfId="0" applyNumberFormat="1" applyFont="1" applyBorder="1" applyAlignment="1">
      <alignment vertical="center" wrapText="1"/>
    </xf>
    <xf numFmtId="0" fontId="41" fillId="0" borderId="40" xfId="0" applyFont="1" applyBorder="1" applyAlignment="1">
      <alignment vertical="center" wrapText="1"/>
    </xf>
    <xf numFmtId="0" fontId="37" fillId="23" borderId="40" xfId="0" applyFont="1" applyFill="1" applyBorder="1"/>
    <xf numFmtId="0" fontId="14" fillId="23" borderId="40" xfId="0" applyFont="1" applyFill="1" applyBorder="1" applyAlignment="1">
      <alignment horizontal="center" vertical="center" wrapText="1"/>
    </xf>
    <xf numFmtId="164" fontId="37" fillId="23" borderId="40" xfId="0" applyNumberFormat="1" applyFont="1" applyFill="1" applyBorder="1" applyAlignment="1">
      <alignment vertical="center"/>
    </xf>
    <xf numFmtId="165" fontId="37" fillId="4" borderId="1" xfId="0" applyNumberFormat="1" applyFont="1" applyFill="1" applyBorder="1" applyAlignment="1">
      <alignment vertical="center"/>
    </xf>
    <xf numFmtId="164" fontId="37" fillId="20" borderId="41" xfId="0" applyNumberFormat="1" applyFont="1" applyFill="1" applyBorder="1" applyAlignment="1">
      <alignment vertical="center"/>
    </xf>
    <xf numFmtId="164" fontId="37" fillId="19" borderId="40" xfId="0" applyNumberFormat="1" applyFont="1" applyFill="1" applyBorder="1" applyAlignment="1">
      <alignment vertical="center" wrapText="1"/>
    </xf>
    <xf numFmtId="0" fontId="36" fillId="0" borderId="22" xfId="0" applyFont="1" applyBorder="1" applyAlignment="1">
      <alignment vertical="center" wrapText="1"/>
    </xf>
    <xf numFmtId="0" fontId="36" fillId="0" borderId="20" xfId="0" applyFont="1" applyBorder="1" applyAlignment="1">
      <alignment vertical="center" wrapText="1"/>
    </xf>
    <xf numFmtId="0" fontId="37" fillId="3" borderId="40" xfId="0" applyFont="1" applyFill="1" applyBorder="1" applyAlignment="1">
      <alignment horizontal="center" vertical="center"/>
    </xf>
    <xf numFmtId="0" fontId="37" fillId="3" borderId="40" xfId="0" applyFont="1" applyFill="1" applyBorder="1" applyAlignment="1">
      <alignment vertical="center"/>
    </xf>
    <xf numFmtId="0" fontId="37" fillId="4" borderId="44" xfId="0" applyFont="1" applyFill="1" applyBorder="1" applyAlignment="1">
      <alignment horizontal="center" vertical="center"/>
    </xf>
    <xf numFmtId="0" fontId="52" fillId="26" borderId="57" xfId="0" applyFont="1" applyFill="1" applyBorder="1" applyAlignment="1">
      <alignment horizontal="center" vertical="center"/>
    </xf>
    <xf numFmtId="0" fontId="51" fillId="26" borderId="57" xfId="0" applyFont="1" applyFill="1" applyBorder="1" applyAlignment="1">
      <alignment horizontal="center" vertical="center" wrapText="1"/>
    </xf>
    <xf numFmtId="0" fontId="51" fillId="26" borderId="57" xfId="0" applyFont="1" applyFill="1" applyBorder="1" applyAlignment="1">
      <alignment horizontal="right" vertical="center" wrapText="1"/>
    </xf>
    <xf numFmtId="0" fontId="51" fillId="27" borderId="57" xfId="0" applyFont="1" applyFill="1" applyBorder="1" applyAlignment="1">
      <alignment horizontal="center" vertical="center" wrapText="1"/>
    </xf>
    <xf numFmtId="0" fontId="53" fillId="35" borderId="57" xfId="0" applyFont="1" applyFill="1" applyBorder="1" applyAlignment="1">
      <alignment horizontal="center" vertical="center" wrapText="1"/>
    </xf>
    <xf numFmtId="0" fontId="53" fillId="35" borderId="57" xfId="0" applyFont="1" applyFill="1" applyBorder="1" applyAlignment="1">
      <alignment horizontal="center" vertical="center"/>
    </xf>
    <xf numFmtId="0" fontId="53" fillId="0" borderId="57" xfId="0" applyFont="1" applyBorder="1" applyAlignment="1">
      <alignment horizontal="center" vertical="center"/>
    </xf>
    <xf numFmtId="0" fontId="54" fillId="28" borderId="57" xfId="0" applyFont="1" applyFill="1" applyBorder="1" applyAlignment="1">
      <alignment vertical="center" wrapText="1"/>
    </xf>
    <xf numFmtId="0" fontId="54" fillId="28" borderId="57" xfId="0" applyFont="1" applyFill="1" applyBorder="1" applyAlignment="1">
      <alignment horizontal="center" vertical="center" wrapText="1"/>
    </xf>
    <xf numFmtId="167" fontId="54" fillId="28" borderId="57" xfId="0" applyNumberFormat="1" applyFont="1" applyFill="1" applyBorder="1" applyAlignment="1">
      <alignment horizontal="right" vertical="center" wrapText="1"/>
    </xf>
    <xf numFmtId="10" fontId="54" fillId="28" borderId="57" xfId="0" applyNumberFormat="1" applyFont="1" applyFill="1" applyBorder="1" applyAlignment="1">
      <alignment horizontal="center" vertical="center" wrapText="1"/>
    </xf>
    <xf numFmtId="168" fontId="54" fillId="30" borderId="57" xfId="0" applyNumberFormat="1" applyFont="1" applyFill="1" applyBorder="1" applyAlignment="1">
      <alignment horizontal="center" vertical="center" wrapText="1"/>
    </xf>
    <xf numFmtId="0" fontId="54" fillId="0" borderId="57" xfId="0" applyFont="1" applyBorder="1" applyAlignment="1">
      <alignment horizontal="center" vertical="center" wrapText="1"/>
    </xf>
    <xf numFmtId="168" fontId="56" fillId="0" borderId="57" xfId="0" applyNumberFormat="1" applyFont="1" applyBorder="1" applyAlignment="1">
      <alignment horizontal="center" vertical="center" wrapText="1"/>
    </xf>
    <xf numFmtId="0" fontId="54" fillId="0" borderId="57" xfId="0" applyFont="1" applyBorder="1" applyAlignment="1">
      <alignment horizontal="left" vertical="center" wrapText="1"/>
    </xf>
    <xf numFmtId="0" fontId="57" fillId="0" borderId="57" xfId="0" applyFont="1" applyBorder="1" applyAlignment="1">
      <alignment wrapText="1"/>
    </xf>
    <xf numFmtId="0" fontId="59" fillId="0" borderId="57" xfId="0" applyFont="1" applyBorder="1" applyAlignment="1">
      <alignment vertical="center"/>
    </xf>
    <xf numFmtId="0" fontId="55" fillId="29" borderId="57" xfId="0" applyFont="1" applyFill="1" applyBorder="1" applyAlignment="1">
      <alignment horizontal="center" vertical="center" wrapText="1"/>
    </xf>
    <xf numFmtId="168" fontId="53" fillId="29" borderId="57" xfId="0" applyNumberFormat="1" applyFont="1" applyFill="1" applyBorder="1" applyAlignment="1">
      <alignment horizontal="center" vertical="center" wrapText="1"/>
    </xf>
    <xf numFmtId="0" fontId="53" fillId="0" borderId="57" xfId="0" applyFont="1" applyBorder="1" applyAlignment="1">
      <alignment horizontal="center" vertical="center" wrapText="1"/>
    </xf>
    <xf numFmtId="168" fontId="55" fillId="0" borderId="57" xfId="0" applyNumberFormat="1" applyFont="1" applyBorder="1" applyAlignment="1">
      <alignment horizontal="center" vertical="center" wrapText="1"/>
    </xf>
    <xf numFmtId="0" fontId="53" fillId="0" borderId="57" xfId="0" applyFont="1" applyBorder="1" applyAlignment="1">
      <alignment horizontal="left" vertical="center" wrapText="1"/>
    </xf>
    <xf numFmtId="0" fontId="55" fillId="0" borderId="57" xfId="0" applyFont="1" applyBorder="1" applyAlignment="1">
      <alignment horizontal="center" vertical="center"/>
    </xf>
    <xf numFmtId="0" fontId="55" fillId="0" borderId="57" xfId="0" applyFont="1" applyBorder="1" applyAlignment="1">
      <alignment horizontal="center" vertical="center" wrapText="1"/>
    </xf>
    <xf numFmtId="167" fontId="53" fillId="37" borderId="57" xfId="0" applyNumberFormat="1" applyFont="1" applyFill="1" applyBorder="1" applyAlignment="1">
      <alignment horizontal="right" vertical="center" wrapText="1"/>
    </xf>
    <xf numFmtId="0" fontId="56" fillId="37" borderId="57" xfId="0" applyFont="1" applyFill="1" applyBorder="1" applyAlignment="1">
      <alignment horizontal="center" vertical="center" wrapText="1"/>
    </xf>
    <xf numFmtId="0" fontId="54" fillId="37" borderId="57" xfId="0" applyFont="1" applyFill="1" applyBorder="1" applyAlignment="1">
      <alignment horizontal="center" vertical="center" wrapText="1"/>
    </xf>
    <xf numFmtId="0" fontId="54" fillId="38" borderId="57" xfId="0" applyFont="1" applyFill="1" applyBorder="1" applyAlignment="1">
      <alignment horizontal="center" vertical="center" wrapText="1"/>
    </xf>
    <xf numFmtId="168" fontId="56" fillId="38" borderId="57" xfId="0" applyNumberFormat="1" applyFont="1" applyFill="1" applyBorder="1" applyAlignment="1">
      <alignment horizontal="center" vertical="center" wrapText="1"/>
    </xf>
    <xf numFmtId="0" fontId="54" fillId="38" borderId="57" xfId="0" applyFont="1" applyFill="1" applyBorder="1" applyAlignment="1">
      <alignment horizontal="left" vertical="center" wrapText="1"/>
    </xf>
    <xf numFmtId="0" fontId="54" fillId="38" borderId="57" xfId="0" applyFont="1" applyFill="1" applyBorder="1" applyAlignment="1">
      <alignment wrapText="1"/>
    </xf>
    <xf numFmtId="167" fontId="54" fillId="31" borderId="57" xfId="0" applyNumberFormat="1" applyFont="1" applyFill="1" applyBorder="1" applyAlignment="1">
      <alignment horizontal="right" vertical="center" wrapText="1"/>
    </xf>
    <xf numFmtId="0" fontId="53" fillId="28" borderId="57" xfId="0" applyFont="1" applyFill="1" applyBorder="1" applyAlignment="1">
      <alignment horizontal="center" vertical="center" wrapText="1"/>
    </xf>
    <xf numFmtId="0" fontId="54" fillId="28" borderId="57" xfId="0" applyFont="1" applyFill="1" applyBorder="1" applyAlignment="1">
      <alignment horizontal="left" vertical="center" wrapText="1"/>
    </xf>
    <xf numFmtId="170" fontId="54" fillId="28" borderId="57" xfId="0" applyNumberFormat="1" applyFont="1" applyFill="1" applyBorder="1" applyAlignment="1">
      <alignment horizontal="center" vertical="center" wrapText="1"/>
    </xf>
    <xf numFmtId="0" fontId="54" fillId="0" borderId="57" xfId="0" applyFont="1" applyBorder="1" applyAlignment="1">
      <alignment wrapText="1"/>
    </xf>
    <xf numFmtId="0" fontId="54" fillId="40" borderId="57" xfId="0" applyFont="1" applyFill="1" applyBorder="1" applyAlignment="1">
      <alignment horizontal="left" vertical="center" wrapText="1"/>
    </xf>
    <xf numFmtId="0" fontId="56" fillId="0" borderId="57" xfId="0" applyFont="1" applyBorder="1" applyAlignment="1">
      <alignment horizontal="center" vertical="center" wrapText="1"/>
    </xf>
    <xf numFmtId="170" fontId="56" fillId="0" borderId="57" xfId="0" applyNumberFormat="1" applyFont="1" applyBorder="1" applyAlignment="1">
      <alignment horizontal="center" vertical="center" wrapText="1"/>
    </xf>
    <xf numFmtId="167" fontId="56" fillId="0" borderId="57" xfId="0" applyNumberFormat="1" applyFont="1" applyBorder="1" applyAlignment="1">
      <alignment horizontal="right" vertical="center" wrapText="1"/>
    </xf>
    <xf numFmtId="10" fontId="56" fillId="0" borderId="57" xfId="0" applyNumberFormat="1" applyFont="1" applyBorder="1" applyAlignment="1">
      <alignment horizontal="center" vertical="center" wrapText="1"/>
    </xf>
    <xf numFmtId="0" fontId="68" fillId="0" borderId="63" xfId="0" applyFont="1" applyBorder="1" applyAlignment="1">
      <alignment horizontal="left" vertical="center" wrapText="1"/>
    </xf>
    <xf numFmtId="0" fontId="55" fillId="0" borderId="57" xfId="0" applyFont="1" applyBorder="1" applyAlignment="1">
      <alignment vertical="center" wrapText="1"/>
    </xf>
    <xf numFmtId="0" fontId="68" fillId="0" borderId="57" xfId="0" applyFont="1" applyBorder="1" applyAlignment="1">
      <alignment horizontal="left" vertical="center" wrapText="1"/>
    </xf>
    <xf numFmtId="0" fontId="69" fillId="0" borderId="57" xfId="0" applyFont="1" applyBorder="1"/>
    <xf numFmtId="0" fontId="59" fillId="0" borderId="57" xfId="0" applyFont="1" applyBorder="1" applyAlignment="1">
      <alignment horizontal="left" vertical="center" wrapText="1"/>
    </xf>
    <xf numFmtId="0" fontId="53" fillId="40" borderId="57" xfId="0" applyFont="1" applyFill="1" applyBorder="1" applyAlignment="1">
      <alignment horizontal="left" vertical="center" wrapText="1"/>
    </xf>
    <xf numFmtId="0" fontId="59" fillId="0" borderId="57" xfId="0" applyFont="1" applyBorder="1" applyAlignment="1">
      <alignment horizontal="center" vertical="center"/>
    </xf>
    <xf numFmtId="171" fontId="59" fillId="0" borderId="57" xfId="0" applyNumberFormat="1" applyFont="1" applyBorder="1" applyAlignment="1">
      <alignment horizontal="center" vertical="center"/>
    </xf>
    <xf numFmtId="10" fontId="55" fillId="0" borderId="57" xfId="0" applyNumberFormat="1" applyFont="1" applyBorder="1" applyAlignment="1">
      <alignment horizontal="center" vertical="center" wrapText="1"/>
    </xf>
    <xf numFmtId="168" fontId="53" fillId="30" borderId="57" xfId="0" applyNumberFormat="1" applyFont="1" applyFill="1" applyBorder="1" applyAlignment="1">
      <alignment horizontal="center" vertical="center" wrapText="1"/>
    </xf>
    <xf numFmtId="0" fontId="53" fillId="0" borderId="57" xfId="0" applyFont="1" applyBorder="1" applyAlignment="1">
      <alignment wrapText="1"/>
    </xf>
    <xf numFmtId="0" fontId="68" fillId="0" borderId="62" xfId="0" applyFont="1" applyBorder="1" applyAlignment="1">
      <alignment horizontal="center" vertical="center" wrapText="1"/>
    </xf>
    <xf numFmtId="167" fontId="54" fillId="38" borderId="57" xfId="0" applyNumberFormat="1" applyFont="1" applyFill="1" applyBorder="1" applyAlignment="1">
      <alignment vertical="center" wrapText="1"/>
    </xf>
    <xf numFmtId="10" fontId="56" fillId="38" borderId="57" xfId="0" applyNumberFormat="1" applyFont="1" applyFill="1" applyBorder="1" applyAlignment="1">
      <alignment horizontal="center" vertical="center" wrapText="1"/>
    </xf>
    <xf numFmtId="168" fontId="54" fillId="37" borderId="57" xfId="0" applyNumberFormat="1" applyFont="1" applyFill="1" applyBorder="1" applyAlignment="1">
      <alignment horizontal="center" vertical="center" wrapText="1"/>
    </xf>
    <xf numFmtId="167" fontId="54" fillId="41" borderId="57" xfId="0" applyNumberFormat="1" applyFont="1" applyFill="1" applyBorder="1" applyAlignment="1">
      <alignment horizontal="right" vertical="center" wrapText="1"/>
    </xf>
    <xf numFmtId="10" fontId="56" fillId="42" borderId="57" xfId="0" applyNumberFormat="1" applyFont="1" applyFill="1" applyBorder="1" applyAlignment="1">
      <alignment horizontal="center" vertical="center" wrapText="1"/>
    </xf>
    <xf numFmtId="168" fontId="54" fillId="43" borderId="57" xfId="0" applyNumberFormat="1" applyFont="1" applyFill="1" applyBorder="1" applyAlignment="1">
      <alignment horizontal="center" vertical="center" wrapText="1"/>
    </xf>
    <xf numFmtId="0" fontId="54" fillId="42" borderId="57" xfId="0" applyFont="1" applyFill="1" applyBorder="1" applyAlignment="1">
      <alignment horizontal="center" vertical="center" wrapText="1"/>
    </xf>
    <xf numFmtId="168" fontId="56" fillId="42" borderId="57" xfId="0" applyNumberFormat="1" applyFont="1" applyFill="1" applyBorder="1" applyAlignment="1">
      <alignment horizontal="center" vertical="center" wrapText="1"/>
    </xf>
    <xf numFmtId="0" fontId="54" fillId="42" borderId="57" xfId="0" applyFont="1" applyFill="1" applyBorder="1" applyAlignment="1">
      <alignment horizontal="left" vertical="center" wrapText="1"/>
    </xf>
    <xf numFmtId="0" fontId="54" fillId="42" borderId="57" xfId="0" applyFont="1" applyFill="1" applyBorder="1" applyAlignment="1">
      <alignment wrapText="1"/>
    </xf>
    <xf numFmtId="170" fontId="51" fillId="44" borderId="57" xfId="0" applyNumberFormat="1" applyFont="1" applyFill="1" applyBorder="1" applyAlignment="1">
      <alignment horizontal="center" vertical="center" wrapText="1"/>
    </xf>
    <xf numFmtId="0" fontId="51" fillId="44" borderId="57" xfId="0" applyFont="1" applyFill="1" applyBorder="1" applyAlignment="1">
      <alignment horizontal="center" vertical="center" wrapText="1"/>
    </xf>
    <xf numFmtId="170" fontId="51" fillId="44" borderId="57" xfId="0" applyNumberFormat="1" applyFont="1" applyFill="1" applyBorder="1" applyAlignment="1">
      <alignment horizontal="right" vertical="center" wrapText="1"/>
    </xf>
    <xf numFmtId="10" fontId="51" fillId="44" borderId="57" xfId="0" applyNumberFormat="1" applyFont="1" applyFill="1" applyBorder="1" applyAlignment="1">
      <alignment horizontal="center" vertical="center" wrapText="1"/>
    </xf>
    <xf numFmtId="0" fontId="54" fillId="45" borderId="57" xfId="0" applyFont="1" applyFill="1" applyBorder="1" applyAlignment="1">
      <alignment horizontal="center" vertical="center" wrapText="1"/>
    </xf>
    <xf numFmtId="168" fontId="56" fillId="45" borderId="57" xfId="0" applyNumberFormat="1" applyFont="1" applyFill="1" applyBorder="1" applyAlignment="1">
      <alignment horizontal="center" vertical="center" wrapText="1"/>
    </xf>
    <xf numFmtId="0" fontId="54" fillId="45" borderId="57" xfId="0" applyFont="1" applyFill="1" applyBorder="1" applyAlignment="1">
      <alignment horizontal="left" vertical="center" wrapText="1"/>
    </xf>
    <xf numFmtId="0" fontId="54" fillId="45" borderId="57" xfId="0" applyFont="1" applyFill="1" applyBorder="1" applyAlignment="1">
      <alignment wrapText="1"/>
    </xf>
    <xf numFmtId="0" fontId="69" fillId="34" borderId="57" xfId="0" applyFont="1" applyFill="1" applyBorder="1"/>
    <xf numFmtId="0" fontId="61" fillId="34" borderId="57" xfId="0" applyFont="1" applyFill="1" applyBorder="1" applyAlignment="1">
      <alignment wrapText="1"/>
    </xf>
    <xf numFmtId="0" fontId="61" fillId="0" borderId="57" xfId="0" applyFont="1" applyBorder="1" applyAlignment="1">
      <alignment wrapText="1"/>
    </xf>
    <xf numFmtId="0" fontId="54" fillId="0" borderId="57" xfId="0" applyFont="1" applyBorder="1" applyAlignment="1">
      <alignment horizontal="center" vertical="center"/>
    </xf>
    <xf numFmtId="0" fontId="56" fillId="30" borderId="57" xfId="0" applyFont="1" applyFill="1" applyBorder="1" applyAlignment="1">
      <alignment horizontal="center" vertical="center" wrapText="1"/>
    </xf>
    <xf numFmtId="170" fontId="56" fillId="30" borderId="57" xfId="0" applyNumberFormat="1" applyFont="1" applyFill="1" applyBorder="1" applyAlignment="1">
      <alignment horizontal="center" vertical="center" wrapText="1"/>
    </xf>
    <xf numFmtId="3" fontId="56" fillId="30" borderId="57" xfId="0" applyNumberFormat="1" applyFont="1" applyFill="1" applyBorder="1" applyAlignment="1">
      <alignment horizontal="center" vertical="center" wrapText="1"/>
    </xf>
    <xf numFmtId="167" fontId="56" fillId="30" borderId="57" xfId="0" applyNumberFormat="1" applyFont="1" applyFill="1" applyBorder="1" applyAlignment="1">
      <alignment horizontal="right" vertical="center" wrapText="1"/>
    </xf>
    <xf numFmtId="0" fontId="54" fillId="30" borderId="57" xfId="0" applyFont="1" applyFill="1" applyBorder="1" applyAlignment="1">
      <alignment horizontal="center" vertical="center" wrapText="1"/>
    </xf>
    <xf numFmtId="0" fontId="54" fillId="40" borderId="57" xfId="0" applyFont="1" applyFill="1" applyBorder="1" applyAlignment="1">
      <alignment vertical="center" wrapText="1"/>
    </xf>
    <xf numFmtId="3" fontId="56" fillId="0" borderId="57" xfId="0" applyNumberFormat="1" applyFont="1" applyBorder="1" applyAlignment="1">
      <alignment horizontal="center" vertical="center" wrapText="1"/>
    </xf>
    <xf numFmtId="167" fontId="56" fillId="0" borderId="57" xfId="0" applyNumberFormat="1" applyFont="1" applyBorder="1" applyAlignment="1">
      <alignment horizontal="center" vertical="center" wrapText="1"/>
    </xf>
    <xf numFmtId="0" fontId="62" fillId="0" borderId="57" xfId="0" applyFont="1" applyBorder="1" applyAlignment="1">
      <alignment horizontal="center" vertical="center" wrapText="1"/>
    </xf>
    <xf numFmtId="170" fontId="59" fillId="0" borderId="57" xfId="0" applyNumberFormat="1" applyFont="1" applyBorder="1" applyAlignment="1">
      <alignment horizontal="center" vertical="center" wrapText="1"/>
    </xf>
    <xf numFmtId="0" fontId="68" fillId="0" borderId="57" xfId="0" applyFont="1" applyBorder="1" applyAlignment="1">
      <alignment horizontal="left" vertical="top" wrapText="1"/>
    </xf>
    <xf numFmtId="0" fontId="55" fillId="0" borderId="57" xfId="0" applyFont="1" applyBorder="1" applyAlignment="1">
      <alignment horizontal="left" vertical="center" wrapText="1"/>
    </xf>
    <xf numFmtId="0" fontId="68" fillId="0" borderId="61" xfId="0" applyFont="1" applyBorder="1" applyAlignment="1">
      <alignment vertical="top" wrapText="1"/>
    </xf>
    <xf numFmtId="0" fontId="69" fillId="38" borderId="57" xfId="0" applyFont="1" applyFill="1" applyBorder="1"/>
    <xf numFmtId="0" fontId="61" fillId="38" borderId="57" xfId="0" applyFont="1" applyFill="1" applyBorder="1" applyAlignment="1">
      <alignment wrapText="1"/>
    </xf>
    <xf numFmtId="170" fontId="51" fillId="27" borderId="57" xfId="0" applyNumberFormat="1" applyFont="1" applyFill="1" applyBorder="1" applyAlignment="1">
      <alignment horizontal="right" vertical="center" wrapText="1"/>
    </xf>
    <xf numFmtId="10" fontId="51" fillId="27" borderId="57" xfId="0" applyNumberFormat="1" applyFont="1" applyFill="1" applyBorder="1" applyAlignment="1">
      <alignment horizontal="center" vertical="center" wrapText="1"/>
    </xf>
    <xf numFmtId="0" fontId="4" fillId="4" borderId="39" xfId="0" applyFont="1" applyFill="1" applyBorder="1" applyAlignment="1">
      <alignment horizontal="left" vertical="center"/>
    </xf>
    <xf numFmtId="165" fontId="5" fillId="0" borderId="39"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0" fontId="0" fillId="0" borderId="39" xfId="0" applyBorder="1" applyAlignment="1">
      <alignment horizontal="center" vertical="center"/>
    </xf>
    <xf numFmtId="0" fontId="0" fillId="0" borderId="69" xfId="0" applyBorder="1" applyAlignment="1">
      <alignment horizontal="center" vertical="center"/>
    </xf>
    <xf numFmtId="0" fontId="0" fillId="0" borderId="46" xfId="0" applyBorder="1" applyAlignment="1">
      <alignment horizontal="center" vertical="center"/>
    </xf>
    <xf numFmtId="0" fontId="37" fillId="0" borderId="68" xfId="0" applyFont="1" applyBorder="1" applyAlignment="1">
      <alignment vertical="center"/>
    </xf>
    <xf numFmtId="0" fontId="37" fillId="4" borderId="46" xfId="0" applyFont="1" applyFill="1" applyBorder="1" applyAlignment="1">
      <alignment horizontal="center" vertical="center"/>
    </xf>
    <xf numFmtId="164" fontId="37" fillId="4" borderId="40" xfId="0" applyNumberFormat="1" applyFont="1" applyFill="1" applyBorder="1" applyAlignment="1">
      <alignment vertical="center"/>
    </xf>
    <xf numFmtId="0" fontId="46" fillId="0" borderId="40" xfId="0" applyFont="1" applyBorder="1" applyAlignment="1">
      <alignment horizontal="left" vertical="center" wrapText="1"/>
    </xf>
    <xf numFmtId="164" fontId="36" fillId="0" borderId="40" xfId="0" applyNumberFormat="1" applyFont="1" applyBorder="1" applyAlignment="1">
      <alignment vertical="center"/>
    </xf>
    <xf numFmtId="0" fontId="47" fillId="0" borderId="40" xfId="0" applyFont="1" applyBorder="1" applyAlignment="1">
      <alignment wrapText="1"/>
    </xf>
    <xf numFmtId="0" fontId="0" fillId="0" borderId="40" xfId="0" applyBorder="1" applyAlignment="1">
      <alignment horizontal="left" vertical="center" wrapText="1"/>
    </xf>
    <xf numFmtId="164" fontId="14" fillId="0" borderId="40" xfId="0" applyNumberFormat="1" applyFont="1" applyBorder="1" applyAlignment="1">
      <alignment vertical="center"/>
    </xf>
    <xf numFmtId="0" fontId="0" fillId="23" borderId="40" xfId="0" applyFill="1" applyBorder="1" applyAlignment="1">
      <alignment wrapText="1"/>
    </xf>
    <xf numFmtId="0" fontId="37" fillId="23" borderId="40" xfId="0" applyFont="1" applyFill="1" applyBorder="1" applyAlignment="1">
      <alignment horizontal="center" vertical="center" wrapText="1"/>
    </xf>
    <xf numFmtId="164" fontId="17" fillId="23" borderId="40" xfId="0" applyNumberFormat="1" applyFont="1" applyFill="1" applyBorder="1" applyAlignment="1">
      <alignment vertical="center"/>
    </xf>
    <xf numFmtId="0" fontId="43" fillId="23" borderId="40" xfId="0" applyFont="1" applyFill="1" applyBorder="1" applyAlignment="1">
      <alignment horizontal="center" vertical="center" wrapText="1"/>
    </xf>
    <xf numFmtId="0" fontId="36" fillId="23" borderId="40" xfId="0" applyFont="1" applyFill="1" applyBorder="1" applyAlignment="1">
      <alignment horizontal="center" vertical="center" wrapText="1"/>
    </xf>
    <xf numFmtId="164" fontId="14" fillId="23" borderId="40" xfId="0" applyNumberFormat="1" applyFont="1" applyFill="1" applyBorder="1" applyAlignment="1">
      <alignment vertical="center"/>
    </xf>
    <xf numFmtId="0" fontId="36" fillId="0" borderId="68" xfId="0" applyFont="1" applyBorder="1" applyAlignment="1">
      <alignment horizontal="center" vertical="center" wrapText="1"/>
    </xf>
    <xf numFmtId="164" fontId="36" fillId="0" borderId="40" xfId="0" applyNumberFormat="1" applyFont="1" applyBorder="1"/>
    <xf numFmtId="0" fontId="36" fillId="0" borderId="41" xfId="0" applyFont="1" applyBorder="1" applyAlignment="1">
      <alignment horizontal="left" vertical="center" wrapText="1"/>
    </xf>
    <xf numFmtId="164" fontId="36" fillId="0" borderId="69" xfId="0" applyNumberFormat="1" applyFont="1" applyBorder="1" applyAlignment="1">
      <alignment vertical="center"/>
    </xf>
    <xf numFmtId="0" fontId="37" fillId="20" borderId="39" xfId="0" applyFont="1" applyFill="1" applyBorder="1" applyAlignment="1">
      <alignment horizontal="left" vertical="center" wrapText="1"/>
    </xf>
    <xf numFmtId="165" fontId="5" fillId="18" borderId="39" xfId="0" applyNumberFormat="1" applyFont="1" applyFill="1" applyBorder="1" applyAlignment="1">
      <alignment vertical="center"/>
    </xf>
    <xf numFmtId="166" fontId="5" fillId="17" borderId="39" xfId="0" applyNumberFormat="1" applyFont="1" applyFill="1" applyBorder="1" applyAlignment="1">
      <alignment vertical="center" wrapText="1"/>
    </xf>
    <xf numFmtId="0" fontId="23" fillId="18" borderId="39" xfId="0" applyFont="1" applyFill="1" applyBorder="1" applyAlignment="1">
      <alignment horizontal="center" vertical="center" wrapText="1"/>
    </xf>
    <xf numFmtId="0" fontId="22" fillId="18" borderId="39" xfId="0" applyFont="1" applyFill="1" applyBorder="1" applyAlignment="1">
      <alignment horizontal="center" vertical="center" wrapText="1"/>
    </xf>
    <xf numFmtId="166" fontId="5" fillId="18" borderId="39" xfId="0" applyNumberFormat="1" applyFont="1" applyFill="1" applyBorder="1" applyAlignment="1">
      <alignment vertical="center" wrapText="1"/>
    </xf>
    <xf numFmtId="0" fontId="22" fillId="18" borderId="39" xfId="0" applyFont="1" applyFill="1" applyBorder="1" applyAlignment="1">
      <alignment horizontal="left" vertical="center" wrapText="1"/>
    </xf>
    <xf numFmtId="166" fontId="29" fillId="18" borderId="39" xfId="0" applyNumberFormat="1" applyFont="1" applyFill="1" applyBorder="1" applyAlignment="1">
      <alignment vertical="center" wrapText="1"/>
    </xf>
    <xf numFmtId="0" fontId="29" fillId="18" borderId="39" xfId="0" applyFont="1" applyFill="1" applyBorder="1" applyAlignment="1">
      <alignment horizontal="center" vertical="center" wrapText="1"/>
    </xf>
    <xf numFmtId="0" fontId="37" fillId="4" borderId="69" xfId="0" applyFont="1" applyFill="1" applyBorder="1" applyAlignment="1">
      <alignment horizontal="center" vertical="center"/>
    </xf>
    <xf numFmtId="0" fontId="37" fillId="4" borderId="69" xfId="0" applyFont="1" applyFill="1" applyBorder="1" applyAlignment="1">
      <alignment horizontal="center" vertical="center" wrapText="1"/>
    </xf>
    <xf numFmtId="165" fontId="37" fillId="4" borderId="69" xfId="0" applyNumberFormat="1" applyFont="1" applyFill="1" applyBorder="1" applyAlignment="1">
      <alignment horizontal="center" vertical="center"/>
    </xf>
    <xf numFmtId="0" fontId="37" fillId="0" borderId="39" xfId="0" applyFont="1" applyBorder="1" applyAlignment="1">
      <alignment horizontal="left" vertical="center"/>
    </xf>
    <xf numFmtId="0" fontId="10" fillId="2" borderId="57" xfId="0" applyFont="1" applyFill="1" applyBorder="1" applyAlignment="1">
      <alignment horizontal="center" vertical="center"/>
    </xf>
    <xf numFmtId="0" fontId="7" fillId="3" borderId="57" xfId="0" applyFont="1" applyFill="1" applyBorder="1" applyAlignment="1">
      <alignment horizontal="center" vertical="center"/>
    </xf>
    <xf numFmtId="0" fontId="7" fillId="4" borderId="57" xfId="0" applyFont="1" applyFill="1" applyBorder="1" applyAlignment="1">
      <alignment horizontal="center" vertical="center"/>
    </xf>
    <xf numFmtId="0" fontId="7" fillId="4" borderId="57" xfId="0" applyFont="1" applyFill="1" applyBorder="1" applyAlignment="1">
      <alignment horizontal="center" vertical="center" wrapText="1"/>
    </xf>
    <xf numFmtId="165" fontId="7" fillId="4" borderId="57" xfId="0" applyNumberFormat="1" applyFont="1" applyFill="1" applyBorder="1" applyAlignment="1">
      <alignment horizontal="center" vertical="center"/>
    </xf>
    <xf numFmtId="0" fontId="0" fillId="0" borderId="57" xfId="0" applyBorder="1" applyAlignment="1">
      <alignment horizontal="center" vertical="center" wrapText="1"/>
    </xf>
    <xf numFmtId="165" fontId="0" fillId="18" borderId="57" xfId="0" applyNumberFormat="1" applyFill="1" applyBorder="1" applyAlignment="1">
      <alignment horizontal="center" vertical="center"/>
    </xf>
    <xf numFmtId="165" fontId="0" fillId="17" borderId="57" xfId="0" applyNumberFormat="1" applyFill="1" applyBorder="1" applyAlignment="1">
      <alignment horizontal="center" vertical="center"/>
    </xf>
    <xf numFmtId="0" fontId="27" fillId="18" borderId="57" xfId="0" applyFont="1" applyFill="1" applyBorder="1" applyAlignment="1">
      <alignment horizontal="center" vertical="center" wrapText="1"/>
    </xf>
    <xf numFmtId="0" fontId="0" fillId="0" borderId="57" xfId="0" applyBorder="1" applyAlignment="1">
      <alignment horizontal="center" vertical="center"/>
    </xf>
    <xf numFmtId="165" fontId="7" fillId="6" borderId="57" xfId="0" applyNumberFormat="1" applyFont="1" applyFill="1" applyBorder="1" applyAlignment="1">
      <alignment horizontal="center" vertical="center"/>
    </xf>
    <xf numFmtId="0" fontId="31" fillId="0" borderId="57" xfId="0" applyFont="1" applyBorder="1" applyAlignment="1">
      <alignment horizontal="center" vertical="center" wrapText="1"/>
    </xf>
    <xf numFmtId="165" fontId="31" fillId="18" borderId="57" xfId="0" applyNumberFormat="1" applyFont="1" applyFill="1" applyBorder="1" applyAlignment="1">
      <alignment horizontal="center" vertical="center"/>
    </xf>
    <xf numFmtId="0" fontId="27" fillId="0" borderId="57" xfId="0" applyFont="1" applyBorder="1" applyAlignment="1">
      <alignment horizontal="center" vertical="center" wrapText="1"/>
    </xf>
    <xf numFmtId="0" fontId="27" fillId="0" borderId="57" xfId="0" applyFont="1" applyBorder="1" applyAlignment="1">
      <alignment horizontal="center" vertical="center"/>
    </xf>
    <xf numFmtId="165" fontId="27" fillId="18" borderId="57" xfId="0" applyNumberFormat="1" applyFont="1" applyFill="1" applyBorder="1" applyAlignment="1">
      <alignment horizontal="center" vertical="center"/>
    </xf>
    <xf numFmtId="0" fontId="0" fillId="0" borderId="40" xfId="0" applyBorder="1" applyAlignment="1">
      <alignment horizontal="center" vertical="center" wrapText="1"/>
    </xf>
    <xf numFmtId="164" fontId="17" fillId="0" borderId="63" xfId="0" applyNumberFormat="1" applyFont="1" applyBorder="1" applyAlignment="1">
      <alignment horizontal="center" vertical="center"/>
    </xf>
    <xf numFmtId="164" fontId="17" fillId="0" borderId="40" xfId="0" applyNumberFormat="1" applyFont="1" applyBorder="1" applyAlignment="1">
      <alignment horizontal="center" vertical="center"/>
    </xf>
    <xf numFmtId="165" fontId="37" fillId="4" borderId="39" xfId="0" applyNumberFormat="1" applyFont="1" applyFill="1" applyBorder="1" applyAlignment="1">
      <alignment horizontal="center" vertical="center"/>
    </xf>
    <xf numFmtId="164" fontId="36" fillId="0" borderId="39" xfId="0" applyNumberFormat="1" applyFont="1" applyBorder="1" applyAlignment="1">
      <alignment horizontal="center" vertical="center"/>
    </xf>
    <xf numFmtId="164" fontId="37" fillId="0" borderId="81" xfId="0" applyNumberFormat="1" applyFont="1" applyBorder="1" applyAlignment="1">
      <alignment horizontal="center" vertical="center"/>
    </xf>
    <xf numFmtId="0" fontId="37" fillId="0" borderId="68" xfId="0" applyFont="1" applyBorder="1" applyAlignment="1">
      <alignment horizontal="center" vertical="center" wrapText="1"/>
    </xf>
    <xf numFmtId="0" fontId="37" fillId="20" borderId="68" xfId="0" applyFont="1" applyFill="1" applyBorder="1" applyAlignment="1">
      <alignment horizontal="center" vertical="center" wrapText="1"/>
    </xf>
    <xf numFmtId="164" fontId="36" fillId="20" borderId="71" xfId="0" applyNumberFormat="1" applyFont="1" applyFill="1" applyBorder="1" applyAlignment="1">
      <alignment horizontal="center" vertical="center"/>
    </xf>
    <xf numFmtId="164" fontId="36" fillId="20" borderId="41" xfId="0" applyNumberFormat="1" applyFont="1" applyFill="1" applyBorder="1" applyAlignment="1">
      <alignment horizontal="center" vertical="center"/>
    </xf>
    <xf numFmtId="165" fontId="22" fillId="18" borderId="39" xfId="0" applyNumberFormat="1" applyFont="1" applyFill="1" applyBorder="1" applyAlignment="1">
      <alignment vertical="center"/>
    </xf>
    <xf numFmtId="0" fontId="5" fillId="0" borderId="81" xfId="0" applyFont="1" applyBorder="1" applyAlignment="1">
      <alignment horizontal="center" vertical="center" wrapText="1"/>
    </xf>
    <xf numFmtId="0" fontId="7" fillId="4" borderId="39" xfId="0" applyFont="1" applyFill="1" applyBorder="1" applyAlignment="1">
      <alignment horizontal="center" vertical="center"/>
    </xf>
    <xf numFmtId="0" fontId="7" fillId="4" borderId="39" xfId="0" applyFont="1" applyFill="1" applyBorder="1" applyAlignment="1">
      <alignment horizontal="center" vertical="center" wrapText="1"/>
    </xf>
    <xf numFmtId="165" fontId="7" fillId="4" borderId="39" xfId="0" applyNumberFormat="1" applyFont="1" applyFill="1" applyBorder="1" applyAlignment="1">
      <alignment horizontal="center" vertical="center"/>
    </xf>
    <xf numFmtId="0" fontId="0" fillId="0" borderId="39" xfId="0" applyBorder="1" applyAlignment="1">
      <alignment horizontal="center" vertical="center" wrapText="1"/>
    </xf>
    <xf numFmtId="165" fontId="0" fillId="18" borderId="39" xfId="0" applyNumberFormat="1" applyFill="1" applyBorder="1" applyAlignment="1">
      <alignment vertical="center"/>
    </xf>
    <xf numFmtId="165" fontId="0" fillId="17" borderId="39" xfId="0" applyNumberFormat="1" applyFill="1" applyBorder="1" applyAlignment="1">
      <alignment vertical="center"/>
    </xf>
    <xf numFmtId="0" fontId="30" fillId="18" borderId="39" xfId="0" applyFont="1" applyFill="1" applyBorder="1" applyAlignment="1">
      <alignment horizontal="center" vertical="center" wrapText="1"/>
    </xf>
    <xf numFmtId="0" fontId="27" fillId="18" borderId="39" xfId="0" applyFont="1" applyFill="1" applyBorder="1" applyAlignment="1">
      <alignment horizontal="center" vertical="center" wrapText="1"/>
    </xf>
    <xf numFmtId="0" fontId="27" fillId="18" borderId="39" xfId="0" applyFont="1" applyFill="1" applyBorder="1" applyAlignment="1">
      <alignment horizontal="left" vertical="center" wrapText="1"/>
    </xf>
    <xf numFmtId="166" fontId="0" fillId="17" borderId="39" xfId="0" applyNumberFormat="1" applyFill="1" applyBorder="1" applyAlignment="1">
      <alignment vertical="center" wrapText="1"/>
    </xf>
    <xf numFmtId="165" fontId="27" fillId="18" borderId="39" xfId="0" applyNumberFormat="1" applyFont="1" applyFill="1" applyBorder="1" applyAlignment="1">
      <alignment vertical="center"/>
    </xf>
    <xf numFmtId="164" fontId="37" fillId="4" borderId="39" xfId="0" applyNumberFormat="1" applyFont="1" applyFill="1" applyBorder="1" applyAlignment="1">
      <alignment vertical="center"/>
    </xf>
    <xf numFmtId="0" fontId="0" fillId="0" borderId="39" xfId="0" applyBorder="1" applyAlignment="1">
      <alignment horizontal="left" vertical="center" wrapText="1"/>
    </xf>
    <xf numFmtId="0" fontId="36" fillId="0" borderId="86" xfId="0" applyFont="1" applyBorder="1" applyAlignment="1">
      <alignment horizontal="left" vertical="center" wrapText="1"/>
    </xf>
    <xf numFmtId="164" fontId="17" fillId="0" borderId="43" xfId="0" applyNumberFormat="1" applyFont="1" applyBorder="1" applyAlignment="1">
      <alignment vertical="center"/>
    </xf>
    <xf numFmtId="0" fontId="0" fillId="0" borderId="40" xfId="0" applyBorder="1" applyAlignment="1">
      <alignment vertical="center" wrapText="1"/>
    </xf>
    <xf numFmtId="0" fontId="0" fillId="0" borderId="86" xfId="0" applyBorder="1" applyAlignment="1">
      <alignment horizontal="left" vertical="center" wrapText="1"/>
    </xf>
    <xf numFmtId="0" fontId="0" fillId="0" borderId="43" xfId="0" applyBorder="1" applyAlignment="1">
      <alignment horizontal="left" vertical="center" wrapText="1"/>
    </xf>
    <xf numFmtId="0" fontId="27" fillId="0" borderId="39" xfId="0" applyFont="1" applyBorder="1" applyAlignment="1">
      <alignment horizontal="center" vertical="center" wrapText="1"/>
    </xf>
    <xf numFmtId="0" fontId="20" fillId="12" borderId="39" xfId="0" applyFont="1" applyFill="1" applyBorder="1" applyAlignment="1">
      <alignment horizontal="left" vertical="center" wrapText="1"/>
    </xf>
    <xf numFmtId="0" fontId="0" fillId="0" borderId="39" xfId="0" applyBorder="1" applyAlignment="1">
      <alignment vertical="center" wrapText="1"/>
    </xf>
    <xf numFmtId="165" fontId="0" fillId="18" borderId="69" xfId="0" applyNumberFormat="1" applyFill="1" applyBorder="1" applyAlignment="1">
      <alignment horizontal="center" vertical="center"/>
    </xf>
    <xf numFmtId="0" fontId="0" fillId="0" borderId="86" xfId="0" applyBorder="1" applyAlignment="1">
      <alignment horizontal="center" vertical="center" wrapText="1"/>
    </xf>
    <xf numFmtId="0" fontId="0" fillId="0" borderId="69" xfId="0" applyBorder="1" applyAlignment="1">
      <alignment vertical="center" wrapText="1"/>
    </xf>
    <xf numFmtId="0" fontId="31" fillId="0" borderId="39" xfId="0" applyFont="1" applyBorder="1" applyAlignment="1">
      <alignment horizontal="center" vertical="center" wrapText="1"/>
    </xf>
    <xf numFmtId="165" fontId="31" fillId="18" borderId="39" xfId="0" applyNumberFormat="1" applyFont="1" applyFill="1" applyBorder="1" applyAlignment="1">
      <alignment vertical="center"/>
    </xf>
    <xf numFmtId="0" fontId="30" fillId="0" borderId="39" xfId="0" applyFont="1" applyBorder="1" applyAlignment="1">
      <alignment horizontal="center" vertical="center" wrapText="1"/>
    </xf>
    <xf numFmtId="165" fontId="30" fillId="18" borderId="39" xfId="0" applyNumberFormat="1" applyFont="1" applyFill="1" applyBorder="1" applyAlignment="1">
      <alignment vertical="center"/>
    </xf>
    <xf numFmtId="165" fontId="30" fillId="17" borderId="39" xfId="0" applyNumberFormat="1" applyFont="1" applyFill="1" applyBorder="1" applyAlignment="1">
      <alignment vertical="center"/>
    </xf>
    <xf numFmtId="0" fontId="37" fillId="4" borderId="86" xfId="0" applyFont="1" applyFill="1" applyBorder="1" applyAlignment="1">
      <alignment horizontal="center" vertical="center" wrapText="1"/>
    </xf>
    <xf numFmtId="164" fontId="37" fillId="4" borderId="69" xfId="0" applyNumberFormat="1" applyFont="1" applyFill="1" applyBorder="1" applyAlignment="1">
      <alignment horizontal="center" vertical="center" wrapText="1"/>
    </xf>
    <xf numFmtId="164" fontId="36" fillId="0" borderId="39" xfId="0" applyNumberFormat="1" applyFont="1" applyBorder="1" applyAlignment="1">
      <alignment horizontal="center" vertical="center" wrapText="1"/>
    </xf>
    <xf numFmtId="164" fontId="0" fillId="0" borderId="40" xfId="0" applyNumberFormat="1" applyBorder="1" applyAlignment="1">
      <alignment horizontal="center" vertical="center" wrapText="1"/>
    </xf>
    <xf numFmtId="0" fontId="36" fillId="0" borderId="36" xfId="0" applyFont="1" applyBorder="1" applyAlignment="1">
      <alignment horizontal="center" vertical="center" wrapText="1"/>
    </xf>
    <xf numFmtId="0" fontId="10" fillId="2" borderId="40" xfId="0" applyFont="1" applyFill="1" applyBorder="1" applyAlignment="1">
      <alignment horizontal="center" vertical="center"/>
    </xf>
    <xf numFmtId="0" fontId="7" fillId="3" borderId="40" xfId="0" applyFont="1" applyFill="1" applyBorder="1" applyAlignment="1">
      <alignment horizontal="center" vertical="center"/>
    </xf>
    <xf numFmtId="0" fontId="7" fillId="4" borderId="40" xfId="0" applyFont="1" applyFill="1" applyBorder="1" applyAlignment="1">
      <alignment horizontal="center" vertical="center"/>
    </xf>
    <xf numFmtId="0" fontId="7" fillId="4" borderId="40" xfId="0" applyFont="1" applyFill="1" applyBorder="1" applyAlignment="1">
      <alignment horizontal="center" vertical="center" wrapText="1"/>
    </xf>
    <xf numFmtId="165" fontId="7" fillId="4" borderId="40" xfId="0" applyNumberFormat="1" applyFont="1" applyFill="1" applyBorder="1" applyAlignment="1">
      <alignment horizontal="center" vertical="center"/>
    </xf>
    <xf numFmtId="0" fontId="27" fillId="0" borderId="40" xfId="0" applyFont="1" applyBorder="1" applyAlignment="1">
      <alignment horizontal="center" vertical="center" wrapText="1"/>
    </xf>
    <xf numFmtId="165" fontId="27" fillId="18" borderId="40" xfId="0" applyNumberFormat="1" applyFont="1" applyFill="1" applyBorder="1" applyAlignment="1">
      <alignment horizontal="center" vertical="center"/>
    </xf>
    <xf numFmtId="0" fontId="30" fillId="0" borderId="40" xfId="0" applyFont="1" applyBorder="1" applyAlignment="1">
      <alignment horizontal="center" vertical="center" wrapText="1"/>
    </xf>
    <xf numFmtId="165" fontId="30" fillId="18" borderId="40" xfId="0" applyNumberFormat="1" applyFont="1" applyFill="1" applyBorder="1" applyAlignment="1">
      <alignment horizontal="center" vertical="center"/>
    </xf>
    <xf numFmtId="165" fontId="0" fillId="17" borderId="40" xfId="0" applyNumberFormat="1" applyFill="1" applyBorder="1" applyAlignment="1">
      <alignment horizontal="center" vertical="center"/>
    </xf>
    <xf numFmtId="165" fontId="0" fillId="18" borderId="40" xfId="0" applyNumberFormat="1" applyFill="1" applyBorder="1" applyAlignment="1">
      <alignment horizontal="center" vertical="center"/>
    </xf>
    <xf numFmtId="0" fontId="0" fillId="0" borderId="40" xfId="0" applyBorder="1" applyAlignment="1">
      <alignment horizontal="center" vertical="center"/>
    </xf>
    <xf numFmtId="165" fontId="0" fillId="18" borderId="40" xfId="0" applyNumberFormat="1" applyFill="1" applyBorder="1" applyAlignment="1">
      <alignment horizontal="center" vertical="center" wrapText="1"/>
    </xf>
    <xf numFmtId="0" fontId="0" fillId="0" borderId="89" xfId="0" applyBorder="1" applyAlignment="1">
      <alignment vertical="center" wrapText="1"/>
    </xf>
    <xf numFmtId="0" fontId="0" fillId="0" borderId="90" xfId="0" applyBorder="1" applyAlignment="1">
      <alignment vertical="center" wrapText="1"/>
    </xf>
    <xf numFmtId="165" fontId="7" fillId="6" borderId="40" xfId="0" applyNumberFormat="1" applyFont="1" applyFill="1" applyBorder="1" applyAlignment="1">
      <alignment horizontal="center" vertical="center"/>
    </xf>
    <xf numFmtId="165" fontId="27" fillId="18" borderId="40" xfId="0" applyNumberFormat="1" applyFont="1" applyFill="1" applyBorder="1" applyAlignment="1">
      <alignment horizontal="center" vertical="center" wrapText="1"/>
    </xf>
    <xf numFmtId="0" fontId="31" fillId="0" borderId="40" xfId="0" applyFont="1" applyBorder="1" applyAlignment="1">
      <alignment horizontal="center" vertical="center" wrapText="1"/>
    </xf>
    <xf numFmtId="165" fontId="31" fillId="18" borderId="40" xfId="0" applyNumberFormat="1" applyFont="1" applyFill="1" applyBorder="1" applyAlignment="1">
      <alignment horizontal="center" vertical="center" wrapText="1"/>
    </xf>
    <xf numFmtId="165" fontId="5" fillId="0" borderId="38" xfId="0" applyNumberFormat="1" applyFont="1" applyBorder="1" applyAlignment="1">
      <alignment horizontal="center" vertical="center"/>
    </xf>
    <xf numFmtId="0" fontId="4" fillId="3" borderId="52" xfId="0" applyFont="1" applyFill="1" applyBorder="1" applyAlignment="1">
      <alignment horizontal="center" vertical="center"/>
    </xf>
    <xf numFmtId="0" fontId="5" fillId="0" borderId="39" xfId="0" applyFont="1" applyBorder="1" applyAlignment="1">
      <alignment horizontal="center" vertical="center" wrapText="1"/>
    </xf>
    <xf numFmtId="0" fontId="5" fillId="0" borderId="39" xfId="0" applyFont="1" applyBorder="1" applyAlignment="1">
      <alignment horizontal="center" vertical="center"/>
    </xf>
    <xf numFmtId="3" fontId="5" fillId="0" borderId="39" xfId="0" applyNumberFormat="1" applyFont="1" applyBorder="1" applyAlignment="1">
      <alignment horizontal="center" vertical="center" wrapText="1"/>
    </xf>
    <xf numFmtId="165" fontId="5" fillId="0" borderId="39" xfId="0" applyNumberFormat="1" applyFont="1" applyBorder="1" applyAlignment="1">
      <alignment horizontal="center" vertical="center"/>
    </xf>
    <xf numFmtId="165" fontId="5" fillId="0" borderId="39" xfId="0" applyNumberFormat="1" applyFont="1" applyBorder="1" applyAlignment="1">
      <alignment horizontal="center" vertical="center" wrapText="1"/>
    </xf>
    <xf numFmtId="165" fontId="5" fillId="0" borderId="53" xfId="0" applyNumberFormat="1" applyFont="1" applyBorder="1" applyAlignment="1">
      <alignment horizontal="center" vertical="center"/>
    </xf>
    <xf numFmtId="165" fontId="5" fillId="6" borderId="39" xfId="0" applyNumberFormat="1" applyFont="1" applyFill="1" applyBorder="1" applyAlignment="1">
      <alignment horizontal="center" vertical="center"/>
    </xf>
    <xf numFmtId="0" fontId="24" fillId="0" borderId="39" xfId="0" applyFont="1" applyBorder="1" applyAlignment="1">
      <alignment horizontal="center" vertical="center" wrapText="1"/>
    </xf>
    <xf numFmtId="0" fontId="5" fillId="0" borderId="38" xfId="0" applyFont="1" applyBorder="1" applyAlignment="1">
      <alignment horizontal="center" vertical="center"/>
    </xf>
    <xf numFmtId="0" fontId="5" fillId="0" borderId="44" xfId="0" applyFont="1" applyBorder="1" applyAlignment="1">
      <alignment horizontal="center" vertical="center"/>
    </xf>
    <xf numFmtId="0" fontId="5" fillId="0" borderId="53" xfId="0" applyFont="1" applyBorder="1" applyAlignment="1">
      <alignment horizontal="center" vertical="center"/>
    </xf>
    <xf numFmtId="0" fontId="5" fillId="0" borderId="46" xfId="0" applyFont="1" applyBorder="1" applyAlignment="1">
      <alignment horizontal="center" vertical="center"/>
    </xf>
    <xf numFmtId="0" fontId="5" fillId="0" borderId="54" xfId="0" applyFont="1" applyBorder="1" applyAlignment="1">
      <alignment horizontal="center" vertical="center"/>
    </xf>
    <xf numFmtId="0" fontId="21" fillId="8" borderId="0" xfId="0" applyFont="1" applyFill="1" applyAlignment="1">
      <alignment horizontal="center" vertical="center"/>
    </xf>
    <xf numFmtId="0" fontId="5" fillId="0" borderId="38"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53" xfId="0" applyFont="1" applyBorder="1" applyAlignment="1">
      <alignment horizontal="center" vertical="center" wrapText="1"/>
    </xf>
    <xf numFmtId="0" fontId="4" fillId="3" borderId="55" xfId="0" applyFont="1" applyFill="1" applyBorder="1" applyAlignment="1">
      <alignment horizontal="center" vertical="center"/>
    </xf>
    <xf numFmtId="0" fontId="36" fillId="0" borderId="40"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58" xfId="0" applyFont="1" applyBorder="1" applyAlignment="1">
      <alignment horizontal="center" vertical="center" wrapText="1"/>
    </xf>
    <xf numFmtId="0" fontId="37" fillId="19" borderId="40"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11" xfId="0" applyFont="1" applyFill="1" applyBorder="1" applyAlignment="1">
      <alignment horizontal="center" vertical="center" wrapText="1"/>
    </xf>
    <xf numFmtId="164" fontId="36" fillId="0" borderId="43" xfId="0" applyNumberFormat="1" applyFont="1" applyBorder="1" applyAlignment="1">
      <alignment horizontal="center" vertical="center" wrapText="1"/>
    </xf>
    <xf numFmtId="164" fontId="36" fillId="0" borderId="5" xfId="0" applyNumberFormat="1" applyFont="1" applyBorder="1" applyAlignment="1">
      <alignment horizontal="center" vertical="center" wrapText="1"/>
    </xf>
    <xf numFmtId="164" fontId="36" fillId="0" borderId="9" xfId="0" applyNumberFormat="1" applyFont="1" applyBorder="1" applyAlignment="1">
      <alignment horizontal="center" vertical="center" wrapText="1"/>
    </xf>
    <xf numFmtId="0" fontId="35" fillId="19" borderId="8" xfId="0" applyFont="1" applyFill="1" applyBorder="1" applyAlignment="1">
      <alignment horizontal="center" vertical="center" wrapText="1"/>
    </xf>
    <xf numFmtId="0" fontId="35" fillId="19" borderId="11" xfId="0" applyFont="1" applyFill="1" applyBorder="1" applyAlignment="1">
      <alignment horizontal="center" vertical="center" wrapText="1"/>
    </xf>
    <xf numFmtId="0" fontId="35" fillId="19" borderId="14" xfId="0" applyFont="1" applyFill="1" applyBorder="1" applyAlignment="1">
      <alignment horizontal="center" vertical="center" wrapText="1"/>
    </xf>
    <xf numFmtId="0" fontId="35" fillId="19" borderId="8" xfId="2" applyFont="1" applyFill="1" applyBorder="1" applyAlignment="1">
      <alignment horizontal="center"/>
    </xf>
    <xf numFmtId="0" fontId="35" fillId="19" borderId="11" xfId="2" applyFont="1" applyFill="1" applyBorder="1" applyAlignment="1">
      <alignment horizontal="center"/>
    </xf>
    <xf numFmtId="0" fontId="36" fillId="0" borderId="1" xfId="0" applyFont="1" applyBorder="1" applyAlignment="1">
      <alignment horizontal="center" vertical="center" wrapText="1"/>
    </xf>
    <xf numFmtId="0" fontId="36" fillId="0" borderId="44"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59"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39" xfId="0" applyFont="1" applyBorder="1" applyAlignment="1">
      <alignment horizontal="center" vertical="center" wrapText="1"/>
    </xf>
    <xf numFmtId="0" fontId="36" fillId="0" borderId="46" xfId="0" applyFont="1" applyBorder="1" applyAlignment="1">
      <alignment horizontal="center" vertical="center" wrapText="1"/>
    </xf>
    <xf numFmtId="0" fontId="36" fillId="0" borderId="39" xfId="0" applyFont="1" applyBorder="1" applyAlignment="1">
      <alignment horizontal="center" vertical="center"/>
    </xf>
    <xf numFmtId="0" fontId="36" fillId="0" borderId="1" xfId="0" applyFont="1" applyBorder="1" applyAlignment="1">
      <alignment horizontal="center" vertical="center"/>
    </xf>
    <xf numFmtId="0" fontId="36" fillId="0" borderId="34" xfId="0" applyFont="1" applyBorder="1" applyAlignment="1">
      <alignment horizontal="center" vertical="center" wrapText="1"/>
    </xf>
    <xf numFmtId="0" fontId="36" fillId="0" borderId="56" xfId="0" applyFont="1" applyBorder="1" applyAlignment="1">
      <alignment horizontal="center" vertical="center" wrapText="1"/>
    </xf>
    <xf numFmtId="0" fontId="36" fillId="20" borderId="39" xfId="0" applyFont="1" applyFill="1" applyBorder="1" applyAlignment="1">
      <alignment horizontal="center" vertical="center" wrapText="1"/>
    </xf>
    <xf numFmtId="0" fontId="5" fillId="0" borderId="45" xfId="0" applyFont="1" applyBorder="1" applyAlignment="1">
      <alignment horizontal="center" vertical="center" wrapText="1"/>
    </xf>
    <xf numFmtId="0" fontId="5" fillId="0" borderId="0" xfId="0" applyFont="1" applyAlignment="1">
      <alignment horizontal="center" vertical="center" wrapText="1"/>
    </xf>
    <xf numFmtId="0" fontId="4" fillId="3" borderId="8"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23" fillId="0" borderId="46" xfId="0" applyFont="1" applyBorder="1" applyAlignment="1">
      <alignment horizontal="center" vertical="center"/>
    </xf>
    <xf numFmtId="0" fontId="23" fillId="0" borderId="54" xfId="0" applyFont="1" applyBorder="1" applyAlignment="1">
      <alignment horizontal="center" vertical="center"/>
    </xf>
    <xf numFmtId="0" fontId="0" fillId="0" borderId="45" xfId="0" applyBorder="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center" vertical="center"/>
    </xf>
    <xf numFmtId="0" fontId="16" fillId="0" borderId="5" xfId="1" applyFont="1" applyBorder="1" applyAlignment="1">
      <alignment horizontal="center" vertical="center" wrapText="1"/>
    </xf>
    <xf numFmtId="0" fontId="16" fillId="0" borderId="9" xfId="1" applyFont="1" applyBorder="1" applyAlignment="1">
      <alignment horizontal="center" vertical="center" wrapText="1"/>
    </xf>
    <xf numFmtId="0" fontId="16" fillId="0" borderId="5" xfId="1" applyFont="1" applyBorder="1" applyAlignment="1">
      <alignment horizontal="center" vertical="center"/>
    </xf>
    <xf numFmtId="0" fontId="16" fillId="0" borderId="9" xfId="1" applyFont="1" applyBorder="1" applyAlignment="1">
      <alignment horizontal="center" vertical="center"/>
    </xf>
    <xf numFmtId="164" fontId="17" fillId="0" borderId="43" xfId="1" applyNumberFormat="1" applyFont="1" applyBorder="1" applyAlignment="1">
      <alignment horizontal="center" vertical="center"/>
    </xf>
    <xf numFmtId="164" fontId="17" fillId="0" borderId="9" xfId="1" applyNumberFormat="1" applyFont="1" applyBorder="1" applyAlignment="1">
      <alignment horizontal="center" vertical="center"/>
    </xf>
    <xf numFmtId="0" fontId="14" fillId="10" borderId="10" xfId="1" applyFont="1" applyFill="1" applyBorder="1" applyAlignment="1">
      <alignment horizontal="center" vertical="center"/>
    </xf>
    <xf numFmtId="0" fontId="14" fillId="10" borderId="7" xfId="1" applyFont="1" applyFill="1" applyBorder="1" applyAlignment="1">
      <alignment horizontal="center" vertical="center"/>
    </xf>
    <xf numFmtId="0" fontId="16" fillId="0" borderId="43" xfId="1" applyFont="1" applyBorder="1" applyAlignment="1">
      <alignment horizontal="center" vertical="center" wrapText="1"/>
    </xf>
    <xf numFmtId="164" fontId="16" fillId="0" borderId="43" xfId="1" applyNumberFormat="1" applyFont="1" applyBorder="1" applyAlignment="1">
      <alignment horizontal="center" vertical="center"/>
    </xf>
    <xf numFmtId="164" fontId="16" fillId="0" borderId="9" xfId="1" applyNumberFormat="1" applyFont="1" applyBorder="1" applyAlignment="1">
      <alignment horizontal="center" vertical="center"/>
    </xf>
    <xf numFmtId="0" fontId="19" fillId="14" borderId="0" xfId="1" applyFont="1" applyFill="1" applyAlignment="1">
      <alignment horizontal="center" vertical="center"/>
    </xf>
    <xf numFmtId="0" fontId="17" fillId="19" borderId="36" xfId="0" applyFont="1" applyFill="1" applyBorder="1" applyAlignment="1">
      <alignment horizontal="center" vertical="center" wrapText="1"/>
    </xf>
    <xf numFmtId="0" fontId="17" fillId="19" borderId="42" xfId="0" applyFont="1" applyFill="1" applyBorder="1" applyAlignment="1">
      <alignment horizontal="center" vertical="center" wrapText="1"/>
    </xf>
    <xf numFmtId="0" fontId="37" fillId="20" borderId="40" xfId="0" applyFont="1" applyFill="1" applyBorder="1" applyAlignment="1">
      <alignment horizontal="center" vertical="center" wrapText="1"/>
    </xf>
    <xf numFmtId="0" fontId="37" fillId="0" borderId="36" xfId="0" applyFont="1" applyBorder="1" applyAlignment="1">
      <alignment horizontal="center" vertical="center" wrapText="1"/>
    </xf>
    <xf numFmtId="0" fontId="37" fillId="0" borderId="35" xfId="0" applyFont="1" applyBorder="1" applyAlignment="1">
      <alignment horizontal="center" vertical="center" wrapText="1"/>
    </xf>
    <xf numFmtId="0" fontId="37" fillId="19" borderId="10" xfId="0" applyFont="1" applyFill="1" applyBorder="1" applyAlignment="1">
      <alignment horizontal="center" vertical="center" wrapText="1"/>
    </xf>
    <xf numFmtId="0" fontId="37" fillId="19" borderId="7" xfId="0" applyFont="1" applyFill="1" applyBorder="1" applyAlignment="1">
      <alignment horizontal="center" vertical="center" wrapText="1"/>
    </xf>
    <xf numFmtId="0" fontId="37" fillId="19" borderId="60" xfId="0" applyFont="1" applyFill="1" applyBorder="1" applyAlignment="1">
      <alignment horizontal="center" vertical="center" wrapText="1"/>
    </xf>
    <xf numFmtId="0" fontId="36" fillId="0" borderId="8" xfId="0" applyFont="1" applyBorder="1" applyAlignment="1">
      <alignment horizontal="center" vertical="center" wrapText="1"/>
    </xf>
    <xf numFmtId="0" fontId="36" fillId="0" borderId="47" xfId="0" applyFont="1" applyBorder="1" applyAlignment="1">
      <alignment horizontal="center" vertical="center" wrapText="1"/>
    </xf>
    <xf numFmtId="0" fontId="36" fillId="0" borderId="0" xfId="0" applyFont="1" applyAlignment="1">
      <alignment horizontal="center" vertical="center" wrapText="1"/>
    </xf>
    <xf numFmtId="0" fontId="36" fillId="0" borderId="7" xfId="0" applyFont="1" applyBorder="1" applyAlignment="1">
      <alignment horizontal="center" vertical="center" wrapText="1"/>
    </xf>
    <xf numFmtId="0" fontId="36" fillId="0" borderId="48"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9" xfId="0" applyFont="1" applyBorder="1" applyAlignment="1">
      <alignment horizontal="center" vertical="center" wrapText="1"/>
    </xf>
    <xf numFmtId="0" fontId="32" fillId="21" borderId="8" xfId="0" applyFont="1" applyFill="1" applyBorder="1" applyAlignment="1">
      <alignment horizontal="center" wrapText="1"/>
    </xf>
    <xf numFmtId="0" fontId="32" fillId="21" borderId="11" xfId="0" applyFont="1" applyFill="1" applyBorder="1" applyAlignment="1">
      <alignment horizontal="center" wrapText="1"/>
    </xf>
    <xf numFmtId="0" fontId="39" fillId="0" borderId="40" xfId="0" applyFont="1" applyBorder="1" applyAlignment="1">
      <alignment horizontal="center" vertical="center" wrapText="1"/>
    </xf>
    <xf numFmtId="0" fontId="39" fillId="0" borderId="43"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9" xfId="0" applyFont="1" applyBorder="1" applyAlignment="1">
      <alignment horizontal="center" vertical="center" wrapText="1"/>
    </xf>
    <xf numFmtId="0" fontId="40" fillId="0" borderId="40" xfId="2" applyFont="1" applyBorder="1" applyAlignment="1">
      <alignment horizontal="left" vertical="center" wrapText="1"/>
    </xf>
    <xf numFmtId="0" fontId="38" fillId="0" borderId="43" xfId="0" applyFont="1" applyBorder="1" applyAlignment="1">
      <alignment horizontal="center" wrapText="1"/>
    </xf>
    <xf numFmtId="0" fontId="38" fillId="0" borderId="9" xfId="0" applyFont="1" applyBorder="1" applyAlignment="1">
      <alignment horizontal="center" wrapText="1"/>
    </xf>
    <xf numFmtId="44" fontId="12" fillId="0" borderId="40" xfId="0" applyNumberFormat="1" applyFont="1" applyBorder="1" applyAlignment="1">
      <alignment horizontal="center" vertical="center" wrapText="1"/>
    </xf>
    <xf numFmtId="0" fontId="38" fillId="0" borderId="5" xfId="0" applyFont="1" applyBorder="1" applyAlignment="1">
      <alignment horizontal="center" wrapText="1"/>
    </xf>
    <xf numFmtId="44" fontId="1" fillId="0" borderId="43" xfId="0" applyNumberFormat="1" applyFont="1" applyBorder="1" applyAlignment="1">
      <alignment horizontal="center" vertical="center" wrapText="1"/>
    </xf>
    <xf numFmtId="44" fontId="1" fillId="0" borderId="5" xfId="0" applyNumberFormat="1" applyFont="1" applyBorder="1" applyAlignment="1">
      <alignment horizontal="center" vertical="center" wrapText="1"/>
    </xf>
    <xf numFmtId="44" fontId="1" fillId="0" borderId="9" xfId="0" applyNumberFormat="1" applyFont="1" applyBorder="1" applyAlignment="1">
      <alignment horizontal="center" vertical="center" wrapText="1"/>
    </xf>
    <xf numFmtId="0" fontId="1" fillId="0" borderId="4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2" fillId="8" borderId="0" xfId="0" applyFont="1" applyFill="1" applyAlignment="1">
      <alignment horizontal="center" vertical="center"/>
    </xf>
    <xf numFmtId="0" fontId="5" fillId="0" borderId="41" xfId="0" applyFont="1" applyBorder="1" applyAlignment="1">
      <alignment horizontal="center" vertical="center"/>
    </xf>
    <xf numFmtId="44" fontId="5" fillId="17" borderId="40" xfId="0" applyNumberFormat="1" applyFont="1" applyFill="1" applyBorder="1" applyAlignment="1">
      <alignment horizontal="center" vertical="center"/>
    </xf>
    <xf numFmtId="0" fontId="4" fillId="3" borderId="11" xfId="0" applyFont="1" applyFill="1" applyBorder="1" applyAlignment="1">
      <alignment horizontal="center" vertical="center"/>
    </xf>
    <xf numFmtId="0" fontId="5" fillId="0" borderId="42" xfId="0" applyFont="1" applyBorder="1" applyAlignment="1">
      <alignment horizontal="center" vertical="center"/>
    </xf>
    <xf numFmtId="44" fontId="5" fillId="17" borderId="1" xfId="0" applyNumberFormat="1" applyFont="1" applyFill="1" applyBorder="1" applyAlignment="1">
      <alignment horizontal="center" vertical="center" wrapText="1"/>
    </xf>
    <xf numFmtId="44" fontId="5" fillId="17" borderId="44" xfId="0" applyNumberFormat="1" applyFont="1" applyFill="1" applyBorder="1" applyAlignment="1">
      <alignment horizontal="center" vertical="center" wrapText="1"/>
    </xf>
    <xf numFmtId="0" fontId="5" fillId="0" borderId="40" xfId="0" applyFont="1" applyBorder="1" applyAlignment="1">
      <alignment horizontal="center" vertical="center" wrapText="1"/>
    </xf>
    <xf numFmtId="0" fontId="37" fillId="22" borderId="39" xfId="0" applyFont="1" applyFill="1" applyBorder="1" applyAlignment="1">
      <alignment horizontal="center" vertical="center" wrapText="1"/>
    </xf>
    <xf numFmtId="0" fontId="37" fillId="22" borderId="8" xfId="0" applyFont="1" applyFill="1" applyBorder="1" applyAlignment="1">
      <alignment horizontal="center" vertical="center" wrapText="1"/>
    </xf>
    <xf numFmtId="0" fontId="37" fillId="22" borderId="46" xfId="0" applyFont="1" applyFill="1" applyBorder="1" applyAlignment="1">
      <alignment horizontal="center" vertical="center" wrapText="1"/>
    </xf>
    <xf numFmtId="0" fontId="35" fillId="19" borderId="14" xfId="2" applyFont="1" applyFill="1" applyBorder="1" applyAlignment="1">
      <alignment horizontal="center"/>
    </xf>
    <xf numFmtId="0" fontId="7" fillId="0" borderId="40" xfId="0" applyFont="1" applyBorder="1" applyAlignment="1">
      <alignment horizontal="center"/>
    </xf>
    <xf numFmtId="0" fontId="37" fillId="19" borderId="9" xfId="0" applyFont="1" applyFill="1" applyBorder="1" applyAlignment="1">
      <alignment horizontal="center" vertical="center" wrapText="1"/>
    </xf>
    <xf numFmtId="0" fontId="36" fillId="0" borderId="4" xfId="0" applyFont="1" applyBorder="1" applyAlignment="1">
      <alignment horizontal="center" vertical="center" wrapText="1"/>
    </xf>
    <xf numFmtId="0" fontId="36" fillId="0" borderId="20" xfId="0" applyFont="1" applyBorder="1" applyAlignment="1">
      <alignment horizontal="center" vertical="center" wrapText="1"/>
    </xf>
    <xf numFmtId="164" fontId="36" fillId="20" borderId="40" xfId="0" applyNumberFormat="1" applyFont="1" applyFill="1" applyBorder="1" applyAlignment="1">
      <alignment horizontal="center" vertical="center"/>
    </xf>
    <xf numFmtId="0" fontId="36" fillId="20" borderId="40" xfId="0" applyFont="1" applyFill="1" applyBorder="1" applyAlignment="1">
      <alignment horizontal="center" vertical="center" wrapText="1"/>
    </xf>
    <xf numFmtId="0" fontId="37" fillId="20" borderId="40" xfId="0" applyFont="1" applyFill="1" applyBorder="1" applyAlignment="1">
      <alignment horizontal="left" vertical="center" wrapText="1"/>
    </xf>
    <xf numFmtId="0" fontId="37" fillId="19" borderId="40" xfId="0" applyFont="1" applyFill="1" applyBorder="1" applyAlignment="1">
      <alignment horizontal="left" vertical="center"/>
    </xf>
    <xf numFmtId="0" fontId="37" fillId="47" borderId="40" xfId="0" applyFont="1" applyFill="1" applyBorder="1" applyAlignment="1">
      <alignment horizontal="center" vertical="center"/>
    </xf>
    <xf numFmtId="0" fontId="36" fillId="0" borderId="40" xfId="0" applyFont="1" applyBorder="1" applyAlignment="1">
      <alignment horizontal="center" vertical="center"/>
    </xf>
    <xf numFmtId="0" fontId="37" fillId="47" borderId="40" xfId="0" applyFont="1" applyFill="1" applyBorder="1" applyAlignment="1">
      <alignment horizontal="center" vertical="center" wrapText="1"/>
    </xf>
    <xf numFmtId="0" fontId="35" fillId="19" borderId="40" xfId="2" applyFont="1" applyFill="1" applyBorder="1" applyAlignment="1">
      <alignment horizontal="center"/>
    </xf>
    <xf numFmtId="0" fontId="36" fillId="0" borderId="22"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45" xfId="0" applyFont="1" applyBorder="1" applyAlignment="1">
      <alignment horizontal="center" vertical="center" wrapText="1"/>
    </xf>
    <xf numFmtId="0" fontId="36" fillId="20" borderId="31" xfId="0" applyFont="1" applyFill="1" applyBorder="1" applyAlignment="1">
      <alignment horizontal="center" vertical="center" wrapText="1"/>
    </xf>
    <xf numFmtId="0" fontId="36" fillId="20" borderId="28" xfId="0" applyFont="1" applyFill="1" applyBorder="1" applyAlignment="1">
      <alignment horizontal="center" vertical="center" wrapText="1"/>
    </xf>
    <xf numFmtId="0" fontId="37" fillId="20" borderId="26" xfId="0" applyFont="1" applyFill="1" applyBorder="1" applyAlignment="1">
      <alignment horizontal="center" vertical="center" wrapText="1"/>
    </xf>
    <xf numFmtId="0" fontId="37" fillId="20" borderId="13" xfId="0" applyFont="1" applyFill="1" applyBorder="1" applyAlignment="1">
      <alignment horizontal="center" vertical="center" wrapText="1"/>
    </xf>
    <xf numFmtId="164" fontId="36" fillId="20" borderId="27" xfId="0" applyNumberFormat="1" applyFont="1" applyFill="1" applyBorder="1" applyAlignment="1">
      <alignment horizontal="center" vertical="center"/>
    </xf>
    <xf numFmtId="164" fontId="36" fillId="20" borderId="28" xfId="0" applyNumberFormat="1" applyFont="1" applyFill="1" applyBorder="1" applyAlignment="1">
      <alignment horizontal="center" vertical="center"/>
    </xf>
    <xf numFmtId="0" fontId="36" fillId="20" borderId="25" xfId="0" applyFont="1" applyFill="1" applyBorder="1" applyAlignment="1">
      <alignment horizontal="center" vertical="center" wrapText="1"/>
    </xf>
    <xf numFmtId="0" fontId="37" fillId="20" borderId="12" xfId="0" applyFont="1" applyFill="1" applyBorder="1" applyAlignment="1">
      <alignment horizontal="center" vertical="center" wrapText="1"/>
    </xf>
    <xf numFmtId="164" fontId="36" fillId="20" borderId="25" xfId="0" applyNumberFormat="1" applyFont="1" applyFill="1" applyBorder="1" applyAlignment="1">
      <alignment horizontal="center" vertical="center"/>
    </xf>
    <xf numFmtId="164" fontId="36" fillId="20" borderId="29" xfId="0" applyNumberFormat="1" applyFont="1" applyFill="1" applyBorder="1" applyAlignment="1">
      <alignment horizontal="center" vertical="center"/>
    </xf>
    <xf numFmtId="0" fontId="53" fillId="29" borderId="57" xfId="0" applyFont="1" applyFill="1" applyBorder="1" applyAlignment="1">
      <alignment horizontal="center" vertical="center" wrapText="1"/>
    </xf>
    <xf numFmtId="0" fontId="55" fillId="36" borderId="57" xfId="0" applyFont="1" applyFill="1" applyBorder="1" applyAlignment="1">
      <alignment horizontal="left" vertical="center" wrapText="1"/>
    </xf>
    <xf numFmtId="0" fontId="55" fillId="32" borderId="57" xfId="0" applyFont="1" applyFill="1" applyBorder="1" applyAlignment="1">
      <alignment horizontal="center" vertical="center" wrapText="1"/>
    </xf>
    <xf numFmtId="0" fontId="51" fillId="24" borderId="57" xfId="0" applyFont="1" applyFill="1" applyBorder="1" applyAlignment="1">
      <alignment horizontal="center" vertical="center"/>
    </xf>
    <xf numFmtId="0" fontId="51" fillId="25" borderId="57" xfId="0" applyFont="1" applyFill="1" applyBorder="1" applyAlignment="1">
      <alignment horizontal="center" vertical="center" wrapText="1"/>
    </xf>
    <xf numFmtId="0" fontId="51" fillId="25" borderId="57" xfId="0" applyFont="1" applyFill="1" applyBorder="1" applyAlignment="1">
      <alignment vertical="center" wrapText="1"/>
    </xf>
    <xf numFmtId="0" fontId="51" fillId="33" borderId="57" xfId="0" applyFont="1" applyFill="1" applyBorder="1" applyAlignment="1">
      <alignment horizontal="center" vertical="center" wrapText="1"/>
    </xf>
    <xf numFmtId="0" fontId="55" fillId="34" borderId="57" xfId="0" applyFont="1" applyFill="1" applyBorder="1" applyAlignment="1">
      <alignment horizontal="center" vertical="center" wrapText="1"/>
    </xf>
    <xf numFmtId="0" fontId="51" fillId="26" borderId="57" xfId="0" applyFont="1" applyFill="1" applyBorder="1" applyAlignment="1">
      <alignment horizontal="center" vertical="center" wrapText="1"/>
    </xf>
    <xf numFmtId="0" fontId="55" fillId="0" borderId="57" xfId="0" applyFont="1" applyBorder="1" applyAlignment="1">
      <alignment horizontal="left" vertical="center" wrapText="1"/>
    </xf>
    <xf numFmtId="0" fontId="67" fillId="0" borderId="61" xfId="1" applyFont="1" applyBorder="1" applyAlignment="1">
      <alignment horizontal="center" vertical="center" wrapText="1"/>
    </xf>
    <xf numFmtId="0" fontId="67" fillId="0" borderId="62" xfId="1" applyFont="1" applyBorder="1" applyAlignment="1">
      <alignment horizontal="center" vertical="center" wrapText="1"/>
    </xf>
    <xf numFmtId="0" fontId="67" fillId="0" borderId="63" xfId="1" applyFont="1" applyBorder="1" applyAlignment="1">
      <alignment horizontal="center" vertical="center" wrapText="1"/>
    </xf>
    <xf numFmtId="0" fontId="55" fillId="0" borderId="57" xfId="1" applyFont="1" applyBorder="1" applyAlignment="1">
      <alignment horizontal="center" vertical="center" wrapText="1"/>
    </xf>
    <xf numFmtId="0" fontId="53" fillId="0" borderId="57" xfId="0" applyFont="1" applyBorder="1" applyAlignment="1">
      <alignment horizontal="center" vertical="center"/>
    </xf>
    <xf numFmtId="169" fontId="55" fillId="0" borderId="57" xfId="0" applyNumberFormat="1" applyFont="1" applyBorder="1" applyAlignment="1">
      <alignment horizontal="center" vertical="center" wrapText="1"/>
    </xf>
    <xf numFmtId="0" fontId="55" fillId="29" borderId="57" xfId="0" applyFont="1" applyFill="1" applyBorder="1" applyAlignment="1">
      <alignment horizontal="center" vertical="center" wrapText="1"/>
    </xf>
    <xf numFmtId="0" fontId="55" fillId="0" borderId="57" xfId="0" applyFont="1" applyBorder="1" applyAlignment="1">
      <alignment horizontal="center" vertical="center" wrapText="1"/>
    </xf>
    <xf numFmtId="0" fontId="55" fillId="29" borderId="57" xfId="0" applyFont="1" applyFill="1" applyBorder="1" applyAlignment="1">
      <alignment horizontal="left" vertical="center" wrapText="1"/>
    </xf>
    <xf numFmtId="0" fontId="45" fillId="0" borderId="57" xfId="1" applyFont="1" applyBorder="1" applyAlignment="1">
      <alignment horizontal="center"/>
    </xf>
    <xf numFmtId="0" fontId="55" fillId="36" borderId="61" xfId="0" applyFont="1" applyFill="1" applyBorder="1" applyAlignment="1">
      <alignment horizontal="left" vertical="center" wrapText="1"/>
    </xf>
    <xf numFmtId="0" fontId="55" fillId="36" borderId="63" xfId="0" applyFont="1" applyFill="1" applyBorder="1" applyAlignment="1">
      <alignment horizontal="left" vertical="center" wrapText="1"/>
    </xf>
    <xf numFmtId="169" fontId="55" fillId="0" borderId="64" xfId="0" applyNumberFormat="1" applyFont="1" applyBorder="1" applyAlignment="1">
      <alignment horizontal="center" vertical="center" wrapText="1"/>
    </xf>
    <xf numFmtId="169" fontId="55" fillId="0" borderId="60" xfId="0" applyNumberFormat="1" applyFont="1" applyBorder="1" applyAlignment="1">
      <alignment horizontal="center" vertical="center" wrapText="1"/>
    </xf>
    <xf numFmtId="169" fontId="55" fillId="0" borderId="61" xfId="0" applyNumberFormat="1" applyFont="1" applyBorder="1" applyAlignment="1">
      <alignment horizontal="center" vertical="center" wrapText="1"/>
    </xf>
    <xf numFmtId="169" fontId="55" fillId="0" borderId="63" xfId="0" applyNumberFormat="1" applyFont="1" applyBorder="1" applyAlignment="1">
      <alignment horizontal="center" vertical="center" wrapText="1"/>
    </xf>
    <xf numFmtId="0" fontId="55" fillId="0" borderId="61" xfId="0" applyFont="1" applyBorder="1" applyAlignment="1">
      <alignment horizontal="left" vertical="center" wrapText="1"/>
    </xf>
    <xf numFmtId="0" fontId="55" fillId="0" borderId="63" xfId="0" applyFont="1" applyBorder="1" applyAlignment="1">
      <alignment horizontal="left" vertical="center" wrapText="1"/>
    </xf>
    <xf numFmtId="0" fontId="45" fillId="0" borderId="57" xfId="1" applyFont="1" applyBorder="1" applyAlignment="1">
      <alignment horizontal="center" vertical="center" wrapText="1"/>
    </xf>
    <xf numFmtId="0" fontId="54" fillId="37" borderId="57" xfId="0" applyFont="1" applyFill="1" applyBorder="1" applyAlignment="1">
      <alignment horizontal="center" vertical="center" wrapText="1"/>
    </xf>
    <xf numFmtId="0" fontId="55" fillId="38" borderId="57" xfId="0" applyFont="1" applyFill="1" applyBorder="1" applyAlignment="1">
      <alignment horizontal="center" vertical="center" wrapText="1"/>
    </xf>
    <xf numFmtId="0" fontId="54" fillId="31" borderId="65" xfId="0" applyFont="1" applyFill="1" applyBorder="1" applyAlignment="1">
      <alignment horizontal="center" vertical="center" wrapText="1"/>
    </xf>
    <xf numFmtId="0" fontId="54" fillId="31" borderId="66" xfId="0" applyFont="1" applyFill="1" applyBorder="1" applyAlignment="1">
      <alignment horizontal="center" vertical="center" wrapText="1"/>
    </xf>
    <xf numFmtId="0" fontId="54" fillId="31" borderId="67" xfId="0" applyFont="1" applyFill="1" applyBorder="1" applyAlignment="1">
      <alignment horizontal="center" vertical="center" wrapText="1"/>
    </xf>
    <xf numFmtId="0" fontId="68" fillId="38" borderId="57" xfId="0" applyFont="1" applyFill="1" applyBorder="1" applyAlignment="1">
      <alignment horizontal="center" vertical="center"/>
    </xf>
    <xf numFmtId="0" fontId="54" fillId="41" borderId="65" xfId="0" applyFont="1" applyFill="1" applyBorder="1" applyAlignment="1">
      <alignment horizontal="center" vertical="center" wrapText="1"/>
    </xf>
    <xf numFmtId="0" fontId="54" fillId="41" borderId="66" xfId="0" applyFont="1" applyFill="1" applyBorder="1" applyAlignment="1">
      <alignment horizontal="center" vertical="center" wrapText="1"/>
    </xf>
    <xf numFmtId="0" fontId="54" fillId="41" borderId="67" xfId="0" applyFont="1" applyFill="1" applyBorder="1" applyAlignment="1">
      <alignment horizontal="center" vertical="center" wrapText="1"/>
    </xf>
    <xf numFmtId="0" fontId="68" fillId="42" borderId="57" xfId="0" applyFont="1" applyFill="1" applyBorder="1" applyAlignment="1">
      <alignment horizontal="center" vertical="center"/>
    </xf>
    <xf numFmtId="0" fontId="51" fillId="44" borderId="57" xfId="0" applyFont="1" applyFill="1" applyBorder="1" applyAlignment="1">
      <alignment horizontal="center" vertical="center" wrapText="1"/>
    </xf>
    <xf numFmtId="0" fontId="68" fillId="35" borderId="57" xfId="0" applyFont="1" applyFill="1" applyBorder="1" applyAlignment="1">
      <alignment horizontal="center" vertical="center"/>
    </xf>
    <xf numFmtId="0" fontId="54" fillId="31" borderId="57" xfId="0" applyFont="1" applyFill="1" applyBorder="1" applyAlignment="1">
      <alignment horizontal="center" vertical="center" wrapText="1"/>
    </xf>
    <xf numFmtId="0" fontId="55" fillId="39" borderId="57" xfId="0" applyFont="1" applyFill="1" applyBorder="1" applyAlignment="1">
      <alignment horizontal="center" vertical="center" wrapText="1"/>
    </xf>
    <xf numFmtId="0" fontId="54" fillId="38" borderId="65" xfId="0" applyFont="1" applyFill="1" applyBorder="1" applyAlignment="1">
      <alignment horizontal="center" vertical="center" wrapText="1"/>
    </xf>
    <xf numFmtId="0" fontId="54" fillId="38" borderId="66" xfId="0" applyFont="1" applyFill="1" applyBorder="1" applyAlignment="1">
      <alignment horizontal="center" vertical="center" wrapText="1"/>
    </xf>
    <xf numFmtId="0" fontId="54" fillId="38" borderId="67" xfId="0" applyFont="1" applyFill="1" applyBorder="1" applyAlignment="1">
      <alignment horizontal="center" vertical="center" wrapText="1"/>
    </xf>
    <xf numFmtId="0" fontId="55" fillId="38" borderId="57" xfId="0" applyFont="1" applyFill="1" applyBorder="1" applyAlignment="1">
      <alignment horizontal="center" vertical="center"/>
    </xf>
    <xf numFmtId="10" fontId="54" fillId="30" borderId="57" xfId="0" applyNumberFormat="1" applyFont="1" applyFill="1" applyBorder="1" applyAlignment="1">
      <alignment horizontal="center" vertical="center" wrapText="1"/>
    </xf>
    <xf numFmtId="0" fontId="68" fillId="0" borderId="57" xfId="0" applyFont="1" applyBorder="1" applyAlignment="1">
      <alignment horizontal="justify" vertical="center" wrapText="1"/>
    </xf>
    <xf numFmtId="0" fontId="69" fillId="0" borderId="57" xfId="0" applyFont="1" applyBorder="1" applyAlignment="1">
      <alignment horizontal="center"/>
    </xf>
    <xf numFmtId="10" fontId="56" fillId="0" borderId="57" xfId="0" applyNumberFormat="1" applyFont="1" applyBorder="1" applyAlignment="1">
      <alignment horizontal="center" vertical="center" wrapText="1"/>
    </xf>
    <xf numFmtId="0" fontId="51" fillId="33" borderId="65" xfId="0" applyFont="1" applyFill="1" applyBorder="1" applyAlignment="1">
      <alignment horizontal="center" vertical="center" wrapText="1"/>
    </xf>
    <xf numFmtId="0" fontId="51" fillId="33" borderId="66" xfId="0" applyFont="1" applyFill="1" applyBorder="1" applyAlignment="1">
      <alignment horizontal="center" vertical="center" wrapText="1"/>
    </xf>
    <xf numFmtId="0" fontId="51" fillId="33" borderId="67" xfId="0" applyFont="1" applyFill="1" applyBorder="1" applyAlignment="1">
      <alignment horizontal="center" vertical="center" wrapText="1"/>
    </xf>
    <xf numFmtId="0" fontId="59" fillId="34" borderId="57" xfId="0" applyFont="1" applyFill="1" applyBorder="1" applyAlignment="1">
      <alignment horizontal="center" vertical="center" wrapText="1"/>
    </xf>
    <xf numFmtId="0" fontId="70" fillId="35" borderId="57" xfId="0" applyFont="1" applyFill="1" applyBorder="1" applyAlignment="1">
      <alignment horizontal="center" vertical="center" wrapText="1"/>
    </xf>
    <xf numFmtId="0" fontId="68" fillId="35" borderId="57" xfId="0" applyFont="1" applyFill="1" applyBorder="1" applyAlignment="1">
      <alignment horizontal="center" vertical="center" wrapText="1"/>
    </xf>
    <xf numFmtId="0" fontId="69" fillId="35" borderId="57" xfId="0" applyFont="1" applyFill="1" applyBorder="1" applyAlignment="1">
      <alignment horizontal="center"/>
    </xf>
    <xf numFmtId="0" fontId="54" fillId="30" borderId="61" xfId="0" applyFont="1" applyFill="1" applyBorder="1" applyAlignment="1">
      <alignment horizontal="center" vertical="center" wrapText="1"/>
    </xf>
    <xf numFmtId="0" fontId="54" fillId="30" borderId="62" xfId="0" applyFont="1" applyFill="1" applyBorder="1" applyAlignment="1">
      <alignment horizontal="center" vertical="center" wrapText="1"/>
    </xf>
    <xf numFmtId="0" fontId="54" fillId="30" borderId="63" xfId="0" applyFont="1" applyFill="1" applyBorder="1" applyAlignment="1">
      <alignment horizontal="center" vertical="center" wrapText="1"/>
    </xf>
    <xf numFmtId="0" fontId="54" fillId="40" borderId="61" xfId="0" applyFont="1" applyFill="1" applyBorder="1" applyAlignment="1">
      <alignment horizontal="center" vertical="center" wrapText="1"/>
    </xf>
    <xf numFmtId="0" fontId="54" fillId="40" borderId="62" xfId="0" applyFont="1" applyFill="1" applyBorder="1" applyAlignment="1">
      <alignment horizontal="center" vertical="center" wrapText="1"/>
    </xf>
    <xf numFmtId="0" fontId="54" fillId="40" borderId="63" xfId="0" applyFont="1" applyFill="1" applyBorder="1" applyAlignment="1">
      <alignment horizontal="center" vertical="center" wrapText="1"/>
    </xf>
    <xf numFmtId="0" fontId="56" fillId="30" borderId="61" xfId="0" applyFont="1" applyFill="1" applyBorder="1" applyAlignment="1">
      <alignment horizontal="center" vertical="center" wrapText="1"/>
    </xf>
    <xf numFmtId="0" fontId="56" fillId="30" borderId="62" xfId="0" applyFont="1" applyFill="1" applyBorder="1" applyAlignment="1">
      <alignment horizontal="center" vertical="center" wrapText="1"/>
    </xf>
    <xf numFmtId="0" fontId="56" fillId="30" borderId="63" xfId="0" applyFont="1" applyFill="1" applyBorder="1" applyAlignment="1">
      <alignment horizontal="center" vertical="center" wrapText="1"/>
    </xf>
    <xf numFmtId="0" fontId="59" fillId="0" borderId="62" xfId="0" applyFont="1" applyBorder="1" applyAlignment="1">
      <alignment horizontal="center" vertical="center" wrapText="1"/>
    </xf>
    <xf numFmtId="0" fontId="59" fillId="0" borderId="63" xfId="0" applyFont="1" applyBorder="1" applyAlignment="1">
      <alignment horizontal="center" vertical="center" wrapText="1"/>
    </xf>
    <xf numFmtId="0" fontId="51" fillId="27" borderId="65" xfId="0" applyFont="1" applyFill="1" applyBorder="1" applyAlignment="1">
      <alignment horizontal="center" vertical="center" wrapText="1"/>
    </xf>
    <xf numFmtId="0" fontId="51" fillId="27" borderId="66" xfId="0" applyFont="1" applyFill="1" applyBorder="1" applyAlignment="1">
      <alignment horizontal="center" vertical="center" wrapText="1"/>
    </xf>
    <xf numFmtId="0" fontId="51" fillId="27" borderId="67" xfId="0" applyFont="1" applyFill="1" applyBorder="1" applyAlignment="1">
      <alignment horizontal="center" vertical="center" wrapText="1"/>
    </xf>
    <xf numFmtId="170" fontId="51" fillId="27" borderId="65" xfId="0" applyNumberFormat="1" applyFont="1" applyFill="1" applyBorder="1" applyAlignment="1">
      <alignment horizontal="center" vertical="center" wrapText="1"/>
    </xf>
    <xf numFmtId="170" fontId="51" fillId="27" borderId="67" xfId="0" applyNumberFormat="1" applyFont="1" applyFill="1" applyBorder="1" applyAlignment="1">
      <alignment horizontal="center" vertical="center" wrapText="1"/>
    </xf>
    <xf numFmtId="0" fontId="55" fillId="46" borderId="57" xfId="0" applyFont="1" applyFill="1" applyBorder="1" applyAlignment="1">
      <alignment horizontal="center" vertical="center" wrapText="1"/>
    </xf>
    <xf numFmtId="10" fontId="56" fillId="0" borderId="61" xfId="0" applyNumberFormat="1" applyFont="1" applyBorder="1" applyAlignment="1">
      <alignment horizontal="center" vertical="center" wrapText="1"/>
    </xf>
    <xf numFmtId="10" fontId="56" fillId="0" borderId="62" xfId="0" applyNumberFormat="1" applyFont="1" applyBorder="1" applyAlignment="1">
      <alignment horizontal="center" vertical="center" wrapText="1"/>
    </xf>
    <xf numFmtId="10" fontId="56" fillId="0" borderId="63" xfId="0" applyNumberFormat="1" applyFont="1" applyBorder="1" applyAlignment="1">
      <alignment horizontal="center" vertical="center" wrapText="1"/>
    </xf>
    <xf numFmtId="0" fontId="68" fillId="0" borderId="61" xfId="0" applyFont="1" applyBorder="1" applyAlignment="1">
      <alignment horizontal="center" vertical="center" wrapText="1"/>
    </xf>
    <xf numFmtId="0" fontId="68" fillId="0" borderId="62" xfId="0" applyFont="1" applyBorder="1" applyAlignment="1">
      <alignment horizontal="center" vertical="center" wrapText="1"/>
    </xf>
    <xf numFmtId="0" fontId="53" fillId="31" borderId="65" xfId="0" applyFont="1" applyFill="1" applyBorder="1" applyAlignment="1">
      <alignment horizontal="center" vertical="center" wrapText="1"/>
    </xf>
    <xf numFmtId="0" fontId="53" fillId="31" borderId="66" xfId="0" applyFont="1" applyFill="1" applyBorder="1" applyAlignment="1">
      <alignment horizontal="center" vertical="center" wrapText="1"/>
    </xf>
    <xf numFmtId="0" fontId="53" fillId="31" borderId="67" xfId="0" applyFont="1" applyFill="1" applyBorder="1" applyAlignment="1">
      <alignment horizontal="center" vertical="center" wrapTex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4" fillId="3" borderId="68" xfId="0" applyFont="1" applyFill="1" applyBorder="1" applyAlignment="1">
      <alignment horizontal="center" vertical="center"/>
    </xf>
    <xf numFmtId="0" fontId="74" fillId="8" borderId="0" xfId="0" applyFont="1" applyFill="1" applyAlignment="1">
      <alignment horizontal="center" vertical="center"/>
    </xf>
    <xf numFmtId="0" fontId="43" fillId="48" borderId="68" xfId="0" applyFont="1" applyFill="1" applyBorder="1" applyAlignment="1">
      <alignment horizontal="center" vertical="center"/>
    </xf>
    <xf numFmtId="0" fontId="43" fillId="48" borderId="70" xfId="0" applyFont="1" applyFill="1" applyBorder="1" applyAlignment="1">
      <alignment horizontal="center" vertical="center"/>
    </xf>
    <xf numFmtId="0" fontId="43" fillId="48" borderId="71" xfId="0" applyFont="1" applyFill="1" applyBorder="1" applyAlignment="1">
      <alignment horizontal="center" vertical="center"/>
    </xf>
    <xf numFmtId="0" fontId="37" fillId="49" borderId="49" xfId="0" applyFont="1" applyFill="1" applyBorder="1" applyAlignment="1">
      <alignment horizontal="center" vertical="center"/>
    </xf>
    <xf numFmtId="0" fontId="37" fillId="49" borderId="50" xfId="0" applyFont="1" applyFill="1" applyBorder="1" applyAlignment="1">
      <alignment horizontal="center" vertical="center"/>
    </xf>
    <xf numFmtId="164" fontId="14" fillId="0" borderId="40" xfId="0" applyNumberFormat="1" applyFont="1" applyBorder="1" applyAlignment="1">
      <alignment horizontal="center" vertical="center"/>
    </xf>
    <xf numFmtId="0" fontId="36" fillId="0" borderId="72" xfId="0" applyFont="1" applyBorder="1" applyAlignment="1">
      <alignment horizontal="center" vertical="center"/>
    </xf>
    <xf numFmtId="0" fontId="76" fillId="23" borderId="40" xfId="0" applyFont="1" applyFill="1" applyBorder="1" applyAlignment="1">
      <alignment horizontal="center"/>
    </xf>
    <xf numFmtId="0" fontId="0" fillId="0" borderId="65" xfId="0" applyBorder="1" applyAlignment="1">
      <alignment horizontal="justify" vertical="center"/>
    </xf>
    <xf numFmtId="0" fontId="0" fillId="0" borderId="66" xfId="0" applyBorder="1" applyAlignment="1">
      <alignment horizontal="justify" vertical="center"/>
    </xf>
    <xf numFmtId="0" fontId="77" fillId="0" borderId="65" xfId="0" applyFont="1" applyBorder="1" applyAlignment="1">
      <alignment horizontal="justify" vertical="justify"/>
    </xf>
    <xf numFmtId="0" fontId="77" fillId="0" borderId="66" xfId="0" applyFont="1" applyBorder="1" applyAlignment="1">
      <alignment horizontal="justify" vertical="justify"/>
    </xf>
    <xf numFmtId="0" fontId="77" fillId="0" borderId="67" xfId="0" applyFont="1" applyBorder="1" applyAlignment="1">
      <alignment horizontal="justify" vertical="justify"/>
    </xf>
    <xf numFmtId="0" fontId="76" fillId="23" borderId="65" xfId="0" applyFont="1" applyFill="1" applyBorder="1" applyAlignment="1">
      <alignment horizontal="center" vertical="center"/>
    </xf>
    <xf numFmtId="0" fontId="76" fillId="23" borderId="66" xfId="0" applyFont="1" applyFill="1" applyBorder="1" applyAlignment="1">
      <alignment horizontal="center" vertical="center"/>
    </xf>
    <xf numFmtId="0" fontId="76" fillId="23" borderId="67" xfId="0" applyFont="1" applyFill="1" applyBorder="1" applyAlignment="1">
      <alignment horizontal="center" vertical="center"/>
    </xf>
    <xf numFmtId="0" fontId="43" fillId="0" borderId="46" xfId="0" applyFont="1" applyBorder="1" applyAlignment="1">
      <alignment horizontal="center" vertical="center" wrapText="1"/>
    </xf>
    <xf numFmtId="0" fontId="43" fillId="0" borderId="73" xfId="0" applyFont="1" applyBorder="1" applyAlignment="1">
      <alignment horizontal="center" vertical="center" wrapText="1"/>
    </xf>
    <xf numFmtId="0" fontId="35" fillId="19" borderId="68" xfId="2" applyFont="1" applyFill="1" applyBorder="1" applyAlignment="1">
      <alignment horizontal="center"/>
    </xf>
    <xf numFmtId="0" fontId="35" fillId="19" borderId="70" xfId="2" applyFont="1" applyFill="1" applyBorder="1" applyAlignment="1">
      <alignment horizontal="center"/>
    </xf>
    <xf numFmtId="0" fontId="36" fillId="0" borderId="68" xfId="0" applyFont="1" applyBorder="1" applyAlignment="1">
      <alignment horizontal="center" vertical="center" wrapText="1"/>
    </xf>
    <xf numFmtId="0" fontId="36" fillId="0" borderId="43" xfId="0" applyFont="1" applyBorder="1" applyAlignment="1">
      <alignment horizontal="center" vertical="center"/>
    </xf>
    <xf numFmtId="0" fontId="36" fillId="0" borderId="62" xfId="0" applyFont="1" applyBorder="1" applyAlignment="1">
      <alignment horizontal="center" vertical="center"/>
    </xf>
    <xf numFmtId="0" fontId="36" fillId="0" borderId="9" xfId="0" applyFont="1" applyBorder="1" applyAlignment="1">
      <alignment horizontal="center" vertical="center"/>
    </xf>
    <xf numFmtId="0" fontId="36" fillId="20" borderId="69" xfId="0" applyFont="1" applyFill="1" applyBorder="1" applyAlignment="1">
      <alignment horizontal="center" vertical="center" wrapText="1"/>
    </xf>
    <xf numFmtId="0" fontId="4" fillId="3" borderId="1" xfId="0" applyFont="1" applyFill="1" applyBorder="1" applyAlignment="1">
      <alignment horizontal="center" vertical="center"/>
    </xf>
    <xf numFmtId="0" fontId="5" fillId="0" borderId="74"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74" xfId="0" applyFont="1" applyBorder="1" applyAlignment="1">
      <alignment horizontal="center" vertical="center"/>
    </xf>
    <xf numFmtId="0" fontId="5" fillId="0" borderId="69" xfId="0" applyFont="1" applyBorder="1" applyAlignment="1">
      <alignment horizontal="center" vertical="center"/>
    </xf>
    <xf numFmtId="0" fontId="28" fillId="0" borderId="75" xfId="0" applyFont="1" applyBorder="1" applyAlignment="1">
      <alignment horizontal="center" vertical="center"/>
    </xf>
    <xf numFmtId="0" fontId="28" fillId="0" borderId="0" xfId="0" applyFont="1" applyAlignment="1">
      <alignment horizontal="center" vertical="center"/>
    </xf>
    <xf numFmtId="0" fontId="22" fillId="0" borderId="46" xfId="0" applyFont="1" applyBorder="1" applyAlignment="1">
      <alignment horizontal="center" vertical="center" wrapText="1"/>
    </xf>
    <xf numFmtId="0" fontId="22" fillId="0" borderId="41"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36" fillId="0" borderId="76" xfId="0" applyFont="1" applyBorder="1" applyAlignment="1">
      <alignment horizontal="center" vertical="center" wrapText="1"/>
    </xf>
    <xf numFmtId="0" fontId="7" fillId="17" borderId="76" xfId="0" applyFont="1" applyFill="1" applyBorder="1" applyAlignment="1">
      <alignment horizontal="center" vertical="center"/>
    </xf>
    <xf numFmtId="0" fontId="7" fillId="17" borderId="0" xfId="0" applyFont="1" applyFill="1" applyAlignment="1">
      <alignment horizontal="center" vertical="center"/>
    </xf>
    <xf numFmtId="0" fontId="0" fillId="0" borderId="61" xfId="0" applyBorder="1" applyAlignment="1">
      <alignment horizontal="center" vertical="center" wrapText="1"/>
    </xf>
    <xf numFmtId="0" fontId="0" fillId="0" borderId="77" xfId="0" applyBorder="1" applyAlignment="1">
      <alignment horizontal="center" vertical="center" wrapText="1"/>
    </xf>
    <xf numFmtId="0" fontId="0" fillId="0" borderId="63" xfId="0" applyBorder="1" applyAlignment="1">
      <alignment horizontal="center" vertical="center" wrapText="1"/>
    </xf>
    <xf numFmtId="0" fontId="0" fillId="0" borderId="65" xfId="0" applyBorder="1" applyAlignment="1">
      <alignment horizontal="center" vertical="center" wrapText="1"/>
    </xf>
    <xf numFmtId="0" fontId="0" fillId="0" borderId="67" xfId="0" applyBorder="1" applyAlignment="1">
      <alignment horizontal="center" vertical="center" wrapText="1"/>
    </xf>
    <xf numFmtId="0" fontId="0" fillId="0" borderId="78" xfId="0" applyBorder="1" applyAlignment="1">
      <alignment horizontal="center" vertical="center" wrapText="1"/>
    </xf>
    <xf numFmtId="0" fontId="0" fillId="0" borderId="64" xfId="0" applyBorder="1" applyAlignment="1">
      <alignment horizontal="center" vertical="center" wrapText="1"/>
    </xf>
    <xf numFmtId="0" fontId="0" fillId="0" borderId="79" xfId="0" applyBorder="1" applyAlignment="1">
      <alignment horizontal="center" vertical="center" wrapText="1"/>
    </xf>
    <xf numFmtId="0" fontId="0" fillId="0" borderId="60" xfId="0" applyBorder="1" applyAlignment="1">
      <alignment horizontal="center" vertical="center" wrapText="1"/>
    </xf>
    <xf numFmtId="0" fontId="10" fillId="8" borderId="57" xfId="0" applyFont="1" applyFill="1" applyBorder="1" applyAlignment="1">
      <alignment horizontal="center" vertical="center"/>
    </xf>
    <xf numFmtId="0" fontId="7" fillId="3" borderId="57" xfId="0" applyFont="1" applyFill="1" applyBorder="1" applyAlignment="1">
      <alignment horizontal="center" vertical="center"/>
    </xf>
    <xf numFmtId="0" fontId="0" fillId="0" borderId="57" xfId="0" applyBorder="1" applyAlignment="1">
      <alignment horizontal="center" vertical="center" wrapText="1"/>
    </xf>
    <xf numFmtId="0" fontId="36" fillId="0" borderId="80" xfId="0" applyFont="1" applyBorder="1" applyAlignment="1">
      <alignment horizontal="center" vertical="center" wrapText="1"/>
    </xf>
    <xf numFmtId="0" fontId="37" fillId="19" borderId="40" xfId="0" applyFont="1" applyFill="1" applyBorder="1" applyAlignment="1">
      <alignment horizontal="center" vertical="center"/>
    </xf>
    <xf numFmtId="0" fontId="35" fillId="19" borderId="8" xfId="2" applyFont="1" applyFill="1" applyBorder="1" applyAlignment="1">
      <alignment horizontal="center" vertical="center"/>
    </xf>
    <xf numFmtId="0" fontId="35" fillId="19" borderId="14" xfId="2" applyFont="1" applyFill="1" applyBorder="1" applyAlignment="1">
      <alignment horizontal="center" vertical="center"/>
    </xf>
    <xf numFmtId="0" fontId="36" fillId="0" borderId="19" xfId="0" applyFont="1" applyBorder="1" applyAlignment="1">
      <alignment horizontal="center" vertical="center" wrapText="1"/>
    </xf>
    <xf numFmtId="0" fontId="36" fillId="0" borderId="43" xfId="0" applyFont="1" applyBorder="1" applyAlignment="1">
      <alignment horizontal="center" vertical="center" wrapText="1"/>
    </xf>
    <xf numFmtId="0" fontId="36" fillId="0" borderId="77" xfId="0" applyFont="1" applyBorder="1" applyAlignment="1">
      <alignment horizontal="center" vertical="center" wrapText="1"/>
    </xf>
    <xf numFmtId="0" fontId="36" fillId="0" borderId="63" xfId="0" applyFont="1" applyBorder="1" applyAlignment="1">
      <alignment horizontal="center" vertical="center" wrapText="1"/>
    </xf>
    <xf numFmtId="0" fontId="36" fillId="0" borderId="69" xfId="0" applyFont="1" applyBorder="1" applyAlignment="1">
      <alignment horizontal="center" vertical="center"/>
    </xf>
    <xf numFmtId="0" fontId="36" fillId="20" borderId="1" xfId="0" applyFont="1" applyFill="1" applyBorder="1" applyAlignment="1">
      <alignment horizontal="center" vertical="center" wrapText="1"/>
    </xf>
    <xf numFmtId="0" fontId="36" fillId="20" borderId="81" xfId="0" applyFont="1" applyFill="1" applyBorder="1" applyAlignment="1">
      <alignment horizontal="center" vertical="center" wrapText="1"/>
    </xf>
    <xf numFmtId="0" fontId="5" fillId="0" borderId="81" xfId="0" applyFont="1" applyBorder="1" applyAlignment="1">
      <alignment horizontal="center" vertical="center" wrapText="1"/>
    </xf>
    <xf numFmtId="0" fontId="4" fillId="3" borderId="70" xfId="0" applyFont="1" applyFill="1" applyBorder="1" applyAlignment="1">
      <alignment horizontal="center" vertical="center"/>
    </xf>
    <xf numFmtId="0" fontId="0" fillId="0" borderId="81" xfId="0" applyBorder="1" applyAlignment="1">
      <alignment horizontal="center" vertical="center" wrapText="1"/>
    </xf>
    <xf numFmtId="0" fontId="0" fillId="0" borderId="69" xfId="0" applyBorder="1" applyAlignment="1">
      <alignment horizontal="center" vertical="center" wrapText="1"/>
    </xf>
    <xf numFmtId="0" fontId="0" fillId="0" borderId="1" xfId="0" applyBorder="1" applyAlignment="1">
      <alignment horizontal="center" vertical="center" wrapText="1"/>
    </xf>
    <xf numFmtId="0" fontId="0" fillId="0" borderId="39" xfId="0" applyBorder="1" applyAlignment="1">
      <alignment horizontal="center" vertical="center" wrapText="1"/>
    </xf>
    <xf numFmtId="0" fontId="10" fillId="8" borderId="0" xfId="0" applyFont="1" applyFill="1" applyAlignment="1">
      <alignment horizontal="center" vertical="center"/>
    </xf>
    <xf numFmtId="0" fontId="7" fillId="3" borderId="68" xfId="0" applyFont="1" applyFill="1" applyBorder="1" applyAlignment="1">
      <alignment horizontal="center" vertical="center"/>
    </xf>
    <xf numFmtId="0" fontId="7" fillId="3" borderId="70" xfId="0" applyFont="1" applyFill="1" applyBorder="1" applyAlignment="1">
      <alignment horizontal="center" vertical="center"/>
    </xf>
    <xf numFmtId="0" fontId="28" fillId="0" borderId="80" xfId="0" applyFont="1" applyBorder="1" applyAlignment="1">
      <alignment horizontal="center" wrapText="1"/>
    </xf>
    <xf numFmtId="0" fontId="28" fillId="0" borderId="0" xfId="0" applyFont="1" applyAlignment="1">
      <alignment horizontal="center" wrapText="1"/>
    </xf>
    <xf numFmtId="0" fontId="0" fillId="0" borderId="82" xfId="0" applyBorder="1" applyAlignment="1">
      <alignment horizontal="center" vertical="center" wrapText="1"/>
    </xf>
    <xf numFmtId="0" fontId="0" fillId="0" borderId="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36" fillId="0" borderId="85" xfId="0" applyFont="1" applyBorder="1" applyAlignment="1">
      <alignment horizontal="center" vertical="center" wrapText="1"/>
    </xf>
    <xf numFmtId="164" fontId="36" fillId="20" borderId="88" xfId="0" applyNumberFormat="1" applyFont="1" applyFill="1" applyBorder="1" applyAlignment="1">
      <alignment horizontal="center" vertical="center"/>
    </xf>
    <xf numFmtId="164" fontId="36" fillId="20" borderId="31" xfId="0" applyNumberFormat="1" applyFont="1" applyFill="1" applyBorder="1" applyAlignment="1">
      <alignment horizontal="center" vertical="center"/>
    </xf>
    <xf numFmtId="0" fontId="36" fillId="0" borderId="87" xfId="0" applyFont="1" applyBorder="1" applyAlignment="1">
      <alignment horizontal="center" vertical="center" wrapText="1"/>
    </xf>
    <xf numFmtId="0" fontId="36" fillId="20" borderId="20" xfId="0" applyFont="1" applyFill="1" applyBorder="1" applyAlignment="1">
      <alignment horizontal="center" vertical="center" wrapText="1"/>
    </xf>
    <xf numFmtId="0" fontId="36" fillId="20" borderId="85" xfId="0" applyFont="1" applyFill="1" applyBorder="1" applyAlignment="1">
      <alignment horizontal="center" vertical="center" wrapText="1"/>
    </xf>
    <xf numFmtId="0" fontId="36" fillId="20" borderId="68" xfId="0" applyFont="1" applyFill="1" applyBorder="1" applyAlignment="1">
      <alignment horizontal="center" vertical="center" wrapText="1"/>
    </xf>
    <xf numFmtId="0" fontId="36" fillId="20" borderId="43" xfId="0" applyFont="1" applyFill="1" applyBorder="1" applyAlignment="1">
      <alignment horizontal="center" vertical="center" wrapText="1"/>
    </xf>
    <xf numFmtId="0" fontId="36" fillId="20" borderId="5" xfId="0" applyFont="1" applyFill="1" applyBorder="1" applyAlignment="1">
      <alignment horizontal="center" vertical="center" wrapText="1"/>
    </xf>
    <xf numFmtId="0" fontId="36" fillId="20" borderId="9" xfId="0" applyFont="1" applyFill="1" applyBorder="1" applyAlignment="1">
      <alignment horizontal="center" vertical="center" wrapText="1"/>
    </xf>
    <xf numFmtId="0" fontId="0" fillId="0" borderId="86" xfId="0" applyBorder="1" applyAlignment="1">
      <alignment horizontal="center" vertical="center" wrapText="1"/>
    </xf>
    <xf numFmtId="0" fontId="0" fillId="0" borderId="39" xfId="0" applyBorder="1" applyAlignment="1">
      <alignment horizontal="center" vertical="center"/>
    </xf>
    <xf numFmtId="165" fontId="0" fillId="18" borderId="1" xfId="0" applyNumberFormat="1" applyFill="1" applyBorder="1" applyAlignment="1">
      <alignment horizontal="center" vertical="center"/>
    </xf>
    <xf numFmtId="165" fontId="0" fillId="18" borderId="86" xfId="0" applyNumberFormat="1" applyFill="1" applyBorder="1" applyAlignment="1">
      <alignment horizontal="center" vertical="center"/>
    </xf>
    <xf numFmtId="165" fontId="0" fillId="18" borderId="69" xfId="0" applyNumberFormat="1" applyFill="1" applyBorder="1" applyAlignment="1">
      <alignment horizontal="center" vertical="center"/>
    </xf>
    <xf numFmtId="0" fontId="27" fillId="0" borderId="85" xfId="0" applyFont="1" applyBorder="1" applyAlignment="1">
      <alignment horizontal="center" wrapText="1"/>
    </xf>
    <xf numFmtId="0" fontId="27" fillId="0" borderId="0" xfId="0" applyFont="1" applyAlignment="1">
      <alignment horizontal="center" wrapText="1"/>
    </xf>
    <xf numFmtId="0" fontId="27" fillId="0" borderId="0" xfId="0" applyFont="1" applyAlignment="1">
      <alignment horizontal="center"/>
    </xf>
    <xf numFmtId="0" fontId="30" fillId="0" borderId="39" xfId="0" applyFont="1" applyBorder="1" applyAlignment="1">
      <alignment horizontal="center" vertical="center" wrapText="1"/>
    </xf>
    <xf numFmtId="0" fontId="7" fillId="3" borderId="55" xfId="0" applyFont="1" applyFill="1" applyBorder="1" applyAlignment="1">
      <alignment horizontal="center" vertical="center"/>
    </xf>
    <xf numFmtId="0" fontId="35" fillId="19" borderId="40" xfId="2" applyFont="1" applyFill="1" applyBorder="1" applyAlignment="1">
      <alignment horizontal="center" vertical="center" wrapText="1"/>
    </xf>
    <xf numFmtId="0" fontId="0" fillId="0" borderId="87" xfId="0" applyBorder="1" applyAlignment="1">
      <alignment horizontal="center" vertical="center"/>
    </xf>
    <xf numFmtId="0" fontId="0" fillId="0" borderId="0" xfId="0" applyAlignment="1">
      <alignment horizontal="center" vertical="center"/>
    </xf>
    <xf numFmtId="0" fontId="0" fillId="0" borderId="89" xfId="0" applyBorder="1" applyAlignment="1">
      <alignment horizontal="center" vertical="center" wrapText="1"/>
    </xf>
    <xf numFmtId="0" fontId="10" fillId="8" borderId="40" xfId="0" applyFont="1" applyFill="1" applyBorder="1" applyAlignment="1">
      <alignment horizontal="center" vertical="center"/>
    </xf>
    <xf numFmtId="0" fontId="7" fillId="3" borderId="40" xfId="0" applyFont="1" applyFill="1" applyBorder="1" applyAlignment="1">
      <alignment horizontal="center" vertical="center"/>
    </xf>
    <xf numFmtId="0" fontId="0" fillId="0" borderId="40" xfId="0" applyBorder="1" applyAlignment="1">
      <alignment horizontal="center" vertical="center" wrapText="1"/>
    </xf>
    <xf numFmtId="0" fontId="0" fillId="0" borderId="90" xfId="0" applyBorder="1" applyAlignment="1">
      <alignment horizontal="center" vertical="center" wrapText="1"/>
    </xf>
  </cellXfs>
  <cellStyles count="3">
    <cellStyle name="Hiperlink" xfId="2" builtinId="8"/>
    <cellStyle name="Normal" xfId="0" builtinId="0"/>
    <cellStyle name="Normal 2" xfId="1" xr:uid="{00000000-0005-0000-0000-000002000000}"/>
  </cellStyles>
  <dxfs count="0"/>
  <tableStyles count="1" defaultTableStyle="TableStyleMedium2" defaultPivotStyle="PivotStyleLight16">
    <tableStyle name="Invisible" pivot="0" table="0" count="0" xr9:uid="{F625B418-45D9-4A5E-B8D3-6DF3400FA78E}"/>
  </tableStyles>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3"/>
  <dimension ref="B2:F47"/>
  <sheetViews>
    <sheetView tabSelected="1" zoomScale="85" zoomScaleNormal="85" workbookViewId="0"/>
  </sheetViews>
  <sheetFormatPr defaultRowHeight="14.4"/>
  <cols>
    <col min="2" max="2" width="20.6640625" customWidth="1"/>
    <col min="3" max="3" width="19" customWidth="1"/>
    <col min="4" max="4" width="33.33203125" customWidth="1"/>
    <col min="5" max="6" width="18.5546875" customWidth="1"/>
    <col min="7" max="7" width="73.109375" customWidth="1"/>
  </cols>
  <sheetData>
    <row r="2" spans="2:6" ht="34.799999999999997">
      <c r="B2" s="222" t="s">
        <v>45</v>
      </c>
      <c r="C2" s="538" t="s">
        <v>46</v>
      </c>
      <c r="D2" s="538"/>
      <c r="E2" s="538"/>
      <c r="F2" s="3"/>
    </row>
    <row r="3" spans="2:6" ht="27.6">
      <c r="B3" s="201" t="s">
        <v>1</v>
      </c>
      <c r="C3" s="201" t="s">
        <v>2</v>
      </c>
      <c r="D3" s="201" t="s">
        <v>3</v>
      </c>
      <c r="E3" s="202" t="s">
        <v>4</v>
      </c>
      <c r="F3" s="203" t="s">
        <v>5</v>
      </c>
    </row>
    <row r="4" spans="2:6" ht="38.25" customHeight="1">
      <c r="B4" s="539" t="s">
        <v>6</v>
      </c>
      <c r="C4" s="125" t="s">
        <v>7</v>
      </c>
      <c r="D4" s="178" t="s">
        <v>8</v>
      </c>
      <c r="E4" s="125">
        <v>400</v>
      </c>
      <c r="F4" s="204">
        <v>5380612.6699999999</v>
      </c>
    </row>
    <row r="5" spans="2:6" ht="27.6">
      <c r="B5" s="539"/>
      <c r="C5" s="125" t="s">
        <v>9</v>
      </c>
      <c r="D5" s="178" t="s">
        <v>10</v>
      </c>
      <c r="E5" s="125"/>
      <c r="F5" s="204">
        <v>2119387.33</v>
      </c>
    </row>
    <row r="6" spans="2:6">
      <c r="B6" s="539"/>
      <c r="C6" s="125"/>
      <c r="D6" s="178"/>
      <c r="E6" s="125"/>
      <c r="F6" s="205">
        <f>SUM(F4:F5)</f>
        <v>7500000</v>
      </c>
    </row>
    <row r="7" spans="2:6">
      <c r="B7" s="539"/>
      <c r="C7" s="540" t="s">
        <v>11</v>
      </c>
      <c r="D7" s="206" t="s">
        <v>12</v>
      </c>
      <c r="E7" s="541">
        <v>600</v>
      </c>
      <c r="F7" s="542">
        <v>800000</v>
      </c>
    </row>
    <row r="8" spans="2:6">
      <c r="B8" s="539"/>
      <c r="C8" s="540"/>
      <c r="D8" s="207" t="s">
        <v>13</v>
      </c>
      <c r="E8" s="541"/>
      <c r="F8" s="542"/>
    </row>
    <row r="9" spans="2:6">
      <c r="B9" s="539"/>
      <c r="C9" s="540"/>
      <c r="D9" s="207" t="s">
        <v>14</v>
      </c>
      <c r="E9" s="541"/>
      <c r="F9" s="542"/>
    </row>
    <row r="10" spans="2:6">
      <c r="B10" s="539"/>
      <c r="C10" s="540"/>
      <c r="D10" s="207" t="s">
        <v>15</v>
      </c>
      <c r="E10" s="541"/>
      <c r="F10" s="542"/>
    </row>
    <row r="11" spans="2:6">
      <c r="B11" s="539"/>
      <c r="C11" s="540"/>
      <c r="D11" s="207" t="s">
        <v>16</v>
      </c>
      <c r="E11" s="541"/>
      <c r="F11" s="542"/>
    </row>
    <row r="12" spans="2:6">
      <c r="B12" s="539"/>
      <c r="C12" s="540"/>
      <c r="D12" s="207" t="s">
        <v>17</v>
      </c>
      <c r="E12" s="541"/>
      <c r="F12" s="542"/>
    </row>
    <row r="13" spans="2:6">
      <c r="B13" s="539"/>
      <c r="C13" s="540"/>
      <c r="D13" s="206" t="s">
        <v>18</v>
      </c>
      <c r="E13" s="541">
        <v>450</v>
      </c>
      <c r="F13" s="542">
        <v>800000</v>
      </c>
    </row>
    <row r="14" spans="2:6">
      <c r="B14" s="539"/>
      <c r="C14" s="540"/>
      <c r="D14" s="207" t="s">
        <v>19</v>
      </c>
      <c r="E14" s="541"/>
      <c r="F14" s="542"/>
    </row>
    <row r="15" spans="2:6">
      <c r="B15" s="539"/>
      <c r="C15" s="540"/>
      <c r="D15" s="207">
        <v>12</v>
      </c>
      <c r="E15" s="541"/>
      <c r="F15" s="542"/>
    </row>
    <row r="16" spans="2:6">
      <c r="B16" s="539"/>
      <c r="C16" s="540"/>
      <c r="D16" s="207">
        <v>556</v>
      </c>
      <c r="E16" s="541"/>
      <c r="F16" s="542"/>
    </row>
    <row r="17" spans="2:6">
      <c r="B17" s="539"/>
      <c r="C17" s="540"/>
      <c r="D17" s="207" t="s">
        <v>20</v>
      </c>
      <c r="E17" s="541"/>
      <c r="F17" s="542"/>
    </row>
    <row r="18" spans="2:6">
      <c r="B18" s="539"/>
      <c r="C18" s="540"/>
      <c r="D18" s="206" t="s">
        <v>21</v>
      </c>
      <c r="E18" s="208"/>
      <c r="F18" s="543">
        <v>100000</v>
      </c>
    </row>
    <row r="19" spans="2:6" ht="69">
      <c r="B19" s="539"/>
      <c r="C19" s="540"/>
      <c r="D19" s="207" t="s">
        <v>22</v>
      </c>
      <c r="E19" s="208"/>
      <c r="F19" s="543"/>
    </row>
    <row r="20" spans="2:6">
      <c r="B20" s="539"/>
      <c r="C20" s="540"/>
      <c r="D20" s="206" t="s">
        <v>23</v>
      </c>
      <c r="E20" s="209"/>
      <c r="F20" s="543">
        <v>111274.09</v>
      </c>
    </row>
    <row r="21" spans="2:6" ht="55.2">
      <c r="B21" s="539"/>
      <c r="C21" s="540"/>
      <c r="D21" s="207" t="s">
        <v>24</v>
      </c>
      <c r="E21" s="209"/>
      <c r="F21" s="543"/>
    </row>
    <row r="22" spans="2:6">
      <c r="B22" s="539"/>
      <c r="C22" s="540"/>
      <c r="D22" s="206" t="s">
        <v>25</v>
      </c>
      <c r="E22" s="539">
        <v>2</v>
      </c>
      <c r="F22" s="543">
        <v>1000000</v>
      </c>
    </row>
    <row r="23" spans="2:6">
      <c r="B23" s="539"/>
      <c r="C23" s="540"/>
      <c r="D23" s="207" t="s">
        <v>26</v>
      </c>
      <c r="E23" s="539"/>
      <c r="F23" s="543"/>
    </row>
    <row r="24" spans="2:6" ht="15" thickBot="1">
      <c r="B24" s="539"/>
      <c r="C24" s="210"/>
      <c r="D24" s="207"/>
      <c r="E24" s="125"/>
      <c r="F24" s="211">
        <f>SUM(F7:F23)</f>
        <v>2811274.09</v>
      </c>
    </row>
    <row r="25" spans="2:6" ht="15" thickBot="1">
      <c r="B25" s="539"/>
      <c r="C25" s="210"/>
      <c r="D25" s="207"/>
      <c r="E25" s="212"/>
      <c r="F25" s="7">
        <f>SUM(F24,F6)</f>
        <v>10311274.09</v>
      </c>
    </row>
    <row r="26" spans="2:6">
      <c r="B26" s="539"/>
      <c r="C26" s="540" t="s">
        <v>27</v>
      </c>
      <c r="D26" s="206" t="s">
        <v>28</v>
      </c>
      <c r="E26" s="541"/>
      <c r="F26" s="544">
        <v>150000</v>
      </c>
    </row>
    <row r="27" spans="2:6">
      <c r="B27" s="539"/>
      <c r="C27" s="540"/>
      <c r="D27" s="207" t="s">
        <v>29</v>
      </c>
      <c r="E27" s="541"/>
      <c r="F27" s="544"/>
    </row>
    <row r="28" spans="2:6">
      <c r="B28" s="539"/>
      <c r="C28" s="540"/>
      <c r="D28" s="207">
        <v>12</v>
      </c>
      <c r="E28" s="541"/>
      <c r="F28" s="544"/>
    </row>
    <row r="29" spans="2:6">
      <c r="B29" s="539"/>
      <c r="C29" s="540"/>
      <c r="D29" s="207">
        <v>556</v>
      </c>
      <c r="E29" s="541"/>
      <c r="F29" s="544"/>
    </row>
    <row r="30" spans="2:6">
      <c r="B30" s="539"/>
      <c r="C30" s="540"/>
      <c r="D30" s="207" t="s">
        <v>30</v>
      </c>
      <c r="E30" s="541"/>
      <c r="F30" s="544"/>
    </row>
    <row r="31" spans="2:6">
      <c r="B31" s="539"/>
      <c r="C31" s="540"/>
      <c r="D31" s="206" t="s">
        <v>31</v>
      </c>
      <c r="E31" s="541"/>
      <c r="F31" s="542">
        <v>200000</v>
      </c>
    </row>
    <row r="32" spans="2:6">
      <c r="B32" s="539"/>
      <c r="C32" s="540"/>
      <c r="D32" s="207" t="s">
        <v>32</v>
      </c>
      <c r="E32" s="541"/>
      <c r="F32" s="542"/>
    </row>
    <row r="33" spans="2:6">
      <c r="B33" s="539"/>
      <c r="C33" s="540"/>
      <c r="D33" s="207" t="s">
        <v>33</v>
      </c>
      <c r="E33" s="541"/>
      <c r="F33" s="542"/>
    </row>
    <row r="34" spans="2:6">
      <c r="B34" s="539"/>
      <c r="C34" s="540"/>
      <c r="D34" s="218" t="s">
        <v>47</v>
      </c>
      <c r="E34" s="219">
        <v>1</v>
      </c>
      <c r="F34" s="220">
        <v>2121600</v>
      </c>
    </row>
    <row r="35" spans="2:6">
      <c r="B35" s="539"/>
      <c r="C35" s="540"/>
      <c r="D35" s="214" t="s">
        <v>34</v>
      </c>
      <c r="E35" s="125">
        <v>3</v>
      </c>
      <c r="F35" s="213">
        <v>590000</v>
      </c>
    </row>
    <row r="36" spans="2:6">
      <c r="B36" s="539"/>
      <c r="C36" s="540"/>
      <c r="D36" s="218" t="s">
        <v>44</v>
      </c>
      <c r="E36" s="219"/>
      <c r="F36" s="545">
        <v>1000000</v>
      </c>
    </row>
    <row r="37" spans="2:6">
      <c r="B37" s="539"/>
      <c r="C37" s="540"/>
      <c r="D37" s="221" t="s">
        <v>35</v>
      </c>
      <c r="E37" s="219">
        <v>181</v>
      </c>
      <c r="F37" s="545"/>
    </row>
    <row r="38" spans="2:6">
      <c r="B38" s="539"/>
      <c r="C38" s="540"/>
      <c r="D38" s="221" t="s">
        <v>36</v>
      </c>
      <c r="E38" s="219">
        <v>181</v>
      </c>
      <c r="F38" s="545"/>
    </row>
    <row r="39" spans="2:6">
      <c r="B39" s="539"/>
      <c r="C39" s="540"/>
      <c r="D39" s="206" t="s">
        <v>37</v>
      </c>
      <c r="E39" s="210"/>
      <c r="F39" s="213"/>
    </row>
    <row r="40" spans="2:6">
      <c r="B40" s="539"/>
      <c r="C40" s="540"/>
      <c r="D40" s="207" t="s">
        <v>38</v>
      </c>
      <c r="E40" s="210"/>
      <c r="F40" s="213">
        <v>178000</v>
      </c>
    </row>
    <row r="41" spans="2:6">
      <c r="B41" s="539"/>
      <c r="C41" s="540"/>
      <c r="D41" s="207" t="s">
        <v>39</v>
      </c>
      <c r="E41" s="210"/>
      <c r="F41" s="213">
        <v>400000</v>
      </c>
    </row>
    <row r="42" spans="2:6" ht="27.6">
      <c r="B42" s="539"/>
      <c r="C42" s="540"/>
      <c r="D42" s="206" t="s">
        <v>40</v>
      </c>
      <c r="E42" s="215">
        <v>1300</v>
      </c>
      <c r="F42" s="213">
        <v>578000</v>
      </c>
    </row>
    <row r="43" spans="2:6" ht="27.6">
      <c r="B43" s="539"/>
      <c r="C43" s="540"/>
      <c r="D43" s="216" t="s">
        <v>41</v>
      </c>
      <c r="E43" s="125">
        <v>100</v>
      </c>
      <c r="F43" s="213">
        <v>60000</v>
      </c>
    </row>
    <row r="44" spans="2:6">
      <c r="B44" s="539"/>
      <c r="C44" s="540"/>
      <c r="D44" s="216" t="s">
        <v>42</v>
      </c>
      <c r="E44" s="215">
        <v>1300</v>
      </c>
      <c r="F44" s="537">
        <v>677130.85</v>
      </c>
    </row>
    <row r="45" spans="2:6" ht="15" thickBot="1">
      <c r="B45" s="539"/>
      <c r="C45" s="540"/>
      <c r="D45" s="216" t="s">
        <v>43</v>
      </c>
      <c r="E45" s="215">
        <v>1500</v>
      </c>
      <c r="F45" s="537"/>
    </row>
    <row r="46" spans="2:6" ht="15" thickBot="1">
      <c r="B46" s="210"/>
      <c r="C46" s="210"/>
      <c r="D46" s="210"/>
      <c r="E46" s="217"/>
      <c r="F46" s="7">
        <f>SUM(F26:F45)</f>
        <v>5954730.8499999996</v>
      </c>
    </row>
    <row r="47" spans="2:6" ht="15" thickBot="1">
      <c r="F47" s="4">
        <f>SUM(F46,F24,F6)</f>
        <v>16266004.939999999</v>
      </c>
    </row>
  </sheetData>
  <sheetProtection selectLockedCells="1" selectUnlockedCells="1"/>
  <mergeCells count="18">
    <mergeCell ref="F31:F33"/>
    <mergeCell ref="F36:F38"/>
    <mergeCell ref="F44:F45"/>
    <mergeCell ref="C2:E2"/>
    <mergeCell ref="B4:B45"/>
    <mergeCell ref="C7:C23"/>
    <mergeCell ref="E7:E12"/>
    <mergeCell ref="F7:F12"/>
    <mergeCell ref="E13:E17"/>
    <mergeCell ref="F13:F17"/>
    <mergeCell ref="F18:F19"/>
    <mergeCell ref="F20:F21"/>
    <mergeCell ref="E22:E23"/>
    <mergeCell ref="F22:F23"/>
    <mergeCell ref="C26:C45"/>
    <mergeCell ref="E26:E30"/>
    <mergeCell ref="F26:F30"/>
    <mergeCell ref="E31:E33"/>
  </mergeCells>
  <pageMargins left="0.51180555555555551" right="0.51180555555555551" top="0.78749999999999998" bottom="0.78749999999999998" header="0.51180555555555551" footer="0.51180555555555551"/>
  <pageSetup paperSize="9" firstPageNumber="0"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6"/>
  <dimension ref="B1:F32"/>
  <sheetViews>
    <sheetView workbookViewId="0"/>
  </sheetViews>
  <sheetFormatPr defaultRowHeight="14.4"/>
  <cols>
    <col min="2" max="2" width="25.33203125" bestFit="1" customWidth="1"/>
    <col min="3" max="3" width="16" customWidth="1"/>
    <col min="4" max="4" width="39.5546875" bestFit="1" customWidth="1"/>
    <col min="5" max="5" width="6.33203125" bestFit="1" customWidth="1"/>
    <col min="6" max="6" width="15.5546875" bestFit="1" customWidth="1"/>
    <col min="258" max="258" width="25.33203125" bestFit="1" customWidth="1"/>
    <col min="259" max="259" width="16" customWidth="1"/>
    <col min="260" max="260" width="39.5546875" bestFit="1" customWidth="1"/>
    <col min="261" max="261" width="6.33203125" bestFit="1" customWidth="1"/>
    <col min="262" max="262" width="15.5546875" bestFit="1" customWidth="1"/>
    <col min="514" max="514" width="25.33203125" bestFit="1" customWidth="1"/>
    <col min="515" max="515" width="16" customWidth="1"/>
    <col min="516" max="516" width="39.5546875" bestFit="1" customWidth="1"/>
    <col min="517" max="517" width="6.33203125" bestFit="1" customWidth="1"/>
    <col min="518" max="518" width="15.5546875" bestFit="1" customWidth="1"/>
    <col min="770" max="770" width="25.33203125" bestFit="1" customWidth="1"/>
    <col min="771" max="771" width="16" customWidth="1"/>
    <col min="772" max="772" width="39.5546875" bestFit="1" customWidth="1"/>
    <col min="773" max="773" width="6.33203125" bestFit="1" customWidth="1"/>
    <col min="774" max="774" width="15.5546875" bestFit="1" customWidth="1"/>
    <col min="1026" max="1026" width="25.33203125" bestFit="1" customWidth="1"/>
    <col min="1027" max="1027" width="16" customWidth="1"/>
    <col min="1028" max="1028" width="39.5546875" bestFit="1" customWidth="1"/>
    <col min="1029" max="1029" width="6.33203125" bestFit="1" customWidth="1"/>
    <col min="1030" max="1030" width="15.5546875" bestFit="1" customWidth="1"/>
    <col min="1282" max="1282" width="25.33203125" bestFit="1" customWidth="1"/>
    <col min="1283" max="1283" width="16" customWidth="1"/>
    <col min="1284" max="1284" width="39.5546875" bestFit="1" customWidth="1"/>
    <col min="1285" max="1285" width="6.33203125" bestFit="1" customWidth="1"/>
    <col min="1286" max="1286" width="15.5546875" bestFit="1" customWidth="1"/>
    <col min="1538" max="1538" width="25.33203125" bestFit="1" customWidth="1"/>
    <col min="1539" max="1539" width="16" customWidth="1"/>
    <col min="1540" max="1540" width="39.5546875" bestFit="1" customWidth="1"/>
    <col min="1541" max="1541" width="6.33203125" bestFit="1" customWidth="1"/>
    <col min="1542" max="1542" width="15.5546875" bestFit="1" customWidth="1"/>
    <col min="1794" max="1794" width="25.33203125" bestFit="1" customWidth="1"/>
    <col min="1795" max="1795" width="16" customWidth="1"/>
    <col min="1796" max="1796" width="39.5546875" bestFit="1" customWidth="1"/>
    <col min="1797" max="1797" width="6.33203125" bestFit="1" customWidth="1"/>
    <col min="1798" max="1798" width="15.5546875" bestFit="1" customWidth="1"/>
    <col min="2050" max="2050" width="25.33203125" bestFit="1" customWidth="1"/>
    <col min="2051" max="2051" width="16" customWidth="1"/>
    <col min="2052" max="2052" width="39.5546875" bestFit="1" customWidth="1"/>
    <col min="2053" max="2053" width="6.33203125" bestFit="1" customWidth="1"/>
    <col min="2054" max="2054" width="15.5546875" bestFit="1" customWidth="1"/>
    <col min="2306" max="2306" width="25.33203125" bestFit="1" customWidth="1"/>
    <col min="2307" max="2307" width="16" customWidth="1"/>
    <col min="2308" max="2308" width="39.5546875" bestFit="1" customWidth="1"/>
    <col min="2309" max="2309" width="6.33203125" bestFit="1" customWidth="1"/>
    <col min="2310" max="2310" width="15.5546875" bestFit="1" customWidth="1"/>
    <col min="2562" max="2562" width="25.33203125" bestFit="1" customWidth="1"/>
    <col min="2563" max="2563" width="16" customWidth="1"/>
    <col min="2564" max="2564" width="39.5546875" bestFit="1" customWidth="1"/>
    <col min="2565" max="2565" width="6.33203125" bestFit="1" customWidth="1"/>
    <col min="2566" max="2566" width="15.5546875" bestFit="1" customWidth="1"/>
    <col min="2818" max="2818" width="25.33203125" bestFit="1" customWidth="1"/>
    <col min="2819" max="2819" width="16" customWidth="1"/>
    <col min="2820" max="2820" width="39.5546875" bestFit="1" customWidth="1"/>
    <col min="2821" max="2821" width="6.33203125" bestFit="1" customWidth="1"/>
    <col min="2822" max="2822" width="15.5546875" bestFit="1" customWidth="1"/>
    <col min="3074" max="3074" width="25.33203125" bestFit="1" customWidth="1"/>
    <col min="3075" max="3075" width="16" customWidth="1"/>
    <col min="3076" max="3076" width="39.5546875" bestFit="1" customWidth="1"/>
    <col min="3077" max="3077" width="6.33203125" bestFit="1" customWidth="1"/>
    <col min="3078" max="3078" width="15.5546875" bestFit="1" customWidth="1"/>
    <col min="3330" max="3330" width="25.33203125" bestFit="1" customWidth="1"/>
    <col min="3331" max="3331" width="16" customWidth="1"/>
    <col min="3332" max="3332" width="39.5546875" bestFit="1" customWidth="1"/>
    <col min="3333" max="3333" width="6.33203125" bestFit="1" customWidth="1"/>
    <col min="3334" max="3334" width="15.5546875" bestFit="1" customWidth="1"/>
    <col min="3586" max="3586" width="25.33203125" bestFit="1" customWidth="1"/>
    <col min="3587" max="3587" width="16" customWidth="1"/>
    <col min="3588" max="3588" width="39.5546875" bestFit="1" customWidth="1"/>
    <col min="3589" max="3589" width="6.33203125" bestFit="1" customWidth="1"/>
    <col min="3590" max="3590" width="15.5546875" bestFit="1" customWidth="1"/>
    <col min="3842" max="3842" width="25.33203125" bestFit="1" customWidth="1"/>
    <col min="3843" max="3843" width="16" customWidth="1"/>
    <col min="3844" max="3844" width="39.5546875" bestFit="1" customWidth="1"/>
    <col min="3845" max="3845" width="6.33203125" bestFit="1" customWidth="1"/>
    <col min="3846" max="3846" width="15.5546875" bestFit="1" customWidth="1"/>
    <col min="4098" max="4098" width="25.33203125" bestFit="1" customWidth="1"/>
    <col min="4099" max="4099" width="16" customWidth="1"/>
    <col min="4100" max="4100" width="39.5546875" bestFit="1" customWidth="1"/>
    <col min="4101" max="4101" width="6.33203125" bestFit="1" customWidth="1"/>
    <col min="4102" max="4102" width="15.5546875" bestFit="1" customWidth="1"/>
    <col min="4354" max="4354" width="25.33203125" bestFit="1" customWidth="1"/>
    <col min="4355" max="4355" width="16" customWidth="1"/>
    <col min="4356" max="4356" width="39.5546875" bestFit="1" customWidth="1"/>
    <col min="4357" max="4357" width="6.33203125" bestFit="1" customWidth="1"/>
    <col min="4358" max="4358" width="15.5546875" bestFit="1" customWidth="1"/>
    <col min="4610" max="4610" width="25.33203125" bestFit="1" customWidth="1"/>
    <col min="4611" max="4611" width="16" customWidth="1"/>
    <col min="4612" max="4612" width="39.5546875" bestFit="1" customWidth="1"/>
    <col min="4613" max="4613" width="6.33203125" bestFit="1" customWidth="1"/>
    <col min="4614" max="4614" width="15.5546875" bestFit="1" customWidth="1"/>
    <col min="4866" max="4866" width="25.33203125" bestFit="1" customWidth="1"/>
    <col min="4867" max="4867" width="16" customWidth="1"/>
    <col min="4868" max="4868" width="39.5546875" bestFit="1" customWidth="1"/>
    <col min="4869" max="4869" width="6.33203125" bestFit="1" customWidth="1"/>
    <col min="4870" max="4870" width="15.5546875" bestFit="1" customWidth="1"/>
    <col min="5122" max="5122" width="25.33203125" bestFit="1" customWidth="1"/>
    <col min="5123" max="5123" width="16" customWidth="1"/>
    <col min="5124" max="5124" width="39.5546875" bestFit="1" customWidth="1"/>
    <col min="5125" max="5125" width="6.33203125" bestFit="1" customWidth="1"/>
    <col min="5126" max="5126" width="15.5546875" bestFit="1" customWidth="1"/>
    <col min="5378" max="5378" width="25.33203125" bestFit="1" customWidth="1"/>
    <col min="5379" max="5379" width="16" customWidth="1"/>
    <col min="5380" max="5380" width="39.5546875" bestFit="1" customWidth="1"/>
    <col min="5381" max="5381" width="6.33203125" bestFit="1" customWidth="1"/>
    <col min="5382" max="5382" width="15.5546875" bestFit="1" customWidth="1"/>
    <col min="5634" max="5634" width="25.33203125" bestFit="1" customWidth="1"/>
    <col min="5635" max="5635" width="16" customWidth="1"/>
    <col min="5636" max="5636" width="39.5546875" bestFit="1" customWidth="1"/>
    <col min="5637" max="5637" width="6.33203125" bestFit="1" customWidth="1"/>
    <col min="5638" max="5638" width="15.5546875" bestFit="1" customWidth="1"/>
    <col min="5890" max="5890" width="25.33203125" bestFit="1" customWidth="1"/>
    <col min="5891" max="5891" width="16" customWidth="1"/>
    <col min="5892" max="5892" width="39.5546875" bestFit="1" customWidth="1"/>
    <col min="5893" max="5893" width="6.33203125" bestFit="1" customWidth="1"/>
    <col min="5894" max="5894" width="15.5546875" bestFit="1" customWidth="1"/>
    <col min="6146" max="6146" width="25.33203125" bestFit="1" customWidth="1"/>
    <col min="6147" max="6147" width="16" customWidth="1"/>
    <col min="6148" max="6148" width="39.5546875" bestFit="1" customWidth="1"/>
    <col min="6149" max="6149" width="6.33203125" bestFit="1" customWidth="1"/>
    <col min="6150" max="6150" width="15.5546875" bestFit="1" customWidth="1"/>
    <col min="6402" max="6402" width="25.33203125" bestFit="1" customWidth="1"/>
    <col min="6403" max="6403" width="16" customWidth="1"/>
    <col min="6404" max="6404" width="39.5546875" bestFit="1" customWidth="1"/>
    <col min="6405" max="6405" width="6.33203125" bestFit="1" customWidth="1"/>
    <col min="6406" max="6406" width="15.5546875" bestFit="1" customWidth="1"/>
    <col min="6658" max="6658" width="25.33203125" bestFit="1" customWidth="1"/>
    <col min="6659" max="6659" width="16" customWidth="1"/>
    <col min="6660" max="6660" width="39.5546875" bestFit="1" customWidth="1"/>
    <col min="6661" max="6661" width="6.33203125" bestFit="1" customWidth="1"/>
    <col min="6662" max="6662" width="15.5546875" bestFit="1" customWidth="1"/>
    <col min="6914" max="6914" width="25.33203125" bestFit="1" customWidth="1"/>
    <col min="6915" max="6915" width="16" customWidth="1"/>
    <col min="6916" max="6916" width="39.5546875" bestFit="1" customWidth="1"/>
    <col min="6917" max="6917" width="6.33203125" bestFit="1" customWidth="1"/>
    <col min="6918" max="6918" width="15.5546875" bestFit="1" customWidth="1"/>
    <col min="7170" max="7170" width="25.33203125" bestFit="1" customWidth="1"/>
    <col min="7171" max="7171" width="16" customWidth="1"/>
    <col min="7172" max="7172" width="39.5546875" bestFit="1" customWidth="1"/>
    <col min="7173" max="7173" width="6.33203125" bestFit="1" customWidth="1"/>
    <col min="7174" max="7174" width="15.5546875" bestFit="1" customWidth="1"/>
    <col min="7426" max="7426" width="25.33203125" bestFit="1" customWidth="1"/>
    <col min="7427" max="7427" width="16" customWidth="1"/>
    <col min="7428" max="7428" width="39.5546875" bestFit="1" customWidth="1"/>
    <col min="7429" max="7429" width="6.33203125" bestFit="1" customWidth="1"/>
    <col min="7430" max="7430" width="15.5546875" bestFit="1" customWidth="1"/>
    <col min="7682" max="7682" width="25.33203125" bestFit="1" customWidth="1"/>
    <col min="7683" max="7683" width="16" customWidth="1"/>
    <col min="7684" max="7684" width="39.5546875" bestFit="1" customWidth="1"/>
    <col min="7685" max="7685" width="6.33203125" bestFit="1" customWidth="1"/>
    <col min="7686" max="7686" width="15.5546875" bestFit="1" customWidth="1"/>
    <col min="7938" max="7938" width="25.33203125" bestFit="1" customWidth="1"/>
    <col min="7939" max="7939" width="16" customWidth="1"/>
    <col min="7940" max="7940" width="39.5546875" bestFit="1" customWidth="1"/>
    <col min="7941" max="7941" width="6.33203125" bestFit="1" customWidth="1"/>
    <col min="7942" max="7942" width="15.5546875" bestFit="1" customWidth="1"/>
    <col min="8194" max="8194" width="25.33203125" bestFit="1" customWidth="1"/>
    <col min="8195" max="8195" width="16" customWidth="1"/>
    <col min="8196" max="8196" width="39.5546875" bestFit="1" customWidth="1"/>
    <col min="8197" max="8197" width="6.33203125" bestFit="1" customWidth="1"/>
    <col min="8198" max="8198" width="15.5546875" bestFit="1" customWidth="1"/>
    <col min="8450" max="8450" width="25.33203125" bestFit="1" customWidth="1"/>
    <col min="8451" max="8451" width="16" customWidth="1"/>
    <col min="8452" max="8452" width="39.5546875" bestFit="1" customWidth="1"/>
    <col min="8453" max="8453" width="6.33203125" bestFit="1" customWidth="1"/>
    <col min="8454" max="8454" width="15.5546875" bestFit="1" customWidth="1"/>
    <col min="8706" max="8706" width="25.33203125" bestFit="1" customWidth="1"/>
    <col min="8707" max="8707" width="16" customWidth="1"/>
    <col min="8708" max="8708" width="39.5546875" bestFit="1" customWidth="1"/>
    <col min="8709" max="8709" width="6.33203125" bestFit="1" customWidth="1"/>
    <col min="8710" max="8710" width="15.5546875" bestFit="1" customWidth="1"/>
    <col min="8962" max="8962" width="25.33203125" bestFit="1" customWidth="1"/>
    <col min="8963" max="8963" width="16" customWidth="1"/>
    <col min="8964" max="8964" width="39.5546875" bestFit="1" customWidth="1"/>
    <col min="8965" max="8965" width="6.33203125" bestFit="1" customWidth="1"/>
    <col min="8966" max="8966" width="15.5546875" bestFit="1" customWidth="1"/>
    <col min="9218" max="9218" width="25.33203125" bestFit="1" customWidth="1"/>
    <col min="9219" max="9219" width="16" customWidth="1"/>
    <col min="9220" max="9220" width="39.5546875" bestFit="1" customWidth="1"/>
    <col min="9221" max="9221" width="6.33203125" bestFit="1" customWidth="1"/>
    <col min="9222" max="9222" width="15.5546875" bestFit="1" customWidth="1"/>
    <col min="9474" max="9474" width="25.33203125" bestFit="1" customWidth="1"/>
    <col min="9475" max="9475" width="16" customWidth="1"/>
    <col min="9476" max="9476" width="39.5546875" bestFit="1" customWidth="1"/>
    <col min="9477" max="9477" width="6.33203125" bestFit="1" customWidth="1"/>
    <col min="9478" max="9478" width="15.5546875" bestFit="1" customWidth="1"/>
    <col min="9730" max="9730" width="25.33203125" bestFit="1" customWidth="1"/>
    <col min="9731" max="9731" width="16" customWidth="1"/>
    <col min="9732" max="9732" width="39.5546875" bestFit="1" customWidth="1"/>
    <col min="9733" max="9733" width="6.33203125" bestFit="1" customWidth="1"/>
    <col min="9734" max="9734" width="15.5546875" bestFit="1" customWidth="1"/>
    <col min="9986" max="9986" width="25.33203125" bestFit="1" customWidth="1"/>
    <col min="9987" max="9987" width="16" customWidth="1"/>
    <col min="9988" max="9988" width="39.5546875" bestFit="1" customWidth="1"/>
    <col min="9989" max="9989" width="6.33203125" bestFit="1" customWidth="1"/>
    <col min="9990" max="9990" width="15.5546875" bestFit="1" customWidth="1"/>
    <col min="10242" max="10242" width="25.33203125" bestFit="1" customWidth="1"/>
    <col min="10243" max="10243" width="16" customWidth="1"/>
    <col min="10244" max="10244" width="39.5546875" bestFit="1" customWidth="1"/>
    <col min="10245" max="10245" width="6.33203125" bestFit="1" customWidth="1"/>
    <col min="10246" max="10246" width="15.5546875" bestFit="1" customWidth="1"/>
    <col min="10498" max="10498" width="25.33203125" bestFit="1" customWidth="1"/>
    <col min="10499" max="10499" width="16" customWidth="1"/>
    <col min="10500" max="10500" width="39.5546875" bestFit="1" customWidth="1"/>
    <col min="10501" max="10501" width="6.33203125" bestFit="1" customWidth="1"/>
    <col min="10502" max="10502" width="15.5546875" bestFit="1" customWidth="1"/>
    <col min="10754" max="10754" width="25.33203125" bestFit="1" customWidth="1"/>
    <col min="10755" max="10755" width="16" customWidth="1"/>
    <col min="10756" max="10756" width="39.5546875" bestFit="1" customWidth="1"/>
    <col min="10757" max="10757" width="6.33203125" bestFit="1" customWidth="1"/>
    <col min="10758" max="10758" width="15.5546875" bestFit="1" customWidth="1"/>
    <col min="11010" max="11010" width="25.33203125" bestFit="1" customWidth="1"/>
    <col min="11011" max="11011" width="16" customWidth="1"/>
    <col min="11012" max="11012" width="39.5546875" bestFit="1" customWidth="1"/>
    <col min="11013" max="11013" width="6.33203125" bestFit="1" customWidth="1"/>
    <col min="11014" max="11014" width="15.5546875" bestFit="1" customWidth="1"/>
    <col min="11266" max="11266" width="25.33203125" bestFit="1" customWidth="1"/>
    <col min="11267" max="11267" width="16" customWidth="1"/>
    <col min="11268" max="11268" width="39.5546875" bestFit="1" customWidth="1"/>
    <col min="11269" max="11269" width="6.33203125" bestFit="1" customWidth="1"/>
    <col min="11270" max="11270" width="15.5546875" bestFit="1" customWidth="1"/>
    <col min="11522" max="11522" width="25.33203125" bestFit="1" customWidth="1"/>
    <col min="11523" max="11523" width="16" customWidth="1"/>
    <col min="11524" max="11524" width="39.5546875" bestFit="1" customWidth="1"/>
    <col min="11525" max="11525" width="6.33203125" bestFit="1" customWidth="1"/>
    <col min="11526" max="11526" width="15.5546875" bestFit="1" customWidth="1"/>
    <col min="11778" max="11778" width="25.33203125" bestFit="1" customWidth="1"/>
    <col min="11779" max="11779" width="16" customWidth="1"/>
    <col min="11780" max="11780" width="39.5546875" bestFit="1" customWidth="1"/>
    <col min="11781" max="11781" width="6.33203125" bestFit="1" customWidth="1"/>
    <col min="11782" max="11782" width="15.5546875" bestFit="1" customWidth="1"/>
    <col min="12034" max="12034" width="25.33203125" bestFit="1" customWidth="1"/>
    <col min="12035" max="12035" width="16" customWidth="1"/>
    <col min="12036" max="12036" width="39.5546875" bestFit="1" customWidth="1"/>
    <col min="12037" max="12037" width="6.33203125" bestFit="1" customWidth="1"/>
    <col min="12038" max="12038" width="15.5546875" bestFit="1" customWidth="1"/>
    <col min="12290" max="12290" width="25.33203125" bestFit="1" customWidth="1"/>
    <col min="12291" max="12291" width="16" customWidth="1"/>
    <col min="12292" max="12292" width="39.5546875" bestFit="1" customWidth="1"/>
    <col min="12293" max="12293" width="6.33203125" bestFit="1" customWidth="1"/>
    <col min="12294" max="12294" width="15.5546875" bestFit="1" customWidth="1"/>
    <col min="12546" max="12546" width="25.33203125" bestFit="1" customWidth="1"/>
    <col min="12547" max="12547" width="16" customWidth="1"/>
    <col min="12548" max="12548" width="39.5546875" bestFit="1" customWidth="1"/>
    <col min="12549" max="12549" width="6.33203125" bestFit="1" customWidth="1"/>
    <col min="12550" max="12550" width="15.5546875" bestFit="1" customWidth="1"/>
    <col min="12802" max="12802" width="25.33203125" bestFit="1" customWidth="1"/>
    <col min="12803" max="12803" width="16" customWidth="1"/>
    <col min="12804" max="12804" width="39.5546875" bestFit="1" customWidth="1"/>
    <col min="12805" max="12805" width="6.33203125" bestFit="1" customWidth="1"/>
    <col min="12806" max="12806" width="15.5546875" bestFit="1" customWidth="1"/>
    <col min="13058" max="13058" width="25.33203125" bestFit="1" customWidth="1"/>
    <col min="13059" max="13059" width="16" customWidth="1"/>
    <col min="13060" max="13060" width="39.5546875" bestFit="1" customWidth="1"/>
    <col min="13061" max="13061" width="6.33203125" bestFit="1" customWidth="1"/>
    <col min="13062" max="13062" width="15.5546875" bestFit="1" customWidth="1"/>
    <col min="13314" max="13314" width="25.33203125" bestFit="1" customWidth="1"/>
    <col min="13315" max="13315" width="16" customWidth="1"/>
    <col min="13316" max="13316" width="39.5546875" bestFit="1" customWidth="1"/>
    <col min="13317" max="13317" width="6.33203125" bestFit="1" customWidth="1"/>
    <col min="13318" max="13318" width="15.5546875" bestFit="1" customWidth="1"/>
    <col min="13570" max="13570" width="25.33203125" bestFit="1" customWidth="1"/>
    <col min="13571" max="13571" width="16" customWidth="1"/>
    <col min="13572" max="13572" width="39.5546875" bestFit="1" customWidth="1"/>
    <col min="13573" max="13573" width="6.33203125" bestFit="1" customWidth="1"/>
    <col min="13574" max="13574" width="15.5546875" bestFit="1" customWidth="1"/>
    <col min="13826" max="13826" width="25.33203125" bestFit="1" customWidth="1"/>
    <col min="13827" max="13827" width="16" customWidth="1"/>
    <col min="13828" max="13828" width="39.5546875" bestFit="1" customWidth="1"/>
    <col min="13829" max="13829" width="6.33203125" bestFit="1" customWidth="1"/>
    <col min="13830" max="13830" width="15.5546875" bestFit="1" customWidth="1"/>
    <col min="14082" max="14082" width="25.33203125" bestFit="1" customWidth="1"/>
    <col min="14083" max="14083" width="16" customWidth="1"/>
    <col min="14084" max="14084" width="39.5546875" bestFit="1" customWidth="1"/>
    <col min="14085" max="14085" width="6.33203125" bestFit="1" customWidth="1"/>
    <col min="14086" max="14086" width="15.5546875" bestFit="1" customWidth="1"/>
    <col min="14338" max="14338" width="25.33203125" bestFit="1" customWidth="1"/>
    <col min="14339" max="14339" width="16" customWidth="1"/>
    <col min="14340" max="14340" width="39.5546875" bestFit="1" customWidth="1"/>
    <col min="14341" max="14341" width="6.33203125" bestFit="1" customWidth="1"/>
    <col min="14342" max="14342" width="15.5546875" bestFit="1" customWidth="1"/>
    <col min="14594" max="14594" width="25.33203125" bestFit="1" customWidth="1"/>
    <col min="14595" max="14595" width="16" customWidth="1"/>
    <col min="14596" max="14596" width="39.5546875" bestFit="1" customWidth="1"/>
    <col min="14597" max="14597" width="6.33203125" bestFit="1" customWidth="1"/>
    <col min="14598" max="14598" width="15.5546875" bestFit="1" customWidth="1"/>
    <col min="14850" max="14850" width="25.33203125" bestFit="1" customWidth="1"/>
    <col min="14851" max="14851" width="16" customWidth="1"/>
    <col min="14852" max="14852" width="39.5546875" bestFit="1" customWidth="1"/>
    <col min="14853" max="14853" width="6.33203125" bestFit="1" customWidth="1"/>
    <col min="14854" max="14854" width="15.5546875" bestFit="1" customWidth="1"/>
    <col min="15106" max="15106" width="25.33203125" bestFit="1" customWidth="1"/>
    <col min="15107" max="15107" width="16" customWidth="1"/>
    <col min="15108" max="15108" width="39.5546875" bestFit="1" customWidth="1"/>
    <col min="15109" max="15109" width="6.33203125" bestFit="1" customWidth="1"/>
    <col min="15110" max="15110" width="15.5546875" bestFit="1" customWidth="1"/>
    <col min="15362" max="15362" width="25.33203125" bestFit="1" customWidth="1"/>
    <col min="15363" max="15363" width="16" customWidth="1"/>
    <col min="15364" max="15364" width="39.5546875" bestFit="1" customWidth="1"/>
    <col min="15365" max="15365" width="6.33203125" bestFit="1" customWidth="1"/>
    <col min="15366" max="15366" width="15.5546875" bestFit="1" customWidth="1"/>
    <col min="15618" max="15618" width="25.33203125" bestFit="1" customWidth="1"/>
    <col min="15619" max="15619" width="16" customWidth="1"/>
    <col min="15620" max="15620" width="39.5546875" bestFit="1" customWidth="1"/>
    <col min="15621" max="15621" width="6.33203125" bestFit="1" customWidth="1"/>
    <col min="15622" max="15622" width="15.5546875" bestFit="1" customWidth="1"/>
    <col min="15874" max="15874" width="25.33203125" bestFit="1" customWidth="1"/>
    <col min="15875" max="15875" width="16" customWidth="1"/>
    <col min="15876" max="15876" width="39.5546875" bestFit="1" customWidth="1"/>
    <col min="15877" max="15877" width="6.33203125" bestFit="1" customWidth="1"/>
    <col min="15878" max="15878" width="15.5546875" bestFit="1" customWidth="1"/>
    <col min="16130" max="16130" width="25.33203125" bestFit="1" customWidth="1"/>
    <col min="16131" max="16131" width="16" customWidth="1"/>
    <col min="16132" max="16132" width="39.5546875" bestFit="1" customWidth="1"/>
    <col min="16133" max="16133" width="6.33203125" bestFit="1" customWidth="1"/>
    <col min="16134" max="16134" width="15.5546875" bestFit="1" customWidth="1"/>
  </cols>
  <sheetData>
    <row r="1" spans="2:6">
      <c r="B1" s="36"/>
      <c r="C1" s="36"/>
      <c r="D1" s="36"/>
      <c r="E1" s="72"/>
      <c r="F1" s="50"/>
    </row>
    <row r="2" spans="2:6">
      <c r="B2" s="35" t="s">
        <v>317</v>
      </c>
      <c r="C2" s="569" t="s">
        <v>318</v>
      </c>
      <c r="D2" s="650"/>
      <c r="E2" s="73"/>
      <c r="F2" s="74"/>
    </row>
    <row r="3" spans="2:6" ht="41.4">
      <c r="B3" s="54" t="s">
        <v>1</v>
      </c>
      <c r="C3" s="54" t="s">
        <v>2</v>
      </c>
      <c r="D3" s="54" t="s">
        <v>3</v>
      </c>
      <c r="E3" s="232" t="s">
        <v>74</v>
      </c>
      <c r="F3" s="55" t="s">
        <v>5</v>
      </c>
    </row>
    <row r="4" spans="2:6" ht="15" customHeight="1">
      <c r="B4" s="557" t="s">
        <v>75</v>
      </c>
      <c r="C4" s="557" t="s">
        <v>76</v>
      </c>
      <c r="D4" s="241" t="s">
        <v>294</v>
      </c>
      <c r="E4" s="115">
        <v>1</v>
      </c>
      <c r="F4" s="310">
        <v>1093929.53</v>
      </c>
    </row>
    <row r="5" spans="2:6">
      <c r="B5" s="557"/>
      <c r="C5" s="557"/>
      <c r="D5" s="311" t="s">
        <v>295</v>
      </c>
      <c r="E5" s="56">
        <v>14</v>
      </c>
      <c r="F5" s="310">
        <v>3082274.72</v>
      </c>
    </row>
    <row r="6" spans="2:6">
      <c r="B6" s="557"/>
      <c r="C6" s="557"/>
      <c r="D6" s="311" t="s">
        <v>296</v>
      </c>
      <c r="E6" s="312">
        <v>21</v>
      </c>
      <c r="F6" s="310">
        <v>1461820.02</v>
      </c>
    </row>
    <row r="7" spans="2:6">
      <c r="B7" s="557"/>
      <c r="C7" s="557"/>
      <c r="D7" s="311" t="s">
        <v>297</v>
      </c>
      <c r="E7" s="312">
        <v>3</v>
      </c>
      <c r="F7" s="310">
        <v>1484605.26</v>
      </c>
    </row>
    <row r="8" spans="2:6">
      <c r="B8" s="651" t="s">
        <v>298</v>
      </c>
      <c r="C8" s="651"/>
      <c r="D8" s="651"/>
      <c r="E8" s="158"/>
      <c r="F8" s="313" t="s">
        <v>138</v>
      </c>
    </row>
    <row r="9" spans="2:6">
      <c r="B9" s="652" t="s">
        <v>79</v>
      </c>
      <c r="C9" s="652"/>
      <c r="D9" s="652"/>
      <c r="E9" s="57"/>
      <c r="F9" s="58">
        <f>SUM(F4:F7)</f>
        <v>7122629.5299999993</v>
      </c>
    </row>
    <row r="10" spans="2:6">
      <c r="B10" s="653" t="s">
        <v>6</v>
      </c>
      <c r="C10" s="615" t="s">
        <v>80</v>
      </c>
      <c r="D10" s="59" t="s">
        <v>299</v>
      </c>
      <c r="E10" s="60">
        <v>9120</v>
      </c>
      <c r="F10" s="61">
        <v>73506.23</v>
      </c>
    </row>
    <row r="11" spans="2:6">
      <c r="B11" s="576"/>
      <c r="C11" s="577"/>
      <c r="D11" s="241" t="s">
        <v>300</v>
      </c>
      <c r="E11" s="116">
        <f>529+3125</f>
        <v>3654</v>
      </c>
      <c r="F11" s="155">
        <f>1694588.1+189681.44</f>
        <v>1884269.54</v>
      </c>
    </row>
    <row r="12" spans="2:6">
      <c r="B12" s="576"/>
      <c r="C12" s="571"/>
      <c r="D12" s="62" t="s">
        <v>301</v>
      </c>
      <c r="E12" s="63">
        <v>3</v>
      </c>
      <c r="F12" s="314">
        <v>1500000</v>
      </c>
    </row>
    <row r="13" spans="2:6" ht="27.6">
      <c r="B13" s="576"/>
      <c r="C13" s="654"/>
      <c r="D13" s="315" t="s">
        <v>302</v>
      </c>
      <c r="E13" s="128">
        <v>8120</v>
      </c>
      <c r="F13" s="155">
        <f>1869231.09+1783777.23</f>
        <v>3653008.3200000003</v>
      </c>
    </row>
    <row r="14" spans="2:6">
      <c r="B14" s="576"/>
      <c r="C14" s="654"/>
      <c r="D14" s="315" t="s">
        <v>303</v>
      </c>
      <c r="E14" s="128">
        <v>200</v>
      </c>
      <c r="F14" s="155">
        <v>424407.5</v>
      </c>
    </row>
    <row r="15" spans="2:6">
      <c r="B15" s="577"/>
      <c r="C15" s="580" t="s">
        <v>81</v>
      </c>
      <c r="D15" s="64" t="s">
        <v>304</v>
      </c>
      <c r="E15" s="65">
        <v>5</v>
      </c>
      <c r="F15" s="66">
        <v>395000</v>
      </c>
    </row>
    <row r="16" spans="2:6">
      <c r="B16" s="577"/>
      <c r="C16" s="581"/>
      <c r="D16" s="67" t="s">
        <v>305</v>
      </c>
      <c r="E16" s="68"/>
      <c r="F16" s="155">
        <v>0</v>
      </c>
    </row>
    <row r="17" spans="2:6">
      <c r="B17" s="577"/>
      <c r="C17" s="581"/>
      <c r="D17" s="67" t="s">
        <v>306</v>
      </c>
      <c r="E17" s="68">
        <v>10</v>
      </c>
      <c r="F17" s="43">
        <v>1769055.16</v>
      </c>
    </row>
    <row r="18" spans="2:6">
      <c r="B18" s="577"/>
      <c r="C18" s="581"/>
      <c r="D18" s="67" t="s">
        <v>307</v>
      </c>
      <c r="E18" s="68">
        <v>89</v>
      </c>
      <c r="F18" s="44">
        <v>2020216.53</v>
      </c>
    </row>
    <row r="19" spans="2:6">
      <c r="B19" s="577"/>
      <c r="C19" s="581"/>
      <c r="D19" s="69" t="s">
        <v>308</v>
      </c>
      <c r="E19" s="70">
        <v>1984</v>
      </c>
      <c r="F19" s="42">
        <v>311304.34000000003</v>
      </c>
    </row>
    <row r="20" spans="2:6">
      <c r="B20" s="577"/>
      <c r="C20" s="581"/>
      <c r="D20" s="154" t="s">
        <v>309</v>
      </c>
      <c r="E20" s="161">
        <v>506</v>
      </c>
      <c r="F20" s="155">
        <v>1838779.5</v>
      </c>
    </row>
    <row r="21" spans="2:6">
      <c r="B21" s="577"/>
      <c r="C21" s="581"/>
      <c r="D21" s="154" t="s">
        <v>319</v>
      </c>
      <c r="E21" s="161">
        <v>33</v>
      </c>
      <c r="F21" s="155">
        <v>75240</v>
      </c>
    </row>
    <row r="22" spans="2:6">
      <c r="B22" s="577"/>
      <c r="C22" s="581"/>
      <c r="D22" s="154" t="s">
        <v>320</v>
      </c>
      <c r="E22" s="161">
        <f>39+8+10</f>
        <v>57</v>
      </c>
      <c r="F22" s="155">
        <f>118864.94+74371.36+69708.54</f>
        <v>262944.83999999997</v>
      </c>
    </row>
    <row r="23" spans="2:6">
      <c r="B23" s="577"/>
      <c r="C23" s="581"/>
      <c r="D23" s="154" t="s">
        <v>321</v>
      </c>
      <c r="E23" s="161">
        <v>1165</v>
      </c>
      <c r="F23" s="155">
        <v>1200000</v>
      </c>
    </row>
    <row r="24" spans="2:6">
      <c r="B24" s="577"/>
      <c r="C24" s="581"/>
      <c r="D24" s="154" t="s">
        <v>262</v>
      </c>
      <c r="E24" s="161">
        <v>255</v>
      </c>
      <c r="F24" s="155">
        <v>577575</v>
      </c>
    </row>
    <row r="25" spans="2:6">
      <c r="B25" s="577"/>
      <c r="C25" s="557" t="s">
        <v>310</v>
      </c>
      <c r="D25" s="154" t="s">
        <v>311</v>
      </c>
      <c r="E25" s="161">
        <v>9</v>
      </c>
      <c r="F25" s="155">
        <v>510000</v>
      </c>
    </row>
    <row r="26" spans="2:6">
      <c r="B26" s="577"/>
      <c r="C26" s="557"/>
      <c r="D26" s="154" t="s">
        <v>312</v>
      </c>
      <c r="E26" s="161">
        <v>1</v>
      </c>
      <c r="F26" s="155">
        <v>97900</v>
      </c>
    </row>
    <row r="27" spans="2:6">
      <c r="B27" s="577"/>
      <c r="C27" s="557"/>
      <c r="D27" s="154" t="s">
        <v>313</v>
      </c>
      <c r="E27" s="161">
        <v>1</v>
      </c>
      <c r="F27" s="155">
        <v>150000</v>
      </c>
    </row>
    <row r="28" spans="2:6">
      <c r="B28" s="577"/>
      <c r="C28" s="557"/>
      <c r="D28" s="154" t="s">
        <v>314</v>
      </c>
      <c r="E28" s="161">
        <v>3</v>
      </c>
      <c r="F28" s="155">
        <v>12724</v>
      </c>
    </row>
    <row r="29" spans="2:6">
      <c r="B29" s="577"/>
      <c r="C29" s="557"/>
      <c r="D29" s="156" t="s">
        <v>315</v>
      </c>
      <c r="E29" s="128">
        <v>2</v>
      </c>
      <c r="F29" s="155">
        <v>17842</v>
      </c>
    </row>
    <row r="30" spans="2:6">
      <c r="B30" s="647" t="s">
        <v>77</v>
      </c>
      <c r="C30" s="648" t="s">
        <v>141</v>
      </c>
      <c r="D30" s="316" t="s">
        <v>66</v>
      </c>
      <c r="E30" s="317"/>
      <c r="F30" s="318">
        <v>0</v>
      </c>
    </row>
    <row r="31" spans="2:6" ht="15" thickBot="1">
      <c r="B31" s="647"/>
      <c r="C31" s="649"/>
      <c r="D31" s="316" t="s">
        <v>316</v>
      </c>
      <c r="E31" s="317"/>
      <c r="F31" s="318">
        <v>0</v>
      </c>
    </row>
    <row r="32" spans="2:6" ht="15" thickBot="1">
      <c r="B32" s="47"/>
      <c r="C32" s="47"/>
      <c r="D32" s="47"/>
      <c r="E32" s="71"/>
      <c r="F32" s="75">
        <f>SUM(F9:F29)</f>
        <v>23896402.490000002</v>
      </c>
    </row>
  </sheetData>
  <sheetProtection selectLockedCells="1" selectUnlockedCells="1"/>
  <mergeCells count="11">
    <mergeCell ref="B30:B31"/>
    <mergeCell ref="C30:C31"/>
    <mergeCell ref="C2:D2"/>
    <mergeCell ref="B4:B7"/>
    <mergeCell ref="C4:C7"/>
    <mergeCell ref="B8:D8"/>
    <mergeCell ref="B9:D9"/>
    <mergeCell ref="B10:B29"/>
    <mergeCell ref="C10:C14"/>
    <mergeCell ref="C15:C24"/>
    <mergeCell ref="C25:C29"/>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25"/>
  <dimension ref="B2:F27"/>
  <sheetViews>
    <sheetView workbookViewId="0"/>
  </sheetViews>
  <sheetFormatPr defaultRowHeight="14.4"/>
  <cols>
    <col min="2" max="2" width="41.6640625" bestFit="1" customWidth="1"/>
    <col min="3" max="3" width="10.109375" bestFit="1" customWidth="1"/>
    <col min="4" max="4" width="50.6640625" bestFit="1" customWidth="1"/>
    <col min="5" max="5" width="7" bestFit="1" customWidth="1"/>
    <col min="6" max="6" width="16.88671875" bestFit="1" customWidth="1"/>
    <col min="7" max="7" width="15.6640625" customWidth="1"/>
  </cols>
  <sheetData>
    <row r="2" spans="2:6">
      <c r="B2" s="35" t="s">
        <v>237</v>
      </c>
      <c r="C2" s="569"/>
      <c r="D2" s="650"/>
      <c r="E2" s="73"/>
      <c r="F2" s="74"/>
    </row>
    <row r="3" spans="2:6" ht="41.4">
      <c r="B3" s="239" t="s">
        <v>1</v>
      </c>
      <c r="C3" s="239" t="s">
        <v>2</v>
      </c>
      <c r="D3" s="37" t="s">
        <v>3</v>
      </c>
      <c r="E3" s="232" t="s">
        <v>74</v>
      </c>
      <c r="F3" s="319" t="s">
        <v>5</v>
      </c>
    </row>
    <row r="4" spans="2:6">
      <c r="B4" s="322" t="s">
        <v>75</v>
      </c>
      <c r="C4" s="323" t="s">
        <v>76</v>
      </c>
      <c r="D4" s="158" t="s">
        <v>322</v>
      </c>
      <c r="E4" s="116">
        <v>302</v>
      </c>
      <c r="F4" s="310">
        <v>10336739.699999999</v>
      </c>
    </row>
    <row r="5" spans="2:6" ht="18">
      <c r="B5" s="610" t="s">
        <v>77</v>
      </c>
      <c r="C5" s="611"/>
      <c r="D5" s="286" t="s">
        <v>235</v>
      </c>
      <c r="E5" s="235"/>
      <c r="F5" s="320">
        <v>0</v>
      </c>
    </row>
    <row r="6" spans="2:6">
      <c r="B6" s="658" t="s">
        <v>79</v>
      </c>
      <c r="C6" s="658"/>
      <c r="D6" s="658"/>
      <c r="E6" s="658"/>
      <c r="F6" s="321">
        <f>SUM(F4:F4)</f>
        <v>10336739.699999999</v>
      </c>
    </row>
    <row r="7" spans="2:6">
      <c r="B7" s="557" t="s">
        <v>6</v>
      </c>
      <c r="C7" s="660" t="s">
        <v>80</v>
      </c>
      <c r="D7" s="150" t="s">
        <v>323</v>
      </c>
      <c r="E7" s="151"/>
      <c r="F7" s="152">
        <v>1991126.87</v>
      </c>
    </row>
    <row r="8" spans="2:6">
      <c r="B8" s="557"/>
      <c r="C8" s="660"/>
      <c r="D8" s="150" t="s">
        <v>328</v>
      </c>
      <c r="E8" s="151"/>
      <c r="F8" s="152">
        <v>6293488.1399999997</v>
      </c>
    </row>
    <row r="9" spans="2:6">
      <c r="B9" s="557"/>
      <c r="C9" s="660"/>
      <c r="D9" s="150" t="s">
        <v>329</v>
      </c>
      <c r="E9" s="151"/>
      <c r="F9" s="152">
        <v>3453</v>
      </c>
    </row>
    <row r="10" spans="2:6">
      <c r="B10" s="557"/>
      <c r="C10" s="660"/>
      <c r="D10" s="150" t="s">
        <v>330</v>
      </c>
      <c r="E10" s="151"/>
      <c r="F10" s="152">
        <v>178500</v>
      </c>
    </row>
    <row r="11" spans="2:6">
      <c r="B11" s="557"/>
      <c r="C11" s="660"/>
      <c r="D11" s="150" t="s">
        <v>331</v>
      </c>
      <c r="E11" s="151"/>
      <c r="F11" s="152">
        <v>1951172.7</v>
      </c>
    </row>
    <row r="12" spans="2:6">
      <c r="B12" s="557"/>
      <c r="C12" s="660"/>
      <c r="D12" s="150" t="s">
        <v>332</v>
      </c>
      <c r="E12" s="151"/>
      <c r="F12" s="152">
        <v>438625</v>
      </c>
    </row>
    <row r="13" spans="2:6">
      <c r="B13" s="557"/>
      <c r="C13" s="660"/>
      <c r="D13" s="150" t="s">
        <v>333</v>
      </c>
      <c r="E13" s="151"/>
      <c r="F13" s="152">
        <v>1300000</v>
      </c>
    </row>
    <row r="14" spans="2:6">
      <c r="B14" s="557"/>
      <c r="C14" s="660"/>
      <c r="D14" s="150" t="s">
        <v>334</v>
      </c>
      <c r="E14" s="151"/>
      <c r="F14" s="152">
        <v>457902.3</v>
      </c>
    </row>
    <row r="15" spans="2:6">
      <c r="B15" s="557"/>
      <c r="C15" s="659" t="s">
        <v>335</v>
      </c>
      <c r="D15" s="659"/>
      <c r="E15" s="659"/>
      <c r="F15" s="153">
        <f>SUM(F7:F14)</f>
        <v>12614268.01</v>
      </c>
    </row>
    <row r="16" spans="2:6">
      <c r="B16" s="557"/>
      <c r="C16" s="557" t="s">
        <v>81</v>
      </c>
      <c r="D16" s="154" t="s">
        <v>325</v>
      </c>
      <c r="E16" s="128"/>
      <c r="F16" s="155">
        <v>4039400</v>
      </c>
    </row>
    <row r="17" spans="2:6">
      <c r="B17" s="557"/>
      <c r="C17" s="557"/>
      <c r="D17" s="156" t="s">
        <v>336</v>
      </c>
      <c r="E17" s="128"/>
      <c r="F17" s="157">
        <v>235920</v>
      </c>
    </row>
    <row r="18" spans="2:6">
      <c r="B18" s="557"/>
      <c r="C18" s="557"/>
      <c r="D18" s="158" t="s">
        <v>337</v>
      </c>
      <c r="E18" s="158"/>
      <c r="F18" s="159">
        <v>1333471.29</v>
      </c>
    </row>
    <row r="19" spans="2:6">
      <c r="B19" s="557"/>
      <c r="C19" s="557"/>
      <c r="D19" s="154" t="s">
        <v>326</v>
      </c>
      <c r="E19" s="128"/>
      <c r="F19" s="155">
        <v>5896000</v>
      </c>
    </row>
    <row r="20" spans="2:6" ht="15" customHeight="1">
      <c r="B20" s="557"/>
      <c r="C20" s="661" t="s">
        <v>251</v>
      </c>
      <c r="D20" s="661"/>
      <c r="E20" s="661"/>
      <c r="F20" s="162">
        <f>SUM(F16:F19)</f>
        <v>11504791.289999999</v>
      </c>
    </row>
    <row r="21" spans="2:6">
      <c r="B21" s="656" t="s">
        <v>77</v>
      </c>
      <c r="C21" s="656" t="s">
        <v>82</v>
      </c>
      <c r="D21" s="609"/>
      <c r="E21" s="160"/>
      <c r="F21" s="655">
        <v>0</v>
      </c>
    </row>
    <row r="22" spans="2:6">
      <c r="B22" s="656"/>
      <c r="C22" s="656"/>
      <c r="D22" s="609"/>
      <c r="E22" s="128"/>
      <c r="F22" s="655"/>
    </row>
    <row r="23" spans="2:6">
      <c r="B23" s="656"/>
      <c r="C23" s="656" t="s">
        <v>81</v>
      </c>
      <c r="D23" s="657" t="s">
        <v>327</v>
      </c>
      <c r="E23" s="161"/>
      <c r="F23" s="655">
        <v>0</v>
      </c>
    </row>
    <row r="24" spans="2:6">
      <c r="B24" s="656"/>
      <c r="C24" s="656"/>
      <c r="D24" s="657"/>
      <c r="E24" s="161"/>
      <c r="F24" s="655"/>
    </row>
    <row r="25" spans="2:6" ht="15" thickBot="1">
      <c r="B25" s="36"/>
      <c r="C25" s="47"/>
      <c r="D25" s="47"/>
      <c r="E25" s="72"/>
      <c r="F25" s="113">
        <f>SUM(F6+F15+F20)</f>
        <v>34455799</v>
      </c>
    </row>
    <row r="27" spans="2:6">
      <c r="D27" t="s">
        <v>338</v>
      </c>
      <c r="F27" s="149">
        <f>SUM(F20+F15)</f>
        <v>24119059.299999997</v>
      </c>
    </row>
  </sheetData>
  <sheetProtection selectLockedCells="1" selectUnlockedCells="1"/>
  <mergeCells count="15">
    <mergeCell ref="F21:F22"/>
    <mergeCell ref="C23:C24"/>
    <mergeCell ref="D23:D24"/>
    <mergeCell ref="F23:F24"/>
    <mergeCell ref="C2:D2"/>
    <mergeCell ref="B5:C5"/>
    <mergeCell ref="B6:E6"/>
    <mergeCell ref="C15:E15"/>
    <mergeCell ref="C7:C14"/>
    <mergeCell ref="C20:E20"/>
    <mergeCell ref="C16:C19"/>
    <mergeCell ref="B7:B20"/>
    <mergeCell ref="B21:B24"/>
    <mergeCell ref="C21:C22"/>
    <mergeCell ref="D21:D22"/>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7"/>
  <dimension ref="B2:F20"/>
  <sheetViews>
    <sheetView zoomScale="106" zoomScaleNormal="106" workbookViewId="0"/>
  </sheetViews>
  <sheetFormatPr defaultRowHeight="14.4"/>
  <cols>
    <col min="2" max="2" width="35.88671875" customWidth="1"/>
    <col min="3" max="3" width="10.44140625" bestFit="1" customWidth="1"/>
    <col min="4" max="4" width="50.6640625" bestFit="1" customWidth="1"/>
    <col min="5" max="5" width="12.44140625" customWidth="1"/>
    <col min="6" max="6" width="15.5546875" bestFit="1" customWidth="1"/>
    <col min="7" max="7" width="17" bestFit="1" customWidth="1"/>
    <col min="258" max="258" width="35.88671875" customWidth="1"/>
    <col min="259" max="259" width="10.44140625" bestFit="1" customWidth="1"/>
    <col min="260" max="260" width="50.6640625" bestFit="1" customWidth="1"/>
    <col min="261" max="261" width="12.44140625" customWidth="1"/>
    <col min="262" max="262" width="15.5546875" bestFit="1" customWidth="1"/>
    <col min="263" max="263" width="17" bestFit="1" customWidth="1"/>
    <col min="514" max="514" width="35.88671875" customWidth="1"/>
    <col min="515" max="515" width="10.44140625" bestFit="1" customWidth="1"/>
    <col min="516" max="516" width="50.6640625" bestFit="1" customWidth="1"/>
    <col min="517" max="517" width="12.44140625" customWidth="1"/>
    <col min="518" max="518" width="15.5546875" bestFit="1" customWidth="1"/>
    <col min="519" max="519" width="17" bestFit="1" customWidth="1"/>
    <col min="770" max="770" width="35.88671875" customWidth="1"/>
    <col min="771" max="771" width="10.44140625" bestFit="1" customWidth="1"/>
    <col min="772" max="772" width="50.6640625" bestFit="1" customWidth="1"/>
    <col min="773" max="773" width="12.44140625" customWidth="1"/>
    <col min="774" max="774" width="15.5546875" bestFit="1" customWidth="1"/>
    <col min="775" max="775" width="17" bestFit="1" customWidth="1"/>
    <col min="1026" max="1026" width="35.88671875" customWidth="1"/>
    <col min="1027" max="1027" width="10.44140625" bestFit="1" customWidth="1"/>
    <col min="1028" max="1028" width="50.6640625" bestFit="1" customWidth="1"/>
    <col min="1029" max="1029" width="12.44140625" customWidth="1"/>
    <col min="1030" max="1030" width="15.5546875" bestFit="1" customWidth="1"/>
    <col min="1031" max="1031" width="17" bestFit="1" customWidth="1"/>
    <col min="1282" max="1282" width="35.88671875" customWidth="1"/>
    <col min="1283" max="1283" width="10.44140625" bestFit="1" customWidth="1"/>
    <col min="1284" max="1284" width="50.6640625" bestFit="1" customWidth="1"/>
    <col min="1285" max="1285" width="12.44140625" customWidth="1"/>
    <col min="1286" max="1286" width="15.5546875" bestFit="1" customWidth="1"/>
    <col min="1287" max="1287" width="17" bestFit="1" customWidth="1"/>
    <col min="1538" max="1538" width="35.88671875" customWidth="1"/>
    <col min="1539" max="1539" width="10.44140625" bestFit="1" customWidth="1"/>
    <col min="1540" max="1540" width="50.6640625" bestFit="1" customWidth="1"/>
    <col min="1541" max="1541" width="12.44140625" customWidth="1"/>
    <col min="1542" max="1542" width="15.5546875" bestFit="1" customWidth="1"/>
    <col min="1543" max="1543" width="17" bestFit="1" customWidth="1"/>
    <col min="1794" max="1794" width="35.88671875" customWidth="1"/>
    <col min="1795" max="1795" width="10.44140625" bestFit="1" customWidth="1"/>
    <col min="1796" max="1796" width="50.6640625" bestFit="1" customWidth="1"/>
    <col min="1797" max="1797" width="12.44140625" customWidth="1"/>
    <col min="1798" max="1798" width="15.5546875" bestFit="1" customWidth="1"/>
    <col min="1799" max="1799" width="17" bestFit="1" customWidth="1"/>
    <col min="2050" max="2050" width="35.88671875" customWidth="1"/>
    <col min="2051" max="2051" width="10.44140625" bestFit="1" customWidth="1"/>
    <col min="2052" max="2052" width="50.6640625" bestFit="1" customWidth="1"/>
    <col min="2053" max="2053" width="12.44140625" customWidth="1"/>
    <col min="2054" max="2054" width="15.5546875" bestFit="1" customWidth="1"/>
    <col min="2055" max="2055" width="17" bestFit="1" customWidth="1"/>
    <col min="2306" max="2306" width="35.88671875" customWidth="1"/>
    <col min="2307" max="2307" width="10.44140625" bestFit="1" customWidth="1"/>
    <col min="2308" max="2308" width="50.6640625" bestFit="1" customWidth="1"/>
    <col min="2309" max="2309" width="12.44140625" customWidth="1"/>
    <col min="2310" max="2310" width="15.5546875" bestFit="1" customWidth="1"/>
    <col min="2311" max="2311" width="17" bestFit="1" customWidth="1"/>
    <col min="2562" max="2562" width="35.88671875" customWidth="1"/>
    <col min="2563" max="2563" width="10.44140625" bestFit="1" customWidth="1"/>
    <col min="2564" max="2564" width="50.6640625" bestFit="1" customWidth="1"/>
    <col min="2565" max="2565" width="12.44140625" customWidth="1"/>
    <col min="2566" max="2566" width="15.5546875" bestFit="1" customWidth="1"/>
    <col min="2567" max="2567" width="17" bestFit="1" customWidth="1"/>
    <col min="2818" max="2818" width="35.88671875" customWidth="1"/>
    <col min="2819" max="2819" width="10.44140625" bestFit="1" customWidth="1"/>
    <col min="2820" max="2820" width="50.6640625" bestFit="1" customWidth="1"/>
    <col min="2821" max="2821" width="12.44140625" customWidth="1"/>
    <col min="2822" max="2822" width="15.5546875" bestFit="1" customWidth="1"/>
    <col min="2823" max="2823" width="17" bestFit="1" customWidth="1"/>
    <col min="3074" max="3074" width="35.88671875" customWidth="1"/>
    <col min="3075" max="3075" width="10.44140625" bestFit="1" customWidth="1"/>
    <col min="3076" max="3076" width="50.6640625" bestFit="1" customWidth="1"/>
    <col min="3077" max="3077" width="12.44140625" customWidth="1"/>
    <col min="3078" max="3078" width="15.5546875" bestFit="1" customWidth="1"/>
    <col min="3079" max="3079" width="17" bestFit="1" customWidth="1"/>
    <col min="3330" max="3330" width="35.88671875" customWidth="1"/>
    <col min="3331" max="3331" width="10.44140625" bestFit="1" customWidth="1"/>
    <col min="3332" max="3332" width="50.6640625" bestFit="1" customWidth="1"/>
    <col min="3333" max="3333" width="12.44140625" customWidth="1"/>
    <col min="3334" max="3334" width="15.5546875" bestFit="1" customWidth="1"/>
    <col min="3335" max="3335" width="17" bestFit="1" customWidth="1"/>
    <col min="3586" max="3586" width="35.88671875" customWidth="1"/>
    <col min="3587" max="3587" width="10.44140625" bestFit="1" customWidth="1"/>
    <col min="3588" max="3588" width="50.6640625" bestFit="1" customWidth="1"/>
    <col min="3589" max="3589" width="12.44140625" customWidth="1"/>
    <col min="3590" max="3590" width="15.5546875" bestFit="1" customWidth="1"/>
    <col min="3591" max="3591" width="17" bestFit="1" customWidth="1"/>
    <col min="3842" max="3842" width="35.88671875" customWidth="1"/>
    <col min="3843" max="3843" width="10.44140625" bestFit="1" customWidth="1"/>
    <col min="3844" max="3844" width="50.6640625" bestFit="1" customWidth="1"/>
    <col min="3845" max="3845" width="12.44140625" customWidth="1"/>
    <col min="3846" max="3846" width="15.5546875" bestFit="1" customWidth="1"/>
    <col min="3847" max="3847" width="17" bestFit="1" customWidth="1"/>
    <col min="4098" max="4098" width="35.88671875" customWidth="1"/>
    <col min="4099" max="4099" width="10.44140625" bestFit="1" customWidth="1"/>
    <col min="4100" max="4100" width="50.6640625" bestFit="1" customWidth="1"/>
    <col min="4101" max="4101" width="12.44140625" customWidth="1"/>
    <col min="4102" max="4102" width="15.5546875" bestFit="1" customWidth="1"/>
    <col min="4103" max="4103" width="17" bestFit="1" customWidth="1"/>
    <col min="4354" max="4354" width="35.88671875" customWidth="1"/>
    <col min="4355" max="4355" width="10.44140625" bestFit="1" customWidth="1"/>
    <col min="4356" max="4356" width="50.6640625" bestFit="1" customWidth="1"/>
    <col min="4357" max="4357" width="12.44140625" customWidth="1"/>
    <col min="4358" max="4358" width="15.5546875" bestFit="1" customWidth="1"/>
    <col min="4359" max="4359" width="17" bestFit="1" customWidth="1"/>
    <col min="4610" max="4610" width="35.88671875" customWidth="1"/>
    <col min="4611" max="4611" width="10.44140625" bestFit="1" customWidth="1"/>
    <col min="4612" max="4612" width="50.6640625" bestFit="1" customWidth="1"/>
    <col min="4613" max="4613" width="12.44140625" customWidth="1"/>
    <col min="4614" max="4614" width="15.5546875" bestFit="1" customWidth="1"/>
    <col min="4615" max="4615" width="17" bestFit="1" customWidth="1"/>
    <col min="4866" max="4866" width="35.88671875" customWidth="1"/>
    <col min="4867" max="4867" width="10.44140625" bestFit="1" customWidth="1"/>
    <col min="4868" max="4868" width="50.6640625" bestFit="1" customWidth="1"/>
    <col min="4869" max="4869" width="12.44140625" customWidth="1"/>
    <col min="4870" max="4870" width="15.5546875" bestFit="1" customWidth="1"/>
    <col min="4871" max="4871" width="17" bestFit="1" customWidth="1"/>
    <col min="5122" max="5122" width="35.88671875" customWidth="1"/>
    <col min="5123" max="5123" width="10.44140625" bestFit="1" customWidth="1"/>
    <col min="5124" max="5124" width="50.6640625" bestFit="1" customWidth="1"/>
    <col min="5125" max="5125" width="12.44140625" customWidth="1"/>
    <col min="5126" max="5126" width="15.5546875" bestFit="1" customWidth="1"/>
    <col min="5127" max="5127" width="17" bestFit="1" customWidth="1"/>
    <col min="5378" max="5378" width="35.88671875" customWidth="1"/>
    <col min="5379" max="5379" width="10.44140625" bestFit="1" customWidth="1"/>
    <col min="5380" max="5380" width="50.6640625" bestFit="1" customWidth="1"/>
    <col min="5381" max="5381" width="12.44140625" customWidth="1"/>
    <col min="5382" max="5382" width="15.5546875" bestFit="1" customWidth="1"/>
    <col min="5383" max="5383" width="17" bestFit="1" customWidth="1"/>
    <col min="5634" max="5634" width="35.88671875" customWidth="1"/>
    <col min="5635" max="5635" width="10.44140625" bestFit="1" customWidth="1"/>
    <col min="5636" max="5636" width="50.6640625" bestFit="1" customWidth="1"/>
    <col min="5637" max="5637" width="12.44140625" customWidth="1"/>
    <col min="5638" max="5638" width="15.5546875" bestFit="1" customWidth="1"/>
    <col min="5639" max="5639" width="17" bestFit="1" customWidth="1"/>
    <col min="5890" max="5890" width="35.88671875" customWidth="1"/>
    <col min="5891" max="5891" width="10.44140625" bestFit="1" customWidth="1"/>
    <col min="5892" max="5892" width="50.6640625" bestFit="1" customWidth="1"/>
    <col min="5893" max="5893" width="12.44140625" customWidth="1"/>
    <col min="5894" max="5894" width="15.5546875" bestFit="1" customWidth="1"/>
    <col min="5895" max="5895" width="17" bestFit="1" customWidth="1"/>
    <col min="6146" max="6146" width="35.88671875" customWidth="1"/>
    <col min="6147" max="6147" width="10.44140625" bestFit="1" customWidth="1"/>
    <col min="6148" max="6148" width="50.6640625" bestFit="1" customWidth="1"/>
    <col min="6149" max="6149" width="12.44140625" customWidth="1"/>
    <col min="6150" max="6150" width="15.5546875" bestFit="1" customWidth="1"/>
    <col min="6151" max="6151" width="17" bestFit="1" customWidth="1"/>
    <col min="6402" max="6402" width="35.88671875" customWidth="1"/>
    <col min="6403" max="6403" width="10.44140625" bestFit="1" customWidth="1"/>
    <col min="6404" max="6404" width="50.6640625" bestFit="1" customWidth="1"/>
    <col min="6405" max="6405" width="12.44140625" customWidth="1"/>
    <col min="6406" max="6406" width="15.5546875" bestFit="1" customWidth="1"/>
    <col min="6407" max="6407" width="17" bestFit="1" customWidth="1"/>
    <col min="6658" max="6658" width="35.88671875" customWidth="1"/>
    <col min="6659" max="6659" width="10.44140625" bestFit="1" customWidth="1"/>
    <col min="6660" max="6660" width="50.6640625" bestFit="1" customWidth="1"/>
    <col min="6661" max="6661" width="12.44140625" customWidth="1"/>
    <col min="6662" max="6662" width="15.5546875" bestFit="1" customWidth="1"/>
    <col min="6663" max="6663" width="17" bestFit="1" customWidth="1"/>
    <col min="6914" max="6914" width="35.88671875" customWidth="1"/>
    <col min="6915" max="6915" width="10.44140625" bestFit="1" customWidth="1"/>
    <col min="6916" max="6916" width="50.6640625" bestFit="1" customWidth="1"/>
    <col min="6917" max="6917" width="12.44140625" customWidth="1"/>
    <col min="6918" max="6918" width="15.5546875" bestFit="1" customWidth="1"/>
    <col min="6919" max="6919" width="17" bestFit="1" customWidth="1"/>
    <col min="7170" max="7170" width="35.88671875" customWidth="1"/>
    <col min="7171" max="7171" width="10.44140625" bestFit="1" customWidth="1"/>
    <col min="7172" max="7172" width="50.6640625" bestFit="1" customWidth="1"/>
    <col min="7173" max="7173" width="12.44140625" customWidth="1"/>
    <col min="7174" max="7174" width="15.5546875" bestFit="1" customWidth="1"/>
    <col min="7175" max="7175" width="17" bestFit="1" customWidth="1"/>
    <col min="7426" max="7426" width="35.88671875" customWidth="1"/>
    <col min="7427" max="7427" width="10.44140625" bestFit="1" customWidth="1"/>
    <col min="7428" max="7428" width="50.6640625" bestFit="1" customWidth="1"/>
    <col min="7429" max="7429" width="12.44140625" customWidth="1"/>
    <col min="7430" max="7430" width="15.5546875" bestFit="1" customWidth="1"/>
    <col min="7431" max="7431" width="17" bestFit="1" customWidth="1"/>
    <col min="7682" max="7682" width="35.88671875" customWidth="1"/>
    <col min="7683" max="7683" width="10.44140625" bestFit="1" customWidth="1"/>
    <col min="7684" max="7684" width="50.6640625" bestFit="1" customWidth="1"/>
    <col min="7685" max="7685" width="12.44140625" customWidth="1"/>
    <col min="7686" max="7686" width="15.5546875" bestFit="1" customWidth="1"/>
    <col min="7687" max="7687" width="17" bestFit="1" customWidth="1"/>
    <col min="7938" max="7938" width="35.88671875" customWidth="1"/>
    <col min="7939" max="7939" width="10.44140625" bestFit="1" customWidth="1"/>
    <col min="7940" max="7940" width="50.6640625" bestFit="1" customWidth="1"/>
    <col min="7941" max="7941" width="12.44140625" customWidth="1"/>
    <col min="7942" max="7942" width="15.5546875" bestFit="1" customWidth="1"/>
    <col min="7943" max="7943" width="17" bestFit="1" customWidth="1"/>
    <col min="8194" max="8194" width="35.88671875" customWidth="1"/>
    <col min="8195" max="8195" width="10.44140625" bestFit="1" customWidth="1"/>
    <col min="8196" max="8196" width="50.6640625" bestFit="1" customWidth="1"/>
    <col min="8197" max="8197" width="12.44140625" customWidth="1"/>
    <col min="8198" max="8198" width="15.5546875" bestFit="1" customWidth="1"/>
    <col min="8199" max="8199" width="17" bestFit="1" customWidth="1"/>
    <col min="8450" max="8450" width="35.88671875" customWidth="1"/>
    <col min="8451" max="8451" width="10.44140625" bestFit="1" customWidth="1"/>
    <col min="8452" max="8452" width="50.6640625" bestFit="1" customWidth="1"/>
    <col min="8453" max="8453" width="12.44140625" customWidth="1"/>
    <col min="8454" max="8454" width="15.5546875" bestFit="1" customWidth="1"/>
    <col min="8455" max="8455" width="17" bestFit="1" customWidth="1"/>
    <col min="8706" max="8706" width="35.88671875" customWidth="1"/>
    <col min="8707" max="8707" width="10.44140625" bestFit="1" customWidth="1"/>
    <col min="8708" max="8708" width="50.6640625" bestFit="1" customWidth="1"/>
    <col min="8709" max="8709" width="12.44140625" customWidth="1"/>
    <col min="8710" max="8710" width="15.5546875" bestFit="1" customWidth="1"/>
    <col min="8711" max="8711" width="17" bestFit="1" customWidth="1"/>
    <col min="8962" max="8962" width="35.88671875" customWidth="1"/>
    <col min="8963" max="8963" width="10.44140625" bestFit="1" customWidth="1"/>
    <col min="8964" max="8964" width="50.6640625" bestFit="1" customWidth="1"/>
    <col min="8965" max="8965" width="12.44140625" customWidth="1"/>
    <col min="8966" max="8966" width="15.5546875" bestFit="1" customWidth="1"/>
    <col min="8967" max="8967" width="17" bestFit="1" customWidth="1"/>
    <col min="9218" max="9218" width="35.88671875" customWidth="1"/>
    <col min="9219" max="9219" width="10.44140625" bestFit="1" customWidth="1"/>
    <col min="9220" max="9220" width="50.6640625" bestFit="1" customWidth="1"/>
    <col min="9221" max="9221" width="12.44140625" customWidth="1"/>
    <col min="9222" max="9222" width="15.5546875" bestFit="1" customWidth="1"/>
    <col min="9223" max="9223" width="17" bestFit="1" customWidth="1"/>
    <col min="9474" max="9474" width="35.88671875" customWidth="1"/>
    <col min="9475" max="9475" width="10.44140625" bestFit="1" customWidth="1"/>
    <col min="9476" max="9476" width="50.6640625" bestFit="1" customWidth="1"/>
    <col min="9477" max="9477" width="12.44140625" customWidth="1"/>
    <col min="9478" max="9478" width="15.5546875" bestFit="1" customWidth="1"/>
    <col min="9479" max="9479" width="17" bestFit="1" customWidth="1"/>
    <col min="9730" max="9730" width="35.88671875" customWidth="1"/>
    <col min="9731" max="9731" width="10.44140625" bestFit="1" customWidth="1"/>
    <col min="9732" max="9732" width="50.6640625" bestFit="1" customWidth="1"/>
    <col min="9733" max="9733" width="12.44140625" customWidth="1"/>
    <col min="9734" max="9734" width="15.5546875" bestFit="1" customWidth="1"/>
    <col min="9735" max="9735" width="17" bestFit="1" customWidth="1"/>
    <col min="9986" max="9986" width="35.88671875" customWidth="1"/>
    <col min="9987" max="9987" width="10.44140625" bestFit="1" customWidth="1"/>
    <col min="9988" max="9988" width="50.6640625" bestFit="1" customWidth="1"/>
    <col min="9989" max="9989" width="12.44140625" customWidth="1"/>
    <col min="9990" max="9990" width="15.5546875" bestFit="1" customWidth="1"/>
    <col min="9991" max="9991" width="17" bestFit="1" customWidth="1"/>
    <col min="10242" max="10242" width="35.88671875" customWidth="1"/>
    <col min="10243" max="10243" width="10.44140625" bestFit="1" customWidth="1"/>
    <col min="10244" max="10244" width="50.6640625" bestFit="1" customWidth="1"/>
    <col min="10245" max="10245" width="12.44140625" customWidth="1"/>
    <col min="10246" max="10246" width="15.5546875" bestFit="1" customWidth="1"/>
    <col min="10247" max="10247" width="17" bestFit="1" customWidth="1"/>
    <col min="10498" max="10498" width="35.88671875" customWidth="1"/>
    <col min="10499" max="10499" width="10.44140625" bestFit="1" customWidth="1"/>
    <col min="10500" max="10500" width="50.6640625" bestFit="1" customWidth="1"/>
    <col min="10501" max="10501" width="12.44140625" customWidth="1"/>
    <col min="10502" max="10502" width="15.5546875" bestFit="1" customWidth="1"/>
    <col min="10503" max="10503" width="17" bestFit="1" customWidth="1"/>
    <col min="10754" max="10754" width="35.88671875" customWidth="1"/>
    <col min="10755" max="10755" width="10.44140625" bestFit="1" customWidth="1"/>
    <col min="10756" max="10756" width="50.6640625" bestFit="1" customWidth="1"/>
    <col min="10757" max="10757" width="12.44140625" customWidth="1"/>
    <col min="10758" max="10758" width="15.5546875" bestFit="1" customWidth="1"/>
    <col min="10759" max="10759" width="17" bestFit="1" customWidth="1"/>
    <col min="11010" max="11010" width="35.88671875" customWidth="1"/>
    <col min="11011" max="11011" width="10.44140625" bestFit="1" customWidth="1"/>
    <col min="11012" max="11012" width="50.6640625" bestFit="1" customWidth="1"/>
    <col min="11013" max="11013" width="12.44140625" customWidth="1"/>
    <col min="11014" max="11014" width="15.5546875" bestFit="1" customWidth="1"/>
    <col min="11015" max="11015" width="17" bestFit="1" customWidth="1"/>
    <col min="11266" max="11266" width="35.88671875" customWidth="1"/>
    <col min="11267" max="11267" width="10.44140625" bestFit="1" customWidth="1"/>
    <col min="11268" max="11268" width="50.6640625" bestFit="1" customWidth="1"/>
    <col min="11269" max="11269" width="12.44140625" customWidth="1"/>
    <col min="11270" max="11270" width="15.5546875" bestFit="1" customWidth="1"/>
    <col min="11271" max="11271" width="17" bestFit="1" customWidth="1"/>
    <col min="11522" max="11522" width="35.88671875" customWidth="1"/>
    <col min="11523" max="11523" width="10.44140625" bestFit="1" customWidth="1"/>
    <col min="11524" max="11524" width="50.6640625" bestFit="1" customWidth="1"/>
    <col min="11525" max="11525" width="12.44140625" customWidth="1"/>
    <col min="11526" max="11526" width="15.5546875" bestFit="1" customWidth="1"/>
    <col min="11527" max="11527" width="17" bestFit="1" customWidth="1"/>
    <col min="11778" max="11778" width="35.88671875" customWidth="1"/>
    <col min="11779" max="11779" width="10.44140625" bestFit="1" customWidth="1"/>
    <col min="11780" max="11780" width="50.6640625" bestFit="1" customWidth="1"/>
    <col min="11781" max="11781" width="12.44140625" customWidth="1"/>
    <col min="11782" max="11782" width="15.5546875" bestFit="1" customWidth="1"/>
    <col min="11783" max="11783" width="17" bestFit="1" customWidth="1"/>
    <col min="12034" max="12034" width="35.88671875" customWidth="1"/>
    <col min="12035" max="12035" width="10.44140625" bestFit="1" customWidth="1"/>
    <col min="12036" max="12036" width="50.6640625" bestFit="1" customWidth="1"/>
    <col min="12037" max="12037" width="12.44140625" customWidth="1"/>
    <col min="12038" max="12038" width="15.5546875" bestFit="1" customWidth="1"/>
    <col min="12039" max="12039" width="17" bestFit="1" customWidth="1"/>
    <col min="12290" max="12290" width="35.88671875" customWidth="1"/>
    <col min="12291" max="12291" width="10.44140625" bestFit="1" customWidth="1"/>
    <col min="12292" max="12292" width="50.6640625" bestFit="1" customWidth="1"/>
    <col min="12293" max="12293" width="12.44140625" customWidth="1"/>
    <col min="12294" max="12294" width="15.5546875" bestFit="1" customWidth="1"/>
    <col min="12295" max="12295" width="17" bestFit="1" customWidth="1"/>
    <col min="12546" max="12546" width="35.88671875" customWidth="1"/>
    <col min="12547" max="12547" width="10.44140625" bestFit="1" customWidth="1"/>
    <col min="12548" max="12548" width="50.6640625" bestFit="1" customWidth="1"/>
    <col min="12549" max="12549" width="12.44140625" customWidth="1"/>
    <col min="12550" max="12550" width="15.5546875" bestFit="1" customWidth="1"/>
    <col min="12551" max="12551" width="17" bestFit="1" customWidth="1"/>
    <col min="12802" max="12802" width="35.88671875" customWidth="1"/>
    <col min="12803" max="12803" width="10.44140625" bestFit="1" customWidth="1"/>
    <col min="12804" max="12804" width="50.6640625" bestFit="1" customWidth="1"/>
    <col min="12805" max="12805" width="12.44140625" customWidth="1"/>
    <col min="12806" max="12806" width="15.5546875" bestFit="1" customWidth="1"/>
    <col min="12807" max="12807" width="17" bestFit="1" customWidth="1"/>
    <col min="13058" max="13058" width="35.88671875" customWidth="1"/>
    <col min="13059" max="13059" width="10.44140625" bestFit="1" customWidth="1"/>
    <col min="13060" max="13060" width="50.6640625" bestFit="1" customWidth="1"/>
    <col min="13061" max="13061" width="12.44140625" customWidth="1"/>
    <col min="13062" max="13062" width="15.5546875" bestFit="1" customWidth="1"/>
    <col min="13063" max="13063" width="17" bestFit="1" customWidth="1"/>
    <col min="13314" max="13314" width="35.88671875" customWidth="1"/>
    <col min="13315" max="13315" width="10.44140625" bestFit="1" customWidth="1"/>
    <col min="13316" max="13316" width="50.6640625" bestFit="1" customWidth="1"/>
    <col min="13317" max="13317" width="12.44140625" customWidth="1"/>
    <col min="13318" max="13318" width="15.5546875" bestFit="1" customWidth="1"/>
    <col min="13319" max="13319" width="17" bestFit="1" customWidth="1"/>
    <col min="13570" max="13570" width="35.88671875" customWidth="1"/>
    <col min="13571" max="13571" width="10.44140625" bestFit="1" customWidth="1"/>
    <col min="13572" max="13572" width="50.6640625" bestFit="1" customWidth="1"/>
    <col min="13573" max="13573" width="12.44140625" customWidth="1"/>
    <col min="13574" max="13574" width="15.5546875" bestFit="1" customWidth="1"/>
    <col min="13575" max="13575" width="17" bestFit="1" customWidth="1"/>
    <col min="13826" max="13826" width="35.88671875" customWidth="1"/>
    <col min="13827" max="13827" width="10.44140625" bestFit="1" customWidth="1"/>
    <col min="13828" max="13828" width="50.6640625" bestFit="1" customWidth="1"/>
    <col min="13829" max="13829" width="12.44140625" customWidth="1"/>
    <col min="13830" max="13830" width="15.5546875" bestFit="1" customWidth="1"/>
    <col min="13831" max="13831" width="17" bestFit="1" customWidth="1"/>
    <col min="14082" max="14082" width="35.88671875" customWidth="1"/>
    <col min="14083" max="14083" width="10.44140625" bestFit="1" customWidth="1"/>
    <col min="14084" max="14084" width="50.6640625" bestFit="1" customWidth="1"/>
    <col min="14085" max="14085" width="12.44140625" customWidth="1"/>
    <col min="14086" max="14086" width="15.5546875" bestFit="1" customWidth="1"/>
    <col min="14087" max="14087" width="17" bestFit="1" customWidth="1"/>
    <col min="14338" max="14338" width="35.88671875" customWidth="1"/>
    <col min="14339" max="14339" width="10.44140625" bestFit="1" customWidth="1"/>
    <col min="14340" max="14340" width="50.6640625" bestFit="1" customWidth="1"/>
    <col min="14341" max="14341" width="12.44140625" customWidth="1"/>
    <col min="14342" max="14342" width="15.5546875" bestFit="1" customWidth="1"/>
    <col min="14343" max="14343" width="17" bestFit="1" customWidth="1"/>
    <col min="14594" max="14594" width="35.88671875" customWidth="1"/>
    <col min="14595" max="14595" width="10.44140625" bestFit="1" customWidth="1"/>
    <col min="14596" max="14596" width="50.6640625" bestFit="1" customWidth="1"/>
    <col min="14597" max="14597" width="12.44140625" customWidth="1"/>
    <col min="14598" max="14598" width="15.5546875" bestFit="1" customWidth="1"/>
    <col min="14599" max="14599" width="17" bestFit="1" customWidth="1"/>
    <col min="14850" max="14850" width="35.88671875" customWidth="1"/>
    <col min="14851" max="14851" width="10.44140625" bestFit="1" customWidth="1"/>
    <col min="14852" max="14852" width="50.6640625" bestFit="1" customWidth="1"/>
    <col min="14853" max="14853" width="12.44140625" customWidth="1"/>
    <col min="14854" max="14854" width="15.5546875" bestFit="1" customWidth="1"/>
    <col min="14855" max="14855" width="17" bestFit="1" customWidth="1"/>
    <col min="15106" max="15106" width="35.88671875" customWidth="1"/>
    <col min="15107" max="15107" width="10.44140625" bestFit="1" customWidth="1"/>
    <col min="15108" max="15108" width="50.6640625" bestFit="1" customWidth="1"/>
    <col min="15109" max="15109" width="12.44140625" customWidth="1"/>
    <col min="15110" max="15110" width="15.5546875" bestFit="1" customWidth="1"/>
    <col min="15111" max="15111" width="17" bestFit="1" customWidth="1"/>
    <col min="15362" max="15362" width="35.88671875" customWidth="1"/>
    <col min="15363" max="15363" width="10.44140625" bestFit="1" customWidth="1"/>
    <col min="15364" max="15364" width="50.6640625" bestFit="1" customWidth="1"/>
    <col min="15365" max="15365" width="12.44140625" customWidth="1"/>
    <col min="15366" max="15366" width="15.5546875" bestFit="1" customWidth="1"/>
    <col min="15367" max="15367" width="17" bestFit="1" customWidth="1"/>
    <col min="15618" max="15618" width="35.88671875" customWidth="1"/>
    <col min="15619" max="15619" width="10.44140625" bestFit="1" customWidth="1"/>
    <col min="15620" max="15620" width="50.6640625" bestFit="1" customWidth="1"/>
    <col min="15621" max="15621" width="12.44140625" customWidth="1"/>
    <col min="15622" max="15622" width="15.5546875" bestFit="1" customWidth="1"/>
    <col min="15623" max="15623" width="17" bestFit="1" customWidth="1"/>
    <col min="15874" max="15874" width="35.88671875" customWidth="1"/>
    <col min="15875" max="15875" width="10.44140625" bestFit="1" customWidth="1"/>
    <col min="15876" max="15876" width="50.6640625" bestFit="1" customWidth="1"/>
    <col min="15877" max="15877" width="12.44140625" customWidth="1"/>
    <col min="15878" max="15878" width="15.5546875" bestFit="1" customWidth="1"/>
    <col min="15879" max="15879" width="17" bestFit="1" customWidth="1"/>
    <col min="16130" max="16130" width="35.88671875" customWidth="1"/>
    <col min="16131" max="16131" width="10.44140625" bestFit="1" customWidth="1"/>
    <col min="16132" max="16132" width="50.6640625" bestFit="1" customWidth="1"/>
    <col min="16133" max="16133" width="12.44140625" customWidth="1"/>
    <col min="16134" max="16134" width="15.5546875" bestFit="1" customWidth="1"/>
    <col min="16135" max="16135" width="17" bestFit="1" customWidth="1"/>
  </cols>
  <sheetData>
    <row r="2" spans="2:6">
      <c r="B2" s="76" t="s">
        <v>344</v>
      </c>
      <c r="C2" s="662" t="s">
        <v>345</v>
      </c>
      <c r="D2" s="662"/>
      <c r="E2" s="324"/>
      <c r="F2" s="325"/>
    </row>
    <row r="3" spans="2:6" ht="27.6">
      <c r="B3" s="239" t="s">
        <v>1</v>
      </c>
      <c r="C3" s="77" t="s">
        <v>2</v>
      </c>
      <c r="D3" s="326" t="s">
        <v>3</v>
      </c>
      <c r="E3" s="78" t="s">
        <v>74</v>
      </c>
      <c r="F3" s="82" t="s">
        <v>5</v>
      </c>
    </row>
    <row r="4" spans="2:6">
      <c r="B4" s="663" t="s">
        <v>75</v>
      </c>
      <c r="C4" s="654" t="s">
        <v>76</v>
      </c>
      <c r="D4" s="241" t="s">
        <v>339</v>
      </c>
      <c r="E4" s="242">
        <v>5</v>
      </c>
      <c r="F4" s="79">
        <v>6181000</v>
      </c>
    </row>
    <row r="5" spans="2:6">
      <c r="B5" s="664"/>
      <c r="C5" s="665"/>
      <c r="D5" s="311" t="s">
        <v>340</v>
      </c>
      <c r="E5" s="233">
        <v>1</v>
      </c>
      <c r="F5" s="80">
        <v>1882410.95</v>
      </c>
    </row>
    <row r="6" spans="2:6" ht="18">
      <c r="B6" s="664"/>
      <c r="C6" s="665"/>
      <c r="D6" s="83"/>
      <c r="E6" s="84"/>
      <c r="F6" s="38"/>
    </row>
    <row r="7" spans="2:6" ht="18">
      <c r="B7" s="610" t="s">
        <v>77</v>
      </c>
      <c r="C7" s="611"/>
      <c r="D7" s="286" t="s">
        <v>235</v>
      </c>
      <c r="E7" s="235"/>
      <c r="F7" s="320">
        <v>0</v>
      </c>
    </row>
    <row r="8" spans="2:6">
      <c r="B8" s="658" t="s">
        <v>79</v>
      </c>
      <c r="C8" s="658"/>
      <c r="D8" s="658"/>
      <c r="E8" s="658"/>
      <c r="F8" s="321">
        <f>SUM(F4:F6)</f>
        <v>8063410.9500000002</v>
      </c>
    </row>
    <row r="9" spans="2:6" ht="15" customHeight="1">
      <c r="B9" s="616" t="s">
        <v>6</v>
      </c>
      <c r="C9" s="81" t="s">
        <v>82</v>
      </c>
      <c r="D9" s="41" t="s">
        <v>346</v>
      </c>
      <c r="E9" s="237"/>
      <c r="F9" s="152">
        <v>44100</v>
      </c>
    </row>
    <row r="10" spans="2:6" ht="27.6">
      <c r="B10" s="617"/>
      <c r="C10" s="557" t="s">
        <v>81</v>
      </c>
      <c r="D10" s="85" t="s">
        <v>341</v>
      </c>
      <c r="E10" s="237">
        <v>10</v>
      </c>
      <c r="F10" s="42">
        <v>431000</v>
      </c>
    </row>
    <row r="11" spans="2:6">
      <c r="B11" s="617"/>
      <c r="C11" s="557"/>
      <c r="D11" s="85" t="s">
        <v>342</v>
      </c>
      <c r="E11" s="237">
        <v>2</v>
      </c>
      <c r="F11" s="249">
        <v>41000</v>
      </c>
    </row>
    <row r="12" spans="2:6">
      <c r="B12" s="617"/>
      <c r="C12" s="557"/>
      <c r="D12" s="86" t="s">
        <v>343</v>
      </c>
      <c r="E12" s="237"/>
      <c r="F12" s="43">
        <v>180000</v>
      </c>
    </row>
    <row r="13" spans="2:6">
      <c r="B13" s="617"/>
      <c r="C13" s="557"/>
      <c r="D13" s="85" t="s">
        <v>324</v>
      </c>
      <c r="E13" s="237">
        <v>23</v>
      </c>
      <c r="F13" s="152">
        <v>5129230</v>
      </c>
    </row>
    <row r="14" spans="2:6">
      <c r="B14" s="617"/>
      <c r="C14" s="557"/>
      <c r="D14" s="85" t="s">
        <v>347</v>
      </c>
      <c r="E14" s="250">
        <v>10</v>
      </c>
      <c r="F14" s="44">
        <v>1806982.96</v>
      </c>
    </row>
    <row r="15" spans="2:6">
      <c r="B15" s="618"/>
      <c r="C15" s="557"/>
      <c r="D15" s="85"/>
      <c r="E15" s="87"/>
      <c r="F15" s="44"/>
    </row>
    <row r="16" spans="2:6">
      <c r="B16" s="656" t="s">
        <v>77</v>
      </c>
      <c r="C16" s="666" t="s">
        <v>82</v>
      </c>
      <c r="D16" s="668"/>
      <c r="E16" s="160"/>
      <c r="F16" s="670">
        <v>0</v>
      </c>
    </row>
    <row r="17" spans="2:6">
      <c r="B17" s="656"/>
      <c r="C17" s="667"/>
      <c r="D17" s="669"/>
      <c r="E17" s="128"/>
      <c r="F17" s="671"/>
    </row>
    <row r="18" spans="2:6">
      <c r="B18" s="656"/>
      <c r="C18" s="672" t="s">
        <v>81</v>
      </c>
      <c r="D18" s="673"/>
      <c r="E18" s="161"/>
      <c r="F18" s="674">
        <v>0</v>
      </c>
    </row>
    <row r="19" spans="2:6" ht="15" thickBot="1">
      <c r="B19" s="656"/>
      <c r="C19" s="667"/>
      <c r="D19" s="669"/>
      <c r="E19" s="161"/>
      <c r="F19" s="675"/>
    </row>
    <row r="20" spans="2:6" ht="15" thickBot="1">
      <c r="B20" s="36"/>
      <c r="C20" s="47"/>
      <c r="D20" s="47"/>
      <c r="E20" s="72"/>
      <c r="F20" s="49">
        <f>SUM(F8:F14)</f>
        <v>15695723.91</v>
      </c>
    </row>
  </sheetData>
  <sheetProtection selectLockedCells="1" selectUnlockedCells="1"/>
  <mergeCells count="14">
    <mergeCell ref="B16:B19"/>
    <mergeCell ref="C16:C17"/>
    <mergeCell ref="D16:D17"/>
    <mergeCell ref="F16:F17"/>
    <mergeCell ref="C18:C19"/>
    <mergeCell ref="D18:D19"/>
    <mergeCell ref="F18:F19"/>
    <mergeCell ref="B9:B15"/>
    <mergeCell ref="C10:C15"/>
    <mergeCell ref="C2:D2"/>
    <mergeCell ref="B4:B6"/>
    <mergeCell ref="C4:C6"/>
    <mergeCell ref="B7:C7"/>
    <mergeCell ref="B8:E8"/>
  </mergeCells>
  <pageMargins left="0.51180555555555551" right="0.51180555555555551" top="0.78749999999999998" bottom="0.78749999999999998"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18"/>
  <dimension ref="B2:Q62"/>
  <sheetViews>
    <sheetView zoomScale="55" zoomScaleNormal="55" workbookViewId="0"/>
  </sheetViews>
  <sheetFormatPr defaultRowHeight="14.4"/>
  <cols>
    <col min="2" max="2" width="7" bestFit="1" customWidth="1"/>
    <col min="3" max="3" width="29.109375" customWidth="1"/>
    <col min="4" max="4" width="32.5546875" customWidth="1"/>
    <col min="5" max="5" width="23.44140625" customWidth="1"/>
    <col min="7" max="7" width="23.6640625" bestFit="1" customWidth="1"/>
    <col min="8" max="8" width="21.6640625" customWidth="1"/>
    <col min="9" max="9" width="15.5546875" customWidth="1"/>
    <col min="10" max="10" width="16.88671875" customWidth="1"/>
    <col min="11" max="11" width="10.6640625" customWidth="1"/>
    <col min="13" max="13" width="57.109375" customWidth="1"/>
    <col min="14" max="14" width="24.6640625" customWidth="1"/>
    <col min="15" max="15" width="74" customWidth="1"/>
    <col min="16" max="16" width="35.44140625" customWidth="1"/>
    <col min="17" max="17" width="41.33203125" customWidth="1"/>
  </cols>
  <sheetData>
    <row r="2" spans="2:17" ht="18">
      <c r="B2" s="679" t="s">
        <v>348</v>
      </c>
      <c r="C2" s="679"/>
      <c r="D2" s="679"/>
      <c r="E2" s="679"/>
      <c r="F2" s="679"/>
      <c r="G2" s="679"/>
      <c r="H2" s="679"/>
      <c r="I2" s="679"/>
      <c r="J2" s="679"/>
      <c r="K2" s="679"/>
      <c r="L2" s="679"/>
      <c r="M2" s="679"/>
      <c r="N2" s="679"/>
      <c r="O2" s="678"/>
      <c r="P2" s="678"/>
      <c r="Q2" s="678"/>
    </row>
    <row r="3" spans="2:17" ht="18">
      <c r="B3" s="679" t="s">
        <v>349</v>
      </c>
      <c r="C3" s="679"/>
      <c r="D3" s="679"/>
      <c r="E3" s="679"/>
      <c r="F3" s="679"/>
      <c r="G3" s="679"/>
      <c r="H3" s="679"/>
      <c r="I3" s="680" t="s">
        <v>350</v>
      </c>
      <c r="J3" s="680" t="s">
        <v>351</v>
      </c>
      <c r="K3" s="680" t="s">
        <v>352</v>
      </c>
      <c r="L3" s="680" t="s">
        <v>353</v>
      </c>
      <c r="M3" s="680" t="s">
        <v>354</v>
      </c>
      <c r="N3" s="681" t="s">
        <v>355</v>
      </c>
      <c r="O3" s="678"/>
      <c r="P3" s="678"/>
      <c r="Q3" s="678"/>
    </row>
    <row r="4" spans="2:17" ht="18">
      <c r="B4" s="682" t="s">
        <v>356</v>
      </c>
      <c r="C4" s="682"/>
      <c r="D4" s="682"/>
      <c r="E4" s="682"/>
      <c r="F4" s="682"/>
      <c r="G4" s="682"/>
      <c r="H4" s="682"/>
      <c r="I4" s="680"/>
      <c r="J4" s="680"/>
      <c r="K4" s="680"/>
      <c r="L4" s="680"/>
      <c r="M4" s="680"/>
      <c r="N4" s="680"/>
      <c r="O4" s="683"/>
      <c r="P4" s="683"/>
      <c r="Q4" s="683"/>
    </row>
    <row r="5" spans="2:17" ht="18">
      <c r="B5" s="327" t="s">
        <v>357</v>
      </c>
      <c r="C5" s="328" t="s">
        <v>358</v>
      </c>
      <c r="D5" s="328" t="s">
        <v>359</v>
      </c>
      <c r="E5" s="684" t="s">
        <v>360</v>
      </c>
      <c r="F5" s="684"/>
      <c r="G5" s="329" t="s">
        <v>361</v>
      </c>
      <c r="H5" s="330" t="s">
        <v>362</v>
      </c>
      <c r="I5" s="680"/>
      <c r="J5" s="680"/>
      <c r="K5" s="680"/>
      <c r="L5" s="680"/>
      <c r="M5" s="680"/>
      <c r="N5" s="680"/>
      <c r="O5" s="331" t="s">
        <v>363</v>
      </c>
      <c r="P5" s="332" t="s">
        <v>351</v>
      </c>
      <c r="Q5" s="332" t="s">
        <v>354</v>
      </c>
    </row>
    <row r="6" spans="2:17" ht="171.6">
      <c r="B6" s="333">
        <v>1</v>
      </c>
      <c r="C6" s="334" t="s">
        <v>364</v>
      </c>
      <c r="D6" s="335" t="s">
        <v>365</v>
      </c>
      <c r="E6" s="692" t="s">
        <v>366</v>
      </c>
      <c r="F6" s="692"/>
      <c r="G6" s="336">
        <v>5000000</v>
      </c>
      <c r="H6" s="337">
        <v>0.34320000000000001</v>
      </c>
      <c r="I6" s="338"/>
      <c r="J6" s="339"/>
      <c r="K6" s="340"/>
      <c r="L6" s="339"/>
      <c r="M6" s="341" t="s">
        <v>367</v>
      </c>
      <c r="N6" s="342"/>
      <c r="O6" s="685" t="s">
        <v>368</v>
      </c>
      <c r="P6" s="686" t="s">
        <v>369</v>
      </c>
      <c r="Q6" s="689" t="s">
        <v>370</v>
      </c>
    </row>
    <row r="7" spans="2:17" ht="15.6">
      <c r="B7" s="690" t="s">
        <v>371</v>
      </c>
      <c r="C7" s="677" t="s">
        <v>364</v>
      </c>
      <c r="D7" s="677" t="s">
        <v>372</v>
      </c>
      <c r="E7" s="692"/>
      <c r="F7" s="692"/>
      <c r="G7" s="691">
        <v>2000000</v>
      </c>
      <c r="H7" s="692"/>
      <c r="I7" s="693" t="s">
        <v>373</v>
      </c>
      <c r="J7" s="343"/>
      <c r="K7" s="343"/>
      <c r="L7" s="343"/>
      <c r="M7" s="343"/>
      <c r="N7" s="343"/>
      <c r="O7" s="685"/>
      <c r="P7" s="687"/>
      <c r="Q7" s="689"/>
    </row>
    <row r="8" spans="2:17" ht="31.2">
      <c r="B8" s="690"/>
      <c r="C8" s="677"/>
      <c r="D8" s="677"/>
      <c r="E8" s="344" t="s">
        <v>374</v>
      </c>
      <c r="F8" s="344" t="s">
        <v>375</v>
      </c>
      <c r="G8" s="691"/>
      <c r="H8" s="692"/>
      <c r="I8" s="693"/>
      <c r="J8" s="343"/>
      <c r="K8" s="343"/>
      <c r="L8" s="343"/>
      <c r="M8" s="343"/>
      <c r="N8" s="343"/>
      <c r="O8" s="685"/>
      <c r="P8" s="687"/>
      <c r="Q8" s="689"/>
    </row>
    <row r="9" spans="2:17" ht="15.6">
      <c r="B9" s="690"/>
      <c r="C9" s="677"/>
      <c r="D9" s="677"/>
      <c r="E9" s="344">
        <v>310</v>
      </c>
      <c r="F9" s="344">
        <v>2037</v>
      </c>
      <c r="G9" s="691"/>
      <c r="H9" s="692"/>
      <c r="I9" s="693"/>
      <c r="J9" s="343"/>
      <c r="K9" s="343"/>
      <c r="L9" s="343"/>
      <c r="M9" s="343"/>
      <c r="N9" s="343"/>
      <c r="O9" s="685"/>
      <c r="P9" s="688"/>
      <c r="Q9" s="689"/>
    </row>
    <row r="10" spans="2:17" ht="31.2">
      <c r="B10" s="690" t="s">
        <v>376</v>
      </c>
      <c r="C10" s="677" t="s">
        <v>364</v>
      </c>
      <c r="D10" s="677" t="s">
        <v>377</v>
      </c>
      <c r="E10" s="344" t="s">
        <v>374</v>
      </c>
      <c r="F10" s="344" t="s">
        <v>375</v>
      </c>
      <c r="G10" s="691">
        <v>250000</v>
      </c>
      <c r="H10" s="691"/>
      <c r="I10" s="693" t="s">
        <v>373</v>
      </c>
      <c r="J10" s="345"/>
      <c r="K10" s="346"/>
      <c r="L10" s="347"/>
      <c r="M10" s="346"/>
      <c r="N10" s="348"/>
      <c r="O10" s="694" t="s">
        <v>378</v>
      </c>
      <c r="P10" s="695"/>
      <c r="Q10" s="689" t="s">
        <v>370</v>
      </c>
    </row>
    <row r="11" spans="2:17" ht="15.6">
      <c r="B11" s="690"/>
      <c r="C11" s="677"/>
      <c r="D11" s="677"/>
      <c r="E11" s="344">
        <v>55</v>
      </c>
      <c r="F11" s="344">
        <v>250</v>
      </c>
      <c r="G11" s="691"/>
      <c r="H11" s="691"/>
      <c r="I11" s="693"/>
      <c r="J11" s="345"/>
      <c r="K11" s="346"/>
      <c r="L11" s="347"/>
      <c r="M11" s="346"/>
      <c r="N11" s="348"/>
      <c r="O11" s="694"/>
      <c r="P11" s="695"/>
      <c r="Q11" s="689"/>
    </row>
    <row r="12" spans="2:17" ht="31.2">
      <c r="B12" s="690" t="s">
        <v>379</v>
      </c>
      <c r="C12" s="677" t="s">
        <v>364</v>
      </c>
      <c r="D12" s="677" t="s">
        <v>380</v>
      </c>
      <c r="E12" s="344" t="s">
        <v>374</v>
      </c>
      <c r="F12" s="344" t="s">
        <v>375</v>
      </c>
      <c r="G12" s="691">
        <v>1500000</v>
      </c>
      <c r="H12" s="691"/>
      <c r="I12" s="693" t="s">
        <v>373</v>
      </c>
      <c r="J12" s="345"/>
      <c r="K12" s="346"/>
      <c r="L12" s="347"/>
      <c r="M12" s="346"/>
      <c r="N12" s="348"/>
      <c r="O12" s="694" t="s">
        <v>381</v>
      </c>
      <c r="P12" s="686" t="s">
        <v>382</v>
      </c>
      <c r="Q12" s="689" t="s">
        <v>370</v>
      </c>
    </row>
    <row r="13" spans="2:17" ht="15.6">
      <c r="B13" s="690"/>
      <c r="C13" s="677"/>
      <c r="D13" s="677"/>
      <c r="E13" s="349">
        <v>77</v>
      </c>
      <c r="F13" s="344">
        <v>394</v>
      </c>
      <c r="G13" s="691"/>
      <c r="H13" s="691"/>
      <c r="I13" s="693"/>
      <c r="J13" s="345"/>
      <c r="K13" s="346"/>
      <c r="L13" s="347"/>
      <c r="M13" s="346"/>
      <c r="N13" s="348"/>
      <c r="O13" s="694"/>
      <c r="P13" s="688"/>
      <c r="Q13" s="689"/>
    </row>
    <row r="14" spans="2:17" ht="31.2">
      <c r="B14" s="676" t="s">
        <v>383</v>
      </c>
      <c r="C14" s="677" t="s">
        <v>364</v>
      </c>
      <c r="D14" s="677" t="s">
        <v>384</v>
      </c>
      <c r="E14" s="344" t="s">
        <v>374</v>
      </c>
      <c r="F14" s="344" t="s">
        <v>375</v>
      </c>
      <c r="G14" s="691">
        <v>350000</v>
      </c>
      <c r="H14" s="691"/>
      <c r="I14" s="693" t="s">
        <v>373</v>
      </c>
      <c r="J14" s="345"/>
      <c r="K14" s="346"/>
      <c r="L14" s="347"/>
      <c r="M14" s="346"/>
      <c r="N14" s="348"/>
      <c r="O14" s="685" t="s">
        <v>385</v>
      </c>
      <c r="P14" s="686" t="s">
        <v>386</v>
      </c>
      <c r="Q14" s="689" t="s">
        <v>370</v>
      </c>
    </row>
    <row r="15" spans="2:17" ht="15.6">
      <c r="B15" s="676"/>
      <c r="C15" s="677"/>
      <c r="D15" s="677"/>
      <c r="E15" s="350">
        <v>15</v>
      </c>
      <c r="F15" s="350">
        <v>62</v>
      </c>
      <c r="G15" s="691"/>
      <c r="H15" s="691"/>
      <c r="I15" s="693"/>
      <c r="J15" s="345"/>
      <c r="K15" s="346"/>
      <c r="L15" s="347"/>
      <c r="M15" s="346"/>
      <c r="N15" s="348"/>
      <c r="O15" s="685"/>
      <c r="P15" s="688"/>
      <c r="Q15" s="689"/>
    </row>
    <row r="16" spans="2:17" ht="31.2">
      <c r="B16" s="676" t="s">
        <v>387</v>
      </c>
      <c r="C16" s="677" t="s">
        <v>364</v>
      </c>
      <c r="D16" s="696" t="s">
        <v>388</v>
      </c>
      <c r="E16" s="344" t="s">
        <v>374</v>
      </c>
      <c r="F16" s="344" t="s">
        <v>375</v>
      </c>
      <c r="G16" s="698">
        <v>120000</v>
      </c>
      <c r="H16" s="700"/>
      <c r="I16" s="350"/>
      <c r="J16" s="345"/>
      <c r="K16" s="346"/>
      <c r="L16" s="347"/>
      <c r="M16" s="346"/>
      <c r="N16" s="348"/>
      <c r="O16" s="702" t="s">
        <v>389</v>
      </c>
      <c r="P16" s="695"/>
      <c r="Q16" s="689" t="s">
        <v>370</v>
      </c>
    </row>
    <row r="17" spans="2:17" ht="15.6">
      <c r="B17" s="676"/>
      <c r="C17" s="677"/>
      <c r="D17" s="697"/>
      <c r="E17" s="344">
        <v>16</v>
      </c>
      <c r="F17" s="120">
        <v>36</v>
      </c>
      <c r="G17" s="699"/>
      <c r="H17" s="701"/>
      <c r="I17" s="350"/>
      <c r="J17" s="345"/>
      <c r="K17" s="346"/>
      <c r="L17" s="347"/>
      <c r="M17" s="346"/>
      <c r="N17" s="348"/>
      <c r="O17" s="703"/>
      <c r="P17" s="695"/>
      <c r="Q17" s="689"/>
    </row>
    <row r="18" spans="2:17" ht="31.2">
      <c r="B18" s="676" t="s">
        <v>390</v>
      </c>
      <c r="C18" s="677" t="s">
        <v>364</v>
      </c>
      <c r="D18" s="677" t="s">
        <v>391</v>
      </c>
      <c r="E18" s="344" t="s">
        <v>374</v>
      </c>
      <c r="F18" s="344" t="s">
        <v>375</v>
      </c>
      <c r="G18" s="691">
        <v>250000</v>
      </c>
      <c r="H18" s="700"/>
      <c r="I18" s="350"/>
      <c r="J18" s="345"/>
      <c r="K18" s="346"/>
      <c r="L18" s="347"/>
      <c r="M18" s="346"/>
      <c r="N18" s="348"/>
      <c r="O18" s="694" t="s">
        <v>385</v>
      </c>
      <c r="P18" s="695"/>
      <c r="Q18" s="689" t="s">
        <v>370</v>
      </c>
    </row>
    <row r="19" spans="2:17" ht="15.6">
      <c r="B19" s="676"/>
      <c r="C19" s="677"/>
      <c r="D19" s="677"/>
      <c r="E19" s="344">
        <v>11</v>
      </c>
      <c r="F19" s="344">
        <v>55</v>
      </c>
      <c r="G19" s="691"/>
      <c r="H19" s="701"/>
      <c r="I19" s="350"/>
      <c r="J19" s="345"/>
      <c r="K19" s="346"/>
      <c r="L19" s="347"/>
      <c r="M19" s="346"/>
      <c r="N19" s="348"/>
      <c r="O19" s="694"/>
      <c r="P19" s="695"/>
      <c r="Q19" s="689"/>
    </row>
    <row r="20" spans="2:17" ht="31.2">
      <c r="B20" s="676" t="s">
        <v>392</v>
      </c>
      <c r="C20" s="677" t="s">
        <v>364</v>
      </c>
      <c r="D20" s="677" t="s">
        <v>393</v>
      </c>
      <c r="E20" s="344" t="s">
        <v>374</v>
      </c>
      <c r="F20" s="344" t="s">
        <v>375</v>
      </c>
      <c r="G20" s="691">
        <v>130000</v>
      </c>
      <c r="H20" s="700"/>
      <c r="I20" s="350"/>
      <c r="J20" s="345"/>
      <c r="K20" s="346"/>
      <c r="L20" s="347"/>
      <c r="M20" s="346"/>
      <c r="N20" s="348"/>
      <c r="O20" s="694" t="s">
        <v>394</v>
      </c>
      <c r="P20" s="695"/>
      <c r="Q20" s="689" t="s">
        <v>395</v>
      </c>
    </row>
    <row r="21" spans="2:17" ht="15.6">
      <c r="B21" s="676"/>
      <c r="C21" s="677"/>
      <c r="D21" s="677"/>
      <c r="E21" s="349">
        <v>13</v>
      </c>
      <c r="F21" s="344">
        <v>67</v>
      </c>
      <c r="G21" s="691"/>
      <c r="H21" s="701"/>
      <c r="I21" s="350"/>
      <c r="J21" s="345"/>
      <c r="K21" s="346"/>
      <c r="L21" s="347"/>
      <c r="M21" s="346"/>
      <c r="N21" s="348"/>
      <c r="O21" s="694"/>
      <c r="P21" s="695"/>
      <c r="Q21" s="704"/>
    </row>
    <row r="22" spans="2:17" ht="31.2">
      <c r="B22" s="676" t="s">
        <v>396</v>
      </c>
      <c r="C22" s="677" t="s">
        <v>364</v>
      </c>
      <c r="D22" s="696" t="s">
        <v>397</v>
      </c>
      <c r="E22" s="344" t="s">
        <v>374</v>
      </c>
      <c r="F22" s="344" t="s">
        <v>375</v>
      </c>
      <c r="G22" s="700">
        <v>75000</v>
      </c>
      <c r="H22" s="700"/>
      <c r="I22" s="350"/>
      <c r="J22" s="345"/>
      <c r="K22" s="346"/>
      <c r="L22" s="347"/>
      <c r="M22" s="346"/>
      <c r="N22" s="348"/>
      <c r="O22" s="702" t="s">
        <v>398</v>
      </c>
      <c r="P22" s="695"/>
      <c r="Q22" s="689" t="s">
        <v>370</v>
      </c>
    </row>
    <row r="23" spans="2:17" ht="15.6">
      <c r="B23" s="676"/>
      <c r="C23" s="677"/>
      <c r="D23" s="697"/>
      <c r="E23" s="344">
        <v>127</v>
      </c>
      <c r="F23" s="344">
        <v>633</v>
      </c>
      <c r="G23" s="701"/>
      <c r="H23" s="701"/>
      <c r="I23" s="350"/>
      <c r="J23" s="345"/>
      <c r="K23" s="346"/>
      <c r="L23" s="347"/>
      <c r="M23" s="346"/>
      <c r="N23" s="348"/>
      <c r="O23" s="703"/>
      <c r="P23" s="695"/>
      <c r="Q23" s="689"/>
    </row>
    <row r="24" spans="2:17" ht="31.2">
      <c r="B24" s="676" t="s">
        <v>399</v>
      </c>
      <c r="C24" s="677" t="s">
        <v>364</v>
      </c>
      <c r="D24" s="696" t="s">
        <v>400</v>
      </c>
      <c r="E24" s="350" t="s">
        <v>374</v>
      </c>
      <c r="F24" s="350" t="s">
        <v>375</v>
      </c>
      <c r="G24" s="700">
        <v>175000</v>
      </c>
      <c r="H24" s="700"/>
      <c r="I24" s="350"/>
      <c r="J24" s="345"/>
      <c r="K24" s="346"/>
      <c r="L24" s="347"/>
      <c r="M24" s="346"/>
      <c r="N24" s="348"/>
      <c r="O24" s="702" t="s">
        <v>401</v>
      </c>
      <c r="P24" s="695"/>
      <c r="Q24" s="689" t="s">
        <v>370</v>
      </c>
    </row>
    <row r="25" spans="2:17" ht="15.6">
      <c r="B25" s="676"/>
      <c r="C25" s="677"/>
      <c r="D25" s="697"/>
      <c r="E25" s="350">
        <v>15</v>
      </c>
      <c r="F25" s="350">
        <v>27</v>
      </c>
      <c r="G25" s="701"/>
      <c r="H25" s="701"/>
      <c r="I25" s="350"/>
      <c r="J25" s="345"/>
      <c r="K25" s="346"/>
      <c r="L25" s="347"/>
      <c r="M25" s="346"/>
      <c r="N25" s="348"/>
      <c r="O25" s="703"/>
      <c r="P25" s="695"/>
      <c r="Q25" s="689"/>
    </row>
    <row r="26" spans="2:17" ht="31.2">
      <c r="B26" s="676" t="s">
        <v>402</v>
      </c>
      <c r="C26" s="677" t="s">
        <v>364</v>
      </c>
      <c r="D26" s="696" t="s">
        <v>403</v>
      </c>
      <c r="E26" s="350" t="s">
        <v>374</v>
      </c>
      <c r="F26" s="350" t="s">
        <v>375</v>
      </c>
      <c r="G26" s="700">
        <v>150000</v>
      </c>
      <c r="H26" s="700"/>
      <c r="I26" s="350"/>
      <c r="J26" s="345"/>
      <c r="K26" s="346"/>
      <c r="L26" s="347"/>
      <c r="M26" s="346"/>
      <c r="N26" s="348"/>
      <c r="O26" s="702" t="s">
        <v>404</v>
      </c>
      <c r="P26" s="695"/>
      <c r="Q26" s="689" t="s">
        <v>370</v>
      </c>
    </row>
    <row r="27" spans="2:17" ht="15.6">
      <c r="B27" s="676"/>
      <c r="C27" s="677"/>
      <c r="D27" s="697"/>
      <c r="E27" s="350">
        <v>127</v>
      </c>
      <c r="F27" s="350">
        <v>633</v>
      </c>
      <c r="G27" s="701"/>
      <c r="H27" s="701"/>
      <c r="I27" s="350"/>
      <c r="J27" s="345"/>
      <c r="K27" s="346"/>
      <c r="L27" s="347"/>
      <c r="M27" s="346"/>
      <c r="N27" s="348"/>
      <c r="O27" s="703"/>
      <c r="P27" s="695"/>
      <c r="Q27" s="689"/>
    </row>
    <row r="28" spans="2:17" ht="15.6">
      <c r="B28" s="705" t="s">
        <v>405</v>
      </c>
      <c r="C28" s="705"/>
      <c r="D28" s="705"/>
      <c r="E28" s="705"/>
      <c r="F28" s="705"/>
      <c r="G28" s="351">
        <f>SUM(G7:G27)</f>
        <v>5000000</v>
      </c>
      <c r="H28" s="352"/>
      <c r="I28" s="353"/>
      <c r="J28" s="354"/>
      <c r="K28" s="355"/>
      <c r="L28" s="354"/>
      <c r="M28" s="356"/>
      <c r="N28" s="357"/>
      <c r="O28" s="706"/>
      <c r="P28" s="706"/>
      <c r="Q28" s="706"/>
    </row>
    <row r="29" spans="2:17" ht="15.6">
      <c r="B29" s="717" t="s">
        <v>406</v>
      </c>
      <c r="C29" s="717"/>
      <c r="D29" s="717"/>
      <c r="E29" s="717"/>
      <c r="F29" s="717"/>
      <c r="G29" s="358">
        <f>G6-G28</f>
        <v>0</v>
      </c>
      <c r="H29" s="352"/>
      <c r="I29" s="353"/>
      <c r="J29" s="354"/>
      <c r="K29" s="355"/>
      <c r="L29" s="354"/>
      <c r="M29" s="356"/>
      <c r="N29" s="357"/>
      <c r="O29" s="706"/>
      <c r="P29" s="706"/>
      <c r="Q29" s="706"/>
    </row>
    <row r="30" spans="2:17" ht="171.6">
      <c r="B30" s="359">
        <v>2</v>
      </c>
      <c r="C30" s="360" t="s">
        <v>407</v>
      </c>
      <c r="D30" s="335" t="s">
        <v>408</v>
      </c>
      <c r="E30" s="361" t="s">
        <v>409</v>
      </c>
      <c r="F30" s="335" t="s">
        <v>410</v>
      </c>
      <c r="G30" s="336">
        <v>4234712.55</v>
      </c>
      <c r="H30" s="337">
        <v>0.29070000000000001</v>
      </c>
      <c r="I30" s="338"/>
      <c r="J30" s="339"/>
      <c r="K30" s="340"/>
      <c r="L30" s="339"/>
      <c r="M30" s="341" t="s">
        <v>367</v>
      </c>
      <c r="N30" s="362"/>
      <c r="O30" s="718"/>
      <c r="P30" s="718"/>
      <c r="Q30" s="718"/>
    </row>
    <row r="31" spans="2:17" ht="409.6">
      <c r="B31" s="346" t="s">
        <v>411</v>
      </c>
      <c r="C31" s="363" t="s">
        <v>407</v>
      </c>
      <c r="D31" s="364" t="s">
        <v>412</v>
      </c>
      <c r="E31" s="365">
        <v>192000</v>
      </c>
      <c r="F31" s="364">
        <v>19</v>
      </c>
      <c r="G31" s="366">
        <f t="shared" ref="G31:G34" si="0">E31*F31</f>
        <v>3648000</v>
      </c>
      <c r="H31" s="367"/>
      <c r="I31" s="338"/>
      <c r="J31" s="339"/>
      <c r="K31" s="340"/>
      <c r="L31" s="339"/>
      <c r="M31" s="341"/>
      <c r="N31" s="362"/>
      <c r="O31" s="368" t="s">
        <v>413</v>
      </c>
      <c r="P31" s="333" t="s">
        <v>414</v>
      </c>
      <c r="Q31" s="369" t="s">
        <v>415</v>
      </c>
    </row>
    <row r="32" spans="2:17" ht="409.6">
      <c r="B32" s="346" t="s">
        <v>416</v>
      </c>
      <c r="C32" s="363" t="s">
        <v>407</v>
      </c>
      <c r="D32" s="364" t="s">
        <v>417</v>
      </c>
      <c r="E32" s="365">
        <v>120.5</v>
      </c>
      <c r="F32" s="364">
        <v>286</v>
      </c>
      <c r="G32" s="366">
        <f t="shared" si="0"/>
        <v>34463</v>
      </c>
      <c r="H32" s="367"/>
      <c r="I32" s="338"/>
      <c r="J32" s="339"/>
      <c r="K32" s="340"/>
      <c r="L32" s="339"/>
      <c r="M32" s="341"/>
      <c r="N32" s="362"/>
      <c r="O32" s="370" t="s">
        <v>418</v>
      </c>
      <c r="P32" s="371"/>
      <c r="Q32" s="371"/>
    </row>
    <row r="33" spans="2:17" ht="390">
      <c r="B33" s="346" t="s">
        <v>419</v>
      </c>
      <c r="C33" s="363" t="s">
        <v>407</v>
      </c>
      <c r="D33" s="364" t="s">
        <v>420</v>
      </c>
      <c r="E33" s="365">
        <v>200</v>
      </c>
      <c r="F33" s="364">
        <v>150</v>
      </c>
      <c r="G33" s="366">
        <f t="shared" si="0"/>
        <v>30000</v>
      </c>
      <c r="H33" s="367"/>
      <c r="I33" s="338"/>
      <c r="J33" s="339"/>
      <c r="K33" s="340"/>
      <c r="L33" s="339"/>
      <c r="M33" s="341"/>
      <c r="N33" s="362"/>
      <c r="O33" s="370" t="s">
        <v>421</v>
      </c>
      <c r="P33" s="371"/>
      <c r="Q33" s="371"/>
    </row>
    <row r="34" spans="2:17" ht="409.6">
      <c r="B34" s="346" t="s">
        <v>422</v>
      </c>
      <c r="C34" s="363" t="s">
        <v>407</v>
      </c>
      <c r="D34" s="364" t="s">
        <v>423</v>
      </c>
      <c r="E34" s="365">
        <v>3527.35</v>
      </c>
      <c r="F34" s="364">
        <v>148</v>
      </c>
      <c r="G34" s="366">
        <f t="shared" si="0"/>
        <v>522047.8</v>
      </c>
      <c r="H34" s="367"/>
      <c r="I34" s="338"/>
      <c r="J34" s="339"/>
      <c r="K34" s="340"/>
      <c r="L34" s="339"/>
      <c r="M34" s="341"/>
      <c r="N34" s="362"/>
      <c r="O34" s="372" t="s">
        <v>424</v>
      </c>
      <c r="P34" s="371"/>
      <c r="Q34" s="371"/>
    </row>
    <row r="35" spans="2:17" ht="46.8">
      <c r="B35" s="346" t="s">
        <v>425</v>
      </c>
      <c r="C35" s="373" t="s">
        <v>426</v>
      </c>
      <c r="D35" s="374" t="s">
        <v>427</v>
      </c>
      <c r="E35" s="375">
        <v>84</v>
      </c>
      <c r="F35" s="374">
        <v>1</v>
      </c>
      <c r="G35" s="121">
        <f t="shared" ref="G35" si="1">SUM(F35*E35)</f>
        <v>84</v>
      </c>
      <c r="H35" s="376"/>
      <c r="I35" s="377"/>
      <c r="J35" s="346"/>
      <c r="K35" s="347"/>
      <c r="L35" s="346"/>
      <c r="M35" s="348"/>
      <c r="N35" s="378"/>
      <c r="O35" s="379" t="s">
        <v>428</v>
      </c>
      <c r="P35" s="371"/>
      <c r="Q35" s="371"/>
    </row>
    <row r="36" spans="2:17" ht="15.6">
      <c r="B36" s="719" t="s">
        <v>429</v>
      </c>
      <c r="C36" s="720"/>
      <c r="D36" s="720"/>
      <c r="E36" s="720"/>
      <c r="F36" s="721"/>
      <c r="G36" s="380">
        <f>SUM(G31:G35)</f>
        <v>4234594.8</v>
      </c>
      <c r="H36" s="381"/>
      <c r="I36" s="382"/>
      <c r="J36" s="354"/>
      <c r="K36" s="355"/>
      <c r="L36" s="354"/>
      <c r="M36" s="356"/>
      <c r="N36" s="357"/>
      <c r="O36" s="722"/>
      <c r="P36" s="722"/>
      <c r="Q36" s="722"/>
    </row>
    <row r="37" spans="2:17" ht="15.6">
      <c r="B37" s="707" t="s">
        <v>430</v>
      </c>
      <c r="C37" s="708"/>
      <c r="D37" s="708"/>
      <c r="E37" s="708"/>
      <c r="F37" s="709"/>
      <c r="G37" s="358">
        <f>G30-G36</f>
        <v>117.75</v>
      </c>
      <c r="H37" s="381"/>
      <c r="I37" s="382"/>
      <c r="J37" s="354"/>
      <c r="K37" s="355"/>
      <c r="L37" s="354"/>
      <c r="M37" s="356"/>
      <c r="N37" s="357"/>
      <c r="O37" s="710"/>
      <c r="P37" s="710"/>
      <c r="Q37" s="710"/>
    </row>
    <row r="38" spans="2:17" ht="15.6">
      <c r="B38" s="711" t="s">
        <v>431</v>
      </c>
      <c r="C38" s="712"/>
      <c r="D38" s="712"/>
      <c r="E38" s="712"/>
      <c r="F38" s="713"/>
      <c r="G38" s="383">
        <f>G39-G28-G36</f>
        <v>117.75000000093132</v>
      </c>
      <c r="H38" s="384"/>
      <c r="I38" s="385"/>
      <c r="J38" s="386"/>
      <c r="K38" s="387"/>
      <c r="L38" s="386"/>
      <c r="M38" s="388"/>
      <c r="N38" s="389"/>
      <c r="O38" s="714"/>
      <c r="P38" s="714"/>
      <c r="Q38" s="714"/>
    </row>
    <row r="39" spans="2:17" ht="18">
      <c r="B39" s="715" t="s">
        <v>432</v>
      </c>
      <c r="C39" s="715"/>
      <c r="D39" s="715"/>
      <c r="E39" s="390"/>
      <c r="F39" s="391"/>
      <c r="G39" s="392">
        <f>SUM(G6+G30)</f>
        <v>9234712.5500000007</v>
      </c>
      <c r="H39" s="393">
        <f>SUM(H6+H30)</f>
        <v>0.63390000000000002</v>
      </c>
      <c r="I39" s="394"/>
      <c r="J39" s="394"/>
      <c r="K39" s="395"/>
      <c r="L39" s="394"/>
      <c r="M39" s="396"/>
      <c r="N39" s="397"/>
      <c r="O39" s="716"/>
      <c r="P39" s="716"/>
      <c r="Q39" s="716"/>
    </row>
    <row r="40" spans="2:17" ht="18">
      <c r="B40" s="727" t="s">
        <v>66</v>
      </c>
      <c r="C40" s="728"/>
      <c r="D40" s="728"/>
      <c r="E40" s="728"/>
      <c r="F40" s="728"/>
      <c r="G40" s="728"/>
      <c r="H40" s="729"/>
      <c r="I40" s="398"/>
      <c r="J40" s="398"/>
      <c r="K40" s="398"/>
      <c r="L40" s="398"/>
      <c r="M40" s="399"/>
      <c r="N40" s="398"/>
      <c r="O40" s="730"/>
      <c r="P40" s="730"/>
      <c r="Q40" s="730"/>
    </row>
    <row r="41" spans="2:17" ht="54">
      <c r="B41" s="327" t="s">
        <v>357</v>
      </c>
      <c r="C41" s="328" t="s">
        <v>358</v>
      </c>
      <c r="D41" s="328" t="s">
        <v>359</v>
      </c>
      <c r="E41" s="328" t="s">
        <v>409</v>
      </c>
      <c r="F41" s="328" t="s">
        <v>410</v>
      </c>
      <c r="G41" s="329" t="s">
        <v>361</v>
      </c>
      <c r="H41" s="330" t="s">
        <v>362</v>
      </c>
      <c r="I41" s="371"/>
      <c r="J41" s="371"/>
      <c r="K41" s="371"/>
      <c r="L41" s="371"/>
      <c r="M41" s="400"/>
      <c r="N41" s="371"/>
      <c r="O41" s="731" t="s">
        <v>363</v>
      </c>
      <c r="P41" s="733"/>
      <c r="Q41" s="733"/>
    </row>
    <row r="42" spans="2:17" ht="46.8">
      <c r="B42" s="401">
        <v>3</v>
      </c>
      <c r="C42" s="334" t="s">
        <v>433</v>
      </c>
      <c r="D42" s="335" t="s">
        <v>434</v>
      </c>
      <c r="E42" s="361" t="s">
        <v>138</v>
      </c>
      <c r="F42" s="335" t="s">
        <v>138</v>
      </c>
      <c r="G42" s="336">
        <v>5333377.92</v>
      </c>
      <c r="H42" s="337">
        <v>0.36609999999999998</v>
      </c>
      <c r="I42" s="371"/>
      <c r="J42" s="371"/>
      <c r="K42" s="371"/>
      <c r="L42" s="371"/>
      <c r="M42" s="400"/>
      <c r="N42" s="371"/>
      <c r="O42" s="732"/>
      <c r="P42" s="733"/>
      <c r="Q42" s="733"/>
    </row>
    <row r="43" spans="2:17" ht="31.2">
      <c r="B43" s="734" t="s">
        <v>435</v>
      </c>
      <c r="C43" s="737" t="s">
        <v>433</v>
      </c>
      <c r="D43" s="402" t="s">
        <v>436</v>
      </c>
      <c r="E43" s="403">
        <v>985</v>
      </c>
      <c r="F43" s="404">
        <v>331</v>
      </c>
      <c r="G43" s="405">
        <f t="shared" ref="G43:G59" si="2">E43*F43</f>
        <v>326035</v>
      </c>
      <c r="H43" s="740"/>
      <c r="I43" s="371"/>
      <c r="J43" s="371"/>
      <c r="K43" s="371"/>
      <c r="L43" s="371"/>
      <c r="M43" s="400"/>
      <c r="N43" s="371"/>
      <c r="O43" s="743" t="s">
        <v>437</v>
      </c>
      <c r="P43" s="725"/>
      <c r="Q43" s="725"/>
    </row>
    <row r="44" spans="2:17" ht="31.2">
      <c r="B44" s="735"/>
      <c r="C44" s="738"/>
      <c r="D44" s="402" t="s">
        <v>438</v>
      </c>
      <c r="E44" s="403">
        <v>950</v>
      </c>
      <c r="F44" s="404">
        <v>150</v>
      </c>
      <c r="G44" s="405">
        <f t="shared" si="2"/>
        <v>142500</v>
      </c>
      <c r="H44" s="741"/>
      <c r="I44" s="371"/>
      <c r="J44" s="371"/>
      <c r="K44" s="371"/>
      <c r="L44" s="371"/>
      <c r="M44" s="400"/>
      <c r="N44" s="371"/>
      <c r="O44" s="743"/>
      <c r="P44" s="725"/>
      <c r="Q44" s="725"/>
    </row>
    <row r="45" spans="2:17" ht="31.2">
      <c r="B45" s="736"/>
      <c r="C45" s="739"/>
      <c r="D45" s="402" t="s">
        <v>439</v>
      </c>
      <c r="E45" s="403">
        <v>1110</v>
      </c>
      <c r="F45" s="404">
        <v>331</v>
      </c>
      <c r="G45" s="405">
        <f t="shared" si="2"/>
        <v>367410</v>
      </c>
      <c r="H45" s="742"/>
      <c r="I45" s="371"/>
      <c r="J45" s="371"/>
      <c r="K45" s="371"/>
      <c r="L45" s="371"/>
      <c r="M45" s="400"/>
      <c r="N45" s="371"/>
      <c r="O45" s="744"/>
      <c r="P45" s="725"/>
      <c r="Q45" s="725"/>
    </row>
    <row r="46" spans="2:17" ht="46.8">
      <c r="B46" s="406" t="s">
        <v>440</v>
      </c>
      <c r="C46" s="407" t="s">
        <v>433</v>
      </c>
      <c r="D46" s="402" t="s">
        <v>441</v>
      </c>
      <c r="E46" s="403">
        <v>8.14</v>
      </c>
      <c r="F46" s="404">
        <v>47600</v>
      </c>
      <c r="G46" s="405">
        <f t="shared" si="2"/>
        <v>387464</v>
      </c>
      <c r="H46" s="723"/>
      <c r="I46" s="371"/>
      <c r="J46" s="371"/>
      <c r="K46" s="371"/>
      <c r="L46" s="371"/>
      <c r="M46" s="400"/>
      <c r="N46" s="371"/>
      <c r="O46" s="724" t="s">
        <v>442</v>
      </c>
      <c r="P46" s="725"/>
      <c r="Q46" s="725"/>
    </row>
    <row r="47" spans="2:17" ht="46.8">
      <c r="B47" s="339" t="s">
        <v>443</v>
      </c>
      <c r="C47" s="407" t="s">
        <v>433</v>
      </c>
      <c r="D47" s="364" t="s">
        <v>444</v>
      </c>
      <c r="E47" s="365">
        <v>5.6</v>
      </c>
      <c r="F47" s="408">
        <v>5000</v>
      </c>
      <c r="G47" s="405">
        <f t="shared" si="2"/>
        <v>28000</v>
      </c>
      <c r="H47" s="723"/>
      <c r="I47" s="371"/>
      <c r="J47" s="371"/>
      <c r="K47" s="371"/>
      <c r="L47" s="371"/>
      <c r="M47" s="400"/>
      <c r="N47" s="371"/>
      <c r="O47" s="724"/>
      <c r="P47" s="725"/>
      <c r="Q47" s="725"/>
    </row>
    <row r="48" spans="2:17" ht="46.8">
      <c r="B48" s="339" t="s">
        <v>445</v>
      </c>
      <c r="C48" s="407" t="s">
        <v>433</v>
      </c>
      <c r="D48" s="364" t="s">
        <v>446</v>
      </c>
      <c r="E48" s="409">
        <v>6.9</v>
      </c>
      <c r="F48" s="408">
        <v>35000</v>
      </c>
      <c r="G48" s="405">
        <f t="shared" si="2"/>
        <v>241500</v>
      </c>
      <c r="H48" s="723"/>
      <c r="I48" s="371"/>
      <c r="J48" s="371"/>
      <c r="K48" s="371"/>
      <c r="L48" s="371"/>
      <c r="M48" s="400"/>
      <c r="N48" s="371"/>
      <c r="O48" s="724"/>
      <c r="P48" s="725"/>
      <c r="Q48" s="725"/>
    </row>
    <row r="49" spans="2:17" ht="46.8">
      <c r="B49" s="339" t="s">
        <v>447</v>
      </c>
      <c r="C49" s="407" t="s">
        <v>433</v>
      </c>
      <c r="D49" s="410" t="s">
        <v>448</v>
      </c>
      <c r="E49" s="365">
        <v>615.20000000000005</v>
      </c>
      <c r="F49" s="364">
        <v>500</v>
      </c>
      <c r="G49" s="405">
        <f t="shared" si="2"/>
        <v>307600</v>
      </c>
      <c r="H49" s="726"/>
      <c r="I49" s="371"/>
      <c r="J49" s="371"/>
      <c r="K49" s="371"/>
      <c r="L49" s="371"/>
      <c r="M49" s="400"/>
      <c r="N49" s="371"/>
      <c r="O49" s="724" t="s">
        <v>449</v>
      </c>
      <c r="P49" s="725"/>
      <c r="Q49" s="725"/>
    </row>
    <row r="50" spans="2:17" ht="46.8">
      <c r="B50" s="339" t="s">
        <v>450</v>
      </c>
      <c r="C50" s="407" t="s">
        <v>433</v>
      </c>
      <c r="D50" s="410" t="s">
        <v>451</v>
      </c>
      <c r="E50" s="365">
        <v>615.20000000000005</v>
      </c>
      <c r="F50" s="364">
        <v>500</v>
      </c>
      <c r="G50" s="405">
        <f t="shared" si="2"/>
        <v>307600</v>
      </c>
      <c r="H50" s="726"/>
      <c r="I50" s="371"/>
      <c r="J50" s="371"/>
      <c r="K50" s="371"/>
      <c r="L50" s="371"/>
      <c r="M50" s="400"/>
      <c r="N50" s="371"/>
      <c r="O50" s="724"/>
      <c r="P50" s="725"/>
      <c r="Q50" s="725"/>
    </row>
    <row r="51" spans="2:17" ht="46.8">
      <c r="B51" s="339" t="s">
        <v>452</v>
      </c>
      <c r="C51" s="407" t="s">
        <v>433</v>
      </c>
      <c r="D51" s="410" t="s">
        <v>453</v>
      </c>
      <c r="E51" s="365">
        <v>284.68</v>
      </c>
      <c r="F51" s="364">
        <v>300</v>
      </c>
      <c r="G51" s="405">
        <f t="shared" si="2"/>
        <v>85404</v>
      </c>
      <c r="H51" s="726"/>
      <c r="I51" s="371"/>
      <c r="J51" s="371"/>
      <c r="K51" s="371"/>
      <c r="L51" s="371"/>
      <c r="M51" s="400"/>
      <c r="N51" s="371"/>
      <c r="O51" s="724"/>
      <c r="P51" s="725"/>
      <c r="Q51" s="725"/>
    </row>
    <row r="52" spans="2:17" ht="46.8">
      <c r="B52" s="339" t="s">
        <v>454</v>
      </c>
      <c r="C52" s="407" t="s">
        <v>433</v>
      </c>
      <c r="D52" s="410" t="s">
        <v>455</v>
      </c>
      <c r="E52" s="365">
        <v>20.88</v>
      </c>
      <c r="F52" s="408">
        <v>12400</v>
      </c>
      <c r="G52" s="405">
        <f t="shared" si="2"/>
        <v>258912</v>
      </c>
      <c r="H52" s="726"/>
      <c r="I52" s="371"/>
      <c r="J52" s="371"/>
      <c r="K52" s="371"/>
      <c r="L52" s="371"/>
      <c r="M52" s="400"/>
      <c r="N52" s="371"/>
      <c r="O52" s="724"/>
      <c r="P52" s="725"/>
      <c r="Q52" s="725"/>
    </row>
    <row r="53" spans="2:17" ht="409.6">
      <c r="B53" s="339" t="s">
        <v>456</v>
      </c>
      <c r="C53" s="407" t="s">
        <v>433</v>
      </c>
      <c r="D53" s="364" t="s">
        <v>457</v>
      </c>
      <c r="E53" s="411">
        <v>239866.56</v>
      </c>
      <c r="F53" s="364">
        <v>2</v>
      </c>
      <c r="G53" s="366">
        <f t="shared" si="2"/>
        <v>479733.12</v>
      </c>
      <c r="H53" s="367"/>
      <c r="I53" s="371"/>
      <c r="J53" s="371"/>
      <c r="K53" s="371"/>
      <c r="L53" s="371"/>
      <c r="M53" s="400"/>
      <c r="N53" s="371"/>
      <c r="O53" s="412" t="s">
        <v>458</v>
      </c>
      <c r="P53" s="333" t="s">
        <v>459</v>
      </c>
      <c r="Q53" s="413" t="s">
        <v>460</v>
      </c>
    </row>
    <row r="54" spans="2:17" ht="46.8">
      <c r="B54" s="339" t="s">
        <v>461</v>
      </c>
      <c r="C54" s="407" t="s">
        <v>433</v>
      </c>
      <c r="D54" s="364" t="s">
        <v>462</v>
      </c>
      <c r="E54" s="365">
        <v>102.75</v>
      </c>
      <c r="F54" s="364">
        <v>300</v>
      </c>
      <c r="G54" s="366">
        <f t="shared" si="2"/>
        <v>30825</v>
      </c>
      <c r="H54" s="751"/>
      <c r="I54" s="371"/>
      <c r="J54" s="371"/>
      <c r="K54" s="371"/>
      <c r="L54" s="371"/>
      <c r="M54" s="400"/>
      <c r="N54" s="371"/>
      <c r="O54" s="754" t="s">
        <v>463</v>
      </c>
      <c r="P54" s="725"/>
      <c r="Q54" s="725"/>
    </row>
    <row r="55" spans="2:17" ht="46.8">
      <c r="B55" s="339" t="s">
        <v>464</v>
      </c>
      <c r="C55" s="407" t="s">
        <v>433</v>
      </c>
      <c r="D55" s="364" t="s">
        <v>465</v>
      </c>
      <c r="E55" s="365">
        <v>308.25</v>
      </c>
      <c r="F55" s="364">
        <v>300</v>
      </c>
      <c r="G55" s="366">
        <f t="shared" si="2"/>
        <v>92475</v>
      </c>
      <c r="H55" s="752"/>
      <c r="I55" s="371"/>
      <c r="J55" s="371"/>
      <c r="K55" s="371"/>
      <c r="L55" s="371"/>
      <c r="M55" s="400"/>
      <c r="N55" s="371"/>
      <c r="O55" s="755"/>
      <c r="P55" s="725"/>
      <c r="Q55" s="725"/>
    </row>
    <row r="56" spans="2:17" ht="46.8">
      <c r="B56" s="339" t="s">
        <v>466</v>
      </c>
      <c r="C56" s="407" t="s">
        <v>433</v>
      </c>
      <c r="D56" s="364" t="s">
        <v>467</v>
      </c>
      <c r="E56" s="365">
        <v>327.22000000000003</v>
      </c>
      <c r="F56" s="364">
        <v>375</v>
      </c>
      <c r="G56" s="366">
        <f t="shared" si="2"/>
        <v>122707.50000000001</v>
      </c>
      <c r="H56" s="752"/>
      <c r="I56" s="371"/>
      <c r="J56" s="371"/>
      <c r="K56" s="371"/>
      <c r="L56" s="371"/>
      <c r="M56" s="400"/>
      <c r="N56" s="371"/>
      <c r="O56" s="755"/>
      <c r="P56" s="725"/>
      <c r="Q56" s="725"/>
    </row>
    <row r="57" spans="2:17" ht="46.8">
      <c r="B57" s="339" t="s">
        <v>468</v>
      </c>
      <c r="C57" s="407" t="s">
        <v>433</v>
      </c>
      <c r="D57" s="364" t="s">
        <v>469</v>
      </c>
      <c r="E57" s="365">
        <v>301.41000000000003</v>
      </c>
      <c r="F57" s="364">
        <v>300</v>
      </c>
      <c r="G57" s="366">
        <f t="shared" si="2"/>
        <v>90423.000000000015</v>
      </c>
      <c r="H57" s="752"/>
      <c r="I57" s="371"/>
      <c r="J57" s="371"/>
      <c r="K57" s="371"/>
      <c r="L57" s="371"/>
      <c r="M57" s="400"/>
      <c r="N57" s="371"/>
      <c r="O57" s="755"/>
      <c r="P57" s="725"/>
      <c r="Q57" s="725"/>
    </row>
    <row r="58" spans="2:17" ht="46.8">
      <c r="B58" s="339" t="s">
        <v>470</v>
      </c>
      <c r="C58" s="407" t="s">
        <v>433</v>
      </c>
      <c r="D58" s="364" t="s">
        <v>471</v>
      </c>
      <c r="E58" s="365">
        <v>219.73</v>
      </c>
      <c r="F58" s="364">
        <v>500</v>
      </c>
      <c r="G58" s="366">
        <f t="shared" si="2"/>
        <v>109865</v>
      </c>
      <c r="H58" s="752"/>
      <c r="I58" s="371"/>
      <c r="J58" s="371"/>
      <c r="K58" s="371"/>
      <c r="L58" s="371"/>
      <c r="M58" s="400"/>
      <c r="N58" s="371"/>
      <c r="O58" s="755"/>
      <c r="P58" s="725"/>
      <c r="Q58" s="725"/>
    </row>
    <row r="59" spans="2:17" ht="109.2">
      <c r="B59" s="339" t="s">
        <v>472</v>
      </c>
      <c r="C59" s="407" t="s">
        <v>433</v>
      </c>
      <c r="D59" s="364" t="s">
        <v>473</v>
      </c>
      <c r="E59" s="365">
        <v>1099</v>
      </c>
      <c r="F59" s="364">
        <v>1778</v>
      </c>
      <c r="G59" s="366">
        <f t="shared" si="2"/>
        <v>1954022</v>
      </c>
      <c r="H59" s="753"/>
      <c r="I59" s="371"/>
      <c r="J59" s="371"/>
      <c r="K59" s="371"/>
      <c r="L59" s="371"/>
      <c r="M59" s="400"/>
      <c r="N59" s="371"/>
      <c r="O59" s="414" t="s">
        <v>474</v>
      </c>
      <c r="P59" s="371"/>
      <c r="Q59" s="371"/>
    </row>
    <row r="60" spans="2:17" ht="15.6">
      <c r="B60" s="756" t="s">
        <v>475</v>
      </c>
      <c r="C60" s="757"/>
      <c r="D60" s="757"/>
      <c r="E60" s="757"/>
      <c r="F60" s="758"/>
      <c r="G60" s="358">
        <f>SUM(G43:G59)</f>
        <v>5332475.62</v>
      </c>
      <c r="H60" s="381"/>
      <c r="I60" s="415"/>
      <c r="J60" s="415"/>
      <c r="K60" s="415"/>
      <c r="L60" s="415"/>
      <c r="M60" s="416"/>
      <c r="N60" s="415"/>
      <c r="O60" s="706"/>
      <c r="P60" s="706"/>
      <c r="Q60" s="706"/>
    </row>
    <row r="61" spans="2:17" ht="15.6">
      <c r="B61" s="707" t="s">
        <v>476</v>
      </c>
      <c r="C61" s="708"/>
      <c r="D61" s="708"/>
      <c r="E61" s="708"/>
      <c r="F61" s="709"/>
      <c r="G61" s="358">
        <f>SUM(G42-G60)</f>
        <v>902.29999999981374</v>
      </c>
      <c r="H61" s="381"/>
      <c r="I61" s="415"/>
      <c r="J61" s="415"/>
      <c r="K61" s="415"/>
      <c r="L61" s="415"/>
      <c r="M61" s="416"/>
      <c r="N61" s="415"/>
      <c r="O61" s="706"/>
      <c r="P61" s="706"/>
      <c r="Q61" s="706"/>
    </row>
    <row r="62" spans="2:17" ht="18">
      <c r="B62" s="745" t="s">
        <v>477</v>
      </c>
      <c r="C62" s="746"/>
      <c r="D62" s="747"/>
      <c r="E62" s="748" t="s">
        <v>478</v>
      </c>
      <c r="F62" s="749"/>
      <c r="G62" s="417">
        <f>SUM(G39+G42)</f>
        <v>14568090.470000001</v>
      </c>
      <c r="H62" s="418">
        <f>SUM(H39+H42)</f>
        <v>1</v>
      </c>
      <c r="I62" s="371"/>
      <c r="J62" s="371"/>
      <c r="K62" s="371"/>
      <c r="L62" s="371"/>
      <c r="M62" s="400"/>
      <c r="N62" s="371"/>
      <c r="O62" s="750"/>
      <c r="P62" s="750"/>
      <c r="Q62" s="750"/>
    </row>
  </sheetData>
  <sheetProtection selectLockedCells="1" selectUnlockedCells="1"/>
  <mergeCells count="140">
    <mergeCell ref="B61:F61"/>
    <mergeCell ref="O61:Q61"/>
    <mergeCell ref="B62:D62"/>
    <mergeCell ref="E62:F62"/>
    <mergeCell ref="O62:Q62"/>
    <mergeCell ref="H54:H59"/>
    <mergeCell ref="O54:O58"/>
    <mergeCell ref="P54:P58"/>
    <mergeCell ref="Q54:Q58"/>
    <mergeCell ref="B60:F60"/>
    <mergeCell ref="O60:Q60"/>
    <mergeCell ref="H46:H48"/>
    <mergeCell ref="O46:O48"/>
    <mergeCell ref="P46:P48"/>
    <mergeCell ref="Q46:Q48"/>
    <mergeCell ref="H49:H52"/>
    <mergeCell ref="O49:O52"/>
    <mergeCell ref="P49:P52"/>
    <mergeCell ref="Q49:Q52"/>
    <mergeCell ref="B40:H40"/>
    <mergeCell ref="O40:Q40"/>
    <mergeCell ref="O41:O42"/>
    <mergeCell ref="P41:Q42"/>
    <mergeCell ref="B43:B45"/>
    <mergeCell ref="C43:C45"/>
    <mergeCell ref="H43:H45"/>
    <mergeCell ref="O43:O45"/>
    <mergeCell ref="P43:P45"/>
    <mergeCell ref="Q43:Q45"/>
    <mergeCell ref="B37:F37"/>
    <mergeCell ref="O37:Q37"/>
    <mergeCell ref="B38:F38"/>
    <mergeCell ref="O38:Q38"/>
    <mergeCell ref="B39:D39"/>
    <mergeCell ref="O39:Q39"/>
    <mergeCell ref="B29:F29"/>
    <mergeCell ref="O29:Q29"/>
    <mergeCell ref="O30:Q30"/>
    <mergeCell ref="B36:F36"/>
    <mergeCell ref="O36:Q36"/>
    <mergeCell ref="O26:O27"/>
    <mergeCell ref="P26:P27"/>
    <mergeCell ref="Q26:Q27"/>
    <mergeCell ref="B28:F28"/>
    <mergeCell ref="O28:Q28"/>
    <mergeCell ref="B26:B27"/>
    <mergeCell ref="C26:C27"/>
    <mergeCell ref="D26:D27"/>
    <mergeCell ref="G26:G27"/>
    <mergeCell ref="H26:H27"/>
    <mergeCell ref="O22:O23"/>
    <mergeCell ref="P22:P23"/>
    <mergeCell ref="Q22:Q23"/>
    <mergeCell ref="B24:B25"/>
    <mergeCell ref="C24:C25"/>
    <mergeCell ref="D24:D25"/>
    <mergeCell ref="G24:G25"/>
    <mergeCell ref="H24:H25"/>
    <mergeCell ref="O24:O25"/>
    <mergeCell ref="P24:P25"/>
    <mergeCell ref="Q24:Q25"/>
    <mergeCell ref="B22:B23"/>
    <mergeCell ref="C22:C23"/>
    <mergeCell ref="D22:D23"/>
    <mergeCell ref="G22:G23"/>
    <mergeCell ref="H22:H23"/>
    <mergeCell ref="G20:G21"/>
    <mergeCell ref="H20:H21"/>
    <mergeCell ref="O20:O21"/>
    <mergeCell ref="P20:P21"/>
    <mergeCell ref="Q20:Q21"/>
    <mergeCell ref="G18:G19"/>
    <mergeCell ref="H18:H19"/>
    <mergeCell ref="O18:O19"/>
    <mergeCell ref="P18:P19"/>
    <mergeCell ref="Q18:Q19"/>
    <mergeCell ref="Q14:Q15"/>
    <mergeCell ref="B16:B17"/>
    <mergeCell ref="C16:C17"/>
    <mergeCell ref="D16:D17"/>
    <mergeCell ref="G16:G17"/>
    <mergeCell ref="H16:H17"/>
    <mergeCell ref="O16:O17"/>
    <mergeCell ref="P16:P17"/>
    <mergeCell ref="Q16:Q17"/>
    <mergeCell ref="G14:G15"/>
    <mergeCell ref="H14:H15"/>
    <mergeCell ref="I14:I15"/>
    <mergeCell ref="O14:O15"/>
    <mergeCell ref="P14:P15"/>
    <mergeCell ref="B14:B15"/>
    <mergeCell ref="C14:C15"/>
    <mergeCell ref="D14:D15"/>
    <mergeCell ref="D7:D9"/>
    <mergeCell ref="G7:G9"/>
    <mergeCell ref="H7:H9"/>
    <mergeCell ref="I7:I9"/>
    <mergeCell ref="E6:F7"/>
    <mergeCell ref="O10:O11"/>
    <mergeCell ref="P10:P11"/>
    <mergeCell ref="Q10:Q11"/>
    <mergeCell ref="B12:B13"/>
    <mergeCell ref="C12:C13"/>
    <mergeCell ref="D12:D13"/>
    <mergeCell ref="G12:G13"/>
    <mergeCell ref="H12:H13"/>
    <mergeCell ref="I12:I13"/>
    <mergeCell ref="O12:O13"/>
    <mergeCell ref="P12:P13"/>
    <mergeCell ref="Q12:Q13"/>
    <mergeCell ref="B10:B11"/>
    <mergeCell ref="C10:C11"/>
    <mergeCell ref="D10:D11"/>
    <mergeCell ref="G10:G11"/>
    <mergeCell ref="H10:H11"/>
    <mergeCell ref="I10:I11"/>
    <mergeCell ref="B18:B19"/>
    <mergeCell ref="C18:C19"/>
    <mergeCell ref="D18:D19"/>
    <mergeCell ref="B20:B21"/>
    <mergeCell ref="C20:C21"/>
    <mergeCell ref="D20:D21"/>
    <mergeCell ref="O2:Q2"/>
    <mergeCell ref="B3:H3"/>
    <mergeCell ref="I3:I5"/>
    <mergeCell ref="J3:J5"/>
    <mergeCell ref="K3:K5"/>
    <mergeCell ref="L3:L5"/>
    <mergeCell ref="M3:M5"/>
    <mergeCell ref="N3:N5"/>
    <mergeCell ref="O3:Q3"/>
    <mergeCell ref="B4:H4"/>
    <mergeCell ref="O4:Q4"/>
    <mergeCell ref="E5:F5"/>
    <mergeCell ref="B2:N2"/>
    <mergeCell ref="O6:O9"/>
    <mergeCell ref="P6:P9"/>
    <mergeCell ref="Q6:Q9"/>
    <mergeCell ref="B7:B9"/>
    <mergeCell ref="C7:C9"/>
  </mergeCells>
  <pageMargins left="0.51180555555555551" right="0.51180555555555551" top="0.78749999999999998" bottom="0.78749999999999998" header="0.51180555555555551" footer="0.51180555555555551"/>
  <pageSetup paperSize="9" firstPageNumber="0" orientation="portrait" horizontalDpi="300" verticalDpi="300"/>
  <headerFooter alignWithMargins="0"/>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F26"/>
  <sheetViews>
    <sheetView zoomScale="80" zoomScaleNormal="80" workbookViewId="0"/>
  </sheetViews>
  <sheetFormatPr defaultColWidth="9.109375" defaultRowHeight="14.4"/>
  <cols>
    <col min="1" max="1" width="9.109375" style="109"/>
    <col min="2" max="2" width="20.6640625" style="109" customWidth="1"/>
    <col min="3" max="3" width="19" style="109" customWidth="1"/>
    <col min="4" max="4" width="68.33203125" style="1" customWidth="1"/>
    <col min="5" max="6" width="18.5546875" style="109" customWidth="1"/>
    <col min="7" max="16384" width="9.109375" style="109"/>
  </cols>
  <sheetData>
    <row r="2" spans="2:6" ht="21">
      <c r="B2" s="639" t="s">
        <v>479</v>
      </c>
      <c r="C2" s="639"/>
      <c r="D2" s="639"/>
      <c r="E2" s="639"/>
      <c r="F2" s="639"/>
    </row>
    <row r="3" spans="2:6" ht="17.399999999999999">
      <c r="B3" s="2" t="s">
        <v>0</v>
      </c>
      <c r="C3" s="761" t="s">
        <v>480</v>
      </c>
      <c r="D3" s="761"/>
      <c r="E3" s="761"/>
      <c r="F3" s="3"/>
    </row>
    <row r="4" spans="2:6" ht="27.6">
      <c r="B4" s="201" t="s">
        <v>1</v>
      </c>
      <c r="C4" s="201" t="s">
        <v>2</v>
      </c>
      <c r="D4" s="419" t="s">
        <v>3</v>
      </c>
      <c r="E4" s="202" t="s">
        <v>4</v>
      </c>
      <c r="F4" s="203" t="s">
        <v>5</v>
      </c>
    </row>
    <row r="5" spans="2:6" ht="72">
      <c r="B5" s="33" t="s">
        <v>50</v>
      </c>
      <c r="C5" s="125" t="s">
        <v>7</v>
      </c>
      <c r="D5" s="178" t="s">
        <v>481</v>
      </c>
      <c r="E5" s="125">
        <v>200</v>
      </c>
      <c r="F5" s="213">
        <v>7100000</v>
      </c>
    </row>
    <row r="6" spans="2:6">
      <c r="B6" s="9"/>
      <c r="C6" s="125"/>
      <c r="D6" s="178"/>
      <c r="E6" s="125"/>
      <c r="F6" s="226">
        <f>SUM(F5:F5)</f>
        <v>7100000</v>
      </c>
    </row>
    <row r="7" spans="2:6" ht="51" customHeight="1">
      <c r="B7" s="646" t="s">
        <v>482</v>
      </c>
      <c r="C7" s="759" t="s">
        <v>81</v>
      </c>
      <c r="D7" s="178" t="s">
        <v>483</v>
      </c>
      <c r="E7" s="125">
        <v>100</v>
      </c>
      <c r="F7" s="420">
        <v>200000</v>
      </c>
    </row>
    <row r="8" spans="2:6" ht="42" customHeight="1">
      <c r="B8" s="646"/>
      <c r="C8" s="760"/>
      <c r="D8" s="178" t="s">
        <v>484</v>
      </c>
      <c r="E8" s="125"/>
      <c r="F8" s="420">
        <v>550000</v>
      </c>
    </row>
    <row r="9" spans="2:6" ht="45" customHeight="1">
      <c r="B9" s="646"/>
      <c r="C9" s="760"/>
      <c r="D9" s="178" t="s">
        <v>485</v>
      </c>
      <c r="E9" s="215"/>
      <c r="F9" s="420">
        <v>500000</v>
      </c>
    </row>
    <row r="10" spans="2:6" ht="39.75" customHeight="1">
      <c r="B10" s="646"/>
      <c r="C10" s="760"/>
      <c r="D10" s="178" t="s">
        <v>486</v>
      </c>
      <c r="E10" s="215"/>
      <c r="F10" s="420">
        <v>400000</v>
      </c>
    </row>
    <row r="11" spans="2:6" ht="38.25" customHeight="1">
      <c r="B11" s="646"/>
      <c r="C11" s="760"/>
      <c r="D11" s="178" t="s">
        <v>487</v>
      </c>
      <c r="E11" s="125"/>
      <c r="F11" s="420">
        <v>1500000</v>
      </c>
    </row>
    <row r="12" spans="2:6" ht="27.6">
      <c r="B12" s="646"/>
      <c r="C12" s="760"/>
      <c r="D12" s="178" t="s">
        <v>488</v>
      </c>
      <c r="E12" s="125"/>
      <c r="F12" s="420">
        <v>1353000</v>
      </c>
    </row>
    <row r="13" spans="2:6" ht="27.6">
      <c r="B13" s="646"/>
      <c r="C13" s="760"/>
      <c r="D13" s="178" t="s">
        <v>489</v>
      </c>
      <c r="E13" s="125"/>
      <c r="F13" s="421">
        <v>1600000</v>
      </c>
    </row>
    <row r="14" spans="2:6">
      <c r="B14" s="646"/>
      <c r="C14" s="760"/>
      <c r="D14" s="178" t="s">
        <v>490</v>
      </c>
      <c r="E14" s="125"/>
      <c r="F14" s="421">
        <v>1270000</v>
      </c>
    </row>
    <row r="15" spans="2:6">
      <c r="B15" s="646"/>
      <c r="C15" s="760"/>
      <c r="D15" s="178" t="s">
        <v>491</v>
      </c>
      <c r="E15" s="125"/>
      <c r="F15" s="421">
        <v>528749</v>
      </c>
    </row>
    <row r="16" spans="2:6">
      <c r="B16" s="646"/>
      <c r="C16" s="760"/>
      <c r="D16" s="178"/>
      <c r="E16" s="125"/>
      <c r="F16" s="6">
        <f>SUM(F7:F15)</f>
        <v>7901749</v>
      </c>
    </row>
    <row r="17" spans="2:6" ht="51" customHeight="1">
      <c r="B17" s="646"/>
      <c r="C17" s="640" t="s">
        <v>80</v>
      </c>
      <c r="D17" s="178" t="s">
        <v>492</v>
      </c>
      <c r="E17" s="125"/>
      <c r="F17" s="204">
        <v>1000000</v>
      </c>
    </row>
    <row r="18" spans="2:6" ht="25.5" customHeight="1">
      <c r="B18" s="646"/>
      <c r="C18" s="640"/>
      <c r="D18" s="178" t="s">
        <v>493</v>
      </c>
      <c r="E18" s="125"/>
      <c r="F18" s="204">
        <v>1000000</v>
      </c>
    </row>
    <row r="19" spans="2:6" ht="25.5" customHeight="1">
      <c r="B19" s="646"/>
      <c r="C19" s="640"/>
      <c r="D19" s="178" t="s">
        <v>494</v>
      </c>
      <c r="E19" s="125"/>
      <c r="F19" s="204">
        <v>1800000</v>
      </c>
    </row>
    <row r="20" spans="2:6" ht="38.25" customHeight="1">
      <c r="B20" s="646"/>
      <c r="C20" s="640"/>
      <c r="D20" s="178" t="s">
        <v>495</v>
      </c>
      <c r="E20" s="422"/>
      <c r="F20" s="213">
        <v>705000</v>
      </c>
    </row>
    <row r="21" spans="2:6" ht="127.5" customHeight="1">
      <c r="B21" s="646"/>
      <c r="C21" s="640"/>
      <c r="D21" s="178" t="s">
        <v>496</v>
      </c>
      <c r="E21" s="215"/>
      <c r="F21" s="213">
        <v>2500000</v>
      </c>
    </row>
    <row r="22" spans="2:6" ht="102" customHeight="1">
      <c r="B22" s="646"/>
      <c r="C22" s="640"/>
      <c r="D22" s="178" t="s">
        <v>497</v>
      </c>
      <c r="E22" s="125"/>
      <c r="F22" s="213">
        <v>1129048.97</v>
      </c>
    </row>
    <row r="23" spans="2:6" ht="102" customHeight="1">
      <c r="B23" s="127" t="s">
        <v>498</v>
      </c>
      <c r="C23" s="640"/>
      <c r="D23" s="178" t="s">
        <v>491</v>
      </c>
      <c r="E23" s="125"/>
      <c r="F23" s="122">
        <v>300000</v>
      </c>
    </row>
    <row r="24" spans="2:6" ht="41.4">
      <c r="B24" s="127" t="s">
        <v>499</v>
      </c>
      <c r="C24" s="640"/>
      <c r="D24" s="178" t="s">
        <v>500</v>
      </c>
      <c r="E24" s="215"/>
      <c r="F24" s="122">
        <v>230000</v>
      </c>
    </row>
    <row r="25" spans="2:6">
      <c r="B25" s="423"/>
      <c r="C25" s="422"/>
      <c r="D25" s="178"/>
      <c r="E25" s="424"/>
      <c r="F25" s="126">
        <f>SUM(F17:F24)</f>
        <v>8664048.9699999988</v>
      </c>
    </row>
    <row r="26" spans="2:6" ht="15" thickBot="1">
      <c r="F26" s="11">
        <f>SUM(F25,F16,F6)</f>
        <v>23665797.969999999</v>
      </c>
    </row>
  </sheetData>
  <mergeCells count="5">
    <mergeCell ref="B7:B22"/>
    <mergeCell ref="C7:C16"/>
    <mergeCell ref="C17:C24"/>
    <mergeCell ref="B2:F2"/>
    <mergeCell ref="C3:E3"/>
  </mergeCells>
  <pageMargins left="0.511811024" right="0.511811024" top="0.78740157499999996" bottom="0.78740157499999996" header="0.31496062000000002" footer="0.31496062000000002"/>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26"/>
  <dimension ref="A1:F20"/>
  <sheetViews>
    <sheetView zoomScaleNormal="100" workbookViewId="0">
      <selection activeCell="D8" sqref="D8"/>
    </sheetView>
  </sheetViews>
  <sheetFormatPr defaultColWidth="9.109375" defaultRowHeight="13.8"/>
  <cols>
    <col min="1" max="1" width="11.33203125" style="50" customWidth="1"/>
    <col min="2" max="2" width="17.5546875" style="50" customWidth="1"/>
    <col min="3" max="3" width="10.109375" style="50" bestFit="1" customWidth="1"/>
    <col min="4" max="4" width="46.44140625" style="50" customWidth="1"/>
    <col min="5" max="5" width="12.44140625" style="50" customWidth="1"/>
    <col min="6" max="6" width="16.44140625" style="50" bestFit="1" customWidth="1"/>
    <col min="7" max="7" width="25.109375" style="117" customWidth="1"/>
    <col min="8" max="16384" width="9.109375" style="117"/>
  </cols>
  <sheetData>
    <row r="1" spans="1:6" ht="22.5" customHeight="1" thickBot="1">
      <c r="A1" s="766" t="s">
        <v>501</v>
      </c>
      <c r="B1" s="767"/>
    </row>
    <row r="2" spans="1:6" ht="21">
      <c r="B2" s="762" t="s">
        <v>502</v>
      </c>
      <c r="C2" s="762"/>
      <c r="D2" s="762"/>
      <c r="E2" s="762"/>
      <c r="F2" s="762"/>
    </row>
    <row r="3" spans="1:6" ht="21">
      <c r="B3" s="188"/>
      <c r="C3" s="188"/>
      <c r="D3" s="188"/>
      <c r="E3" s="188"/>
      <c r="F3" s="188"/>
    </row>
    <row r="4" spans="1:6" ht="17.399999999999999">
      <c r="A4" s="189" t="s">
        <v>49</v>
      </c>
      <c r="B4" s="763" t="s">
        <v>508</v>
      </c>
      <c r="C4" s="764"/>
      <c r="D4" s="765"/>
      <c r="E4" s="425"/>
      <c r="F4" s="190"/>
    </row>
    <row r="5" spans="1:6" ht="41.4">
      <c r="B5" s="185" t="s">
        <v>1</v>
      </c>
      <c r="C5" s="186" t="s">
        <v>503</v>
      </c>
      <c r="D5" s="185" t="s">
        <v>3</v>
      </c>
      <c r="E5" s="186" t="s">
        <v>504</v>
      </c>
      <c r="F5" s="187" t="s">
        <v>5</v>
      </c>
    </row>
    <row r="6" spans="1:6" ht="41.4">
      <c r="B6" s="128" t="s">
        <v>75</v>
      </c>
      <c r="C6" s="128" t="s">
        <v>76</v>
      </c>
      <c r="D6" s="191" t="s">
        <v>505</v>
      </c>
      <c r="E6" s="128" t="s">
        <v>506</v>
      </c>
      <c r="F6" s="192">
        <v>11968670.92</v>
      </c>
    </row>
    <row r="7" spans="1:6" ht="27.6">
      <c r="B7" s="557" t="s">
        <v>6</v>
      </c>
      <c r="C7" s="660" t="s">
        <v>80</v>
      </c>
      <c r="D7" s="191" t="s">
        <v>507</v>
      </c>
      <c r="E7" s="128">
        <v>6</v>
      </c>
      <c r="F7" s="768">
        <v>6912337</v>
      </c>
    </row>
    <row r="8" spans="1:6" ht="27.6">
      <c r="B8" s="557"/>
      <c r="C8" s="660"/>
      <c r="D8" s="191" t="s">
        <v>509</v>
      </c>
      <c r="E8" s="128"/>
      <c r="F8" s="768"/>
    </row>
    <row r="9" spans="1:6" ht="14.4" thickBot="1">
      <c r="C9" s="119"/>
      <c r="D9" s="119"/>
      <c r="E9" s="118"/>
      <c r="F9" s="113">
        <f>SUM(F6:F8)</f>
        <v>18881007.920000002</v>
      </c>
    </row>
    <row r="11" spans="1:6" ht="25.5" customHeight="1">
      <c r="B11" s="769" t="s">
        <v>510</v>
      </c>
      <c r="C11" s="769"/>
      <c r="D11" s="769"/>
      <c r="E11" s="769"/>
      <c r="F11" s="769"/>
    </row>
    <row r="12" spans="1:6" ht="14.4">
      <c r="B12" s="776" t="s">
        <v>511</v>
      </c>
      <c r="C12" s="777"/>
      <c r="D12" s="777"/>
      <c r="E12" s="778"/>
      <c r="F12" s="194" t="s">
        <v>512</v>
      </c>
    </row>
    <row r="13" spans="1:6" ht="14.4">
      <c r="B13" s="773" t="s">
        <v>513</v>
      </c>
      <c r="C13" s="774"/>
      <c r="D13" s="774"/>
      <c r="E13" s="775"/>
      <c r="F13" s="195">
        <v>1013976.69</v>
      </c>
    </row>
    <row r="14" spans="1:6" ht="14.4">
      <c r="B14" s="773" t="s">
        <v>514</v>
      </c>
      <c r="C14" s="774"/>
      <c r="D14" s="774"/>
      <c r="E14" s="775"/>
      <c r="F14" s="195">
        <v>646716.87</v>
      </c>
    </row>
    <row r="15" spans="1:6" ht="14.4">
      <c r="B15" s="773" t="s">
        <v>515</v>
      </c>
      <c r="C15" s="774"/>
      <c r="D15" s="774"/>
      <c r="E15" s="775"/>
      <c r="F15" s="195">
        <v>861953.03</v>
      </c>
    </row>
    <row r="16" spans="1:6" ht="14.4">
      <c r="B16" s="773" t="s">
        <v>516</v>
      </c>
      <c r="C16" s="774"/>
      <c r="D16" s="774"/>
      <c r="E16" s="775"/>
      <c r="F16" s="195">
        <v>2186115.54</v>
      </c>
    </row>
    <row r="17" spans="2:6">
      <c r="F17" s="196">
        <f>SUM(F13:F16)</f>
        <v>4708762.13</v>
      </c>
    </row>
    <row r="19" spans="2:6" ht="14.4">
      <c r="B19" s="770" t="s">
        <v>517</v>
      </c>
      <c r="C19" s="770"/>
      <c r="D19" s="770"/>
      <c r="E19" s="193" t="s">
        <v>518</v>
      </c>
      <c r="F19" s="193" t="s">
        <v>519</v>
      </c>
    </row>
    <row r="20" spans="2:6" ht="14.4">
      <c r="B20" s="771" t="s">
        <v>520</v>
      </c>
      <c r="C20" s="772"/>
      <c r="D20" s="772"/>
      <c r="E20" s="198">
        <v>10</v>
      </c>
      <c r="F20" s="197">
        <v>2398666.65</v>
      </c>
    </row>
  </sheetData>
  <sheetProtection selectLockedCells="1" selectUnlockedCells="1"/>
  <mergeCells count="14">
    <mergeCell ref="B11:F11"/>
    <mergeCell ref="B19:D19"/>
    <mergeCell ref="B20:D20"/>
    <mergeCell ref="B16:E16"/>
    <mergeCell ref="B12:E12"/>
    <mergeCell ref="B13:E13"/>
    <mergeCell ref="B14:E14"/>
    <mergeCell ref="B15:E15"/>
    <mergeCell ref="B2:F2"/>
    <mergeCell ref="B4:D4"/>
    <mergeCell ref="A1:B1"/>
    <mergeCell ref="B7:B8"/>
    <mergeCell ref="C7:C8"/>
    <mergeCell ref="F7:F8"/>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8"/>
  <dimension ref="B2:F29"/>
  <sheetViews>
    <sheetView workbookViewId="0"/>
  </sheetViews>
  <sheetFormatPr defaultRowHeight="13.8"/>
  <cols>
    <col min="1" max="1" width="9.109375" style="36"/>
    <col min="2" max="2" width="34.88671875" style="36" customWidth="1"/>
    <col min="3" max="3" width="14.33203125" style="36" bestFit="1" customWidth="1"/>
    <col min="4" max="4" width="45.33203125" style="36" customWidth="1"/>
    <col min="5" max="5" width="6.44140625" style="36" customWidth="1"/>
    <col min="6" max="6" width="18.33203125" style="95" bestFit="1" customWidth="1"/>
    <col min="7" max="7" width="9.109375" style="36"/>
    <col min="8" max="8" width="31.33203125" style="36" bestFit="1" customWidth="1"/>
    <col min="9" max="9" width="15.6640625" style="36" bestFit="1" customWidth="1"/>
    <col min="10" max="10" width="44.6640625" style="36" bestFit="1" customWidth="1"/>
    <col min="11" max="11" width="6.33203125" style="36" bestFit="1" customWidth="1"/>
    <col min="12" max="12" width="15.5546875" style="36" bestFit="1" customWidth="1"/>
    <col min="13" max="257" width="9.109375" style="36"/>
    <col min="258" max="258" width="34.88671875" style="36" customWidth="1"/>
    <col min="259" max="259" width="14.33203125" style="36" bestFit="1" customWidth="1"/>
    <col min="260" max="260" width="45.33203125" style="36" customWidth="1"/>
    <col min="261" max="261" width="6.44140625" style="36" customWidth="1"/>
    <col min="262" max="262" width="18.33203125" style="36" bestFit="1" customWidth="1"/>
    <col min="263" max="263" width="9.109375" style="36"/>
    <col min="264" max="264" width="31.33203125" style="36" bestFit="1" customWidth="1"/>
    <col min="265" max="265" width="15.6640625" style="36" bestFit="1" customWidth="1"/>
    <col min="266" max="266" width="44.6640625" style="36" bestFit="1" customWidth="1"/>
    <col min="267" max="267" width="6.33203125" style="36" bestFit="1" customWidth="1"/>
    <col min="268" max="268" width="15.5546875" style="36" bestFit="1" customWidth="1"/>
    <col min="269" max="513" width="9.109375" style="36"/>
    <col min="514" max="514" width="34.88671875" style="36" customWidth="1"/>
    <col min="515" max="515" width="14.33203125" style="36" bestFit="1" customWidth="1"/>
    <col min="516" max="516" width="45.33203125" style="36" customWidth="1"/>
    <col min="517" max="517" width="6.44140625" style="36" customWidth="1"/>
    <col min="518" max="518" width="18.33203125" style="36" bestFit="1" customWidth="1"/>
    <col min="519" max="519" width="9.109375" style="36"/>
    <col min="520" max="520" width="31.33203125" style="36" bestFit="1" customWidth="1"/>
    <col min="521" max="521" width="15.6640625" style="36" bestFit="1" customWidth="1"/>
    <col min="522" max="522" width="44.6640625" style="36" bestFit="1" customWidth="1"/>
    <col min="523" max="523" width="6.33203125" style="36" bestFit="1" customWidth="1"/>
    <col min="524" max="524" width="15.5546875" style="36" bestFit="1" customWidth="1"/>
    <col min="525" max="769" width="9.109375" style="36"/>
    <col min="770" max="770" width="34.88671875" style="36" customWidth="1"/>
    <col min="771" max="771" width="14.33203125" style="36" bestFit="1" customWidth="1"/>
    <col min="772" max="772" width="45.33203125" style="36" customWidth="1"/>
    <col min="773" max="773" width="6.44140625" style="36" customWidth="1"/>
    <col min="774" max="774" width="18.33203125" style="36" bestFit="1" customWidth="1"/>
    <col min="775" max="775" width="9.109375" style="36"/>
    <col min="776" max="776" width="31.33203125" style="36" bestFit="1" customWidth="1"/>
    <col min="777" max="777" width="15.6640625" style="36" bestFit="1" customWidth="1"/>
    <col min="778" max="778" width="44.6640625" style="36" bestFit="1" customWidth="1"/>
    <col min="779" max="779" width="6.33203125" style="36" bestFit="1" customWidth="1"/>
    <col min="780" max="780" width="15.5546875" style="36" bestFit="1" customWidth="1"/>
    <col min="781" max="1025" width="9.109375" style="36"/>
    <col min="1026" max="1026" width="34.88671875" style="36" customWidth="1"/>
    <col min="1027" max="1027" width="14.33203125" style="36" bestFit="1" customWidth="1"/>
    <col min="1028" max="1028" width="45.33203125" style="36" customWidth="1"/>
    <col min="1029" max="1029" width="6.44140625" style="36" customWidth="1"/>
    <col min="1030" max="1030" width="18.33203125" style="36" bestFit="1" customWidth="1"/>
    <col min="1031" max="1031" width="9.109375" style="36"/>
    <col min="1032" max="1032" width="31.33203125" style="36" bestFit="1" customWidth="1"/>
    <col min="1033" max="1033" width="15.6640625" style="36" bestFit="1" customWidth="1"/>
    <col min="1034" max="1034" width="44.6640625" style="36" bestFit="1" customWidth="1"/>
    <col min="1035" max="1035" width="6.33203125" style="36" bestFit="1" customWidth="1"/>
    <col min="1036" max="1036" width="15.5546875" style="36" bestFit="1" customWidth="1"/>
    <col min="1037" max="1281" width="9.109375" style="36"/>
    <col min="1282" max="1282" width="34.88671875" style="36" customWidth="1"/>
    <col min="1283" max="1283" width="14.33203125" style="36" bestFit="1" customWidth="1"/>
    <col min="1284" max="1284" width="45.33203125" style="36" customWidth="1"/>
    <col min="1285" max="1285" width="6.44140625" style="36" customWidth="1"/>
    <col min="1286" max="1286" width="18.33203125" style="36" bestFit="1" customWidth="1"/>
    <col min="1287" max="1287" width="9.109375" style="36"/>
    <col min="1288" max="1288" width="31.33203125" style="36" bestFit="1" customWidth="1"/>
    <col min="1289" max="1289" width="15.6640625" style="36" bestFit="1" customWidth="1"/>
    <col min="1290" max="1290" width="44.6640625" style="36" bestFit="1" customWidth="1"/>
    <col min="1291" max="1291" width="6.33203125" style="36" bestFit="1" customWidth="1"/>
    <col min="1292" max="1292" width="15.5546875" style="36" bestFit="1" customWidth="1"/>
    <col min="1293" max="1537" width="9.109375" style="36"/>
    <col min="1538" max="1538" width="34.88671875" style="36" customWidth="1"/>
    <col min="1539" max="1539" width="14.33203125" style="36" bestFit="1" customWidth="1"/>
    <col min="1540" max="1540" width="45.33203125" style="36" customWidth="1"/>
    <col min="1541" max="1541" width="6.44140625" style="36" customWidth="1"/>
    <col min="1542" max="1542" width="18.33203125" style="36" bestFit="1" customWidth="1"/>
    <col min="1543" max="1543" width="9.109375" style="36"/>
    <col min="1544" max="1544" width="31.33203125" style="36" bestFit="1" customWidth="1"/>
    <col min="1545" max="1545" width="15.6640625" style="36" bestFit="1" customWidth="1"/>
    <col min="1546" max="1546" width="44.6640625" style="36" bestFit="1" customWidth="1"/>
    <col min="1547" max="1547" width="6.33203125" style="36" bestFit="1" customWidth="1"/>
    <col min="1548" max="1548" width="15.5546875" style="36" bestFit="1" customWidth="1"/>
    <col min="1549" max="1793" width="9.109375" style="36"/>
    <col min="1794" max="1794" width="34.88671875" style="36" customWidth="1"/>
    <col min="1795" max="1795" width="14.33203125" style="36" bestFit="1" customWidth="1"/>
    <col min="1796" max="1796" width="45.33203125" style="36" customWidth="1"/>
    <col min="1797" max="1797" width="6.44140625" style="36" customWidth="1"/>
    <col min="1798" max="1798" width="18.33203125" style="36" bestFit="1" customWidth="1"/>
    <col min="1799" max="1799" width="9.109375" style="36"/>
    <col min="1800" max="1800" width="31.33203125" style="36" bestFit="1" customWidth="1"/>
    <col min="1801" max="1801" width="15.6640625" style="36" bestFit="1" customWidth="1"/>
    <col min="1802" max="1802" width="44.6640625" style="36" bestFit="1" customWidth="1"/>
    <col min="1803" max="1803" width="6.33203125" style="36" bestFit="1" customWidth="1"/>
    <col min="1804" max="1804" width="15.5546875" style="36" bestFit="1" customWidth="1"/>
    <col min="1805" max="2049" width="9.109375" style="36"/>
    <col min="2050" max="2050" width="34.88671875" style="36" customWidth="1"/>
    <col min="2051" max="2051" width="14.33203125" style="36" bestFit="1" customWidth="1"/>
    <col min="2052" max="2052" width="45.33203125" style="36" customWidth="1"/>
    <col min="2053" max="2053" width="6.44140625" style="36" customWidth="1"/>
    <col min="2054" max="2054" width="18.33203125" style="36" bestFit="1" customWidth="1"/>
    <col min="2055" max="2055" width="9.109375" style="36"/>
    <col min="2056" max="2056" width="31.33203125" style="36" bestFit="1" customWidth="1"/>
    <col min="2057" max="2057" width="15.6640625" style="36" bestFit="1" customWidth="1"/>
    <col min="2058" max="2058" width="44.6640625" style="36" bestFit="1" customWidth="1"/>
    <col min="2059" max="2059" width="6.33203125" style="36" bestFit="1" customWidth="1"/>
    <col min="2060" max="2060" width="15.5546875" style="36" bestFit="1" customWidth="1"/>
    <col min="2061" max="2305" width="9.109375" style="36"/>
    <col min="2306" max="2306" width="34.88671875" style="36" customWidth="1"/>
    <col min="2307" max="2307" width="14.33203125" style="36" bestFit="1" customWidth="1"/>
    <col min="2308" max="2308" width="45.33203125" style="36" customWidth="1"/>
    <col min="2309" max="2309" width="6.44140625" style="36" customWidth="1"/>
    <col min="2310" max="2310" width="18.33203125" style="36" bestFit="1" customWidth="1"/>
    <col min="2311" max="2311" width="9.109375" style="36"/>
    <col min="2312" max="2312" width="31.33203125" style="36" bestFit="1" customWidth="1"/>
    <col min="2313" max="2313" width="15.6640625" style="36" bestFit="1" customWidth="1"/>
    <col min="2314" max="2314" width="44.6640625" style="36" bestFit="1" customWidth="1"/>
    <col min="2315" max="2315" width="6.33203125" style="36" bestFit="1" customWidth="1"/>
    <col min="2316" max="2316" width="15.5546875" style="36" bestFit="1" customWidth="1"/>
    <col min="2317" max="2561" width="9.109375" style="36"/>
    <col min="2562" max="2562" width="34.88671875" style="36" customWidth="1"/>
    <col min="2563" max="2563" width="14.33203125" style="36" bestFit="1" customWidth="1"/>
    <col min="2564" max="2564" width="45.33203125" style="36" customWidth="1"/>
    <col min="2565" max="2565" width="6.44140625" style="36" customWidth="1"/>
    <col min="2566" max="2566" width="18.33203125" style="36" bestFit="1" customWidth="1"/>
    <col min="2567" max="2567" width="9.109375" style="36"/>
    <col min="2568" max="2568" width="31.33203125" style="36" bestFit="1" customWidth="1"/>
    <col min="2569" max="2569" width="15.6640625" style="36" bestFit="1" customWidth="1"/>
    <col min="2570" max="2570" width="44.6640625" style="36" bestFit="1" customWidth="1"/>
    <col min="2571" max="2571" width="6.33203125" style="36" bestFit="1" customWidth="1"/>
    <col min="2572" max="2572" width="15.5546875" style="36" bestFit="1" customWidth="1"/>
    <col min="2573" max="2817" width="9.109375" style="36"/>
    <col min="2818" max="2818" width="34.88671875" style="36" customWidth="1"/>
    <col min="2819" max="2819" width="14.33203125" style="36" bestFit="1" customWidth="1"/>
    <col min="2820" max="2820" width="45.33203125" style="36" customWidth="1"/>
    <col min="2821" max="2821" width="6.44140625" style="36" customWidth="1"/>
    <col min="2822" max="2822" width="18.33203125" style="36" bestFit="1" customWidth="1"/>
    <col min="2823" max="2823" width="9.109375" style="36"/>
    <col min="2824" max="2824" width="31.33203125" style="36" bestFit="1" customWidth="1"/>
    <col min="2825" max="2825" width="15.6640625" style="36" bestFit="1" customWidth="1"/>
    <col min="2826" max="2826" width="44.6640625" style="36" bestFit="1" customWidth="1"/>
    <col min="2827" max="2827" width="6.33203125" style="36" bestFit="1" customWidth="1"/>
    <col min="2828" max="2828" width="15.5546875" style="36" bestFit="1" customWidth="1"/>
    <col min="2829" max="3073" width="9.109375" style="36"/>
    <col min="3074" max="3074" width="34.88671875" style="36" customWidth="1"/>
    <col min="3075" max="3075" width="14.33203125" style="36" bestFit="1" customWidth="1"/>
    <col min="3076" max="3076" width="45.33203125" style="36" customWidth="1"/>
    <col min="3077" max="3077" width="6.44140625" style="36" customWidth="1"/>
    <col min="3078" max="3078" width="18.33203125" style="36" bestFit="1" customWidth="1"/>
    <col min="3079" max="3079" width="9.109375" style="36"/>
    <col min="3080" max="3080" width="31.33203125" style="36" bestFit="1" customWidth="1"/>
    <col min="3081" max="3081" width="15.6640625" style="36" bestFit="1" customWidth="1"/>
    <col min="3082" max="3082" width="44.6640625" style="36" bestFit="1" customWidth="1"/>
    <col min="3083" max="3083" width="6.33203125" style="36" bestFit="1" customWidth="1"/>
    <col min="3084" max="3084" width="15.5546875" style="36" bestFit="1" customWidth="1"/>
    <col min="3085" max="3329" width="9.109375" style="36"/>
    <col min="3330" max="3330" width="34.88671875" style="36" customWidth="1"/>
    <col min="3331" max="3331" width="14.33203125" style="36" bestFit="1" customWidth="1"/>
    <col min="3332" max="3332" width="45.33203125" style="36" customWidth="1"/>
    <col min="3333" max="3333" width="6.44140625" style="36" customWidth="1"/>
    <col min="3334" max="3334" width="18.33203125" style="36" bestFit="1" customWidth="1"/>
    <col min="3335" max="3335" width="9.109375" style="36"/>
    <col min="3336" max="3336" width="31.33203125" style="36" bestFit="1" customWidth="1"/>
    <col min="3337" max="3337" width="15.6640625" style="36" bestFit="1" customWidth="1"/>
    <col min="3338" max="3338" width="44.6640625" style="36" bestFit="1" customWidth="1"/>
    <col min="3339" max="3339" width="6.33203125" style="36" bestFit="1" customWidth="1"/>
    <col min="3340" max="3340" width="15.5546875" style="36" bestFit="1" customWidth="1"/>
    <col min="3341" max="3585" width="9.109375" style="36"/>
    <col min="3586" max="3586" width="34.88671875" style="36" customWidth="1"/>
    <col min="3587" max="3587" width="14.33203125" style="36" bestFit="1" customWidth="1"/>
    <col min="3588" max="3588" width="45.33203125" style="36" customWidth="1"/>
    <col min="3589" max="3589" width="6.44140625" style="36" customWidth="1"/>
    <col min="3590" max="3590" width="18.33203125" style="36" bestFit="1" customWidth="1"/>
    <col min="3591" max="3591" width="9.109375" style="36"/>
    <col min="3592" max="3592" width="31.33203125" style="36" bestFit="1" customWidth="1"/>
    <col min="3593" max="3593" width="15.6640625" style="36" bestFit="1" customWidth="1"/>
    <col min="3594" max="3594" width="44.6640625" style="36" bestFit="1" customWidth="1"/>
    <col min="3595" max="3595" width="6.33203125" style="36" bestFit="1" customWidth="1"/>
    <col min="3596" max="3596" width="15.5546875" style="36" bestFit="1" customWidth="1"/>
    <col min="3597" max="3841" width="9.109375" style="36"/>
    <col min="3842" max="3842" width="34.88671875" style="36" customWidth="1"/>
    <col min="3843" max="3843" width="14.33203125" style="36" bestFit="1" customWidth="1"/>
    <col min="3844" max="3844" width="45.33203125" style="36" customWidth="1"/>
    <col min="3845" max="3845" width="6.44140625" style="36" customWidth="1"/>
    <col min="3846" max="3846" width="18.33203125" style="36" bestFit="1" customWidth="1"/>
    <col min="3847" max="3847" width="9.109375" style="36"/>
    <col min="3848" max="3848" width="31.33203125" style="36" bestFit="1" customWidth="1"/>
    <col min="3849" max="3849" width="15.6640625" style="36" bestFit="1" customWidth="1"/>
    <col min="3850" max="3850" width="44.6640625" style="36" bestFit="1" customWidth="1"/>
    <col min="3851" max="3851" width="6.33203125" style="36" bestFit="1" customWidth="1"/>
    <col min="3852" max="3852" width="15.5546875" style="36" bestFit="1" customWidth="1"/>
    <col min="3853" max="4097" width="9.109375" style="36"/>
    <col min="4098" max="4098" width="34.88671875" style="36" customWidth="1"/>
    <col min="4099" max="4099" width="14.33203125" style="36" bestFit="1" customWidth="1"/>
    <col min="4100" max="4100" width="45.33203125" style="36" customWidth="1"/>
    <col min="4101" max="4101" width="6.44140625" style="36" customWidth="1"/>
    <col min="4102" max="4102" width="18.33203125" style="36" bestFit="1" customWidth="1"/>
    <col min="4103" max="4103" width="9.109375" style="36"/>
    <col min="4104" max="4104" width="31.33203125" style="36" bestFit="1" customWidth="1"/>
    <col min="4105" max="4105" width="15.6640625" style="36" bestFit="1" customWidth="1"/>
    <col min="4106" max="4106" width="44.6640625" style="36" bestFit="1" customWidth="1"/>
    <col min="4107" max="4107" width="6.33203125" style="36" bestFit="1" customWidth="1"/>
    <col min="4108" max="4108" width="15.5546875" style="36" bestFit="1" customWidth="1"/>
    <col min="4109" max="4353" width="9.109375" style="36"/>
    <col min="4354" max="4354" width="34.88671875" style="36" customWidth="1"/>
    <col min="4355" max="4355" width="14.33203125" style="36" bestFit="1" customWidth="1"/>
    <col min="4356" max="4356" width="45.33203125" style="36" customWidth="1"/>
    <col min="4357" max="4357" width="6.44140625" style="36" customWidth="1"/>
    <col min="4358" max="4358" width="18.33203125" style="36" bestFit="1" customWidth="1"/>
    <col min="4359" max="4359" width="9.109375" style="36"/>
    <col min="4360" max="4360" width="31.33203125" style="36" bestFit="1" customWidth="1"/>
    <col min="4361" max="4361" width="15.6640625" style="36" bestFit="1" customWidth="1"/>
    <col min="4362" max="4362" width="44.6640625" style="36" bestFit="1" customWidth="1"/>
    <col min="4363" max="4363" width="6.33203125" style="36" bestFit="1" customWidth="1"/>
    <col min="4364" max="4364" width="15.5546875" style="36" bestFit="1" customWidth="1"/>
    <col min="4365" max="4609" width="9.109375" style="36"/>
    <col min="4610" max="4610" width="34.88671875" style="36" customWidth="1"/>
    <col min="4611" max="4611" width="14.33203125" style="36" bestFit="1" customWidth="1"/>
    <col min="4612" max="4612" width="45.33203125" style="36" customWidth="1"/>
    <col min="4613" max="4613" width="6.44140625" style="36" customWidth="1"/>
    <col min="4614" max="4614" width="18.33203125" style="36" bestFit="1" customWidth="1"/>
    <col min="4615" max="4615" width="9.109375" style="36"/>
    <col min="4616" max="4616" width="31.33203125" style="36" bestFit="1" customWidth="1"/>
    <col min="4617" max="4617" width="15.6640625" style="36" bestFit="1" customWidth="1"/>
    <col min="4618" max="4618" width="44.6640625" style="36" bestFit="1" customWidth="1"/>
    <col min="4619" max="4619" width="6.33203125" style="36" bestFit="1" customWidth="1"/>
    <col min="4620" max="4620" width="15.5546875" style="36" bestFit="1" customWidth="1"/>
    <col min="4621" max="4865" width="9.109375" style="36"/>
    <col min="4866" max="4866" width="34.88671875" style="36" customWidth="1"/>
    <col min="4867" max="4867" width="14.33203125" style="36" bestFit="1" customWidth="1"/>
    <col min="4868" max="4868" width="45.33203125" style="36" customWidth="1"/>
    <col min="4869" max="4869" width="6.44140625" style="36" customWidth="1"/>
    <col min="4870" max="4870" width="18.33203125" style="36" bestFit="1" customWidth="1"/>
    <col min="4871" max="4871" width="9.109375" style="36"/>
    <col min="4872" max="4872" width="31.33203125" style="36" bestFit="1" customWidth="1"/>
    <col min="4873" max="4873" width="15.6640625" style="36" bestFit="1" customWidth="1"/>
    <col min="4874" max="4874" width="44.6640625" style="36" bestFit="1" customWidth="1"/>
    <col min="4875" max="4875" width="6.33203125" style="36" bestFit="1" customWidth="1"/>
    <col min="4876" max="4876" width="15.5546875" style="36" bestFit="1" customWidth="1"/>
    <col min="4877" max="5121" width="9.109375" style="36"/>
    <col min="5122" max="5122" width="34.88671875" style="36" customWidth="1"/>
    <col min="5123" max="5123" width="14.33203125" style="36" bestFit="1" customWidth="1"/>
    <col min="5124" max="5124" width="45.33203125" style="36" customWidth="1"/>
    <col min="5125" max="5125" width="6.44140625" style="36" customWidth="1"/>
    <col min="5126" max="5126" width="18.33203125" style="36" bestFit="1" customWidth="1"/>
    <col min="5127" max="5127" width="9.109375" style="36"/>
    <col min="5128" max="5128" width="31.33203125" style="36" bestFit="1" customWidth="1"/>
    <col min="5129" max="5129" width="15.6640625" style="36" bestFit="1" customWidth="1"/>
    <col min="5130" max="5130" width="44.6640625" style="36" bestFit="1" customWidth="1"/>
    <col min="5131" max="5131" width="6.33203125" style="36" bestFit="1" customWidth="1"/>
    <col min="5132" max="5132" width="15.5546875" style="36" bestFit="1" customWidth="1"/>
    <col min="5133" max="5377" width="9.109375" style="36"/>
    <col min="5378" max="5378" width="34.88671875" style="36" customWidth="1"/>
    <col min="5379" max="5379" width="14.33203125" style="36" bestFit="1" customWidth="1"/>
    <col min="5380" max="5380" width="45.33203125" style="36" customWidth="1"/>
    <col min="5381" max="5381" width="6.44140625" style="36" customWidth="1"/>
    <col min="5382" max="5382" width="18.33203125" style="36" bestFit="1" customWidth="1"/>
    <col min="5383" max="5383" width="9.109375" style="36"/>
    <col min="5384" max="5384" width="31.33203125" style="36" bestFit="1" customWidth="1"/>
    <col min="5385" max="5385" width="15.6640625" style="36" bestFit="1" customWidth="1"/>
    <col min="5386" max="5386" width="44.6640625" style="36" bestFit="1" customWidth="1"/>
    <col min="5387" max="5387" width="6.33203125" style="36" bestFit="1" customWidth="1"/>
    <col min="5388" max="5388" width="15.5546875" style="36" bestFit="1" customWidth="1"/>
    <col min="5389" max="5633" width="9.109375" style="36"/>
    <col min="5634" max="5634" width="34.88671875" style="36" customWidth="1"/>
    <col min="5635" max="5635" width="14.33203125" style="36" bestFit="1" customWidth="1"/>
    <col min="5636" max="5636" width="45.33203125" style="36" customWidth="1"/>
    <col min="5637" max="5637" width="6.44140625" style="36" customWidth="1"/>
    <col min="5638" max="5638" width="18.33203125" style="36" bestFit="1" customWidth="1"/>
    <col min="5639" max="5639" width="9.109375" style="36"/>
    <col min="5640" max="5640" width="31.33203125" style="36" bestFit="1" customWidth="1"/>
    <col min="5641" max="5641" width="15.6640625" style="36" bestFit="1" customWidth="1"/>
    <col min="5642" max="5642" width="44.6640625" style="36" bestFit="1" customWidth="1"/>
    <col min="5643" max="5643" width="6.33203125" style="36" bestFit="1" customWidth="1"/>
    <col min="5644" max="5644" width="15.5546875" style="36" bestFit="1" customWidth="1"/>
    <col min="5645" max="5889" width="9.109375" style="36"/>
    <col min="5890" max="5890" width="34.88671875" style="36" customWidth="1"/>
    <col min="5891" max="5891" width="14.33203125" style="36" bestFit="1" customWidth="1"/>
    <col min="5892" max="5892" width="45.33203125" style="36" customWidth="1"/>
    <col min="5893" max="5893" width="6.44140625" style="36" customWidth="1"/>
    <col min="5894" max="5894" width="18.33203125" style="36" bestFit="1" customWidth="1"/>
    <col min="5895" max="5895" width="9.109375" style="36"/>
    <col min="5896" max="5896" width="31.33203125" style="36" bestFit="1" customWidth="1"/>
    <col min="5897" max="5897" width="15.6640625" style="36" bestFit="1" customWidth="1"/>
    <col min="5898" max="5898" width="44.6640625" style="36" bestFit="1" customWidth="1"/>
    <col min="5899" max="5899" width="6.33203125" style="36" bestFit="1" customWidth="1"/>
    <col min="5900" max="5900" width="15.5546875" style="36" bestFit="1" customWidth="1"/>
    <col min="5901" max="6145" width="9.109375" style="36"/>
    <col min="6146" max="6146" width="34.88671875" style="36" customWidth="1"/>
    <col min="6147" max="6147" width="14.33203125" style="36" bestFit="1" customWidth="1"/>
    <col min="6148" max="6148" width="45.33203125" style="36" customWidth="1"/>
    <col min="6149" max="6149" width="6.44140625" style="36" customWidth="1"/>
    <col min="6150" max="6150" width="18.33203125" style="36" bestFit="1" customWidth="1"/>
    <col min="6151" max="6151" width="9.109375" style="36"/>
    <col min="6152" max="6152" width="31.33203125" style="36" bestFit="1" customWidth="1"/>
    <col min="6153" max="6153" width="15.6640625" style="36" bestFit="1" customWidth="1"/>
    <col min="6154" max="6154" width="44.6640625" style="36" bestFit="1" customWidth="1"/>
    <col min="6155" max="6155" width="6.33203125" style="36" bestFit="1" customWidth="1"/>
    <col min="6156" max="6156" width="15.5546875" style="36" bestFit="1" customWidth="1"/>
    <col min="6157" max="6401" width="9.109375" style="36"/>
    <col min="6402" max="6402" width="34.88671875" style="36" customWidth="1"/>
    <col min="6403" max="6403" width="14.33203125" style="36" bestFit="1" customWidth="1"/>
    <col min="6404" max="6404" width="45.33203125" style="36" customWidth="1"/>
    <col min="6405" max="6405" width="6.44140625" style="36" customWidth="1"/>
    <col min="6406" max="6406" width="18.33203125" style="36" bestFit="1" customWidth="1"/>
    <col min="6407" max="6407" width="9.109375" style="36"/>
    <col min="6408" max="6408" width="31.33203125" style="36" bestFit="1" customWidth="1"/>
    <col min="6409" max="6409" width="15.6640625" style="36" bestFit="1" customWidth="1"/>
    <col min="6410" max="6410" width="44.6640625" style="36" bestFit="1" customWidth="1"/>
    <col min="6411" max="6411" width="6.33203125" style="36" bestFit="1" customWidth="1"/>
    <col min="6412" max="6412" width="15.5546875" style="36" bestFit="1" customWidth="1"/>
    <col min="6413" max="6657" width="9.109375" style="36"/>
    <col min="6658" max="6658" width="34.88671875" style="36" customWidth="1"/>
    <col min="6659" max="6659" width="14.33203125" style="36" bestFit="1" customWidth="1"/>
    <col min="6660" max="6660" width="45.33203125" style="36" customWidth="1"/>
    <col min="6661" max="6661" width="6.44140625" style="36" customWidth="1"/>
    <col min="6662" max="6662" width="18.33203125" style="36" bestFit="1" customWidth="1"/>
    <col min="6663" max="6663" width="9.109375" style="36"/>
    <col min="6664" max="6664" width="31.33203125" style="36" bestFit="1" customWidth="1"/>
    <col min="6665" max="6665" width="15.6640625" style="36" bestFit="1" customWidth="1"/>
    <col min="6666" max="6666" width="44.6640625" style="36" bestFit="1" customWidth="1"/>
    <col min="6667" max="6667" width="6.33203125" style="36" bestFit="1" customWidth="1"/>
    <col min="6668" max="6668" width="15.5546875" style="36" bestFit="1" customWidth="1"/>
    <col min="6669" max="6913" width="9.109375" style="36"/>
    <col min="6914" max="6914" width="34.88671875" style="36" customWidth="1"/>
    <col min="6915" max="6915" width="14.33203125" style="36" bestFit="1" customWidth="1"/>
    <col min="6916" max="6916" width="45.33203125" style="36" customWidth="1"/>
    <col min="6917" max="6917" width="6.44140625" style="36" customWidth="1"/>
    <col min="6918" max="6918" width="18.33203125" style="36" bestFit="1" customWidth="1"/>
    <col min="6919" max="6919" width="9.109375" style="36"/>
    <col min="6920" max="6920" width="31.33203125" style="36" bestFit="1" customWidth="1"/>
    <col min="6921" max="6921" width="15.6640625" style="36" bestFit="1" customWidth="1"/>
    <col min="6922" max="6922" width="44.6640625" style="36" bestFit="1" customWidth="1"/>
    <col min="6923" max="6923" width="6.33203125" style="36" bestFit="1" customWidth="1"/>
    <col min="6924" max="6924" width="15.5546875" style="36" bestFit="1" customWidth="1"/>
    <col min="6925" max="7169" width="9.109375" style="36"/>
    <col min="7170" max="7170" width="34.88671875" style="36" customWidth="1"/>
    <col min="7171" max="7171" width="14.33203125" style="36" bestFit="1" customWidth="1"/>
    <col min="7172" max="7172" width="45.33203125" style="36" customWidth="1"/>
    <col min="7173" max="7173" width="6.44140625" style="36" customWidth="1"/>
    <col min="7174" max="7174" width="18.33203125" style="36" bestFit="1" customWidth="1"/>
    <col min="7175" max="7175" width="9.109375" style="36"/>
    <col min="7176" max="7176" width="31.33203125" style="36" bestFit="1" customWidth="1"/>
    <col min="7177" max="7177" width="15.6640625" style="36" bestFit="1" customWidth="1"/>
    <col min="7178" max="7178" width="44.6640625" style="36" bestFit="1" customWidth="1"/>
    <col min="7179" max="7179" width="6.33203125" style="36" bestFit="1" customWidth="1"/>
    <col min="7180" max="7180" width="15.5546875" style="36" bestFit="1" customWidth="1"/>
    <col min="7181" max="7425" width="9.109375" style="36"/>
    <col min="7426" max="7426" width="34.88671875" style="36" customWidth="1"/>
    <col min="7427" max="7427" width="14.33203125" style="36" bestFit="1" customWidth="1"/>
    <col min="7428" max="7428" width="45.33203125" style="36" customWidth="1"/>
    <col min="7429" max="7429" width="6.44140625" style="36" customWidth="1"/>
    <col min="7430" max="7430" width="18.33203125" style="36" bestFit="1" customWidth="1"/>
    <col min="7431" max="7431" width="9.109375" style="36"/>
    <col min="7432" max="7432" width="31.33203125" style="36" bestFit="1" customWidth="1"/>
    <col min="7433" max="7433" width="15.6640625" style="36" bestFit="1" customWidth="1"/>
    <col min="7434" max="7434" width="44.6640625" style="36" bestFit="1" customWidth="1"/>
    <col min="7435" max="7435" width="6.33203125" style="36" bestFit="1" customWidth="1"/>
    <col min="7436" max="7436" width="15.5546875" style="36" bestFit="1" customWidth="1"/>
    <col min="7437" max="7681" width="9.109375" style="36"/>
    <col min="7682" max="7682" width="34.88671875" style="36" customWidth="1"/>
    <col min="7683" max="7683" width="14.33203125" style="36" bestFit="1" customWidth="1"/>
    <col min="7684" max="7684" width="45.33203125" style="36" customWidth="1"/>
    <col min="7685" max="7685" width="6.44140625" style="36" customWidth="1"/>
    <col min="7686" max="7686" width="18.33203125" style="36" bestFit="1" customWidth="1"/>
    <col min="7687" max="7687" width="9.109375" style="36"/>
    <col min="7688" max="7688" width="31.33203125" style="36" bestFit="1" customWidth="1"/>
    <col min="7689" max="7689" width="15.6640625" style="36" bestFit="1" customWidth="1"/>
    <col min="7690" max="7690" width="44.6640625" style="36" bestFit="1" customWidth="1"/>
    <col min="7691" max="7691" width="6.33203125" style="36" bestFit="1" customWidth="1"/>
    <col min="7692" max="7692" width="15.5546875" style="36" bestFit="1" customWidth="1"/>
    <col min="7693" max="7937" width="9.109375" style="36"/>
    <col min="7938" max="7938" width="34.88671875" style="36" customWidth="1"/>
    <col min="7939" max="7939" width="14.33203125" style="36" bestFit="1" customWidth="1"/>
    <col min="7940" max="7940" width="45.33203125" style="36" customWidth="1"/>
    <col min="7941" max="7941" width="6.44140625" style="36" customWidth="1"/>
    <col min="7942" max="7942" width="18.33203125" style="36" bestFit="1" customWidth="1"/>
    <col min="7943" max="7943" width="9.109375" style="36"/>
    <col min="7944" max="7944" width="31.33203125" style="36" bestFit="1" customWidth="1"/>
    <col min="7945" max="7945" width="15.6640625" style="36" bestFit="1" customWidth="1"/>
    <col min="7946" max="7946" width="44.6640625" style="36" bestFit="1" customWidth="1"/>
    <col min="7947" max="7947" width="6.33203125" style="36" bestFit="1" customWidth="1"/>
    <col min="7948" max="7948" width="15.5546875" style="36" bestFit="1" customWidth="1"/>
    <col min="7949" max="8193" width="9.109375" style="36"/>
    <col min="8194" max="8194" width="34.88671875" style="36" customWidth="1"/>
    <col min="8195" max="8195" width="14.33203125" style="36" bestFit="1" customWidth="1"/>
    <col min="8196" max="8196" width="45.33203125" style="36" customWidth="1"/>
    <col min="8197" max="8197" width="6.44140625" style="36" customWidth="1"/>
    <col min="8198" max="8198" width="18.33203125" style="36" bestFit="1" customWidth="1"/>
    <col min="8199" max="8199" width="9.109375" style="36"/>
    <col min="8200" max="8200" width="31.33203125" style="36" bestFit="1" customWidth="1"/>
    <col min="8201" max="8201" width="15.6640625" style="36" bestFit="1" customWidth="1"/>
    <col min="8202" max="8202" width="44.6640625" style="36" bestFit="1" customWidth="1"/>
    <col min="8203" max="8203" width="6.33203125" style="36" bestFit="1" customWidth="1"/>
    <col min="8204" max="8204" width="15.5546875" style="36" bestFit="1" customWidth="1"/>
    <col min="8205" max="8449" width="9.109375" style="36"/>
    <col min="8450" max="8450" width="34.88671875" style="36" customWidth="1"/>
    <col min="8451" max="8451" width="14.33203125" style="36" bestFit="1" customWidth="1"/>
    <col min="8452" max="8452" width="45.33203125" style="36" customWidth="1"/>
    <col min="8453" max="8453" width="6.44140625" style="36" customWidth="1"/>
    <col min="8454" max="8454" width="18.33203125" style="36" bestFit="1" customWidth="1"/>
    <col min="8455" max="8455" width="9.109375" style="36"/>
    <col min="8456" max="8456" width="31.33203125" style="36" bestFit="1" customWidth="1"/>
    <col min="8457" max="8457" width="15.6640625" style="36" bestFit="1" customWidth="1"/>
    <col min="8458" max="8458" width="44.6640625" style="36" bestFit="1" customWidth="1"/>
    <col min="8459" max="8459" width="6.33203125" style="36" bestFit="1" customWidth="1"/>
    <col min="8460" max="8460" width="15.5546875" style="36" bestFit="1" customWidth="1"/>
    <col min="8461" max="8705" width="9.109375" style="36"/>
    <col min="8706" max="8706" width="34.88671875" style="36" customWidth="1"/>
    <col min="8707" max="8707" width="14.33203125" style="36" bestFit="1" customWidth="1"/>
    <col min="8708" max="8708" width="45.33203125" style="36" customWidth="1"/>
    <col min="8709" max="8709" width="6.44140625" style="36" customWidth="1"/>
    <col min="8710" max="8710" width="18.33203125" style="36" bestFit="1" customWidth="1"/>
    <col min="8711" max="8711" width="9.109375" style="36"/>
    <col min="8712" max="8712" width="31.33203125" style="36" bestFit="1" customWidth="1"/>
    <col min="8713" max="8713" width="15.6640625" style="36" bestFit="1" customWidth="1"/>
    <col min="8714" max="8714" width="44.6640625" style="36" bestFit="1" customWidth="1"/>
    <col min="8715" max="8715" width="6.33203125" style="36" bestFit="1" customWidth="1"/>
    <col min="8716" max="8716" width="15.5546875" style="36" bestFit="1" customWidth="1"/>
    <col min="8717" max="8961" width="9.109375" style="36"/>
    <col min="8962" max="8962" width="34.88671875" style="36" customWidth="1"/>
    <col min="8963" max="8963" width="14.33203125" style="36" bestFit="1" customWidth="1"/>
    <col min="8964" max="8964" width="45.33203125" style="36" customWidth="1"/>
    <col min="8965" max="8965" width="6.44140625" style="36" customWidth="1"/>
    <col min="8966" max="8966" width="18.33203125" style="36" bestFit="1" customWidth="1"/>
    <col min="8967" max="8967" width="9.109375" style="36"/>
    <col min="8968" max="8968" width="31.33203125" style="36" bestFit="1" customWidth="1"/>
    <col min="8969" max="8969" width="15.6640625" style="36" bestFit="1" customWidth="1"/>
    <col min="8970" max="8970" width="44.6640625" style="36" bestFit="1" customWidth="1"/>
    <col min="8971" max="8971" width="6.33203125" style="36" bestFit="1" customWidth="1"/>
    <col min="8972" max="8972" width="15.5546875" style="36" bestFit="1" customWidth="1"/>
    <col min="8973" max="9217" width="9.109375" style="36"/>
    <col min="9218" max="9218" width="34.88671875" style="36" customWidth="1"/>
    <col min="9219" max="9219" width="14.33203125" style="36" bestFit="1" customWidth="1"/>
    <col min="9220" max="9220" width="45.33203125" style="36" customWidth="1"/>
    <col min="9221" max="9221" width="6.44140625" style="36" customWidth="1"/>
    <col min="9222" max="9222" width="18.33203125" style="36" bestFit="1" customWidth="1"/>
    <col min="9223" max="9223" width="9.109375" style="36"/>
    <col min="9224" max="9224" width="31.33203125" style="36" bestFit="1" customWidth="1"/>
    <col min="9225" max="9225" width="15.6640625" style="36" bestFit="1" customWidth="1"/>
    <col min="9226" max="9226" width="44.6640625" style="36" bestFit="1" customWidth="1"/>
    <col min="9227" max="9227" width="6.33203125" style="36" bestFit="1" customWidth="1"/>
    <col min="9228" max="9228" width="15.5546875" style="36" bestFit="1" customWidth="1"/>
    <col min="9229" max="9473" width="9.109375" style="36"/>
    <col min="9474" max="9474" width="34.88671875" style="36" customWidth="1"/>
    <col min="9475" max="9475" width="14.33203125" style="36" bestFit="1" customWidth="1"/>
    <col min="9476" max="9476" width="45.33203125" style="36" customWidth="1"/>
    <col min="9477" max="9477" width="6.44140625" style="36" customWidth="1"/>
    <col min="9478" max="9478" width="18.33203125" style="36" bestFit="1" customWidth="1"/>
    <col min="9479" max="9479" width="9.109375" style="36"/>
    <col min="9480" max="9480" width="31.33203125" style="36" bestFit="1" customWidth="1"/>
    <col min="9481" max="9481" width="15.6640625" style="36" bestFit="1" customWidth="1"/>
    <col min="9482" max="9482" width="44.6640625" style="36" bestFit="1" customWidth="1"/>
    <col min="9483" max="9483" width="6.33203125" style="36" bestFit="1" customWidth="1"/>
    <col min="9484" max="9484" width="15.5546875" style="36" bestFit="1" customWidth="1"/>
    <col min="9485" max="9729" width="9.109375" style="36"/>
    <col min="9730" max="9730" width="34.88671875" style="36" customWidth="1"/>
    <col min="9731" max="9731" width="14.33203125" style="36" bestFit="1" customWidth="1"/>
    <col min="9732" max="9732" width="45.33203125" style="36" customWidth="1"/>
    <col min="9733" max="9733" width="6.44140625" style="36" customWidth="1"/>
    <col min="9734" max="9734" width="18.33203125" style="36" bestFit="1" customWidth="1"/>
    <col min="9735" max="9735" width="9.109375" style="36"/>
    <col min="9736" max="9736" width="31.33203125" style="36" bestFit="1" customWidth="1"/>
    <col min="9737" max="9737" width="15.6640625" style="36" bestFit="1" customWidth="1"/>
    <col min="9738" max="9738" width="44.6640625" style="36" bestFit="1" customWidth="1"/>
    <col min="9739" max="9739" width="6.33203125" style="36" bestFit="1" customWidth="1"/>
    <col min="9740" max="9740" width="15.5546875" style="36" bestFit="1" customWidth="1"/>
    <col min="9741" max="9985" width="9.109375" style="36"/>
    <col min="9986" max="9986" width="34.88671875" style="36" customWidth="1"/>
    <col min="9987" max="9987" width="14.33203125" style="36" bestFit="1" customWidth="1"/>
    <col min="9988" max="9988" width="45.33203125" style="36" customWidth="1"/>
    <col min="9989" max="9989" width="6.44140625" style="36" customWidth="1"/>
    <col min="9990" max="9990" width="18.33203125" style="36" bestFit="1" customWidth="1"/>
    <col min="9991" max="9991" width="9.109375" style="36"/>
    <col min="9992" max="9992" width="31.33203125" style="36" bestFit="1" customWidth="1"/>
    <col min="9993" max="9993" width="15.6640625" style="36" bestFit="1" customWidth="1"/>
    <col min="9994" max="9994" width="44.6640625" style="36" bestFit="1" customWidth="1"/>
    <col min="9995" max="9995" width="6.33203125" style="36" bestFit="1" customWidth="1"/>
    <col min="9996" max="9996" width="15.5546875" style="36" bestFit="1" customWidth="1"/>
    <col min="9997" max="10241" width="9.109375" style="36"/>
    <col min="10242" max="10242" width="34.88671875" style="36" customWidth="1"/>
    <col min="10243" max="10243" width="14.33203125" style="36" bestFit="1" customWidth="1"/>
    <col min="10244" max="10244" width="45.33203125" style="36" customWidth="1"/>
    <col min="10245" max="10245" width="6.44140625" style="36" customWidth="1"/>
    <col min="10246" max="10246" width="18.33203125" style="36" bestFit="1" customWidth="1"/>
    <col min="10247" max="10247" width="9.109375" style="36"/>
    <col min="10248" max="10248" width="31.33203125" style="36" bestFit="1" customWidth="1"/>
    <col min="10249" max="10249" width="15.6640625" style="36" bestFit="1" customWidth="1"/>
    <col min="10250" max="10250" width="44.6640625" style="36" bestFit="1" customWidth="1"/>
    <col min="10251" max="10251" width="6.33203125" style="36" bestFit="1" customWidth="1"/>
    <col min="10252" max="10252" width="15.5546875" style="36" bestFit="1" customWidth="1"/>
    <col min="10253" max="10497" width="9.109375" style="36"/>
    <col min="10498" max="10498" width="34.88671875" style="36" customWidth="1"/>
    <col min="10499" max="10499" width="14.33203125" style="36" bestFit="1" customWidth="1"/>
    <col min="10500" max="10500" width="45.33203125" style="36" customWidth="1"/>
    <col min="10501" max="10501" width="6.44140625" style="36" customWidth="1"/>
    <col min="10502" max="10502" width="18.33203125" style="36" bestFit="1" customWidth="1"/>
    <col min="10503" max="10503" width="9.109375" style="36"/>
    <col min="10504" max="10504" width="31.33203125" style="36" bestFit="1" customWidth="1"/>
    <col min="10505" max="10505" width="15.6640625" style="36" bestFit="1" customWidth="1"/>
    <col min="10506" max="10506" width="44.6640625" style="36" bestFit="1" customWidth="1"/>
    <col min="10507" max="10507" width="6.33203125" style="36" bestFit="1" customWidth="1"/>
    <col min="10508" max="10508" width="15.5546875" style="36" bestFit="1" customWidth="1"/>
    <col min="10509" max="10753" width="9.109375" style="36"/>
    <col min="10754" max="10754" width="34.88671875" style="36" customWidth="1"/>
    <col min="10755" max="10755" width="14.33203125" style="36" bestFit="1" customWidth="1"/>
    <col min="10756" max="10756" width="45.33203125" style="36" customWidth="1"/>
    <col min="10757" max="10757" width="6.44140625" style="36" customWidth="1"/>
    <col min="10758" max="10758" width="18.33203125" style="36" bestFit="1" customWidth="1"/>
    <col min="10759" max="10759" width="9.109375" style="36"/>
    <col min="10760" max="10760" width="31.33203125" style="36" bestFit="1" customWidth="1"/>
    <col min="10761" max="10761" width="15.6640625" style="36" bestFit="1" customWidth="1"/>
    <col min="10762" max="10762" width="44.6640625" style="36" bestFit="1" customWidth="1"/>
    <col min="10763" max="10763" width="6.33203125" style="36" bestFit="1" customWidth="1"/>
    <col min="10764" max="10764" width="15.5546875" style="36" bestFit="1" customWidth="1"/>
    <col min="10765" max="11009" width="9.109375" style="36"/>
    <col min="11010" max="11010" width="34.88671875" style="36" customWidth="1"/>
    <col min="11011" max="11011" width="14.33203125" style="36" bestFit="1" customWidth="1"/>
    <col min="11012" max="11012" width="45.33203125" style="36" customWidth="1"/>
    <col min="11013" max="11013" width="6.44140625" style="36" customWidth="1"/>
    <col min="11014" max="11014" width="18.33203125" style="36" bestFit="1" customWidth="1"/>
    <col min="11015" max="11015" width="9.109375" style="36"/>
    <col min="11016" max="11016" width="31.33203125" style="36" bestFit="1" customWidth="1"/>
    <col min="11017" max="11017" width="15.6640625" style="36" bestFit="1" customWidth="1"/>
    <col min="11018" max="11018" width="44.6640625" style="36" bestFit="1" customWidth="1"/>
    <col min="11019" max="11019" width="6.33203125" style="36" bestFit="1" customWidth="1"/>
    <col min="11020" max="11020" width="15.5546875" style="36" bestFit="1" customWidth="1"/>
    <col min="11021" max="11265" width="9.109375" style="36"/>
    <col min="11266" max="11266" width="34.88671875" style="36" customWidth="1"/>
    <col min="11267" max="11267" width="14.33203125" style="36" bestFit="1" customWidth="1"/>
    <col min="11268" max="11268" width="45.33203125" style="36" customWidth="1"/>
    <col min="11269" max="11269" width="6.44140625" style="36" customWidth="1"/>
    <col min="11270" max="11270" width="18.33203125" style="36" bestFit="1" customWidth="1"/>
    <col min="11271" max="11271" width="9.109375" style="36"/>
    <col min="11272" max="11272" width="31.33203125" style="36" bestFit="1" customWidth="1"/>
    <col min="11273" max="11273" width="15.6640625" style="36" bestFit="1" customWidth="1"/>
    <col min="11274" max="11274" width="44.6640625" style="36" bestFit="1" customWidth="1"/>
    <col min="11275" max="11275" width="6.33203125" style="36" bestFit="1" customWidth="1"/>
    <col min="11276" max="11276" width="15.5546875" style="36" bestFit="1" customWidth="1"/>
    <col min="11277" max="11521" width="9.109375" style="36"/>
    <col min="11522" max="11522" width="34.88671875" style="36" customWidth="1"/>
    <col min="11523" max="11523" width="14.33203125" style="36" bestFit="1" customWidth="1"/>
    <col min="11524" max="11524" width="45.33203125" style="36" customWidth="1"/>
    <col min="11525" max="11525" width="6.44140625" style="36" customWidth="1"/>
    <col min="11526" max="11526" width="18.33203125" style="36" bestFit="1" customWidth="1"/>
    <col min="11527" max="11527" width="9.109375" style="36"/>
    <col min="11528" max="11528" width="31.33203125" style="36" bestFit="1" customWidth="1"/>
    <col min="11529" max="11529" width="15.6640625" style="36" bestFit="1" customWidth="1"/>
    <col min="11530" max="11530" width="44.6640625" style="36" bestFit="1" customWidth="1"/>
    <col min="11531" max="11531" width="6.33203125" style="36" bestFit="1" customWidth="1"/>
    <col min="11532" max="11532" width="15.5546875" style="36" bestFit="1" customWidth="1"/>
    <col min="11533" max="11777" width="9.109375" style="36"/>
    <col min="11778" max="11778" width="34.88671875" style="36" customWidth="1"/>
    <col min="11779" max="11779" width="14.33203125" style="36" bestFit="1" customWidth="1"/>
    <col min="11780" max="11780" width="45.33203125" style="36" customWidth="1"/>
    <col min="11781" max="11781" width="6.44140625" style="36" customWidth="1"/>
    <col min="11782" max="11782" width="18.33203125" style="36" bestFit="1" customWidth="1"/>
    <col min="11783" max="11783" width="9.109375" style="36"/>
    <col min="11784" max="11784" width="31.33203125" style="36" bestFit="1" customWidth="1"/>
    <col min="11785" max="11785" width="15.6640625" style="36" bestFit="1" customWidth="1"/>
    <col min="11786" max="11786" width="44.6640625" style="36" bestFit="1" customWidth="1"/>
    <col min="11787" max="11787" width="6.33203125" style="36" bestFit="1" customWidth="1"/>
    <col min="11788" max="11788" width="15.5546875" style="36" bestFit="1" customWidth="1"/>
    <col min="11789" max="12033" width="9.109375" style="36"/>
    <col min="12034" max="12034" width="34.88671875" style="36" customWidth="1"/>
    <col min="12035" max="12035" width="14.33203125" style="36" bestFit="1" customWidth="1"/>
    <col min="12036" max="12036" width="45.33203125" style="36" customWidth="1"/>
    <col min="12037" max="12037" width="6.44140625" style="36" customWidth="1"/>
    <col min="12038" max="12038" width="18.33203125" style="36" bestFit="1" customWidth="1"/>
    <col min="12039" max="12039" width="9.109375" style="36"/>
    <col min="12040" max="12040" width="31.33203125" style="36" bestFit="1" customWidth="1"/>
    <col min="12041" max="12041" width="15.6640625" style="36" bestFit="1" customWidth="1"/>
    <col min="12042" max="12042" width="44.6640625" style="36" bestFit="1" customWidth="1"/>
    <col min="12043" max="12043" width="6.33203125" style="36" bestFit="1" customWidth="1"/>
    <col min="12044" max="12044" width="15.5546875" style="36" bestFit="1" customWidth="1"/>
    <col min="12045" max="12289" width="9.109375" style="36"/>
    <col min="12290" max="12290" width="34.88671875" style="36" customWidth="1"/>
    <col min="12291" max="12291" width="14.33203125" style="36" bestFit="1" customWidth="1"/>
    <col min="12292" max="12292" width="45.33203125" style="36" customWidth="1"/>
    <col min="12293" max="12293" width="6.44140625" style="36" customWidth="1"/>
    <col min="12294" max="12294" width="18.33203125" style="36" bestFit="1" customWidth="1"/>
    <col min="12295" max="12295" width="9.109375" style="36"/>
    <col min="12296" max="12296" width="31.33203125" style="36" bestFit="1" customWidth="1"/>
    <col min="12297" max="12297" width="15.6640625" style="36" bestFit="1" customWidth="1"/>
    <col min="12298" max="12298" width="44.6640625" style="36" bestFit="1" customWidth="1"/>
    <col min="12299" max="12299" width="6.33203125" style="36" bestFit="1" customWidth="1"/>
    <col min="12300" max="12300" width="15.5546875" style="36" bestFit="1" customWidth="1"/>
    <col min="12301" max="12545" width="9.109375" style="36"/>
    <col min="12546" max="12546" width="34.88671875" style="36" customWidth="1"/>
    <col min="12547" max="12547" width="14.33203125" style="36" bestFit="1" customWidth="1"/>
    <col min="12548" max="12548" width="45.33203125" style="36" customWidth="1"/>
    <col min="12549" max="12549" width="6.44140625" style="36" customWidth="1"/>
    <col min="12550" max="12550" width="18.33203125" style="36" bestFit="1" customWidth="1"/>
    <col min="12551" max="12551" width="9.109375" style="36"/>
    <col min="12552" max="12552" width="31.33203125" style="36" bestFit="1" customWidth="1"/>
    <col min="12553" max="12553" width="15.6640625" style="36" bestFit="1" customWidth="1"/>
    <col min="12554" max="12554" width="44.6640625" style="36" bestFit="1" customWidth="1"/>
    <col min="12555" max="12555" width="6.33203125" style="36" bestFit="1" customWidth="1"/>
    <col min="12556" max="12556" width="15.5546875" style="36" bestFit="1" customWidth="1"/>
    <col min="12557" max="12801" width="9.109375" style="36"/>
    <col min="12802" max="12802" width="34.88671875" style="36" customWidth="1"/>
    <col min="12803" max="12803" width="14.33203125" style="36" bestFit="1" customWidth="1"/>
    <col min="12804" max="12804" width="45.33203125" style="36" customWidth="1"/>
    <col min="12805" max="12805" width="6.44140625" style="36" customWidth="1"/>
    <col min="12806" max="12806" width="18.33203125" style="36" bestFit="1" customWidth="1"/>
    <col min="12807" max="12807" width="9.109375" style="36"/>
    <col min="12808" max="12808" width="31.33203125" style="36" bestFit="1" customWidth="1"/>
    <col min="12809" max="12809" width="15.6640625" style="36" bestFit="1" customWidth="1"/>
    <col min="12810" max="12810" width="44.6640625" style="36" bestFit="1" customWidth="1"/>
    <col min="12811" max="12811" width="6.33203125" style="36" bestFit="1" customWidth="1"/>
    <col min="12812" max="12812" width="15.5546875" style="36" bestFit="1" customWidth="1"/>
    <col min="12813" max="13057" width="9.109375" style="36"/>
    <col min="13058" max="13058" width="34.88671875" style="36" customWidth="1"/>
    <col min="13059" max="13059" width="14.33203125" style="36" bestFit="1" customWidth="1"/>
    <col min="13060" max="13060" width="45.33203125" style="36" customWidth="1"/>
    <col min="13061" max="13061" width="6.44140625" style="36" customWidth="1"/>
    <col min="13062" max="13062" width="18.33203125" style="36" bestFit="1" customWidth="1"/>
    <col min="13063" max="13063" width="9.109375" style="36"/>
    <col min="13064" max="13064" width="31.33203125" style="36" bestFit="1" customWidth="1"/>
    <col min="13065" max="13065" width="15.6640625" style="36" bestFit="1" customWidth="1"/>
    <col min="13066" max="13066" width="44.6640625" style="36" bestFit="1" customWidth="1"/>
    <col min="13067" max="13067" width="6.33203125" style="36" bestFit="1" customWidth="1"/>
    <col min="13068" max="13068" width="15.5546875" style="36" bestFit="1" customWidth="1"/>
    <col min="13069" max="13313" width="9.109375" style="36"/>
    <col min="13314" max="13314" width="34.88671875" style="36" customWidth="1"/>
    <col min="13315" max="13315" width="14.33203125" style="36" bestFit="1" customWidth="1"/>
    <col min="13316" max="13316" width="45.33203125" style="36" customWidth="1"/>
    <col min="13317" max="13317" width="6.44140625" style="36" customWidth="1"/>
    <col min="13318" max="13318" width="18.33203125" style="36" bestFit="1" customWidth="1"/>
    <col min="13319" max="13319" width="9.109375" style="36"/>
    <col min="13320" max="13320" width="31.33203125" style="36" bestFit="1" customWidth="1"/>
    <col min="13321" max="13321" width="15.6640625" style="36" bestFit="1" customWidth="1"/>
    <col min="13322" max="13322" width="44.6640625" style="36" bestFit="1" customWidth="1"/>
    <col min="13323" max="13323" width="6.33203125" style="36" bestFit="1" customWidth="1"/>
    <col min="13324" max="13324" width="15.5546875" style="36" bestFit="1" customWidth="1"/>
    <col min="13325" max="13569" width="9.109375" style="36"/>
    <col min="13570" max="13570" width="34.88671875" style="36" customWidth="1"/>
    <col min="13571" max="13571" width="14.33203125" style="36" bestFit="1" customWidth="1"/>
    <col min="13572" max="13572" width="45.33203125" style="36" customWidth="1"/>
    <col min="13573" max="13573" width="6.44140625" style="36" customWidth="1"/>
    <col min="13574" max="13574" width="18.33203125" style="36" bestFit="1" customWidth="1"/>
    <col min="13575" max="13575" width="9.109375" style="36"/>
    <col min="13576" max="13576" width="31.33203125" style="36" bestFit="1" customWidth="1"/>
    <col min="13577" max="13577" width="15.6640625" style="36" bestFit="1" customWidth="1"/>
    <col min="13578" max="13578" width="44.6640625" style="36" bestFit="1" customWidth="1"/>
    <col min="13579" max="13579" width="6.33203125" style="36" bestFit="1" customWidth="1"/>
    <col min="13580" max="13580" width="15.5546875" style="36" bestFit="1" customWidth="1"/>
    <col min="13581" max="13825" width="9.109375" style="36"/>
    <col min="13826" max="13826" width="34.88671875" style="36" customWidth="1"/>
    <col min="13827" max="13827" width="14.33203125" style="36" bestFit="1" customWidth="1"/>
    <col min="13828" max="13828" width="45.33203125" style="36" customWidth="1"/>
    <col min="13829" max="13829" width="6.44140625" style="36" customWidth="1"/>
    <col min="13830" max="13830" width="18.33203125" style="36" bestFit="1" customWidth="1"/>
    <col min="13831" max="13831" width="9.109375" style="36"/>
    <col min="13832" max="13832" width="31.33203125" style="36" bestFit="1" customWidth="1"/>
    <col min="13833" max="13833" width="15.6640625" style="36" bestFit="1" customWidth="1"/>
    <col min="13834" max="13834" width="44.6640625" style="36" bestFit="1" customWidth="1"/>
    <col min="13835" max="13835" width="6.33203125" style="36" bestFit="1" customWidth="1"/>
    <col min="13836" max="13836" width="15.5546875" style="36" bestFit="1" customWidth="1"/>
    <col min="13837" max="14081" width="9.109375" style="36"/>
    <col min="14082" max="14082" width="34.88671875" style="36" customWidth="1"/>
    <col min="14083" max="14083" width="14.33203125" style="36" bestFit="1" customWidth="1"/>
    <col min="14084" max="14084" width="45.33203125" style="36" customWidth="1"/>
    <col min="14085" max="14085" width="6.44140625" style="36" customWidth="1"/>
    <col min="14086" max="14086" width="18.33203125" style="36" bestFit="1" customWidth="1"/>
    <col min="14087" max="14087" width="9.109375" style="36"/>
    <col min="14088" max="14088" width="31.33203125" style="36" bestFit="1" customWidth="1"/>
    <col min="14089" max="14089" width="15.6640625" style="36" bestFit="1" customWidth="1"/>
    <col min="14090" max="14090" width="44.6640625" style="36" bestFit="1" customWidth="1"/>
    <col min="14091" max="14091" width="6.33203125" style="36" bestFit="1" customWidth="1"/>
    <col min="14092" max="14092" width="15.5546875" style="36" bestFit="1" customWidth="1"/>
    <col min="14093" max="14337" width="9.109375" style="36"/>
    <col min="14338" max="14338" width="34.88671875" style="36" customWidth="1"/>
    <col min="14339" max="14339" width="14.33203125" style="36" bestFit="1" customWidth="1"/>
    <col min="14340" max="14340" width="45.33203125" style="36" customWidth="1"/>
    <col min="14341" max="14341" width="6.44140625" style="36" customWidth="1"/>
    <col min="14342" max="14342" width="18.33203125" style="36" bestFit="1" customWidth="1"/>
    <col min="14343" max="14343" width="9.109375" style="36"/>
    <col min="14344" max="14344" width="31.33203125" style="36" bestFit="1" customWidth="1"/>
    <col min="14345" max="14345" width="15.6640625" style="36" bestFit="1" customWidth="1"/>
    <col min="14346" max="14346" width="44.6640625" style="36" bestFit="1" customWidth="1"/>
    <col min="14347" max="14347" width="6.33203125" style="36" bestFit="1" customWidth="1"/>
    <col min="14348" max="14348" width="15.5546875" style="36" bestFit="1" customWidth="1"/>
    <col min="14349" max="14593" width="9.109375" style="36"/>
    <col min="14594" max="14594" width="34.88671875" style="36" customWidth="1"/>
    <col min="14595" max="14595" width="14.33203125" style="36" bestFit="1" customWidth="1"/>
    <col min="14596" max="14596" width="45.33203125" style="36" customWidth="1"/>
    <col min="14597" max="14597" width="6.44140625" style="36" customWidth="1"/>
    <col min="14598" max="14598" width="18.33203125" style="36" bestFit="1" customWidth="1"/>
    <col min="14599" max="14599" width="9.109375" style="36"/>
    <col min="14600" max="14600" width="31.33203125" style="36" bestFit="1" customWidth="1"/>
    <col min="14601" max="14601" width="15.6640625" style="36" bestFit="1" customWidth="1"/>
    <col min="14602" max="14602" width="44.6640625" style="36" bestFit="1" customWidth="1"/>
    <col min="14603" max="14603" width="6.33203125" style="36" bestFit="1" customWidth="1"/>
    <col min="14604" max="14604" width="15.5546875" style="36" bestFit="1" customWidth="1"/>
    <col min="14605" max="14849" width="9.109375" style="36"/>
    <col min="14850" max="14850" width="34.88671875" style="36" customWidth="1"/>
    <col min="14851" max="14851" width="14.33203125" style="36" bestFit="1" customWidth="1"/>
    <col min="14852" max="14852" width="45.33203125" style="36" customWidth="1"/>
    <col min="14853" max="14853" width="6.44140625" style="36" customWidth="1"/>
    <col min="14854" max="14854" width="18.33203125" style="36" bestFit="1" customWidth="1"/>
    <col min="14855" max="14855" width="9.109375" style="36"/>
    <col min="14856" max="14856" width="31.33203125" style="36" bestFit="1" customWidth="1"/>
    <col min="14857" max="14857" width="15.6640625" style="36" bestFit="1" customWidth="1"/>
    <col min="14858" max="14858" width="44.6640625" style="36" bestFit="1" customWidth="1"/>
    <col min="14859" max="14859" width="6.33203125" style="36" bestFit="1" customWidth="1"/>
    <col min="14860" max="14860" width="15.5546875" style="36" bestFit="1" customWidth="1"/>
    <col min="14861" max="15105" width="9.109375" style="36"/>
    <col min="15106" max="15106" width="34.88671875" style="36" customWidth="1"/>
    <col min="15107" max="15107" width="14.33203125" style="36" bestFit="1" customWidth="1"/>
    <col min="15108" max="15108" width="45.33203125" style="36" customWidth="1"/>
    <col min="15109" max="15109" width="6.44140625" style="36" customWidth="1"/>
    <col min="15110" max="15110" width="18.33203125" style="36" bestFit="1" customWidth="1"/>
    <col min="15111" max="15111" width="9.109375" style="36"/>
    <col min="15112" max="15112" width="31.33203125" style="36" bestFit="1" customWidth="1"/>
    <col min="15113" max="15113" width="15.6640625" style="36" bestFit="1" customWidth="1"/>
    <col min="15114" max="15114" width="44.6640625" style="36" bestFit="1" customWidth="1"/>
    <col min="15115" max="15115" width="6.33203125" style="36" bestFit="1" customWidth="1"/>
    <col min="15116" max="15116" width="15.5546875" style="36" bestFit="1" customWidth="1"/>
    <col min="15117" max="15361" width="9.109375" style="36"/>
    <col min="15362" max="15362" width="34.88671875" style="36" customWidth="1"/>
    <col min="15363" max="15363" width="14.33203125" style="36" bestFit="1" customWidth="1"/>
    <col min="15364" max="15364" width="45.33203125" style="36" customWidth="1"/>
    <col min="15365" max="15365" width="6.44140625" style="36" customWidth="1"/>
    <col min="15366" max="15366" width="18.33203125" style="36" bestFit="1" customWidth="1"/>
    <col min="15367" max="15367" width="9.109375" style="36"/>
    <col min="15368" max="15368" width="31.33203125" style="36" bestFit="1" customWidth="1"/>
    <col min="15369" max="15369" width="15.6640625" style="36" bestFit="1" customWidth="1"/>
    <col min="15370" max="15370" width="44.6640625" style="36" bestFit="1" customWidth="1"/>
    <col min="15371" max="15371" width="6.33203125" style="36" bestFit="1" customWidth="1"/>
    <col min="15372" max="15372" width="15.5546875" style="36" bestFit="1" customWidth="1"/>
    <col min="15373" max="15617" width="9.109375" style="36"/>
    <col min="15618" max="15618" width="34.88671875" style="36" customWidth="1"/>
    <col min="15619" max="15619" width="14.33203125" style="36" bestFit="1" customWidth="1"/>
    <col min="15620" max="15620" width="45.33203125" style="36" customWidth="1"/>
    <col min="15621" max="15621" width="6.44140625" style="36" customWidth="1"/>
    <col min="15622" max="15622" width="18.33203125" style="36" bestFit="1" customWidth="1"/>
    <col min="15623" max="15623" width="9.109375" style="36"/>
    <col min="15624" max="15624" width="31.33203125" style="36" bestFit="1" customWidth="1"/>
    <col min="15625" max="15625" width="15.6640625" style="36" bestFit="1" customWidth="1"/>
    <col min="15626" max="15626" width="44.6640625" style="36" bestFit="1" customWidth="1"/>
    <col min="15627" max="15627" width="6.33203125" style="36" bestFit="1" customWidth="1"/>
    <col min="15628" max="15628" width="15.5546875" style="36" bestFit="1" customWidth="1"/>
    <col min="15629" max="15873" width="9.109375" style="36"/>
    <col min="15874" max="15874" width="34.88671875" style="36" customWidth="1"/>
    <col min="15875" max="15875" width="14.33203125" style="36" bestFit="1" customWidth="1"/>
    <col min="15876" max="15876" width="45.33203125" style="36" customWidth="1"/>
    <col min="15877" max="15877" width="6.44140625" style="36" customWidth="1"/>
    <col min="15878" max="15878" width="18.33203125" style="36" bestFit="1" customWidth="1"/>
    <col min="15879" max="15879" width="9.109375" style="36"/>
    <col min="15880" max="15880" width="31.33203125" style="36" bestFit="1" customWidth="1"/>
    <col min="15881" max="15881" width="15.6640625" style="36" bestFit="1" customWidth="1"/>
    <col min="15882" max="15882" width="44.6640625" style="36" bestFit="1" customWidth="1"/>
    <col min="15883" max="15883" width="6.33203125" style="36" bestFit="1" customWidth="1"/>
    <col min="15884" max="15884" width="15.5546875" style="36" bestFit="1" customWidth="1"/>
    <col min="15885" max="16129" width="9.109375" style="36"/>
    <col min="16130" max="16130" width="34.88671875" style="36" customWidth="1"/>
    <col min="16131" max="16131" width="14.33203125" style="36" bestFit="1" customWidth="1"/>
    <col min="16132" max="16132" width="45.33203125" style="36" customWidth="1"/>
    <col min="16133" max="16133" width="6.44140625" style="36" customWidth="1"/>
    <col min="16134" max="16134" width="18.33203125" style="36" bestFit="1" customWidth="1"/>
    <col min="16135" max="16135" width="9.109375" style="36"/>
    <col min="16136" max="16136" width="31.33203125" style="36" bestFit="1" customWidth="1"/>
    <col min="16137" max="16137" width="15.6640625" style="36" bestFit="1" customWidth="1"/>
    <col min="16138" max="16138" width="44.6640625" style="36" bestFit="1" customWidth="1"/>
    <col min="16139" max="16139" width="6.33203125" style="36" bestFit="1" customWidth="1"/>
    <col min="16140" max="16140" width="15.5546875" style="36" bestFit="1" customWidth="1"/>
    <col min="16141" max="16384" width="9.109375" style="36"/>
  </cols>
  <sheetData>
    <row r="2" spans="2:6">
      <c r="B2" s="35" t="s">
        <v>538</v>
      </c>
      <c r="C2" s="781" t="s">
        <v>539</v>
      </c>
      <c r="D2" s="782"/>
      <c r="E2" s="782"/>
      <c r="F2" s="782"/>
    </row>
    <row r="3" spans="2:6" ht="41.4">
      <c r="B3" s="239" t="s">
        <v>1</v>
      </c>
      <c r="C3" s="426" t="s">
        <v>2</v>
      </c>
      <c r="D3" s="185" t="s">
        <v>3</v>
      </c>
      <c r="E3" s="186" t="s">
        <v>74</v>
      </c>
      <c r="F3" s="427" t="s">
        <v>5</v>
      </c>
    </row>
    <row r="4" spans="2:6" ht="12.75" customHeight="1">
      <c r="B4" s="571" t="s">
        <v>75</v>
      </c>
      <c r="C4" s="577" t="s">
        <v>76</v>
      </c>
      <c r="D4" s="428" t="s">
        <v>521</v>
      </c>
      <c r="E4" s="151">
        <v>352</v>
      </c>
      <c r="F4" s="429">
        <v>7499916.75</v>
      </c>
    </row>
    <row r="5" spans="2:6" ht="24">
      <c r="B5" s="571"/>
      <c r="C5" s="577"/>
      <c r="D5" s="428" t="s">
        <v>522</v>
      </c>
      <c r="E5" s="151"/>
      <c r="F5" s="429">
        <v>100000</v>
      </c>
    </row>
    <row r="6" spans="2:6" ht="24">
      <c r="B6" s="571"/>
      <c r="C6" s="577"/>
      <c r="D6" s="428" t="s">
        <v>523</v>
      </c>
      <c r="E6" s="151">
        <v>200</v>
      </c>
      <c r="F6" s="429">
        <v>6675656.7300000004</v>
      </c>
    </row>
    <row r="7" spans="2:6" ht="24">
      <c r="B7" s="571"/>
      <c r="C7" s="577"/>
      <c r="D7" s="428" t="s">
        <v>524</v>
      </c>
      <c r="E7" s="151"/>
      <c r="F7" s="152">
        <v>1750000</v>
      </c>
    </row>
    <row r="8" spans="2:6" ht="24">
      <c r="B8" s="571"/>
      <c r="C8" s="577"/>
      <c r="D8" s="428" t="s">
        <v>525</v>
      </c>
      <c r="E8" s="151"/>
      <c r="F8" s="152">
        <v>1849807.1</v>
      </c>
    </row>
    <row r="9" spans="2:6" ht="24.6">
      <c r="B9" s="571"/>
      <c r="C9" s="577"/>
      <c r="D9" s="430" t="s">
        <v>526</v>
      </c>
      <c r="E9" s="244"/>
      <c r="F9" s="440">
        <v>201335.61</v>
      </c>
    </row>
    <row r="10" spans="2:6" ht="14.4">
      <c r="B10" s="779" t="s">
        <v>79</v>
      </c>
      <c r="C10" s="780"/>
      <c r="D10" s="431"/>
      <c r="E10" s="151"/>
      <c r="F10" s="432">
        <f>SUM(F4:F9)</f>
        <v>18076716.190000001</v>
      </c>
    </row>
    <row r="11" spans="2:6" ht="15.6">
      <c r="B11" s="88" t="s">
        <v>77</v>
      </c>
      <c r="C11" s="89" t="s">
        <v>76</v>
      </c>
      <c r="D11" s="433"/>
      <c r="E11" s="434"/>
      <c r="F11" s="435"/>
    </row>
    <row r="12" spans="2:6" ht="14.4">
      <c r="B12" s="436" t="s">
        <v>240</v>
      </c>
      <c r="C12" s="437"/>
      <c r="D12" s="433"/>
      <c r="E12" s="434"/>
      <c r="F12" s="438">
        <f>SUM(F10:F11)</f>
        <v>18076716.190000001</v>
      </c>
    </row>
    <row r="13" spans="2:6" ht="14.4">
      <c r="B13" s="783" t="s">
        <v>6</v>
      </c>
      <c r="C13" s="784" t="s">
        <v>82</v>
      </c>
      <c r="D13" t="s">
        <v>527</v>
      </c>
      <c r="E13" s="439"/>
      <c r="F13" s="90">
        <v>104513.77</v>
      </c>
    </row>
    <row r="14" spans="2:6">
      <c r="B14" s="577"/>
      <c r="C14" s="785"/>
      <c r="D14" s="85" t="s">
        <v>528</v>
      </c>
      <c r="E14" s="246" t="s">
        <v>138</v>
      </c>
      <c r="F14" s="440">
        <v>100000</v>
      </c>
    </row>
    <row r="15" spans="2:6">
      <c r="B15" s="577"/>
      <c r="C15" s="785"/>
      <c r="D15" s="441" t="s">
        <v>529</v>
      </c>
      <c r="E15" s="246"/>
      <c r="F15" s="440">
        <v>350000</v>
      </c>
    </row>
    <row r="16" spans="2:6">
      <c r="B16" s="577"/>
      <c r="C16" s="785"/>
      <c r="D16" s="91" t="s">
        <v>530</v>
      </c>
      <c r="E16" s="246"/>
      <c r="F16" s="440">
        <v>1512000</v>
      </c>
    </row>
    <row r="17" spans="2:6">
      <c r="B17" s="577"/>
      <c r="C17" s="785"/>
      <c r="D17" s="156" t="s">
        <v>531</v>
      </c>
      <c r="E17" s="115"/>
      <c r="F17" s="440">
        <v>1283599</v>
      </c>
    </row>
    <row r="18" spans="2:6">
      <c r="B18" s="577"/>
      <c r="C18" s="785"/>
      <c r="D18" s="156" t="s">
        <v>532</v>
      </c>
      <c r="E18" s="115">
        <v>16</v>
      </c>
      <c r="F18" s="440">
        <v>439958.13</v>
      </c>
    </row>
    <row r="19" spans="2:6">
      <c r="B19" s="577"/>
      <c r="C19" s="785"/>
      <c r="D19" s="156"/>
      <c r="E19" s="115"/>
      <c r="F19" s="440"/>
    </row>
    <row r="20" spans="2:6">
      <c r="B20" s="577"/>
      <c r="C20" s="786"/>
      <c r="D20" s="92" t="s">
        <v>533</v>
      </c>
      <c r="E20" s="246"/>
      <c r="F20" s="440">
        <v>3000000</v>
      </c>
    </row>
    <row r="21" spans="2:6">
      <c r="B21" s="577"/>
      <c r="C21" s="784" t="s">
        <v>81</v>
      </c>
      <c r="D21" s="441" t="s">
        <v>534</v>
      </c>
      <c r="E21" s="245"/>
      <c r="F21" s="429">
        <v>745361.75</v>
      </c>
    </row>
    <row r="22" spans="2:6">
      <c r="B22" s="577"/>
      <c r="C22" s="785"/>
      <c r="D22" s="441" t="s">
        <v>535</v>
      </c>
      <c r="E22" s="237">
        <v>5000</v>
      </c>
      <c r="F22" s="442">
        <v>900000</v>
      </c>
    </row>
    <row r="23" spans="2:6">
      <c r="B23" s="577"/>
      <c r="C23" s="785"/>
      <c r="D23" s="93" t="s">
        <v>536</v>
      </c>
      <c r="E23" s="237"/>
      <c r="F23" s="42">
        <v>1427599.86</v>
      </c>
    </row>
    <row r="24" spans="2:6">
      <c r="B24" s="577"/>
      <c r="C24" s="786"/>
      <c r="D24" s="85" t="s">
        <v>537</v>
      </c>
      <c r="E24" s="245"/>
      <c r="F24" s="152">
        <v>576925.62</v>
      </c>
    </row>
    <row r="25" spans="2:6">
      <c r="B25" s="582" t="s">
        <v>77</v>
      </c>
      <c r="C25" s="787" t="s">
        <v>141</v>
      </c>
      <c r="D25" s="443"/>
      <c r="E25" s="250"/>
      <c r="F25" s="251">
        <v>0</v>
      </c>
    </row>
    <row r="26" spans="2:6">
      <c r="B26" s="582"/>
      <c r="C26" s="582"/>
      <c r="D26" s="443"/>
      <c r="E26" s="250"/>
      <c r="F26" s="251">
        <v>0</v>
      </c>
    </row>
    <row r="27" spans="2:6">
      <c r="B27" s="582"/>
      <c r="C27" s="582"/>
      <c r="D27" s="443"/>
      <c r="E27" s="250"/>
      <c r="F27" s="251">
        <v>0</v>
      </c>
    </row>
    <row r="28" spans="2:6" ht="14.4" thickBot="1">
      <c r="B28" s="582"/>
      <c r="C28" s="582"/>
      <c r="D28" s="443"/>
      <c r="E28" s="250"/>
      <c r="F28" s="251">
        <v>0</v>
      </c>
    </row>
    <row r="29" spans="2:6" ht="14.4" thickBot="1">
      <c r="B29" s="47"/>
      <c r="C29" s="47"/>
      <c r="D29" s="47"/>
      <c r="E29" s="48"/>
      <c r="F29" s="94">
        <f>SUM(F12:F28)</f>
        <v>28516674.32</v>
      </c>
    </row>
  </sheetData>
  <sheetProtection selectLockedCells="1" selectUnlockedCells="1"/>
  <mergeCells count="9">
    <mergeCell ref="B25:B28"/>
    <mergeCell ref="C25:C28"/>
    <mergeCell ref="B10:C10"/>
    <mergeCell ref="C2:F2"/>
    <mergeCell ref="B4:B9"/>
    <mergeCell ref="C4:C9"/>
    <mergeCell ref="B13:B24"/>
    <mergeCell ref="C13:C20"/>
    <mergeCell ref="C21:C24"/>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ilha19"/>
  <dimension ref="B2:I38"/>
  <sheetViews>
    <sheetView workbookViewId="0"/>
  </sheetViews>
  <sheetFormatPr defaultRowHeight="14.4"/>
  <cols>
    <col min="2" max="2" width="19" customWidth="1"/>
    <col min="3" max="3" width="23.44140625" customWidth="1"/>
    <col min="4" max="4" width="22.33203125" customWidth="1"/>
    <col min="5" max="5" width="19.33203125" customWidth="1"/>
    <col min="6" max="6" width="16" customWidth="1"/>
  </cols>
  <sheetData>
    <row r="2" spans="2:9" ht="21">
      <c r="B2" s="639" t="s">
        <v>540</v>
      </c>
      <c r="C2" s="639"/>
      <c r="D2" s="639"/>
      <c r="E2" s="639"/>
      <c r="F2" s="639"/>
    </row>
    <row r="3" spans="2:9" ht="34.799999999999997">
      <c r="B3" s="8" t="s">
        <v>285</v>
      </c>
      <c r="C3" s="788" t="s">
        <v>550</v>
      </c>
      <c r="D3" s="788"/>
      <c r="E3" s="3"/>
      <c r="F3" s="3"/>
    </row>
    <row r="4" spans="2:9">
      <c r="B4" s="201" t="s">
        <v>1</v>
      </c>
      <c r="C4" s="201" t="s">
        <v>2</v>
      </c>
      <c r="D4" s="201" t="s">
        <v>3</v>
      </c>
      <c r="E4" s="202" t="s">
        <v>74</v>
      </c>
      <c r="F4" s="203" t="s">
        <v>5</v>
      </c>
    </row>
    <row r="5" spans="2:9" ht="52.5" customHeight="1">
      <c r="B5" s="9" t="s">
        <v>75</v>
      </c>
      <c r="C5" s="9" t="s">
        <v>9</v>
      </c>
      <c r="D5" s="125" t="s">
        <v>541</v>
      </c>
      <c r="E5" s="125"/>
      <c r="F5" s="306">
        <v>4997556.5</v>
      </c>
    </row>
    <row r="6" spans="2:9" ht="58.5" customHeight="1">
      <c r="B6" s="586" t="s">
        <v>6</v>
      </c>
      <c r="C6" s="588" t="s">
        <v>274</v>
      </c>
      <c r="D6" s="125" t="s">
        <v>542</v>
      </c>
      <c r="E6" s="178"/>
      <c r="F6" s="444">
        <v>150000</v>
      </c>
    </row>
    <row r="7" spans="2:9" ht="40.5" customHeight="1">
      <c r="B7" s="789"/>
      <c r="C7" s="791"/>
      <c r="D7" s="125" t="s">
        <v>543</v>
      </c>
      <c r="E7" s="178"/>
      <c r="F7" s="444">
        <v>5412280.3799999999</v>
      </c>
    </row>
    <row r="8" spans="2:9" ht="40.5" customHeight="1">
      <c r="B8" s="789"/>
      <c r="C8" s="791"/>
      <c r="D8" s="125" t="s">
        <v>551</v>
      </c>
      <c r="E8" s="178"/>
      <c r="F8" s="444">
        <v>230722.72</v>
      </c>
      <c r="G8" s="793" t="s">
        <v>179</v>
      </c>
      <c r="H8" s="794"/>
      <c r="I8" s="794"/>
    </row>
    <row r="9" spans="2:9" ht="18.75" customHeight="1">
      <c r="B9" s="789"/>
      <c r="C9" s="792"/>
      <c r="D9" s="795"/>
      <c r="E9" s="796"/>
      <c r="F9" s="445">
        <f>SUM(F6:F8)</f>
        <v>5793003.0999999996</v>
      </c>
    </row>
    <row r="10" spans="2:9" ht="27.6">
      <c r="B10" s="789"/>
      <c r="C10" s="586" t="s">
        <v>66</v>
      </c>
      <c r="D10" s="446" t="s">
        <v>544</v>
      </c>
      <c r="E10" s="447"/>
      <c r="F10" s="448">
        <v>1500000</v>
      </c>
    </row>
    <row r="11" spans="2:9">
      <c r="B11" s="789"/>
      <c r="C11" s="789"/>
      <c r="D11" s="446" t="s">
        <v>545</v>
      </c>
      <c r="E11" s="447"/>
      <c r="F11" s="448">
        <v>780000</v>
      </c>
    </row>
    <row r="12" spans="2:9" ht="55.2">
      <c r="B12" s="789"/>
      <c r="C12" s="789"/>
      <c r="D12" s="446" t="s">
        <v>546</v>
      </c>
      <c r="E12" s="447"/>
      <c r="F12" s="450">
        <v>250000</v>
      </c>
    </row>
    <row r="13" spans="2:9" ht="41.4">
      <c r="B13" s="789"/>
      <c r="C13" s="789"/>
      <c r="D13" s="451" t="s">
        <v>547</v>
      </c>
      <c r="E13" s="451"/>
      <c r="F13" s="450">
        <v>250000</v>
      </c>
    </row>
    <row r="14" spans="2:9" ht="55.2">
      <c r="B14" s="789"/>
      <c r="C14" s="789"/>
      <c r="D14" s="446" t="s">
        <v>548</v>
      </c>
      <c r="E14" s="449"/>
      <c r="F14" s="448">
        <v>2700000</v>
      </c>
    </row>
    <row r="15" spans="2:9">
      <c r="B15" s="789"/>
      <c r="C15" s="789"/>
      <c r="D15" s="446" t="s">
        <v>549</v>
      </c>
      <c r="E15" s="449"/>
      <c r="F15" s="448">
        <v>618684.78</v>
      </c>
    </row>
    <row r="16" spans="2:9">
      <c r="B16" s="790"/>
      <c r="C16" s="790"/>
      <c r="D16" s="797"/>
      <c r="E16" s="798"/>
      <c r="F16" s="445">
        <f>SUM(F10:F15)</f>
        <v>6098684.7800000003</v>
      </c>
    </row>
    <row r="17" spans="2:6" ht="15" thickBot="1">
      <c r="B17" s="5"/>
      <c r="C17" s="5"/>
      <c r="D17" s="5"/>
      <c r="E17" s="10"/>
      <c r="F17" s="11">
        <f>SUM(F5,F9,F16)</f>
        <v>16889244.379999999</v>
      </c>
    </row>
    <row r="18" spans="2:6">
      <c r="B18" s="10"/>
      <c r="C18" s="10"/>
      <c r="D18" s="10"/>
      <c r="E18" s="10"/>
      <c r="F18" s="10"/>
    </row>
    <row r="19" spans="2:6">
      <c r="B19" s="10"/>
      <c r="C19" s="10"/>
      <c r="D19" s="10"/>
      <c r="E19" s="10"/>
      <c r="F19" s="10"/>
    </row>
    <row r="20" spans="2:6">
      <c r="B20" s="10"/>
      <c r="C20" s="10"/>
      <c r="D20" s="10"/>
      <c r="E20" s="10"/>
      <c r="F20" s="10"/>
    </row>
    <row r="21" spans="2:6">
      <c r="B21" s="10"/>
      <c r="C21" s="10"/>
      <c r="D21" s="10"/>
      <c r="E21" s="10"/>
      <c r="F21" s="10"/>
    </row>
    <row r="22" spans="2:6">
      <c r="B22" s="10"/>
      <c r="C22" s="10"/>
      <c r="D22" s="10"/>
      <c r="E22" s="10"/>
      <c r="F22" s="10"/>
    </row>
    <row r="23" spans="2:6">
      <c r="B23" s="10"/>
      <c r="C23" s="10"/>
      <c r="D23" s="10"/>
      <c r="E23" s="10"/>
      <c r="F23" s="10"/>
    </row>
    <row r="24" spans="2:6">
      <c r="B24" s="10"/>
      <c r="C24" s="10"/>
      <c r="D24" s="10"/>
      <c r="E24" s="10"/>
      <c r="F24" s="10"/>
    </row>
    <row r="25" spans="2:6">
      <c r="B25" s="10"/>
      <c r="C25" s="10"/>
      <c r="D25" s="10"/>
      <c r="E25" s="10"/>
      <c r="F25" s="10"/>
    </row>
    <row r="26" spans="2:6">
      <c r="B26" s="10"/>
      <c r="C26" s="10"/>
      <c r="D26" s="10"/>
      <c r="E26" s="10"/>
      <c r="F26" s="10"/>
    </row>
    <row r="27" spans="2:6">
      <c r="B27" s="10"/>
      <c r="C27" s="10"/>
      <c r="D27" s="10"/>
      <c r="E27" s="10"/>
      <c r="F27" s="10"/>
    </row>
    <row r="28" spans="2:6">
      <c r="B28" s="10"/>
      <c r="C28" s="10"/>
      <c r="D28" s="10"/>
      <c r="E28" s="10"/>
      <c r="F28" s="10"/>
    </row>
    <row r="29" spans="2:6">
      <c r="B29" s="10"/>
      <c r="C29" s="10"/>
      <c r="D29" s="10"/>
      <c r="E29" s="10"/>
      <c r="F29" s="10"/>
    </row>
    <row r="30" spans="2:6">
      <c r="B30" s="10"/>
      <c r="C30" s="10"/>
      <c r="D30" s="10"/>
      <c r="E30" s="10"/>
      <c r="F30" s="10"/>
    </row>
    <row r="31" spans="2:6">
      <c r="B31" s="10"/>
      <c r="C31" s="10"/>
      <c r="D31" s="10"/>
      <c r="E31" s="10"/>
      <c r="F31" s="10"/>
    </row>
    <row r="32" spans="2:6">
      <c r="B32" s="10"/>
      <c r="C32" s="10"/>
      <c r="D32" s="10"/>
      <c r="E32" s="10"/>
      <c r="F32" s="10"/>
    </row>
    <row r="33" spans="2:6">
      <c r="B33" s="10"/>
      <c r="C33" s="10"/>
      <c r="D33" s="10"/>
      <c r="E33" s="10"/>
      <c r="F33" s="10"/>
    </row>
    <row r="34" spans="2:6">
      <c r="B34" s="10"/>
      <c r="C34" s="10"/>
      <c r="D34" s="10"/>
      <c r="E34" s="10"/>
      <c r="F34" s="10"/>
    </row>
    <row r="35" spans="2:6" ht="38.25" customHeight="1">
      <c r="B35" s="10"/>
      <c r="C35" s="10"/>
      <c r="D35" s="10"/>
      <c r="E35" s="10"/>
      <c r="F35" s="10"/>
    </row>
    <row r="36" spans="2:6">
      <c r="B36" s="10"/>
      <c r="C36" s="10"/>
      <c r="D36" s="10"/>
      <c r="E36" s="10"/>
      <c r="F36" s="10"/>
    </row>
    <row r="37" spans="2:6">
      <c r="B37" s="10"/>
      <c r="C37" s="10"/>
      <c r="D37" s="10"/>
      <c r="E37" s="10"/>
      <c r="F37" s="10"/>
    </row>
    <row r="38" spans="2:6">
      <c r="B38" s="10"/>
      <c r="C38" s="10"/>
      <c r="D38" s="10"/>
      <c r="E38" s="10"/>
      <c r="F38" s="10"/>
    </row>
  </sheetData>
  <sheetProtection selectLockedCells="1" selectUnlockedCells="1"/>
  <mergeCells count="8">
    <mergeCell ref="B2:F2"/>
    <mergeCell ref="C3:D3"/>
    <mergeCell ref="B6:B16"/>
    <mergeCell ref="C6:C9"/>
    <mergeCell ref="G8:I8"/>
    <mergeCell ref="D9:E9"/>
    <mergeCell ref="C10:C16"/>
    <mergeCell ref="D16:E16"/>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9"/>
  <dimension ref="B1:F22"/>
  <sheetViews>
    <sheetView workbookViewId="0"/>
  </sheetViews>
  <sheetFormatPr defaultRowHeight="13.8"/>
  <cols>
    <col min="1" max="1" width="9.109375" style="36"/>
    <col min="2" max="2" width="41.6640625" style="36" bestFit="1" customWidth="1"/>
    <col min="3" max="3" width="15.6640625" style="36" bestFit="1" customWidth="1"/>
    <col min="4" max="4" width="41.5546875" style="36" customWidth="1"/>
    <col min="5" max="5" width="10.44140625" style="36" bestFit="1" customWidth="1"/>
    <col min="6" max="6" width="18.33203125" style="50" bestFit="1" customWidth="1"/>
    <col min="7" max="7" width="9.109375" style="36"/>
    <col min="8" max="8" width="31.33203125" style="36" bestFit="1" customWidth="1"/>
    <col min="9" max="9" width="15.6640625" style="36" bestFit="1" customWidth="1"/>
    <col min="10" max="10" width="44.6640625" style="36" bestFit="1" customWidth="1"/>
    <col min="11" max="11" width="6.33203125" style="36" bestFit="1" customWidth="1"/>
    <col min="12" max="12" width="15.5546875" style="36" bestFit="1" customWidth="1"/>
    <col min="13" max="257" width="9.109375" style="36"/>
    <col min="258" max="258" width="41.6640625" style="36" bestFit="1" customWidth="1"/>
    <col min="259" max="259" width="15.6640625" style="36" bestFit="1" customWidth="1"/>
    <col min="260" max="260" width="41.5546875" style="36" customWidth="1"/>
    <col min="261" max="261" width="10.44140625" style="36" bestFit="1" customWidth="1"/>
    <col min="262" max="262" width="18.33203125" style="36" bestFit="1" customWidth="1"/>
    <col min="263" max="263" width="9.109375" style="36"/>
    <col min="264" max="264" width="31.33203125" style="36" bestFit="1" customWidth="1"/>
    <col min="265" max="265" width="15.6640625" style="36" bestFit="1" customWidth="1"/>
    <col min="266" max="266" width="44.6640625" style="36" bestFit="1" customWidth="1"/>
    <col min="267" max="267" width="6.33203125" style="36" bestFit="1" customWidth="1"/>
    <col min="268" max="268" width="15.5546875" style="36" bestFit="1" customWidth="1"/>
    <col min="269" max="513" width="9.109375" style="36"/>
    <col min="514" max="514" width="41.6640625" style="36" bestFit="1" customWidth="1"/>
    <col min="515" max="515" width="15.6640625" style="36" bestFit="1" customWidth="1"/>
    <col min="516" max="516" width="41.5546875" style="36" customWidth="1"/>
    <col min="517" max="517" width="10.44140625" style="36" bestFit="1" customWidth="1"/>
    <col min="518" max="518" width="18.33203125" style="36" bestFit="1" customWidth="1"/>
    <col min="519" max="519" width="9.109375" style="36"/>
    <col min="520" max="520" width="31.33203125" style="36" bestFit="1" customWidth="1"/>
    <col min="521" max="521" width="15.6640625" style="36" bestFit="1" customWidth="1"/>
    <col min="522" max="522" width="44.6640625" style="36" bestFit="1" customWidth="1"/>
    <col min="523" max="523" width="6.33203125" style="36" bestFit="1" customWidth="1"/>
    <col min="524" max="524" width="15.5546875" style="36" bestFit="1" customWidth="1"/>
    <col min="525" max="769" width="9.109375" style="36"/>
    <col min="770" max="770" width="41.6640625" style="36" bestFit="1" customWidth="1"/>
    <col min="771" max="771" width="15.6640625" style="36" bestFit="1" customWidth="1"/>
    <col min="772" max="772" width="41.5546875" style="36" customWidth="1"/>
    <col min="773" max="773" width="10.44140625" style="36" bestFit="1" customWidth="1"/>
    <col min="774" max="774" width="18.33203125" style="36" bestFit="1" customWidth="1"/>
    <col min="775" max="775" width="9.109375" style="36"/>
    <col min="776" max="776" width="31.33203125" style="36" bestFit="1" customWidth="1"/>
    <col min="777" max="777" width="15.6640625" style="36" bestFit="1" customWidth="1"/>
    <col min="778" max="778" width="44.6640625" style="36" bestFit="1" customWidth="1"/>
    <col min="779" max="779" width="6.33203125" style="36" bestFit="1" customWidth="1"/>
    <col min="780" max="780" width="15.5546875" style="36" bestFit="1" customWidth="1"/>
    <col min="781" max="1025" width="9.109375" style="36"/>
    <col min="1026" max="1026" width="41.6640625" style="36" bestFit="1" customWidth="1"/>
    <col min="1027" max="1027" width="15.6640625" style="36" bestFit="1" customWidth="1"/>
    <col min="1028" max="1028" width="41.5546875" style="36" customWidth="1"/>
    <col min="1029" max="1029" width="10.44140625" style="36" bestFit="1" customWidth="1"/>
    <col min="1030" max="1030" width="18.33203125" style="36" bestFit="1" customWidth="1"/>
    <col min="1031" max="1031" width="9.109375" style="36"/>
    <col min="1032" max="1032" width="31.33203125" style="36" bestFit="1" customWidth="1"/>
    <col min="1033" max="1033" width="15.6640625" style="36" bestFit="1" customWidth="1"/>
    <col min="1034" max="1034" width="44.6640625" style="36" bestFit="1" customWidth="1"/>
    <col min="1035" max="1035" width="6.33203125" style="36" bestFit="1" customWidth="1"/>
    <col min="1036" max="1036" width="15.5546875" style="36" bestFit="1" customWidth="1"/>
    <col min="1037" max="1281" width="9.109375" style="36"/>
    <col min="1282" max="1282" width="41.6640625" style="36" bestFit="1" customWidth="1"/>
    <col min="1283" max="1283" width="15.6640625" style="36" bestFit="1" customWidth="1"/>
    <col min="1284" max="1284" width="41.5546875" style="36" customWidth="1"/>
    <col min="1285" max="1285" width="10.44140625" style="36" bestFit="1" customWidth="1"/>
    <col min="1286" max="1286" width="18.33203125" style="36" bestFit="1" customWidth="1"/>
    <col min="1287" max="1287" width="9.109375" style="36"/>
    <col min="1288" max="1288" width="31.33203125" style="36" bestFit="1" customWidth="1"/>
    <col min="1289" max="1289" width="15.6640625" style="36" bestFit="1" customWidth="1"/>
    <col min="1290" max="1290" width="44.6640625" style="36" bestFit="1" customWidth="1"/>
    <col min="1291" max="1291" width="6.33203125" style="36" bestFit="1" customWidth="1"/>
    <col min="1292" max="1292" width="15.5546875" style="36" bestFit="1" customWidth="1"/>
    <col min="1293" max="1537" width="9.109375" style="36"/>
    <col min="1538" max="1538" width="41.6640625" style="36" bestFit="1" customWidth="1"/>
    <col min="1539" max="1539" width="15.6640625" style="36" bestFit="1" customWidth="1"/>
    <col min="1540" max="1540" width="41.5546875" style="36" customWidth="1"/>
    <col min="1541" max="1541" width="10.44140625" style="36" bestFit="1" customWidth="1"/>
    <col min="1542" max="1542" width="18.33203125" style="36" bestFit="1" customWidth="1"/>
    <col min="1543" max="1543" width="9.109375" style="36"/>
    <col min="1544" max="1544" width="31.33203125" style="36" bestFit="1" customWidth="1"/>
    <col min="1545" max="1545" width="15.6640625" style="36" bestFit="1" customWidth="1"/>
    <col min="1546" max="1546" width="44.6640625" style="36" bestFit="1" customWidth="1"/>
    <col min="1547" max="1547" width="6.33203125" style="36" bestFit="1" customWidth="1"/>
    <col min="1548" max="1548" width="15.5546875" style="36" bestFit="1" customWidth="1"/>
    <col min="1549" max="1793" width="9.109375" style="36"/>
    <col min="1794" max="1794" width="41.6640625" style="36" bestFit="1" customWidth="1"/>
    <col min="1795" max="1795" width="15.6640625" style="36" bestFit="1" customWidth="1"/>
    <col min="1796" max="1796" width="41.5546875" style="36" customWidth="1"/>
    <col min="1797" max="1797" width="10.44140625" style="36" bestFit="1" customWidth="1"/>
    <col min="1798" max="1798" width="18.33203125" style="36" bestFit="1" customWidth="1"/>
    <col min="1799" max="1799" width="9.109375" style="36"/>
    <col min="1800" max="1800" width="31.33203125" style="36" bestFit="1" customWidth="1"/>
    <col min="1801" max="1801" width="15.6640625" style="36" bestFit="1" customWidth="1"/>
    <col min="1802" max="1802" width="44.6640625" style="36" bestFit="1" customWidth="1"/>
    <col min="1803" max="1803" width="6.33203125" style="36" bestFit="1" customWidth="1"/>
    <col min="1804" max="1804" width="15.5546875" style="36" bestFit="1" customWidth="1"/>
    <col min="1805" max="2049" width="9.109375" style="36"/>
    <col min="2050" max="2050" width="41.6640625" style="36" bestFit="1" customWidth="1"/>
    <col min="2051" max="2051" width="15.6640625" style="36" bestFit="1" customWidth="1"/>
    <col min="2052" max="2052" width="41.5546875" style="36" customWidth="1"/>
    <col min="2053" max="2053" width="10.44140625" style="36" bestFit="1" customWidth="1"/>
    <col min="2054" max="2054" width="18.33203125" style="36" bestFit="1" customWidth="1"/>
    <col min="2055" max="2055" width="9.109375" style="36"/>
    <col min="2056" max="2056" width="31.33203125" style="36" bestFit="1" customWidth="1"/>
    <col min="2057" max="2057" width="15.6640625" style="36" bestFit="1" customWidth="1"/>
    <col min="2058" max="2058" width="44.6640625" style="36" bestFit="1" customWidth="1"/>
    <col min="2059" max="2059" width="6.33203125" style="36" bestFit="1" customWidth="1"/>
    <col min="2060" max="2060" width="15.5546875" style="36" bestFit="1" customWidth="1"/>
    <col min="2061" max="2305" width="9.109375" style="36"/>
    <col min="2306" max="2306" width="41.6640625" style="36" bestFit="1" customWidth="1"/>
    <col min="2307" max="2307" width="15.6640625" style="36" bestFit="1" customWidth="1"/>
    <col min="2308" max="2308" width="41.5546875" style="36" customWidth="1"/>
    <col min="2309" max="2309" width="10.44140625" style="36" bestFit="1" customWidth="1"/>
    <col min="2310" max="2310" width="18.33203125" style="36" bestFit="1" customWidth="1"/>
    <col min="2311" max="2311" width="9.109375" style="36"/>
    <col min="2312" max="2312" width="31.33203125" style="36" bestFit="1" customWidth="1"/>
    <col min="2313" max="2313" width="15.6640625" style="36" bestFit="1" customWidth="1"/>
    <col min="2314" max="2314" width="44.6640625" style="36" bestFit="1" customWidth="1"/>
    <col min="2315" max="2315" width="6.33203125" style="36" bestFit="1" customWidth="1"/>
    <col min="2316" max="2316" width="15.5546875" style="36" bestFit="1" customWidth="1"/>
    <col min="2317" max="2561" width="9.109375" style="36"/>
    <col min="2562" max="2562" width="41.6640625" style="36" bestFit="1" customWidth="1"/>
    <col min="2563" max="2563" width="15.6640625" style="36" bestFit="1" customWidth="1"/>
    <col min="2564" max="2564" width="41.5546875" style="36" customWidth="1"/>
    <col min="2565" max="2565" width="10.44140625" style="36" bestFit="1" customWidth="1"/>
    <col min="2566" max="2566" width="18.33203125" style="36" bestFit="1" customWidth="1"/>
    <col min="2567" max="2567" width="9.109375" style="36"/>
    <col min="2568" max="2568" width="31.33203125" style="36" bestFit="1" customWidth="1"/>
    <col min="2569" max="2569" width="15.6640625" style="36" bestFit="1" customWidth="1"/>
    <col min="2570" max="2570" width="44.6640625" style="36" bestFit="1" customWidth="1"/>
    <col min="2571" max="2571" width="6.33203125" style="36" bestFit="1" customWidth="1"/>
    <col min="2572" max="2572" width="15.5546875" style="36" bestFit="1" customWidth="1"/>
    <col min="2573" max="2817" width="9.109375" style="36"/>
    <col min="2818" max="2818" width="41.6640625" style="36" bestFit="1" customWidth="1"/>
    <col min="2819" max="2819" width="15.6640625" style="36" bestFit="1" customWidth="1"/>
    <col min="2820" max="2820" width="41.5546875" style="36" customWidth="1"/>
    <col min="2821" max="2821" width="10.44140625" style="36" bestFit="1" customWidth="1"/>
    <col min="2822" max="2822" width="18.33203125" style="36" bestFit="1" customWidth="1"/>
    <col min="2823" max="2823" width="9.109375" style="36"/>
    <col min="2824" max="2824" width="31.33203125" style="36" bestFit="1" customWidth="1"/>
    <col min="2825" max="2825" width="15.6640625" style="36" bestFit="1" customWidth="1"/>
    <col min="2826" max="2826" width="44.6640625" style="36" bestFit="1" customWidth="1"/>
    <col min="2827" max="2827" width="6.33203125" style="36" bestFit="1" customWidth="1"/>
    <col min="2828" max="2828" width="15.5546875" style="36" bestFit="1" customWidth="1"/>
    <col min="2829" max="3073" width="9.109375" style="36"/>
    <col min="3074" max="3074" width="41.6640625" style="36" bestFit="1" customWidth="1"/>
    <col min="3075" max="3075" width="15.6640625" style="36" bestFit="1" customWidth="1"/>
    <col min="3076" max="3076" width="41.5546875" style="36" customWidth="1"/>
    <col min="3077" max="3077" width="10.44140625" style="36" bestFit="1" customWidth="1"/>
    <col min="3078" max="3078" width="18.33203125" style="36" bestFit="1" customWidth="1"/>
    <col min="3079" max="3079" width="9.109375" style="36"/>
    <col min="3080" max="3080" width="31.33203125" style="36" bestFit="1" customWidth="1"/>
    <col min="3081" max="3081" width="15.6640625" style="36" bestFit="1" customWidth="1"/>
    <col min="3082" max="3082" width="44.6640625" style="36" bestFit="1" customWidth="1"/>
    <col min="3083" max="3083" width="6.33203125" style="36" bestFit="1" customWidth="1"/>
    <col min="3084" max="3084" width="15.5546875" style="36" bestFit="1" customWidth="1"/>
    <col min="3085" max="3329" width="9.109375" style="36"/>
    <col min="3330" max="3330" width="41.6640625" style="36" bestFit="1" customWidth="1"/>
    <col min="3331" max="3331" width="15.6640625" style="36" bestFit="1" customWidth="1"/>
    <col min="3332" max="3332" width="41.5546875" style="36" customWidth="1"/>
    <col min="3333" max="3333" width="10.44140625" style="36" bestFit="1" customWidth="1"/>
    <col min="3334" max="3334" width="18.33203125" style="36" bestFit="1" customWidth="1"/>
    <col min="3335" max="3335" width="9.109375" style="36"/>
    <col min="3336" max="3336" width="31.33203125" style="36" bestFit="1" customWidth="1"/>
    <col min="3337" max="3337" width="15.6640625" style="36" bestFit="1" customWidth="1"/>
    <col min="3338" max="3338" width="44.6640625" style="36" bestFit="1" customWidth="1"/>
    <col min="3339" max="3339" width="6.33203125" style="36" bestFit="1" customWidth="1"/>
    <col min="3340" max="3340" width="15.5546875" style="36" bestFit="1" customWidth="1"/>
    <col min="3341" max="3585" width="9.109375" style="36"/>
    <col min="3586" max="3586" width="41.6640625" style="36" bestFit="1" customWidth="1"/>
    <col min="3587" max="3587" width="15.6640625" style="36" bestFit="1" customWidth="1"/>
    <col min="3588" max="3588" width="41.5546875" style="36" customWidth="1"/>
    <col min="3589" max="3589" width="10.44140625" style="36" bestFit="1" customWidth="1"/>
    <col min="3590" max="3590" width="18.33203125" style="36" bestFit="1" customWidth="1"/>
    <col min="3591" max="3591" width="9.109375" style="36"/>
    <col min="3592" max="3592" width="31.33203125" style="36" bestFit="1" customWidth="1"/>
    <col min="3593" max="3593" width="15.6640625" style="36" bestFit="1" customWidth="1"/>
    <col min="3594" max="3594" width="44.6640625" style="36" bestFit="1" customWidth="1"/>
    <col min="3595" max="3595" width="6.33203125" style="36" bestFit="1" customWidth="1"/>
    <col min="3596" max="3596" width="15.5546875" style="36" bestFit="1" customWidth="1"/>
    <col min="3597" max="3841" width="9.109375" style="36"/>
    <col min="3842" max="3842" width="41.6640625" style="36" bestFit="1" customWidth="1"/>
    <col min="3843" max="3843" width="15.6640625" style="36" bestFit="1" customWidth="1"/>
    <col min="3844" max="3844" width="41.5546875" style="36" customWidth="1"/>
    <col min="3845" max="3845" width="10.44140625" style="36" bestFit="1" customWidth="1"/>
    <col min="3846" max="3846" width="18.33203125" style="36" bestFit="1" customWidth="1"/>
    <col min="3847" max="3847" width="9.109375" style="36"/>
    <col min="3848" max="3848" width="31.33203125" style="36" bestFit="1" customWidth="1"/>
    <col min="3849" max="3849" width="15.6640625" style="36" bestFit="1" customWidth="1"/>
    <col min="3850" max="3850" width="44.6640625" style="36" bestFit="1" customWidth="1"/>
    <col min="3851" max="3851" width="6.33203125" style="36" bestFit="1" customWidth="1"/>
    <col min="3852" max="3852" width="15.5546875" style="36" bestFit="1" customWidth="1"/>
    <col min="3853" max="4097" width="9.109375" style="36"/>
    <col min="4098" max="4098" width="41.6640625" style="36" bestFit="1" customWidth="1"/>
    <col min="4099" max="4099" width="15.6640625" style="36" bestFit="1" customWidth="1"/>
    <col min="4100" max="4100" width="41.5546875" style="36" customWidth="1"/>
    <col min="4101" max="4101" width="10.44140625" style="36" bestFit="1" customWidth="1"/>
    <col min="4102" max="4102" width="18.33203125" style="36" bestFit="1" customWidth="1"/>
    <col min="4103" max="4103" width="9.109375" style="36"/>
    <col min="4104" max="4104" width="31.33203125" style="36" bestFit="1" customWidth="1"/>
    <col min="4105" max="4105" width="15.6640625" style="36" bestFit="1" customWidth="1"/>
    <col min="4106" max="4106" width="44.6640625" style="36" bestFit="1" customWidth="1"/>
    <col min="4107" max="4107" width="6.33203125" style="36" bestFit="1" customWidth="1"/>
    <col min="4108" max="4108" width="15.5546875" style="36" bestFit="1" customWidth="1"/>
    <col min="4109" max="4353" width="9.109375" style="36"/>
    <col min="4354" max="4354" width="41.6640625" style="36" bestFit="1" customWidth="1"/>
    <col min="4355" max="4355" width="15.6640625" style="36" bestFit="1" customWidth="1"/>
    <col min="4356" max="4356" width="41.5546875" style="36" customWidth="1"/>
    <col min="4357" max="4357" width="10.44140625" style="36" bestFit="1" customWidth="1"/>
    <col min="4358" max="4358" width="18.33203125" style="36" bestFit="1" customWidth="1"/>
    <col min="4359" max="4359" width="9.109375" style="36"/>
    <col min="4360" max="4360" width="31.33203125" style="36" bestFit="1" customWidth="1"/>
    <col min="4361" max="4361" width="15.6640625" style="36" bestFit="1" customWidth="1"/>
    <col min="4362" max="4362" width="44.6640625" style="36" bestFit="1" customWidth="1"/>
    <col min="4363" max="4363" width="6.33203125" style="36" bestFit="1" customWidth="1"/>
    <col min="4364" max="4364" width="15.5546875" style="36" bestFit="1" customWidth="1"/>
    <col min="4365" max="4609" width="9.109375" style="36"/>
    <col min="4610" max="4610" width="41.6640625" style="36" bestFit="1" customWidth="1"/>
    <col min="4611" max="4611" width="15.6640625" style="36" bestFit="1" customWidth="1"/>
    <col min="4612" max="4612" width="41.5546875" style="36" customWidth="1"/>
    <col min="4613" max="4613" width="10.44140625" style="36" bestFit="1" customWidth="1"/>
    <col min="4614" max="4614" width="18.33203125" style="36" bestFit="1" customWidth="1"/>
    <col min="4615" max="4615" width="9.109375" style="36"/>
    <col min="4616" max="4616" width="31.33203125" style="36" bestFit="1" customWidth="1"/>
    <col min="4617" max="4617" width="15.6640625" style="36" bestFit="1" customWidth="1"/>
    <col min="4618" max="4618" width="44.6640625" style="36" bestFit="1" customWidth="1"/>
    <col min="4619" max="4619" width="6.33203125" style="36" bestFit="1" customWidth="1"/>
    <col min="4620" max="4620" width="15.5546875" style="36" bestFit="1" customWidth="1"/>
    <col min="4621" max="4865" width="9.109375" style="36"/>
    <col min="4866" max="4866" width="41.6640625" style="36" bestFit="1" customWidth="1"/>
    <col min="4867" max="4867" width="15.6640625" style="36" bestFit="1" customWidth="1"/>
    <col min="4868" max="4868" width="41.5546875" style="36" customWidth="1"/>
    <col min="4869" max="4869" width="10.44140625" style="36" bestFit="1" customWidth="1"/>
    <col min="4870" max="4870" width="18.33203125" style="36" bestFit="1" customWidth="1"/>
    <col min="4871" max="4871" width="9.109375" style="36"/>
    <col min="4872" max="4872" width="31.33203125" style="36" bestFit="1" customWidth="1"/>
    <col min="4873" max="4873" width="15.6640625" style="36" bestFit="1" customWidth="1"/>
    <col min="4874" max="4874" width="44.6640625" style="36" bestFit="1" customWidth="1"/>
    <col min="4875" max="4875" width="6.33203125" style="36" bestFit="1" customWidth="1"/>
    <col min="4876" max="4876" width="15.5546875" style="36" bestFit="1" customWidth="1"/>
    <col min="4877" max="5121" width="9.109375" style="36"/>
    <col min="5122" max="5122" width="41.6640625" style="36" bestFit="1" customWidth="1"/>
    <col min="5123" max="5123" width="15.6640625" style="36" bestFit="1" customWidth="1"/>
    <col min="5124" max="5124" width="41.5546875" style="36" customWidth="1"/>
    <col min="5125" max="5125" width="10.44140625" style="36" bestFit="1" customWidth="1"/>
    <col min="5126" max="5126" width="18.33203125" style="36" bestFit="1" customWidth="1"/>
    <col min="5127" max="5127" width="9.109375" style="36"/>
    <col min="5128" max="5128" width="31.33203125" style="36" bestFit="1" customWidth="1"/>
    <col min="5129" max="5129" width="15.6640625" style="36" bestFit="1" customWidth="1"/>
    <col min="5130" max="5130" width="44.6640625" style="36" bestFit="1" customWidth="1"/>
    <col min="5131" max="5131" width="6.33203125" style="36" bestFit="1" customWidth="1"/>
    <col min="5132" max="5132" width="15.5546875" style="36" bestFit="1" customWidth="1"/>
    <col min="5133" max="5377" width="9.109375" style="36"/>
    <col min="5378" max="5378" width="41.6640625" style="36" bestFit="1" customWidth="1"/>
    <col min="5379" max="5379" width="15.6640625" style="36" bestFit="1" customWidth="1"/>
    <col min="5380" max="5380" width="41.5546875" style="36" customWidth="1"/>
    <col min="5381" max="5381" width="10.44140625" style="36" bestFit="1" customWidth="1"/>
    <col min="5382" max="5382" width="18.33203125" style="36" bestFit="1" customWidth="1"/>
    <col min="5383" max="5383" width="9.109375" style="36"/>
    <col min="5384" max="5384" width="31.33203125" style="36" bestFit="1" customWidth="1"/>
    <col min="5385" max="5385" width="15.6640625" style="36" bestFit="1" customWidth="1"/>
    <col min="5386" max="5386" width="44.6640625" style="36" bestFit="1" customWidth="1"/>
    <col min="5387" max="5387" width="6.33203125" style="36" bestFit="1" customWidth="1"/>
    <col min="5388" max="5388" width="15.5546875" style="36" bestFit="1" customWidth="1"/>
    <col min="5389" max="5633" width="9.109375" style="36"/>
    <col min="5634" max="5634" width="41.6640625" style="36" bestFit="1" customWidth="1"/>
    <col min="5635" max="5635" width="15.6640625" style="36" bestFit="1" customWidth="1"/>
    <col min="5636" max="5636" width="41.5546875" style="36" customWidth="1"/>
    <col min="5637" max="5637" width="10.44140625" style="36" bestFit="1" customWidth="1"/>
    <col min="5638" max="5638" width="18.33203125" style="36" bestFit="1" customWidth="1"/>
    <col min="5639" max="5639" width="9.109375" style="36"/>
    <col min="5640" max="5640" width="31.33203125" style="36" bestFit="1" customWidth="1"/>
    <col min="5641" max="5641" width="15.6640625" style="36" bestFit="1" customWidth="1"/>
    <col min="5642" max="5642" width="44.6640625" style="36" bestFit="1" customWidth="1"/>
    <col min="5643" max="5643" width="6.33203125" style="36" bestFit="1" customWidth="1"/>
    <col min="5644" max="5644" width="15.5546875" style="36" bestFit="1" customWidth="1"/>
    <col min="5645" max="5889" width="9.109375" style="36"/>
    <col min="5890" max="5890" width="41.6640625" style="36" bestFit="1" customWidth="1"/>
    <col min="5891" max="5891" width="15.6640625" style="36" bestFit="1" customWidth="1"/>
    <col min="5892" max="5892" width="41.5546875" style="36" customWidth="1"/>
    <col min="5893" max="5893" width="10.44140625" style="36" bestFit="1" customWidth="1"/>
    <col min="5894" max="5894" width="18.33203125" style="36" bestFit="1" customWidth="1"/>
    <col min="5895" max="5895" width="9.109375" style="36"/>
    <col min="5896" max="5896" width="31.33203125" style="36" bestFit="1" customWidth="1"/>
    <col min="5897" max="5897" width="15.6640625" style="36" bestFit="1" customWidth="1"/>
    <col min="5898" max="5898" width="44.6640625" style="36" bestFit="1" customWidth="1"/>
    <col min="5899" max="5899" width="6.33203125" style="36" bestFit="1" customWidth="1"/>
    <col min="5900" max="5900" width="15.5546875" style="36" bestFit="1" customWidth="1"/>
    <col min="5901" max="6145" width="9.109375" style="36"/>
    <col min="6146" max="6146" width="41.6640625" style="36" bestFit="1" customWidth="1"/>
    <col min="6147" max="6147" width="15.6640625" style="36" bestFit="1" customWidth="1"/>
    <col min="6148" max="6148" width="41.5546875" style="36" customWidth="1"/>
    <col min="6149" max="6149" width="10.44140625" style="36" bestFit="1" customWidth="1"/>
    <col min="6150" max="6150" width="18.33203125" style="36" bestFit="1" customWidth="1"/>
    <col min="6151" max="6151" width="9.109375" style="36"/>
    <col min="6152" max="6152" width="31.33203125" style="36" bestFit="1" customWidth="1"/>
    <col min="6153" max="6153" width="15.6640625" style="36" bestFit="1" customWidth="1"/>
    <col min="6154" max="6154" width="44.6640625" style="36" bestFit="1" customWidth="1"/>
    <col min="6155" max="6155" width="6.33203125" style="36" bestFit="1" customWidth="1"/>
    <col min="6156" max="6156" width="15.5546875" style="36" bestFit="1" customWidth="1"/>
    <col min="6157" max="6401" width="9.109375" style="36"/>
    <col min="6402" max="6402" width="41.6640625" style="36" bestFit="1" customWidth="1"/>
    <col min="6403" max="6403" width="15.6640625" style="36" bestFit="1" customWidth="1"/>
    <col min="6404" max="6404" width="41.5546875" style="36" customWidth="1"/>
    <col min="6405" max="6405" width="10.44140625" style="36" bestFit="1" customWidth="1"/>
    <col min="6406" max="6406" width="18.33203125" style="36" bestFit="1" customWidth="1"/>
    <col min="6407" max="6407" width="9.109375" style="36"/>
    <col min="6408" max="6408" width="31.33203125" style="36" bestFit="1" customWidth="1"/>
    <col min="6409" max="6409" width="15.6640625" style="36" bestFit="1" customWidth="1"/>
    <col min="6410" max="6410" width="44.6640625" style="36" bestFit="1" customWidth="1"/>
    <col min="6411" max="6411" width="6.33203125" style="36" bestFit="1" customWidth="1"/>
    <col min="6412" max="6412" width="15.5546875" style="36" bestFit="1" customWidth="1"/>
    <col min="6413" max="6657" width="9.109375" style="36"/>
    <col min="6658" max="6658" width="41.6640625" style="36" bestFit="1" customWidth="1"/>
    <col min="6659" max="6659" width="15.6640625" style="36" bestFit="1" customWidth="1"/>
    <col min="6660" max="6660" width="41.5546875" style="36" customWidth="1"/>
    <col min="6661" max="6661" width="10.44140625" style="36" bestFit="1" customWidth="1"/>
    <col min="6662" max="6662" width="18.33203125" style="36" bestFit="1" customWidth="1"/>
    <col min="6663" max="6663" width="9.109375" style="36"/>
    <col min="6664" max="6664" width="31.33203125" style="36" bestFit="1" customWidth="1"/>
    <col min="6665" max="6665" width="15.6640625" style="36" bestFit="1" customWidth="1"/>
    <col min="6666" max="6666" width="44.6640625" style="36" bestFit="1" customWidth="1"/>
    <col min="6667" max="6667" width="6.33203125" style="36" bestFit="1" customWidth="1"/>
    <col min="6668" max="6668" width="15.5546875" style="36" bestFit="1" customWidth="1"/>
    <col min="6669" max="6913" width="9.109375" style="36"/>
    <col min="6914" max="6914" width="41.6640625" style="36" bestFit="1" customWidth="1"/>
    <col min="6915" max="6915" width="15.6640625" style="36" bestFit="1" customWidth="1"/>
    <col min="6916" max="6916" width="41.5546875" style="36" customWidth="1"/>
    <col min="6917" max="6917" width="10.44140625" style="36" bestFit="1" customWidth="1"/>
    <col min="6918" max="6918" width="18.33203125" style="36" bestFit="1" customWidth="1"/>
    <col min="6919" max="6919" width="9.109375" style="36"/>
    <col min="6920" max="6920" width="31.33203125" style="36" bestFit="1" customWidth="1"/>
    <col min="6921" max="6921" width="15.6640625" style="36" bestFit="1" customWidth="1"/>
    <col min="6922" max="6922" width="44.6640625" style="36" bestFit="1" customWidth="1"/>
    <col min="6923" max="6923" width="6.33203125" style="36" bestFit="1" customWidth="1"/>
    <col min="6924" max="6924" width="15.5546875" style="36" bestFit="1" customWidth="1"/>
    <col min="6925" max="7169" width="9.109375" style="36"/>
    <col min="7170" max="7170" width="41.6640625" style="36" bestFit="1" customWidth="1"/>
    <col min="7171" max="7171" width="15.6640625" style="36" bestFit="1" customWidth="1"/>
    <col min="7172" max="7172" width="41.5546875" style="36" customWidth="1"/>
    <col min="7173" max="7173" width="10.44140625" style="36" bestFit="1" customWidth="1"/>
    <col min="7174" max="7174" width="18.33203125" style="36" bestFit="1" customWidth="1"/>
    <col min="7175" max="7175" width="9.109375" style="36"/>
    <col min="7176" max="7176" width="31.33203125" style="36" bestFit="1" customWidth="1"/>
    <col min="7177" max="7177" width="15.6640625" style="36" bestFit="1" customWidth="1"/>
    <col min="7178" max="7178" width="44.6640625" style="36" bestFit="1" customWidth="1"/>
    <col min="7179" max="7179" width="6.33203125" style="36" bestFit="1" customWidth="1"/>
    <col min="7180" max="7180" width="15.5546875" style="36" bestFit="1" customWidth="1"/>
    <col min="7181" max="7425" width="9.109375" style="36"/>
    <col min="7426" max="7426" width="41.6640625" style="36" bestFit="1" customWidth="1"/>
    <col min="7427" max="7427" width="15.6640625" style="36" bestFit="1" customWidth="1"/>
    <col min="7428" max="7428" width="41.5546875" style="36" customWidth="1"/>
    <col min="7429" max="7429" width="10.44140625" style="36" bestFit="1" customWidth="1"/>
    <col min="7430" max="7430" width="18.33203125" style="36" bestFit="1" customWidth="1"/>
    <col min="7431" max="7431" width="9.109375" style="36"/>
    <col min="7432" max="7432" width="31.33203125" style="36" bestFit="1" customWidth="1"/>
    <col min="7433" max="7433" width="15.6640625" style="36" bestFit="1" customWidth="1"/>
    <col min="7434" max="7434" width="44.6640625" style="36" bestFit="1" customWidth="1"/>
    <col min="7435" max="7435" width="6.33203125" style="36" bestFit="1" customWidth="1"/>
    <col min="7436" max="7436" width="15.5546875" style="36" bestFit="1" customWidth="1"/>
    <col min="7437" max="7681" width="9.109375" style="36"/>
    <col min="7682" max="7682" width="41.6640625" style="36" bestFit="1" customWidth="1"/>
    <col min="7683" max="7683" width="15.6640625" style="36" bestFit="1" customWidth="1"/>
    <col min="7684" max="7684" width="41.5546875" style="36" customWidth="1"/>
    <col min="7685" max="7685" width="10.44140625" style="36" bestFit="1" customWidth="1"/>
    <col min="7686" max="7686" width="18.33203125" style="36" bestFit="1" customWidth="1"/>
    <col min="7687" max="7687" width="9.109375" style="36"/>
    <col min="7688" max="7688" width="31.33203125" style="36" bestFit="1" customWidth="1"/>
    <col min="7689" max="7689" width="15.6640625" style="36" bestFit="1" customWidth="1"/>
    <col min="7690" max="7690" width="44.6640625" style="36" bestFit="1" customWidth="1"/>
    <col min="7691" max="7691" width="6.33203125" style="36" bestFit="1" customWidth="1"/>
    <col min="7692" max="7692" width="15.5546875" style="36" bestFit="1" customWidth="1"/>
    <col min="7693" max="7937" width="9.109375" style="36"/>
    <col min="7938" max="7938" width="41.6640625" style="36" bestFit="1" customWidth="1"/>
    <col min="7939" max="7939" width="15.6640625" style="36" bestFit="1" customWidth="1"/>
    <col min="7940" max="7940" width="41.5546875" style="36" customWidth="1"/>
    <col min="7941" max="7941" width="10.44140625" style="36" bestFit="1" customWidth="1"/>
    <col min="7942" max="7942" width="18.33203125" style="36" bestFit="1" customWidth="1"/>
    <col min="7943" max="7943" width="9.109375" style="36"/>
    <col min="7944" max="7944" width="31.33203125" style="36" bestFit="1" customWidth="1"/>
    <col min="7945" max="7945" width="15.6640625" style="36" bestFit="1" customWidth="1"/>
    <col min="7946" max="7946" width="44.6640625" style="36" bestFit="1" customWidth="1"/>
    <col min="7947" max="7947" width="6.33203125" style="36" bestFit="1" customWidth="1"/>
    <col min="7948" max="7948" width="15.5546875" style="36" bestFit="1" customWidth="1"/>
    <col min="7949" max="8193" width="9.109375" style="36"/>
    <col min="8194" max="8194" width="41.6640625" style="36" bestFit="1" customWidth="1"/>
    <col min="8195" max="8195" width="15.6640625" style="36" bestFit="1" customWidth="1"/>
    <col min="8196" max="8196" width="41.5546875" style="36" customWidth="1"/>
    <col min="8197" max="8197" width="10.44140625" style="36" bestFit="1" customWidth="1"/>
    <col min="8198" max="8198" width="18.33203125" style="36" bestFit="1" customWidth="1"/>
    <col min="8199" max="8199" width="9.109375" style="36"/>
    <col min="8200" max="8200" width="31.33203125" style="36" bestFit="1" customWidth="1"/>
    <col min="8201" max="8201" width="15.6640625" style="36" bestFit="1" customWidth="1"/>
    <col min="8202" max="8202" width="44.6640625" style="36" bestFit="1" customWidth="1"/>
    <col min="8203" max="8203" width="6.33203125" style="36" bestFit="1" customWidth="1"/>
    <col min="8204" max="8204" width="15.5546875" style="36" bestFit="1" customWidth="1"/>
    <col min="8205" max="8449" width="9.109375" style="36"/>
    <col min="8450" max="8450" width="41.6640625" style="36" bestFit="1" customWidth="1"/>
    <col min="8451" max="8451" width="15.6640625" style="36" bestFit="1" customWidth="1"/>
    <col min="8452" max="8452" width="41.5546875" style="36" customWidth="1"/>
    <col min="8453" max="8453" width="10.44140625" style="36" bestFit="1" customWidth="1"/>
    <col min="8454" max="8454" width="18.33203125" style="36" bestFit="1" customWidth="1"/>
    <col min="8455" max="8455" width="9.109375" style="36"/>
    <col min="8456" max="8456" width="31.33203125" style="36" bestFit="1" customWidth="1"/>
    <col min="8457" max="8457" width="15.6640625" style="36" bestFit="1" customWidth="1"/>
    <col min="8458" max="8458" width="44.6640625" style="36" bestFit="1" customWidth="1"/>
    <col min="8459" max="8459" width="6.33203125" style="36" bestFit="1" customWidth="1"/>
    <col min="8460" max="8460" width="15.5546875" style="36" bestFit="1" customWidth="1"/>
    <col min="8461" max="8705" width="9.109375" style="36"/>
    <col min="8706" max="8706" width="41.6640625" style="36" bestFit="1" customWidth="1"/>
    <col min="8707" max="8707" width="15.6640625" style="36" bestFit="1" customWidth="1"/>
    <col min="8708" max="8708" width="41.5546875" style="36" customWidth="1"/>
    <col min="8709" max="8709" width="10.44140625" style="36" bestFit="1" customWidth="1"/>
    <col min="8710" max="8710" width="18.33203125" style="36" bestFit="1" customWidth="1"/>
    <col min="8711" max="8711" width="9.109375" style="36"/>
    <col min="8712" max="8712" width="31.33203125" style="36" bestFit="1" customWidth="1"/>
    <col min="8713" max="8713" width="15.6640625" style="36" bestFit="1" customWidth="1"/>
    <col min="8714" max="8714" width="44.6640625" style="36" bestFit="1" customWidth="1"/>
    <col min="8715" max="8715" width="6.33203125" style="36" bestFit="1" customWidth="1"/>
    <col min="8716" max="8716" width="15.5546875" style="36" bestFit="1" customWidth="1"/>
    <col min="8717" max="8961" width="9.109375" style="36"/>
    <col min="8962" max="8962" width="41.6640625" style="36" bestFit="1" customWidth="1"/>
    <col min="8963" max="8963" width="15.6640625" style="36" bestFit="1" customWidth="1"/>
    <col min="8964" max="8964" width="41.5546875" style="36" customWidth="1"/>
    <col min="8965" max="8965" width="10.44140625" style="36" bestFit="1" customWidth="1"/>
    <col min="8966" max="8966" width="18.33203125" style="36" bestFit="1" customWidth="1"/>
    <col min="8967" max="8967" width="9.109375" style="36"/>
    <col min="8968" max="8968" width="31.33203125" style="36" bestFit="1" customWidth="1"/>
    <col min="8969" max="8969" width="15.6640625" style="36" bestFit="1" customWidth="1"/>
    <col min="8970" max="8970" width="44.6640625" style="36" bestFit="1" customWidth="1"/>
    <col min="8971" max="8971" width="6.33203125" style="36" bestFit="1" customWidth="1"/>
    <col min="8972" max="8972" width="15.5546875" style="36" bestFit="1" customWidth="1"/>
    <col min="8973" max="9217" width="9.109375" style="36"/>
    <col min="9218" max="9218" width="41.6640625" style="36" bestFit="1" customWidth="1"/>
    <col min="9219" max="9219" width="15.6640625" style="36" bestFit="1" customWidth="1"/>
    <col min="9220" max="9220" width="41.5546875" style="36" customWidth="1"/>
    <col min="9221" max="9221" width="10.44140625" style="36" bestFit="1" customWidth="1"/>
    <col min="9222" max="9222" width="18.33203125" style="36" bestFit="1" customWidth="1"/>
    <col min="9223" max="9223" width="9.109375" style="36"/>
    <col min="9224" max="9224" width="31.33203125" style="36" bestFit="1" customWidth="1"/>
    <col min="9225" max="9225" width="15.6640625" style="36" bestFit="1" customWidth="1"/>
    <col min="9226" max="9226" width="44.6640625" style="36" bestFit="1" customWidth="1"/>
    <col min="9227" max="9227" width="6.33203125" style="36" bestFit="1" customWidth="1"/>
    <col min="9228" max="9228" width="15.5546875" style="36" bestFit="1" customWidth="1"/>
    <col min="9229" max="9473" width="9.109375" style="36"/>
    <col min="9474" max="9474" width="41.6640625" style="36" bestFit="1" customWidth="1"/>
    <col min="9475" max="9475" width="15.6640625" style="36" bestFit="1" customWidth="1"/>
    <col min="9476" max="9476" width="41.5546875" style="36" customWidth="1"/>
    <col min="9477" max="9477" width="10.44140625" style="36" bestFit="1" customWidth="1"/>
    <col min="9478" max="9478" width="18.33203125" style="36" bestFit="1" customWidth="1"/>
    <col min="9479" max="9479" width="9.109375" style="36"/>
    <col min="9480" max="9480" width="31.33203125" style="36" bestFit="1" customWidth="1"/>
    <col min="9481" max="9481" width="15.6640625" style="36" bestFit="1" customWidth="1"/>
    <col min="9482" max="9482" width="44.6640625" style="36" bestFit="1" customWidth="1"/>
    <col min="9483" max="9483" width="6.33203125" style="36" bestFit="1" customWidth="1"/>
    <col min="9484" max="9484" width="15.5546875" style="36" bestFit="1" customWidth="1"/>
    <col min="9485" max="9729" width="9.109375" style="36"/>
    <col min="9730" max="9730" width="41.6640625" style="36" bestFit="1" customWidth="1"/>
    <col min="9731" max="9731" width="15.6640625" style="36" bestFit="1" customWidth="1"/>
    <col min="9732" max="9732" width="41.5546875" style="36" customWidth="1"/>
    <col min="9733" max="9733" width="10.44140625" style="36" bestFit="1" customWidth="1"/>
    <col min="9734" max="9734" width="18.33203125" style="36" bestFit="1" customWidth="1"/>
    <col min="9735" max="9735" width="9.109375" style="36"/>
    <col min="9736" max="9736" width="31.33203125" style="36" bestFit="1" customWidth="1"/>
    <col min="9737" max="9737" width="15.6640625" style="36" bestFit="1" customWidth="1"/>
    <col min="9738" max="9738" width="44.6640625" style="36" bestFit="1" customWidth="1"/>
    <col min="9739" max="9739" width="6.33203125" style="36" bestFit="1" customWidth="1"/>
    <col min="9740" max="9740" width="15.5546875" style="36" bestFit="1" customWidth="1"/>
    <col min="9741" max="9985" width="9.109375" style="36"/>
    <col min="9986" max="9986" width="41.6640625" style="36" bestFit="1" customWidth="1"/>
    <col min="9987" max="9987" width="15.6640625" style="36" bestFit="1" customWidth="1"/>
    <col min="9988" max="9988" width="41.5546875" style="36" customWidth="1"/>
    <col min="9989" max="9989" width="10.44140625" style="36" bestFit="1" customWidth="1"/>
    <col min="9990" max="9990" width="18.33203125" style="36" bestFit="1" customWidth="1"/>
    <col min="9991" max="9991" width="9.109375" style="36"/>
    <col min="9992" max="9992" width="31.33203125" style="36" bestFit="1" customWidth="1"/>
    <col min="9993" max="9993" width="15.6640625" style="36" bestFit="1" customWidth="1"/>
    <col min="9994" max="9994" width="44.6640625" style="36" bestFit="1" customWidth="1"/>
    <col min="9995" max="9995" width="6.33203125" style="36" bestFit="1" customWidth="1"/>
    <col min="9996" max="9996" width="15.5546875" style="36" bestFit="1" customWidth="1"/>
    <col min="9997" max="10241" width="9.109375" style="36"/>
    <col min="10242" max="10242" width="41.6640625" style="36" bestFit="1" customWidth="1"/>
    <col min="10243" max="10243" width="15.6640625" style="36" bestFit="1" customWidth="1"/>
    <col min="10244" max="10244" width="41.5546875" style="36" customWidth="1"/>
    <col min="10245" max="10245" width="10.44140625" style="36" bestFit="1" customWidth="1"/>
    <col min="10246" max="10246" width="18.33203125" style="36" bestFit="1" customWidth="1"/>
    <col min="10247" max="10247" width="9.109375" style="36"/>
    <col min="10248" max="10248" width="31.33203125" style="36" bestFit="1" customWidth="1"/>
    <col min="10249" max="10249" width="15.6640625" style="36" bestFit="1" customWidth="1"/>
    <col min="10250" max="10250" width="44.6640625" style="36" bestFit="1" customWidth="1"/>
    <col min="10251" max="10251" width="6.33203125" style="36" bestFit="1" customWidth="1"/>
    <col min="10252" max="10252" width="15.5546875" style="36" bestFit="1" customWidth="1"/>
    <col min="10253" max="10497" width="9.109375" style="36"/>
    <col min="10498" max="10498" width="41.6640625" style="36" bestFit="1" customWidth="1"/>
    <col min="10499" max="10499" width="15.6640625" style="36" bestFit="1" customWidth="1"/>
    <col min="10500" max="10500" width="41.5546875" style="36" customWidth="1"/>
    <col min="10501" max="10501" width="10.44140625" style="36" bestFit="1" customWidth="1"/>
    <col min="10502" max="10502" width="18.33203125" style="36" bestFit="1" customWidth="1"/>
    <col min="10503" max="10503" width="9.109375" style="36"/>
    <col min="10504" max="10504" width="31.33203125" style="36" bestFit="1" customWidth="1"/>
    <col min="10505" max="10505" width="15.6640625" style="36" bestFit="1" customWidth="1"/>
    <col min="10506" max="10506" width="44.6640625" style="36" bestFit="1" customWidth="1"/>
    <col min="10507" max="10507" width="6.33203125" style="36" bestFit="1" customWidth="1"/>
    <col min="10508" max="10508" width="15.5546875" style="36" bestFit="1" customWidth="1"/>
    <col min="10509" max="10753" width="9.109375" style="36"/>
    <col min="10754" max="10754" width="41.6640625" style="36" bestFit="1" customWidth="1"/>
    <col min="10755" max="10755" width="15.6640625" style="36" bestFit="1" customWidth="1"/>
    <col min="10756" max="10756" width="41.5546875" style="36" customWidth="1"/>
    <col min="10757" max="10757" width="10.44140625" style="36" bestFit="1" customWidth="1"/>
    <col min="10758" max="10758" width="18.33203125" style="36" bestFit="1" customWidth="1"/>
    <col min="10759" max="10759" width="9.109375" style="36"/>
    <col min="10760" max="10760" width="31.33203125" style="36" bestFit="1" customWidth="1"/>
    <col min="10761" max="10761" width="15.6640625" style="36" bestFit="1" customWidth="1"/>
    <col min="10762" max="10762" width="44.6640625" style="36" bestFit="1" customWidth="1"/>
    <col min="10763" max="10763" width="6.33203125" style="36" bestFit="1" customWidth="1"/>
    <col min="10764" max="10764" width="15.5546875" style="36" bestFit="1" customWidth="1"/>
    <col min="10765" max="11009" width="9.109375" style="36"/>
    <col min="11010" max="11010" width="41.6640625" style="36" bestFit="1" customWidth="1"/>
    <col min="11011" max="11011" width="15.6640625" style="36" bestFit="1" customWidth="1"/>
    <col min="11012" max="11012" width="41.5546875" style="36" customWidth="1"/>
    <col min="11013" max="11013" width="10.44140625" style="36" bestFit="1" customWidth="1"/>
    <col min="11014" max="11014" width="18.33203125" style="36" bestFit="1" customWidth="1"/>
    <col min="11015" max="11015" width="9.109375" style="36"/>
    <col min="11016" max="11016" width="31.33203125" style="36" bestFit="1" customWidth="1"/>
    <col min="11017" max="11017" width="15.6640625" style="36" bestFit="1" customWidth="1"/>
    <col min="11018" max="11018" width="44.6640625" style="36" bestFit="1" customWidth="1"/>
    <col min="11019" max="11019" width="6.33203125" style="36" bestFit="1" customWidth="1"/>
    <col min="11020" max="11020" width="15.5546875" style="36" bestFit="1" customWidth="1"/>
    <col min="11021" max="11265" width="9.109375" style="36"/>
    <col min="11266" max="11266" width="41.6640625" style="36" bestFit="1" customWidth="1"/>
    <col min="11267" max="11267" width="15.6640625" style="36" bestFit="1" customWidth="1"/>
    <col min="11268" max="11268" width="41.5546875" style="36" customWidth="1"/>
    <col min="11269" max="11269" width="10.44140625" style="36" bestFit="1" customWidth="1"/>
    <col min="11270" max="11270" width="18.33203125" style="36" bestFit="1" customWidth="1"/>
    <col min="11271" max="11271" width="9.109375" style="36"/>
    <col min="11272" max="11272" width="31.33203125" style="36" bestFit="1" customWidth="1"/>
    <col min="11273" max="11273" width="15.6640625" style="36" bestFit="1" customWidth="1"/>
    <col min="11274" max="11274" width="44.6640625" style="36" bestFit="1" customWidth="1"/>
    <col min="11275" max="11275" width="6.33203125" style="36" bestFit="1" customWidth="1"/>
    <col min="11276" max="11276" width="15.5546875" style="36" bestFit="1" customWidth="1"/>
    <col min="11277" max="11521" width="9.109375" style="36"/>
    <col min="11522" max="11522" width="41.6640625" style="36" bestFit="1" customWidth="1"/>
    <col min="11523" max="11523" width="15.6640625" style="36" bestFit="1" customWidth="1"/>
    <col min="11524" max="11524" width="41.5546875" style="36" customWidth="1"/>
    <col min="11525" max="11525" width="10.44140625" style="36" bestFit="1" customWidth="1"/>
    <col min="11526" max="11526" width="18.33203125" style="36" bestFit="1" customWidth="1"/>
    <col min="11527" max="11527" width="9.109375" style="36"/>
    <col min="11528" max="11528" width="31.33203125" style="36" bestFit="1" customWidth="1"/>
    <col min="11529" max="11529" width="15.6640625" style="36" bestFit="1" customWidth="1"/>
    <col min="11530" max="11530" width="44.6640625" style="36" bestFit="1" customWidth="1"/>
    <col min="11531" max="11531" width="6.33203125" style="36" bestFit="1" customWidth="1"/>
    <col min="11532" max="11532" width="15.5546875" style="36" bestFit="1" customWidth="1"/>
    <col min="11533" max="11777" width="9.109375" style="36"/>
    <col min="11778" max="11778" width="41.6640625" style="36" bestFit="1" customWidth="1"/>
    <col min="11779" max="11779" width="15.6640625" style="36" bestFit="1" customWidth="1"/>
    <col min="11780" max="11780" width="41.5546875" style="36" customWidth="1"/>
    <col min="11781" max="11781" width="10.44140625" style="36" bestFit="1" customWidth="1"/>
    <col min="11782" max="11782" width="18.33203125" style="36" bestFit="1" customWidth="1"/>
    <col min="11783" max="11783" width="9.109375" style="36"/>
    <col min="11784" max="11784" width="31.33203125" style="36" bestFit="1" customWidth="1"/>
    <col min="11785" max="11785" width="15.6640625" style="36" bestFit="1" customWidth="1"/>
    <col min="11786" max="11786" width="44.6640625" style="36" bestFit="1" customWidth="1"/>
    <col min="11787" max="11787" width="6.33203125" style="36" bestFit="1" customWidth="1"/>
    <col min="11788" max="11788" width="15.5546875" style="36" bestFit="1" customWidth="1"/>
    <col min="11789" max="12033" width="9.109375" style="36"/>
    <col min="12034" max="12034" width="41.6640625" style="36" bestFit="1" customWidth="1"/>
    <col min="12035" max="12035" width="15.6640625" style="36" bestFit="1" customWidth="1"/>
    <col min="12036" max="12036" width="41.5546875" style="36" customWidth="1"/>
    <col min="12037" max="12037" width="10.44140625" style="36" bestFit="1" customWidth="1"/>
    <col min="12038" max="12038" width="18.33203125" style="36" bestFit="1" customWidth="1"/>
    <col min="12039" max="12039" width="9.109375" style="36"/>
    <col min="12040" max="12040" width="31.33203125" style="36" bestFit="1" customWidth="1"/>
    <col min="12041" max="12041" width="15.6640625" style="36" bestFit="1" customWidth="1"/>
    <col min="12042" max="12042" width="44.6640625" style="36" bestFit="1" customWidth="1"/>
    <col min="12043" max="12043" width="6.33203125" style="36" bestFit="1" customWidth="1"/>
    <col min="12044" max="12044" width="15.5546875" style="36" bestFit="1" customWidth="1"/>
    <col min="12045" max="12289" width="9.109375" style="36"/>
    <col min="12290" max="12290" width="41.6640625" style="36" bestFit="1" customWidth="1"/>
    <col min="12291" max="12291" width="15.6640625" style="36" bestFit="1" customWidth="1"/>
    <col min="12292" max="12292" width="41.5546875" style="36" customWidth="1"/>
    <col min="12293" max="12293" width="10.44140625" style="36" bestFit="1" customWidth="1"/>
    <col min="12294" max="12294" width="18.33203125" style="36" bestFit="1" customWidth="1"/>
    <col min="12295" max="12295" width="9.109375" style="36"/>
    <col min="12296" max="12296" width="31.33203125" style="36" bestFit="1" customWidth="1"/>
    <col min="12297" max="12297" width="15.6640625" style="36" bestFit="1" customWidth="1"/>
    <col min="12298" max="12298" width="44.6640625" style="36" bestFit="1" customWidth="1"/>
    <col min="12299" max="12299" width="6.33203125" style="36" bestFit="1" customWidth="1"/>
    <col min="12300" max="12300" width="15.5546875" style="36" bestFit="1" customWidth="1"/>
    <col min="12301" max="12545" width="9.109375" style="36"/>
    <col min="12546" max="12546" width="41.6640625" style="36" bestFit="1" customWidth="1"/>
    <col min="12547" max="12547" width="15.6640625" style="36" bestFit="1" customWidth="1"/>
    <col min="12548" max="12548" width="41.5546875" style="36" customWidth="1"/>
    <col min="12549" max="12549" width="10.44140625" style="36" bestFit="1" customWidth="1"/>
    <col min="12550" max="12550" width="18.33203125" style="36" bestFit="1" customWidth="1"/>
    <col min="12551" max="12551" width="9.109375" style="36"/>
    <col min="12552" max="12552" width="31.33203125" style="36" bestFit="1" customWidth="1"/>
    <col min="12553" max="12553" width="15.6640625" style="36" bestFit="1" customWidth="1"/>
    <col min="12554" max="12554" width="44.6640625" style="36" bestFit="1" customWidth="1"/>
    <col min="12555" max="12555" width="6.33203125" style="36" bestFit="1" customWidth="1"/>
    <col min="12556" max="12556" width="15.5546875" style="36" bestFit="1" customWidth="1"/>
    <col min="12557" max="12801" width="9.109375" style="36"/>
    <col min="12802" max="12802" width="41.6640625" style="36" bestFit="1" customWidth="1"/>
    <col min="12803" max="12803" width="15.6640625" style="36" bestFit="1" customWidth="1"/>
    <col min="12804" max="12804" width="41.5546875" style="36" customWidth="1"/>
    <col min="12805" max="12805" width="10.44140625" style="36" bestFit="1" customWidth="1"/>
    <col min="12806" max="12806" width="18.33203125" style="36" bestFit="1" customWidth="1"/>
    <col min="12807" max="12807" width="9.109375" style="36"/>
    <col min="12808" max="12808" width="31.33203125" style="36" bestFit="1" customWidth="1"/>
    <col min="12809" max="12809" width="15.6640625" style="36" bestFit="1" customWidth="1"/>
    <col min="12810" max="12810" width="44.6640625" style="36" bestFit="1" customWidth="1"/>
    <col min="12811" max="12811" width="6.33203125" style="36" bestFit="1" customWidth="1"/>
    <col min="12812" max="12812" width="15.5546875" style="36" bestFit="1" customWidth="1"/>
    <col min="12813" max="13057" width="9.109375" style="36"/>
    <col min="13058" max="13058" width="41.6640625" style="36" bestFit="1" customWidth="1"/>
    <col min="13059" max="13059" width="15.6640625" style="36" bestFit="1" customWidth="1"/>
    <col min="13060" max="13060" width="41.5546875" style="36" customWidth="1"/>
    <col min="13061" max="13061" width="10.44140625" style="36" bestFit="1" customWidth="1"/>
    <col min="13062" max="13062" width="18.33203125" style="36" bestFit="1" customWidth="1"/>
    <col min="13063" max="13063" width="9.109375" style="36"/>
    <col min="13064" max="13064" width="31.33203125" style="36" bestFit="1" customWidth="1"/>
    <col min="13065" max="13065" width="15.6640625" style="36" bestFit="1" customWidth="1"/>
    <col min="13066" max="13066" width="44.6640625" style="36" bestFit="1" customWidth="1"/>
    <col min="13067" max="13067" width="6.33203125" style="36" bestFit="1" customWidth="1"/>
    <col min="13068" max="13068" width="15.5546875" style="36" bestFit="1" customWidth="1"/>
    <col min="13069" max="13313" width="9.109375" style="36"/>
    <col min="13314" max="13314" width="41.6640625" style="36" bestFit="1" customWidth="1"/>
    <col min="13315" max="13315" width="15.6640625" style="36" bestFit="1" customWidth="1"/>
    <col min="13316" max="13316" width="41.5546875" style="36" customWidth="1"/>
    <col min="13317" max="13317" width="10.44140625" style="36" bestFit="1" customWidth="1"/>
    <col min="13318" max="13318" width="18.33203125" style="36" bestFit="1" customWidth="1"/>
    <col min="13319" max="13319" width="9.109375" style="36"/>
    <col min="13320" max="13320" width="31.33203125" style="36" bestFit="1" customWidth="1"/>
    <col min="13321" max="13321" width="15.6640625" style="36" bestFit="1" customWidth="1"/>
    <col min="13322" max="13322" width="44.6640625" style="36" bestFit="1" customWidth="1"/>
    <col min="13323" max="13323" width="6.33203125" style="36" bestFit="1" customWidth="1"/>
    <col min="13324" max="13324" width="15.5546875" style="36" bestFit="1" customWidth="1"/>
    <col min="13325" max="13569" width="9.109375" style="36"/>
    <col min="13570" max="13570" width="41.6640625" style="36" bestFit="1" customWidth="1"/>
    <col min="13571" max="13571" width="15.6640625" style="36" bestFit="1" customWidth="1"/>
    <col min="13572" max="13572" width="41.5546875" style="36" customWidth="1"/>
    <col min="13573" max="13573" width="10.44140625" style="36" bestFit="1" customWidth="1"/>
    <col min="13574" max="13574" width="18.33203125" style="36" bestFit="1" customWidth="1"/>
    <col min="13575" max="13575" width="9.109375" style="36"/>
    <col min="13576" max="13576" width="31.33203125" style="36" bestFit="1" customWidth="1"/>
    <col min="13577" max="13577" width="15.6640625" style="36" bestFit="1" customWidth="1"/>
    <col min="13578" max="13578" width="44.6640625" style="36" bestFit="1" customWidth="1"/>
    <col min="13579" max="13579" width="6.33203125" style="36" bestFit="1" customWidth="1"/>
    <col min="13580" max="13580" width="15.5546875" style="36" bestFit="1" customWidth="1"/>
    <col min="13581" max="13825" width="9.109375" style="36"/>
    <col min="13826" max="13826" width="41.6640625" style="36" bestFit="1" customWidth="1"/>
    <col min="13827" max="13827" width="15.6640625" style="36" bestFit="1" customWidth="1"/>
    <col min="13828" max="13828" width="41.5546875" style="36" customWidth="1"/>
    <col min="13829" max="13829" width="10.44140625" style="36" bestFit="1" customWidth="1"/>
    <col min="13830" max="13830" width="18.33203125" style="36" bestFit="1" customWidth="1"/>
    <col min="13831" max="13831" width="9.109375" style="36"/>
    <col min="13832" max="13832" width="31.33203125" style="36" bestFit="1" customWidth="1"/>
    <col min="13833" max="13833" width="15.6640625" style="36" bestFit="1" customWidth="1"/>
    <col min="13834" max="13834" width="44.6640625" style="36" bestFit="1" customWidth="1"/>
    <col min="13835" max="13835" width="6.33203125" style="36" bestFit="1" customWidth="1"/>
    <col min="13836" max="13836" width="15.5546875" style="36" bestFit="1" customWidth="1"/>
    <col min="13837" max="14081" width="9.109375" style="36"/>
    <col min="14082" max="14082" width="41.6640625" style="36" bestFit="1" customWidth="1"/>
    <col min="14083" max="14083" width="15.6640625" style="36" bestFit="1" customWidth="1"/>
    <col min="14084" max="14084" width="41.5546875" style="36" customWidth="1"/>
    <col min="14085" max="14085" width="10.44140625" style="36" bestFit="1" customWidth="1"/>
    <col min="14086" max="14086" width="18.33203125" style="36" bestFit="1" customWidth="1"/>
    <col min="14087" max="14087" width="9.109375" style="36"/>
    <col min="14088" max="14088" width="31.33203125" style="36" bestFit="1" customWidth="1"/>
    <col min="14089" max="14089" width="15.6640625" style="36" bestFit="1" customWidth="1"/>
    <col min="14090" max="14090" width="44.6640625" style="36" bestFit="1" customWidth="1"/>
    <col min="14091" max="14091" width="6.33203125" style="36" bestFit="1" customWidth="1"/>
    <col min="14092" max="14092" width="15.5546875" style="36" bestFit="1" customWidth="1"/>
    <col min="14093" max="14337" width="9.109375" style="36"/>
    <col min="14338" max="14338" width="41.6640625" style="36" bestFit="1" customWidth="1"/>
    <col min="14339" max="14339" width="15.6640625" style="36" bestFit="1" customWidth="1"/>
    <col min="14340" max="14340" width="41.5546875" style="36" customWidth="1"/>
    <col min="14341" max="14341" width="10.44140625" style="36" bestFit="1" customWidth="1"/>
    <col min="14342" max="14342" width="18.33203125" style="36" bestFit="1" customWidth="1"/>
    <col min="14343" max="14343" width="9.109375" style="36"/>
    <col min="14344" max="14344" width="31.33203125" style="36" bestFit="1" customWidth="1"/>
    <col min="14345" max="14345" width="15.6640625" style="36" bestFit="1" customWidth="1"/>
    <col min="14346" max="14346" width="44.6640625" style="36" bestFit="1" customWidth="1"/>
    <col min="14347" max="14347" width="6.33203125" style="36" bestFit="1" customWidth="1"/>
    <col min="14348" max="14348" width="15.5546875" style="36" bestFit="1" customWidth="1"/>
    <col min="14349" max="14593" width="9.109375" style="36"/>
    <col min="14594" max="14594" width="41.6640625" style="36" bestFit="1" customWidth="1"/>
    <col min="14595" max="14595" width="15.6640625" style="36" bestFit="1" customWidth="1"/>
    <col min="14596" max="14596" width="41.5546875" style="36" customWidth="1"/>
    <col min="14597" max="14597" width="10.44140625" style="36" bestFit="1" customWidth="1"/>
    <col min="14598" max="14598" width="18.33203125" style="36" bestFit="1" customWidth="1"/>
    <col min="14599" max="14599" width="9.109375" style="36"/>
    <col min="14600" max="14600" width="31.33203125" style="36" bestFit="1" customWidth="1"/>
    <col min="14601" max="14601" width="15.6640625" style="36" bestFit="1" customWidth="1"/>
    <col min="14602" max="14602" width="44.6640625" style="36" bestFit="1" customWidth="1"/>
    <col min="14603" max="14603" width="6.33203125" style="36" bestFit="1" customWidth="1"/>
    <col min="14604" max="14604" width="15.5546875" style="36" bestFit="1" customWidth="1"/>
    <col min="14605" max="14849" width="9.109375" style="36"/>
    <col min="14850" max="14850" width="41.6640625" style="36" bestFit="1" customWidth="1"/>
    <col min="14851" max="14851" width="15.6640625" style="36" bestFit="1" customWidth="1"/>
    <col min="14852" max="14852" width="41.5546875" style="36" customWidth="1"/>
    <col min="14853" max="14853" width="10.44140625" style="36" bestFit="1" customWidth="1"/>
    <col min="14854" max="14854" width="18.33203125" style="36" bestFit="1" customWidth="1"/>
    <col min="14855" max="14855" width="9.109375" style="36"/>
    <col min="14856" max="14856" width="31.33203125" style="36" bestFit="1" customWidth="1"/>
    <col min="14857" max="14857" width="15.6640625" style="36" bestFit="1" customWidth="1"/>
    <col min="14858" max="14858" width="44.6640625" style="36" bestFit="1" customWidth="1"/>
    <col min="14859" max="14859" width="6.33203125" style="36" bestFit="1" customWidth="1"/>
    <col min="14860" max="14860" width="15.5546875" style="36" bestFit="1" customWidth="1"/>
    <col min="14861" max="15105" width="9.109375" style="36"/>
    <col min="15106" max="15106" width="41.6640625" style="36" bestFit="1" customWidth="1"/>
    <col min="15107" max="15107" width="15.6640625" style="36" bestFit="1" customWidth="1"/>
    <col min="15108" max="15108" width="41.5546875" style="36" customWidth="1"/>
    <col min="15109" max="15109" width="10.44140625" style="36" bestFit="1" customWidth="1"/>
    <col min="15110" max="15110" width="18.33203125" style="36" bestFit="1" customWidth="1"/>
    <col min="15111" max="15111" width="9.109375" style="36"/>
    <col min="15112" max="15112" width="31.33203125" style="36" bestFit="1" customWidth="1"/>
    <col min="15113" max="15113" width="15.6640625" style="36" bestFit="1" customWidth="1"/>
    <col min="15114" max="15114" width="44.6640625" style="36" bestFit="1" customWidth="1"/>
    <col min="15115" max="15115" width="6.33203125" style="36" bestFit="1" customWidth="1"/>
    <col min="15116" max="15116" width="15.5546875" style="36" bestFit="1" customWidth="1"/>
    <col min="15117" max="15361" width="9.109375" style="36"/>
    <col min="15362" max="15362" width="41.6640625" style="36" bestFit="1" customWidth="1"/>
    <col min="15363" max="15363" width="15.6640625" style="36" bestFit="1" customWidth="1"/>
    <col min="15364" max="15364" width="41.5546875" style="36" customWidth="1"/>
    <col min="15365" max="15365" width="10.44140625" style="36" bestFit="1" customWidth="1"/>
    <col min="15366" max="15366" width="18.33203125" style="36" bestFit="1" customWidth="1"/>
    <col min="15367" max="15367" width="9.109375" style="36"/>
    <col min="15368" max="15368" width="31.33203125" style="36" bestFit="1" customWidth="1"/>
    <col min="15369" max="15369" width="15.6640625" style="36" bestFit="1" customWidth="1"/>
    <col min="15370" max="15370" width="44.6640625" style="36" bestFit="1" customWidth="1"/>
    <col min="15371" max="15371" width="6.33203125" style="36" bestFit="1" customWidth="1"/>
    <col min="15372" max="15372" width="15.5546875" style="36" bestFit="1" customWidth="1"/>
    <col min="15373" max="15617" width="9.109375" style="36"/>
    <col min="15618" max="15618" width="41.6640625" style="36" bestFit="1" customWidth="1"/>
    <col min="15619" max="15619" width="15.6640625" style="36" bestFit="1" customWidth="1"/>
    <col min="15620" max="15620" width="41.5546875" style="36" customWidth="1"/>
    <col min="15621" max="15621" width="10.44140625" style="36" bestFit="1" customWidth="1"/>
    <col min="15622" max="15622" width="18.33203125" style="36" bestFit="1" customWidth="1"/>
    <col min="15623" max="15623" width="9.109375" style="36"/>
    <col min="15624" max="15624" width="31.33203125" style="36" bestFit="1" customWidth="1"/>
    <col min="15625" max="15625" width="15.6640625" style="36" bestFit="1" customWidth="1"/>
    <col min="15626" max="15626" width="44.6640625" style="36" bestFit="1" customWidth="1"/>
    <col min="15627" max="15627" width="6.33203125" style="36" bestFit="1" customWidth="1"/>
    <col min="15628" max="15628" width="15.5546875" style="36" bestFit="1" customWidth="1"/>
    <col min="15629" max="15873" width="9.109375" style="36"/>
    <col min="15874" max="15874" width="41.6640625" style="36" bestFit="1" customWidth="1"/>
    <col min="15875" max="15875" width="15.6640625" style="36" bestFit="1" customWidth="1"/>
    <col min="15876" max="15876" width="41.5546875" style="36" customWidth="1"/>
    <col min="15877" max="15877" width="10.44140625" style="36" bestFit="1" customWidth="1"/>
    <col min="15878" max="15878" width="18.33203125" style="36" bestFit="1" customWidth="1"/>
    <col min="15879" max="15879" width="9.109375" style="36"/>
    <col min="15880" max="15880" width="31.33203125" style="36" bestFit="1" customWidth="1"/>
    <col min="15881" max="15881" width="15.6640625" style="36" bestFit="1" customWidth="1"/>
    <col min="15882" max="15882" width="44.6640625" style="36" bestFit="1" customWidth="1"/>
    <col min="15883" max="15883" width="6.33203125" style="36" bestFit="1" customWidth="1"/>
    <col min="15884" max="15884" width="15.5546875" style="36" bestFit="1" customWidth="1"/>
    <col min="15885" max="16129" width="9.109375" style="36"/>
    <col min="16130" max="16130" width="41.6640625" style="36" bestFit="1" customWidth="1"/>
    <col min="16131" max="16131" width="15.6640625" style="36" bestFit="1" customWidth="1"/>
    <col min="16132" max="16132" width="41.5546875" style="36" customWidth="1"/>
    <col min="16133" max="16133" width="10.44140625" style="36" bestFit="1" customWidth="1"/>
    <col min="16134" max="16134" width="18.33203125" style="36" bestFit="1" customWidth="1"/>
    <col min="16135" max="16135" width="9.109375" style="36"/>
    <col min="16136" max="16136" width="31.33203125" style="36" bestFit="1" customWidth="1"/>
    <col min="16137" max="16137" width="15.6640625" style="36" bestFit="1" customWidth="1"/>
    <col min="16138" max="16138" width="44.6640625" style="36" bestFit="1" customWidth="1"/>
    <col min="16139" max="16139" width="6.33203125" style="36" bestFit="1" customWidth="1"/>
    <col min="16140" max="16140" width="15.5546875" style="36" bestFit="1" customWidth="1"/>
    <col min="16141" max="16384" width="9.109375" style="36"/>
  </cols>
  <sheetData>
    <row r="1" spans="2:6">
      <c r="F1" s="36"/>
    </row>
    <row r="2" spans="2:6">
      <c r="B2" s="76" t="s">
        <v>130</v>
      </c>
      <c r="C2" s="662" t="s">
        <v>558</v>
      </c>
      <c r="D2" s="662"/>
      <c r="E2" s="662"/>
      <c r="F2" s="662"/>
    </row>
    <row r="3" spans="2:6" ht="27.6">
      <c r="B3" s="239" t="s">
        <v>1</v>
      </c>
      <c r="C3" s="452" t="s">
        <v>2</v>
      </c>
      <c r="D3" s="452" t="s">
        <v>3</v>
      </c>
      <c r="E3" s="453" t="s">
        <v>74</v>
      </c>
      <c r="F3" s="454" t="s">
        <v>5</v>
      </c>
    </row>
    <row r="4" spans="2:6">
      <c r="B4" s="571" t="s">
        <v>75</v>
      </c>
      <c r="C4" s="576" t="s">
        <v>76</v>
      </c>
      <c r="D4" s="97" t="s">
        <v>559</v>
      </c>
      <c r="E4" s="289"/>
      <c r="F4" s="243">
        <v>8000000</v>
      </c>
    </row>
    <row r="5" spans="2:6">
      <c r="B5" s="571"/>
      <c r="C5" s="576"/>
      <c r="D5" s="455"/>
      <c r="E5" s="237"/>
      <c r="F5" s="38"/>
    </row>
    <row r="6" spans="2:6">
      <c r="B6" s="576" t="s">
        <v>6</v>
      </c>
      <c r="C6" s="578" t="s">
        <v>80</v>
      </c>
      <c r="D6" s="40" t="s">
        <v>552</v>
      </c>
      <c r="E6" s="245">
        <v>25</v>
      </c>
      <c r="F6" s="152">
        <v>1309636.77</v>
      </c>
    </row>
    <row r="7" spans="2:6" ht="27.6">
      <c r="B7" s="576"/>
      <c r="C7" s="578"/>
      <c r="D7" s="41" t="s">
        <v>560</v>
      </c>
      <c r="E7" s="289"/>
      <c r="F7" s="152">
        <v>8449987.4800000004</v>
      </c>
    </row>
    <row r="8" spans="2:6">
      <c r="B8" s="577"/>
      <c r="C8" s="580" t="s">
        <v>81</v>
      </c>
      <c r="D8" s="96" t="s">
        <v>553</v>
      </c>
      <c r="E8" s="237"/>
      <c r="F8" s="42">
        <v>378915.84000000003</v>
      </c>
    </row>
    <row r="9" spans="2:6">
      <c r="B9" s="577"/>
      <c r="C9" s="799"/>
      <c r="D9" s="41" t="s">
        <v>554</v>
      </c>
      <c r="E9" s="245">
        <v>16</v>
      </c>
      <c r="F9" s="249">
        <v>1028923.04</v>
      </c>
    </row>
    <row r="10" spans="2:6">
      <c r="B10" s="577"/>
      <c r="C10" s="799"/>
      <c r="D10" s="41" t="s">
        <v>555</v>
      </c>
      <c r="E10" s="237">
        <v>10</v>
      </c>
      <c r="F10" s="43">
        <v>2947380</v>
      </c>
    </row>
    <row r="11" spans="2:6">
      <c r="B11" s="577"/>
      <c r="C11" s="799"/>
      <c r="D11" s="41" t="s">
        <v>556</v>
      </c>
      <c r="E11" s="237">
        <v>15</v>
      </c>
      <c r="F11" s="44">
        <v>324000</v>
      </c>
    </row>
    <row r="12" spans="2:6">
      <c r="B12" s="577"/>
      <c r="C12" s="799"/>
      <c r="D12" s="41" t="s">
        <v>557</v>
      </c>
      <c r="E12" s="237">
        <v>1703</v>
      </c>
      <c r="F12" s="44">
        <v>4218126.6399999997</v>
      </c>
    </row>
    <row r="13" spans="2:6">
      <c r="B13" s="577"/>
      <c r="C13" s="799"/>
      <c r="D13" s="41" t="s">
        <v>561</v>
      </c>
      <c r="E13" s="237"/>
      <c r="F13" s="44">
        <v>1386.55</v>
      </c>
    </row>
    <row r="14" spans="2:6">
      <c r="B14" s="582" t="s">
        <v>77</v>
      </c>
      <c r="C14" s="582" t="s">
        <v>141</v>
      </c>
      <c r="D14" s="443"/>
      <c r="E14" s="250"/>
      <c r="F14" s="251">
        <v>0</v>
      </c>
    </row>
    <row r="15" spans="2:6">
      <c r="B15" s="582"/>
      <c r="C15" s="582"/>
      <c r="D15" s="443"/>
      <c r="E15" s="250"/>
      <c r="F15" s="251">
        <v>0</v>
      </c>
    </row>
    <row r="16" spans="2:6">
      <c r="B16" s="582"/>
      <c r="C16" s="582"/>
      <c r="D16" s="443"/>
      <c r="E16" s="250"/>
      <c r="F16" s="251">
        <v>0</v>
      </c>
    </row>
    <row r="17" spans="2:6" ht="14.4" thickBot="1">
      <c r="B17" s="582"/>
      <c r="C17" s="582"/>
      <c r="D17" s="443"/>
      <c r="E17" s="250"/>
      <c r="F17" s="251">
        <v>0</v>
      </c>
    </row>
    <row r="18" spans="2:6" ht="14.4" thickBot="1">
      <c r="B18" s="47"/>
      <c r="C18" s="47"/>
      <c r="D18" s="47"/>
      <c r="E18" s="48"/>
      <c r="F18" s="49">
        <f>SUM(F4:F17)</f>
        <v>26658356.32</v>
      </c>
    </row>
    <row r="19" spans="2:6">
      <c r="F19" s="36"/>
    </row>
    <row r="20" spans="2:6">
      <c r="F20" s="36"/>
    </row>
    <row r="21" spans="2:6">
      <c r="F21" s="36"/>
    </row>
    <row r="22" spans="2:6">
      <c r="F22" s="36"/>
    </row>
  </sheetData>
  <sheetProtection selectLockedCells="1" selectUnlockedCells="1"/>
  <mergeCells count="8">
    <mergeCell ref="B14:B17"/>
    <mergeCell ref="C14:C17"/>
    <mergeCell ref="B4:B5"/>
    <mergeCell ref="C4:C5"/>
    <mergeCell ref="C2:F2"/>
    <mergeCell ref="B6:B13"/>
    <mergeCell ref="C6:C7"/>
    <mergeCell ref="C8:C13"/>
  </mergeCells>
  <pageMargins left="0.51180555555555551" right="0.51180555555555551" top="0.78749999999999998" bottom="0.78749999999999998" header="0.51180555555555551" footer="0.51180555555555551"/>
  <pageSetup paperSize="9" firstPageNumber="0"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1"/>
  <dimension ref="B2:K39"/>
  <sheetViews>
    <sheetView topLeftCell="A25" zoomScale="85" zoomScaleNormal="85" workbookViewId="0">
      <selection activeCell="D9" sqref="D9"/>
    </sheetView>
  </sheetViews>
  <sheetFormatPr defaultRowHeight="14.4"/>
  <cols>
    <col min="1" max="1" width="9.109375" style="109"/>
    <col min="2" max="2" width="19" style="109" customWidth="1"/>
    <col min="3" max="3" width="20.6640625" style="109" customWidth="1"/>
    <col min="4" max="4" width="59.5546875" style="109" customWidth="1"/>
    <col min="5" max="5" width="15.6640625" style="109" customWidth="1"/>
    <col min="6" max="6" width="22.5546875" style="109" customWidth="1"/>
    <col min="7" max="8" width="9.109375" style="109"/>
    <col min="9" max="9" width="13.6640625" style="109" customWidth="1"/>
    <col min="10" max="257" width="9.109375" style="109"/>
    <col min="258" max="258" width="19" style="109" customWidth="1"/>
    <col min="259" max="259" width="20.6640625" style="109" customWidth="1"/>
    <col min="260" max="260" width="40.88671875" style="109" customWidth="1"/>
    <col min="261" max="261" width="15.6640625" style="109" customWidth="1"/>
    <col min="262" max="262" width="22.5546875" style="109" customWidth="1"/>
    <col min="263" max="264" width="9.109375" style="109"/>
    <col min="265" max="265" width="13.6640625" style="109" customWidth="1"/>
    <col min="266" max="513" width="9.109375" style="109"/>
    <col min="514" max="514" width="19" style="109" customWidth="1"/>
    <col min="515" max="515" width="20.6640625" style="109" customWidth="1"/>
    <col min="516" max="516" width="40.88671875" style="109" customWidth="1"/>
    <col min="517" max="517" width="15.6640625" style="109" customWidth="1"/>
    <col min="518" max="518" width="22.5546875" style="109" customWidth="1"/>
    <col min="519" max="520" width="9.109375" style="109"/>
    <col min="521" max="521" width="13.6640625" style="109" customWidth="1"/>
    <col min="522" max="769" width="9.109375" style="109"/>
    <col min="770" max="770" width="19" style="109" customWidth="1"/>
    <col min="771" max="771" width="20.6640625" style="109" customWidth="1"/>
    <col min="772" max="772" width="40.88671875" style="109" customWidth="1"/>
    <col min="773" max="773" width="15.6640625" style="109" customWidth="1"/>
    <col min="774" max="774" width="22.5546875" style="109" customWidth="1"/>
    <col min="775" max="776" width="9.109375" style="109"/>
    <col min="777" max="777" width="13.6640625" style="109" customWidth="1"/>
    <col min="778" max="1025" width="9.109375" style="109"/>
    <col min="1026" max="1026" width="19" style="109" customWidth="1"/>
    <col min="1027" max="1027" width="20.6640625" style="109" customWidth="1"/>
    <col min="1028" max="1028" width="40.88671875" style="109" customWidth="1"/>
    <col min="1029" max="1029" width="15.6640625" style="109" customWidth="1"/>
    <col min="1030" max="1030" width="22.5546875" style="109" customWidth="1"/>
    <col min="1031" max="1032" width="9.109375" style="109"/>
    <col min="1033" max="1033" width="13.6640625" style="109" customWidth="1"/>
    <col min="1034" max="1281" width="9.109375" style="109"/>
    <col min="1282" max="1282" width="19" style="109" customWidth="1"/>
    <col min="1283" max="1283" width="20.6640625" style="109" customWidth="1"/>
    <col min="1284" max="1284" width="40.88671875" style="109" customWidth="1"/>
    <col min="1285" max="1285" width="15.6640625" style="109" customWidth="1"/>
    <col min="1286" max="1286" width="22.5546875" style="109" customWidth="1"/>
    <col min="1287" max="1288" width="9.109375" style="109"/>
    <col min="1289" max="1289" width="13.6640625" style="109" customWidth="1"/>
    <col min="1290" max="1537" width="9.109375" style="109"/>
    <col min="1538" max="1538" width="19" style="109" customWidth="1"/>
    <col min="1539" max="1539" width="20.6640625" style="109" customWidth="1"/>
    <col min="1540" max="1540" width="40.88671875" style="109" customWidth="1"/>
    <col min="1541" max="1541" width="15.6640625" style="109" customWidth="1"/>
    <col min="1542" max="1542" width="22.5546875" style="109" customWidth="1"/>
    <col min="1543" max="1544" width="9.109375" style="109"/>
    <col min="1545" max="1545" width="13.6640625" style="109" customWidth="1"/>
    <col min="1546" max="1793" width="9.109375" style="109"/>
    <col min="1794" max="1794" width="19" style="109" customWidth="1"/>
    <col min="1795" max="1795" width="20.6640625" style="109" customWidth="1"/>
    <col min="1796" max="1796" width="40.88671875" style="109" customWidth="1"/>
    <col min="1797" max="1797" width="15.6640625" style="109" customWidth="1"/>
    <col min="1798" max="1798" width="22.5546875" style="109" customWidth="1"/>
    <col min="1799" max="1800" width="9.109375" style="109"/>
    <col min="1801" max="1801" width="13.6640625" style="109" customWidth="1"/>
    <col min="1802" max="2049" width="9.109375" style="109"/>
    <col min="2050" max="2050" width="19" style="109" customWidth="1"/>
    <col min="2051" max="2051" width="20.6640625" style="109" customWidth="1"/>
    <col min="2052" max="2052" width="40.88671875" style="109" customWidth="1"/>
    <col min="2053" max="2053" width="15.6640625" style="109" customWidth="1"/>
    <col min="2054" max="2054" width="22.5546875" style="109" customWidth="1"/>
    <col min="2055" max="2056" width="9.109375" style="109"/>
    <col min="2057" max="2057" width="13.6640625" style="109" customWidth="1"/>
    <col min="2058" max="2305" width="9.109375" style="109"/>
    <col min="2306" max="2306" width="19" style="109" customWidth="1"/>
    <col min="2307" max="2307" width="20.6640625" style="109" customWidth="1"/>
    <col min="2308" max="2308" width="40.88671875" style="109" customWidth="1"/>
    <col min="2309" max="2309" width="15.6640625" style="109" customWidth="1"/>
    <col min="2310" max="2310" width="22.5546875" style="109" customWidth="1"/>
    <col min="2311" max="2312" width="9.109375" style="109"/>
    <col min="2313" max="2313" width="13.6640625" style="109" customWidth="1"/>
    <col min="2314" max="2561" width="9.109375" style="109"/>
    <col min="2562" max="2562" width="19" style="109" customWidth="1"/>
    <col min="2563" max="2563" width="20.6640625" style="109" customWidth="1"/>
    <col min="2564" max="2564" width="40.88671875" style="109" customWidth="1"/>
    <col min="2565" max="2565" width="15.6640625" style="109" customWidth="1"/>
    <col min="2566" max="2566" width="22.5546875" style="109" customWidth="1"/>
    <col min="2567" max="2568" width="9.109375" style="109"/>
    <col min="2569" max="2569" width="13.6640625" style="109" customWidth="1"/>
    <col min="2570" max="2817" width="9.109375" style="109"/>
    <col min="2818" max="2818" width="19" style="109" customWidth="1"/>
    <col min="2819" max="2819" width="20.6640625" style="109" customWidth="1"/>
    <col min="2820" max="2820" width="40.88671875" style="109" customWidth="1"/>
    <col min="2821" max="2821" width="15.6640625" style="109" customWidth="1"/>
    <col min="2822" max="2822" width="22.5546875" style="109" customWidth="1"/>
    <col min="2823" max="2824" width="9.109375" style="109"/>
    <col min="2825" max="2825" width="13.6640625" style="109" customWidth="1"/>
    <col min="2826" max="3073" width="9.109375" style="109"/>
    <col min="3074" max="3074" width="19" style="109" customWidth="1"/>
    <col min="3075" max="3075" width="20.6640625" style="109" customWidth="1"/>
    <col min="3076" max="3076" width="40.88671875" style="109" customWidth="1"/>
    <col min="3077" max="3077" width="15.6640625" style="109" customWidth="1"/>
    <col min="3078" max="3078" width="22.5546875" style="109" customWidth="1"/>
    <col min="3079" max="3080" width="9.109375" style="109"/>
    <col min="3081" max="3081" width="13.6640625" style="109" customWidth="1"/>
    <col min="3082" max="3329" width="9.109375" style="109"/>
    <col min="3330" max="3330" width="19" style="109" customWidth="1"/>
    <col min="3331" max="3331" width="20.6640625" style="109" customWidth="1"/>
    <col min="3332" max="3332" width="40.88671875" style="109" customWidth="1"/>
    <col min="3333" max="3333" width="15.6640625" style="109" customWidth="1"/>
    <col min="3334" max="3334" width="22.5546875" style="109" customWidth="1"/>
    <col min="3335" max="3336" width="9.109375" style="109"/>
    <col min="3337" max="3337" width="13.6640625" style="109" customWidth="1"/>
    <col min="3338" max="3585" width="9.109375" style="109"/>
    <col min="3586" max="3586" width="19" style="109" customWidth="1"/>
    <col min="3587" max="3587" width="20.6640625" style="109" customWidth="1"/>
    <col min="3588" max="3588" width="40.88671875" style="109" customWidth="1"/>
    <col min="3589" max="3589" width="15.6640625" style="109" customWidth="1"/>
    <col min="3590" max="3590" width="22.5546875" style="109" customWidth="1"/>
    <col min="3591" max="3592" width="9.109375" style="109"/>
    <col min="3593" max="3593" width="13.6640625" style="109" customWidth="1"/>
    <col min="3594" max="3841" width="9.109375" style="109"/>
    <col min="3842" max="3842" width="19" style="109" customWidth="1"/>
    <col min="3843" max="3843" width="20.6640625" style="109" customWidth="1"/>
    <col min="3844" max="3844" width="40.88671875" style="109" customWidth="1"/>
    <col min="3845" max="3845" width="15.6640625" style="109" customWidth="1"/>
    <col min="3846" max="3846" width="22.5546875" style="109" customWidth="1"/>
    <col min="3847" max="3848" width="9.109375" style="109"/>
    <col min="3849" max="3849" width="13.6640625" style="109" customWidth="1"/>
    <col min="3850" max="4097" width="9.109375" style="109"/>
    <col min="4098" max="4098" width="19" style="109" customWidth="1"/>
    <col min="4099" max="4099" width="20.6640625" style="109" customWidth="1"/>
    <col min="4100" max="4100" width="40.88671875" style="109" customWidth="1"/>
    <col min="4101" max="4101" width="15.6640625" style="109" customWidth="1"/>
    <col min="4102" max="4102" width="22.5546875" style="109" customWidth="1"/>
    <col min="4103" max="4104" width="9.109375" style="109"/>
    <col min="4105" max="4105" width="13.6640625" style="109" customWidth="1"/>
    <col min="4106" max="4353" width="9.109375" style="109"/>
    <col min="4354" max="4354" width="19" style="109" customWidth="1"/>
    <col min="4355" max="4355" width="20.6640625" style="109" customWidth="1"/>
    <col min="4356" max="4356" width="40.88671875" style="109" customWidth="1"/>
    <col min="4357" max="4357" width="15.6640625" style="109" customWidth="1"/>
    <col min="4358" max="4358" width="22.5546875" style="109" customWidth="1"/>
    <col min="4359" max="4360" width="9.109375" style="109"/>
    <col min="4361" max="4361" width="13.6640625" style="109" customWidth="1"/>
    <col min="4362" max="4609" width="9.109375" style="109"/>
    <col min="4610" max="4610" width="19" style="109" customWidth="1"/>
    <col min="4611" max="4611" width="20.6640625" style="109" customWidth="1"/>
    <col min="4612" max="4612" width="40.88671875" style="109" customWidth="1"/>
    <col min="4613" max="4613" width="15.6640625" style="109" customWidth="1"/>
    <col min="4614" max="4614" width="22.5546875" style="109" customWidth="1"/>
    <col min="4615" max="4616" width="9.109375" style="109"/>
    <col min="4617" max="4617" width="13.6640625" style="109" customWidth="1"/>
    <col min="4618" max="4865" width="9.109375" style="109"/>
    <col min="4866" max="4866" width="19" style="109" customWidth="1"/>
    <col min="4867" max="4867" width="20.6640625" style="109" customWidth="1"/>
    <col min="4868" max="4868" width="40.88671875" style="109" customWidth="1"/>
    <col min="4869" max="4869" width="15.6640625" style="109" customWidth="1"/>
    <col min="4870" max="4870" width="22.5546875" style="109" customWidth="1"/>
    <col min="4871" max="4872" width="9.109375" style="109"/>
    <col min="4873" max="4873" width="13.6640625" style="109" customWidth="1"/>
    <col min="4874" max="5121" width="9.109375" style="109"/>
    <col min="5122" max="5122" width="19" style="109" customWidth="1"/>
    <col min="5123" max="5123" width="20.6640625" style="109" customWidth="1"/>
    <col min="5124" max="5124" width="40.88671875" style="109" customWidth="1"/>
    <col min="5125" max="5125" width="15.6640625" style="109" customWidth="1"/>
    <col min="5126" max="5126" width="22.5546875" style="109" customWidth="1"/>
    <col min="5127" max="5128" width="9.109375" style="109"/>
    <col min="5129" max="5129" width="13.6640625" style="109" customWidth="1"/>
    <col min="5130" max="5377" width="9.109375" style="109"/>
    <col min="5378" max="5378" width="19" style="109" customWidth="1"/>
    <col min="5379" max="5379" width="20.6640625" style="109" customWidth="1"/>
    <col min="5380" max="5380" width="40.88671875" style="109" customWidth="1"/>
    <col min="5381" max="5381" width="15.6640625" style="109" customWidth="1"/>
    <col min="5382" max="5382" width="22.5546875" style="109" customWidth="1"/>
    <col min="5383" max="5384" width="9.109375" style="109"/>
    <col min="5385" max="5385" width="13.6640625" style="109" customWidth="1"/>
    <col min="5386" max="5633" width="9.109375" style="109"/>
    <col min="5634" max="5634" width="19" style="109" customWidth="1"/>
    <col min="5635" max="5635" width="20.6640625" style="109" customWidth="1"/>
    <col min="5636" max="5636" width="40.88671875" style="109" customWidth="1"/>
    <col min="5637" max="5637" width="15.6640625" style="109" customWidth="1"/>
    <col min="5638" max="5638" width="22.5546875" style="109" customWidth="1"/>
    <col min="5639" max="5640" width="9.109375" style="109"/>
    <col min="5641" max="5641" width="13.6640625" style="109" customWidth="1"/>
    <col min="5642" max="5889" width="9.109375" style="109"/>
    <col min="5890" max="5890" width="19" style="109" customWidth="1"/>
    <col min="5891" max="5891" width="20.6640625" style="109" customWidth="1"/>
    <col min="5892" max="5892" width="40.88671875" style="109" customWidth="1"/>
    <col min="5893" max="5893" width="15.6640625" style="109" customWidth="1"/>
    <col min="5894" max="5894" width="22.5546875" style="109" customWidth="1"/>
    <col min="5895" max="5896" width="9.109375" style="109"/>
    <col min="5897" max="5897" width="13.6640625" style="109" customWidth="1"/>
    <col min="5898" max="6145" width="9.109375" style="109"/>
    <col min="6146" max="6146" width="19" style="109" customWidth="1"/>
    <col min="6147" max="6147" width="20.6640625" style="109" customWidth="1"/>
    <col min="6148" max="6148" width="40.88671875" style="109" customWidth="1"/>
    <col min="6149" max="6149" width="15.6640625" style="109" customWidth="1"/>
    <col min="6150" max="6150" width="22.5546875" style="109" customWidth="1"/>
    <col min="6151" max="6152" width="9.109375" style="109"/>
    <col min="6153" max="6153" width="13.6640625" style="109" customWidth="1"/>
    <col min="6154" max="6401" width="9.109375" style="109"/>
    <col min="6402" max="6402" width="19" style="109" customWidth="1"/>
    <col min="6403" max="6403" width="20.6640625" style="109" customWidth="1"/>
    <col min="6404" max="6404" width="40.88671875" style="109" customWidth="1"/>
    <col min="6405" max="6405" width="15.6640625" style="109" customWidth="1"/>
    <col min="6406" max="6406" width="22.5546875" style="109" customWidth="1"/>
    <col min="6407" max="6408" width="9.109375" style="109"/>
    <col min="6409" max="6409" width="13.6640625" style="109" customWidth="1"/>
    <col min="6410" max="6657" width="9.109375" style="109"/>
    <col min="6658" max="6658" width="19" style="109" customWidth="1"/>
    <col min="6659" max="6659" width="20.6640625" style="109" customWidth="1"/>
    <col min="6660" max="6660" width="40.88671875" style="109" customWidth="1"/>
    <col min="6661" max="6661" width="15.6640625" style="109" customWidth="1"/>
    <col min="6662" max="6662" width="22.5546875" style="109" customWidth="1"/>
    <col min="6663" max="6664" width="9.109375" style="109"/>
    <col min="6665" max="6665" width="13.6640625" style="109" customWidth="1"/>
    <col min="6666" max="6913" width="9.109375" style="109"/>
    <col min="6914" max="6914" width="19" style="109" customWidth="1"/>
    <col min="6915" max="6915" width="20.6640625" style="109" customWidth="1"/>
    <col min="6916" max="6916" width="40.88671875" style="109" customWidth="1"/>
    <col min="6917" max="6917" width="15.6640625" style="109" customWidth="1"/>
    <col min="6918" max="6918" width="22.5546875" style="109" customWidth="1"/>
    <col min="6919" max="6920" width="9.109375" style="109"/>
    <col min="6921" max="6921" width="13.6640625" style="109" customWidth="1"/>
    <col min="6922" max="7169" width="9.109375" style="109"/>
    <col min="7170" max="7170" width="19" style="109" customWidth="1"/>
    <col min="7171" max="7171" width="20.6640625" style="109" customWidth="1"/>
    <col min="7172" max="7172" width="40.88671875" style="109" customWidth="1"/>
    <col min="7173" max="7173" width="15.6640625" style="109" customWidth="1"/>
    <col min="7174" max="7174" width="22.5546875" style="109" customWidth="1"/>
    <col min="7175" max="7176" width="9.109375" style="109"/>
    <col min="7177" max="7177" width="13.6640625" style="109" customWidth="1"/>
    <col min="7178" max="7425" width="9.109375" style="109"/>
    <col min="7426" max="7426" width="19" style="109" customWidth="1"/>
    <col min="7427" max="7427" width="20.6640625" style="109" customWidth="1"/>
    <col min="7428" max="7428" width="40.88671875" style="109" customWidth="1"/>
    <col min="7429" max="7429" width="15.6640625" style="109" customWidth="1"/>
    <col min="7430" max="7430" width="22.5546875" style="109" customWidth="1"/>
    <col min="7431" max="7432" width="9.109375" style="109"/>
    <col min="7433" max="7433" width="13.6640625" style="109" customWidth="1"/>
    <col min="7434" max="7681" width="9.109375" style="109"/>
    <col min="7682" max="7682" width="19" style="109" customWidth="1"/>
    <col min="7683" max="7683" width="20.6640625" style="109" customWidth="1"/>
    <col min="7684" max="7684" width="40.88671875" style="109" customWidth="1"/>
    <col min="7685" max="7685" width="15.6640625" style="109" customWidth="1"/>
    <col min="7686" max="7686" width="22.5546875" style="109" customWidth="1"/>
    <col min="7687" max="7688" width="9.109375" style="109"/>
    <col min="7689" max="7689" width="13.6640625" style="109" customWidth="1"/>
    <col min="7690" max="7937" width="9.109375" style="109"/>
    <col min="7938" max="7938" width="19" style="109" customWidth="1"/>
    <col min="7939" max="7939" width="20.6640625" style="109" customWidth="1"/>
    <col min="7940" max="7940" width="40.88671875" style="109" customWidth="1"/>
    <col min="7941" max="7941" width="15.6640625" style="109" customWidth="1"/>
    <col min="7942" max="7942" width="22.5546875" style="109" customWidth="1"/>
    <col min="7943" max="7944" width="9.109375" style="109"/>
    <col min="7945" max="7945" width="13.6640625" style="109" customWidth="1"/>
    <col min="7946" max="8193" width="9.109375" style="109"/>
    <col min="8194" max="8194" width="19" style="109" customWidth="1"/>
    <col min="8195" max="8195" width="20.6640625" style="109" customWidth="1"/>
    <col min="8196" max="8196" width="40.88671875" style="109" customWidth="1"/>
    <col min="8197" max="8197" width="15.6640625" style="109" customWidth="1"/>
    <col min="8198" max="8198" width="22.5546875" style="109" customWidth="1"/>
    <col min="8199" max="8200" width="9.109375" style="109"/>
    <col min="8201" max="8201" width="13.6640625" style="109" customWidth="1"/>
    <col min="8202" max="8449" width="9.109375" style="109"/>
    <col min="8450" max="8450" width="19" style="109" customWidth="1"/>
    <col min="8451" max="8451" width="20.6640625" style="109" customWidth="1"/>
    <col min="8452" max="8452" width="40.88671875" style="109" customWidth="1"/>
    <col min="8453" max="8453" width="15.6640625" style="109" customWidth="1"/>
    <col min="8454" max="8454" width="22.5546875" style="109" customWidth="1"/>
    <col min="8455" max="8456" width="9.109375" style="109"/>
    <col min="8457" max="8457" width="13.6640625" style="109" customWidth="1"/>
    <col min="8458" max="8705" width="9.109375" style="109"/>
    <col min="8706" max="8706" width="19" style="109" customWidth="1"/>
    <col min="8707" max="8707" width="20.6640625" style="109" customWidth="1"/>
    <col min="8708" max="8708" width="40.88671875" style="109" customWidth="1"/>
    <col min="8709" max="8709" width="15.6640625" style="109" customWidth="1"/>
    <col min="8710" max="8710" width="22.5546875" style="109" customWidth="1"/>
    <col min="8711" max="8712" width="9.109375" style="109"/>
    <col min="8713" max="8713" width="13.6640625" style="109" customWidth="1"/>
    <col min="8714" max="8961" width="9.109375" style="109"/>
    <col min="8962" max="8962" width="19" style="109" customWidth="1"/>
    <col min="8963" max="8963" width="20.6640625" style="109" customWidth="1"/>
    <col min="8964" max="8964" width="40.88671875" style="109" customWidth="1"/>
    <col min="8965" max="8965" width="15.6640625" style="109" customWidth="1"/>
    <col min="8966" max="8966" width="22.5546875" style="109" customWidth="1"/>
    <col min="8967" max="8968" width="9.109375" style="109"/>
    <col min="8969" max="8969" width="13.6640625" style="109" customWidth="1"/>
    <col min="8970" max="9217" width="9.109375" style="109"/>
    <col min="9218" max="9218" width="19" style="109" customWidth="1"/>
    <col min="9219" max="9219" width="20.6640625" style="109" customWidth="1"/>
    <col min="9220" max="9220" width="40.88671875" style="109" customWidth="1"/>
    <col min="9221" max="9221" width="15.6640625" style="109" customWidth="1"/>
    <col min="9222" max="9222" width="22.5546875" style="109" customWidth="1"/>
    <col min="9223" max="9224" width="9.109375" style="109"/>
    <col min="9225" max="9225" width="13.6640625" style="109" customWidth="1"/>
    <col min="9226" max="9473" width="9.109375" style="109"/>
    <col min="9474" max="9474" width="19" style="109" customWidth="1"/>
    <col min="9475" max="9475" width="20.6640625" style="109" customWidth="1"/>
    <col min="9476" max="9476" width="40.88671875" style="109" customWidth="1"/>
    <col min="9477" max="9477" width="15.6640625" style="109" customWidth="1"/>
    <col min="9478" max="9478" width="22.5546875" style="109" customWidth="1"/>
    <col min="9479" max="9480" width="9.109375" style="109"/>
    <col min="9481" max="9481" width="13.6640625" style="109" customWidth="1"/>
    <col min="9482" max="9729" width="9.109375" style="109"/>
    <col min="9730" max="9730" width="19" style="109" customWidth="1"/>
    <col min="9731" max="9731" width="20.6640625" style="109" customWidth="1"/>
    <col min="9732" max="9732" width="40.88671875" style="109" customWidth="1"/>
    <col min="9733" max="9733" width="15.6640625" style="109" customWidth="1"/>
    <col min="9734" max="9734" width="22.5546875" style="109" customWidth="1"/>
    <col min="9735" max="9736" width="9.109375" style="109"/>
    <col min="9737" max="9737" width="13.6640625" style="109" customWidth="1"/>
    <col min="9738" max="9985" width="9.109375" style="109"/>
    <col min="9986" max="9986" width="19" style="109" customWidth="1"/>
    <col min="9987" max="9987" width="20.6640625" style="109" customWidth="1"/>
    <col min="9988" max="9988" width="40.88671875" style="109" customWidth="1"/>
    <col min="9989" max="9989" width="15.6640625" style="109" customWidth="1"/>
    <col min="9990" max="9990" width="22.5546875" style="109" customWidth="1"/>
    <col min="9991" max="9992" width="9.109375" style="109"/>
    <col min="9993" max="9993" width="13.6640625" style="109" customWidth="1"/>
    <col min="9994" max="10241" width="9.109375" style="109"/>
    <col min="10242" max="10242" width="19" style="109" customWidth="1"/>
    <col min="10243" max="10243" width="20.6640625" style="109" customWidth="1"/>
    <col min="10244" max="10244" width="40.88671875" style="109" customWidth="1"/>
    <col min="10245" max="10245" width="15.6640625" style="109" customWidth="1"/>
    <col min="10246" max="10246" width="22.5546875" style="109" customWidth="1"/>
    <col min="10247" max="10248" width="9.109375" style="109"/>
    <col min="10249" max="10249" width="13.6640625" style="109" customWidth="1"/>
    <col min="10250" max="10497" width="9.109375" style="109"/>
    <col min="10498" max="10498" width="19" style="109" customWidth="1"/>
    <col min="10499" max="10499" width="20.6640625" style="109" customWidth="1"/>
    <col min="10500" max="10500" width="40.88671875" style="109" customWidth="1"/>
    <col min="10501" max="10501" width="15.6640625" style="109" customWidth="1"/>
    <col min="10502" max="10502" width="22.5546875" style="109" customWidth="1"/>
    <col min="10503" max="10504" width="9.109375" style="109"/>
    <col min="10505" max="10505" width="13.6640625" style="109" customWidth="1"/>
    <col min="10506" max="10753" width="9.109375" style="109"/>
    <col min="10754" max="10754" width="19" style="109" customWidth="1"/>
    <col min="10755" max="10755" width="20.6640625" style="109" customWidth="1"/>
    <col min="10756" max="10756" width="40.88671875" style="109" customWidth="1"/>
    <col min="10757" max="10757" width="15.6640625" style="109" customWidth="1"/>
    <col min="10758" max="10758" width="22.5546875" style="109" customWidth="1"/>
    <col min="10759" max="10760" width="9.109375" style="109"/>
    <col min="10761" max="10761" width="13.6640625" style="109" customWidth="1"/>
    <col min="10762" max="11009" width="9.109375" style="109"/>
    <col min="11010" max="11010" width="19" style="109" customWidth="1"/>
    <col min="11011" max="11011" width="20.6640625" style="109" customWidth="1"/>
    <col min="11012" max="11012" width="40.88671875" style="109" customWidth="1"/>
    <col min="11013" max="11013" width="15.6640625" style="109" customWidth="1"/>
    <col min="11014" max="11014" width="22.5546875" style="109" customWidth="1"/>
    <col min="11015" max="11016" width="9.109375" style="109"/>
    <col min="11017" max="11017" width="13.6640625" style="109" customWidth="1"/>
    <col min="11018" max="11265" width="9.109375" style="109"/>
    <col min="11266" max="11266" width="19" style="109" customWidth="1"/>
    <col min="11267" max="11267" width="20.6640625" style="109" customWidth="1"/>
    <col min="11268" max="11268" width="40.88671875" style="109" customWidth="1"/>
    <col min="11269" max="11269" width="15.6640625" style="109" customWidth="1"/>
    <col min="11270" max="11270" width="22.5546875" style="109" customWidth="1"/>
    <col min="11271" max="11272" width="9.109375" style="109"/>
    <col min="11273" max="11273" width="13.6640625" style="109" customWidth="1"/>
    <col min="11274" max="11521" width="9.109375" style="109"/>
    <col min="11522" max="11522" width="19" style="109" customWidth="1"/>
    <col min="11523" max="11523" width="20.6640625" style="109" customWidth="1"/>
    <col min="11524" max="11524" width="40.88671875" style="109" customWidth="1"/>
    <col min="11525" max="11525" width="15.6640625" style="109" customWidth="1"/>
    <col min="11526" max="11526" width="22.5546875" style="109" customWidth="1"/>
    <col min="11527" max="11528" width="9.109375" style="109"/>
    <col min="11529" max="11529" width="13.6640625" style="109" customWidth="1"/>
    <col min="11530" max="11777" width="9.109375" style="109"/>
    <col min="11778" max="11778" width="19" style="109" customWidth="1"/>
    <col min="11779" max="11779" width="20.6640625" style="109" customWidth="1"/>
    <col min="11780" max="11780" width="40.88671875" style="109" customWidth="1"/>
    <col min="11781" max="11781" width="15.6640625" style="109" customWidth="1"/>
    <col min="11782" max="11782" width="22.5546875" style="109" customWidth="1"/>
    <col min="11783" max="11784" width="9.109375" style="109"/>
    <col min="11785" max="11785" width="13.6640625" style="109" customWidth="1"/>
    <col min="11786" max="12033" width="9.109375" style="109"/>
    <col min="12034" max="12034" width="19" style="109" customWidth="1"/>
    <col min="12035" max="12035" width="20.6640625" style="109" customWidth="1"/>
    <col min="12036" max="12036" width="40.88671875" style="109" customWidth="1"/>
    <col min="12037" max="12037" width="15.6640625" style="109" customWidth="1"/>
    <col min="12038" max="12038" width="22.5546875" style="109" customWidth="1"/>
    <col min="12039" max="12040" width="9.109375" style="109"/>
    <col min="12041" max="12041" width="13.6640625" style="109" customWidth="1"/>
    <col min="12042" max="12289" width="9.109375" style="109"/>
    <col min="12290" max="12290" width="19" style="109" customWidth="1"/>
    <col min="12291" max="12291" width="20.6640625" style="109" customWidth="1"/>
    <col min="12292" max="12292" width="40.88671875" style="109" customWidth="1"/>
    <col min="12293" max="12293" width="15.6640625" style="109" customWidth="1"/>
    <col min="12294" max="12294" width="22.5546875" style="109" customWidth="1"/>
    <col min="12295" max="12296" width="9.109375" style="109"/>
    <col min="12297" max="12297" width="13.6640625" style="109" customWidth="1"/>
    <col min="12298" max="12545" width="9.109375" style="109"/>
    <col min="12546" max="12546" width="19" style="109" customWidth="1"/>
    <col min="12547" max="12547" width="20.6640625" style="109" customWidth="1"/>
    <col min="12548" max="12548" width="40.88671875" style="109" customWidth="1"/>
    <col min="12549" max="12549" width="15.6640625" style="109" customWidth="1"/>
    <col min="12550" max="12550" width="22.5546875" style="109" customWidth="1"/>
    <col min="12551" max="12552" width="9.109375" style="109"/>
    <col min="12553" max="12553" width="13.6640625" style="109" customWidth="1"/>
    <col min="12554" max="12801" width="9.109375" style="109"/>
    <col min="12802" max="12802" width="19" style="109" customWidth="1"/>
    <col min="12803" max="12803" width="20.6640625" style="109" customWidth="1"/>
    <col min="12804" max="12804" width="40.88671875" style="109" customWidth="1"/>
    <col min="12805" max="12805" width="15.6640625" style="109" customWidth="1"/>
    <col min="12806" max="12806" width="22.5546875" style="109" customWidth="1"/>
    <col min="12807" max="12808" width="9.109375" style="109"/>
    <col min="12809" max="12809" width="13.6640625" style="109" customWidth="1"/>
    <col min="12810" max="13057" width="9.109375" style="109"/>
    <col min="13058" max="13058" width="19" style="109" customWidth="1"/>
    <col min="13059" max="13059" width="20.6640625" style="109" customWidth="1"/>
    <col min="13060" max="13060" width="40.88671875" style="109" customWidth="1"/>
    <col min="13061" max="13061" width="15.6640625" style="109" customWidth="1"/>
    <col min="13062" max="13062" width="22.5546875" style="109" customWidth="1"/>
    <col min="13063" max="13064" width="9.109375" style="109"/>
    <col min="13065" max="13065" width="13.6640625" style="109" customWidth="1"/>
    <col min="13066" max="13313" width="9.109375" style="109"/>
    <col min="13314" max="13314" width="19" style="109" customWidth="1"/>
    <col min="13315" max="13315" width="20.6640625" style="109" customWidth="1"/>
    <col min="13316" max="13316" width="40.88671875" style="109" customWidth="1"/>
    <col min="13317" max="13317" width="15.6640625" style="109" customWidth="1"/>
    <col min="13318" max="13318" width="22.5546875" style="109" customWidth="1"/>
    <col min="13319" max="13320" width="9.109375" style="109"/>
    <col min="13321" max="13321" width="13.6640625" style="109" customWidth="1"/>
    <col min="13322" max="13569" width="9.109375" style="109"/>
    <col min="13570" max="13570" width="19" style="109" customWidth="1"/>
    <col min="13571" max="13571" width="20.6640625" style="109" customWidth="1"/>
    <col min="13572" max="13572" width="40.88671875" style="109" customWidth="1"/>
    <col min="13573" max="13573" width="15.6640625" style="109" customWidth="1"/>
    <col min="13574" max="13574" width="22.5546875" style="109" customWidth="1"/>
    <col min="13575" max="13576" width="9.109375" style="109"/>
    <col min="13577" max="13577" width="13.6640625" style="109" customWidth="1"/>
    <col min="13578" max="13825" width="9.109375" style="109"/>
    <col min="13826" max="13826" width="19" style="109" customWidth="1"/>
    <col min="13827" max="13827" width="20.6640625" style="109" customWidth="1"/>
    <col min="13828" max="13828" width="40.88671875" style="109" customWidth="1"/>
    <col min="13829" max="13829" width="15.6640625" style="109" customWidth="1"/>
    <col min="13830" max="13830" width="22.5546875" style="109" customWidth="1"/>
    <col min="13831" max="13832" width="9.109375" style="109"/>
    <col min="13833" max="13833" width="13.6640625" style="109" customWidth="1"/>
    <col min="13834" max="14081" width="9.109375" style="109"/>
    <col min="14082" max="14082" width="19" style="109" customWidth="1"/>
    <col min="14083" max="14083" width="20.6640625" style="109" customWidth="1"/>
    <col min="14084" max="14084" width="40.88671875" style="109" customWidth="1"/>
    <col min="14085" max="14085" width="15.6640625" style="109" customWidth="1"/>
    <col min="14086" max="14086" width="22.5546875" style="109" customWidth="1"/>
    <col min="14087" max="14088" width="9.109375" style="109"/>
    <col min="14089" max="14089" width="13.6640625" style="109" customWidth="1"/>
    <col min="14090" max="14337" width="9.109375" style="109"/>
    <col min="14338" max="14338" width="19" style="109" customWidth="1"/>
    <col min="14339" max="14339" width="20.6640625" style="109" customWidth="1"/>
    <col min="14340" max="14340" width="40.88671875" style="109" customWidth="1"/>
    <col min="14341" max="14341" width="15.6640625" style="109" customWidth="1"/>
    <col min="14342" max="14342" width="22.5546875" style="109" customWidth="1"/>
    <col min="14343" max="14344" width="9.109375" style="109"/>
    <col min="14345" max="14345" width="13.6640625" style="109" customWidth="1"/>
    <col min="14346" max="14593" width="9.109375" style="109"/>
    <col min="14594" max="14594" width="19" style="109" customWidth="1"/>
    <col min="14595" max="14595" width="20.6640625" style="109" customWidth="1"/>
    <col min="14596" max="14596" width="40.88671875" style="109" customWidth="1"/>
    <col min="14597" max="14597" width="15.6640625" style="109" customWidth="1"/>
    <col min="14598" max="14598" width="22.5546875" style="109" customWidth="1"/>
    <col min="14599" max="14600" width="9.109375" style="109"/>
    <col min="14601" max="14601" width="13.6640625" style="109" customWidth="1"/>
    <col min="14602" max="14849" width="9.109375" style="109"/>
    <col min="14850" max="14850" width="19" style="109" customWidth="1"/>
    <col min="14851" max="14851" width="20.6640625" style="109" customWidth="1"/>
    <col min="14852" max="14852" width="40.88671875" style="109" customWidth="1"/>
    <col min="14853" max="14853" width="15.6640625" style="109" customWidth="1"/>
    <col min="14854" max="14854" width="22.5546875" style="109" customWidth="1"/>
    <col min="14855" max="14856" width="9.109375" style="109"/>
    <col min="14857" max="14857" width="13.6640625" style="109" customWidth="1"/>
    <col min="14858" max="15105" width="9.109375" style="109"/>
    <col min="15106" max="15106" width="19" style="109" customWidth="1"/>
    <col min="15107" max="15107" width="20.6640625" style="109" customWidth="1"/>
    <col min="15108" max="15108" width="40.88671875" style="109" customWidth="1"/>
    <col min="15109" max="15109" width="15.6640625" style="109" customWidth="1"/>
    <col min="15110" max="15110" width="22.5546875" style="109" customWidth="1"/>
    <col min="15111" max="15112" width="9.109375" style="109"/>
    <col min="15113" max="15113" width="13.6640625" style="109" customWidth="1"/>
    <col min="15114" max="15361" width="9.109375" style="109"/>
    <col min="15362" max="15362" width="19" style="109" customWidth="1"/>
    <col min="15363" max="15363" width="20.6640625" style="109" customWidth="1"/>
    <col min="15364" max="15364" width="40.88671875" style="109" customWidth="1"/>
    <col min="15365" max="15365" width="15.6640625" style="109" customWidth="1"/>
    <col min="15366" max="15366" width="22.5546875" style="109" customWidth="1"/>
    <col min="15367" max="15368" width="9.109375" style="109"/>
    <col min="15369" max="15369" width="13.6640625" style="109" customWidth="1"/>
    <col min="15370" max="15617" width="9.109375" style="109"/>
    <col min="15618" max="15618" width="19" style="109" customWidth="1"/>
    <col min="15619" max="15619" width="20.6640625" style="109" customWidth="1"/>
    <col min="15620" max="15620" width="40.88671875" style="109" customWidth="1"/>
    <col min="15621" max="15621" width="15.6640625" style="109" customWidth="1"/>
    <col min="15622" max="15622" width="22.5546875" style="109" customWidth="1"/>
    <col min="15623" max="15624" width="9.109375" style="109"/>
    <col min="15625" max="15625" width="13.6640625" style="109" customWidth="1"/>
    <col min="15626" max="15873" width="9.109375" style="109"/>
    <col min="15874" max="15874" width="19" style="109" customWidth="1"/>
    <col min="15875" max="15875" width="20.6640625" style="109" customWidth="1"/>
    <col min="15876" max="15876" width="40.88671875" style="109" customWidth="1"/>
    <col min="15877" max="15877" width="15.6640625" style="109" customWidth="1"/>
    <col min="15878" max="15878" width="22.5546875" style="109" customWidth="1"/>
    <col min="15879" max="15880" width="9.109375" style="109"/>
    <col min="15881" max="15881" width="13.6640625" style="109" customWidth="1"/>
    <col min="15882" max="16129" width="9.109375" style="109"/>
    <col min="16130" max="16130" width="19" style="109" customWidth="1"/>
    <col min="16131" max="16131" width="20.6640625" style="109" customWidth="1"/>
    <col min="16132" max="16132" width="40.88671875" style="109" customWidth="1"/>
    <col min="16133" max="16133" width="15.6640625" style="109" customWidth="1"/>
    <col min="16134" max="16134" width="22.5546875" style="109" customWidth="1"/>
    <col min="16135" max="16136" width="9.109375" style="109"/>
    <col min="16137" max="16137" width="13.6640625" style="109" customWidth="1"/>
    <col min="16138" max="16384" width="9.109375" style="109"/>
  </cols>
  <sheetData>
    <row r="2" spans="2:6">
      <c r="B2" s="811" t="s">
        <v>562</v>
      </c>
      <c r="C2" s="811"/>
      <c r="D2" s="811"/>
      <c r="E2" s="811"/>
      <c r="F2" s="811"/>
    </row>
    <row r="3" spans="2:6">
      <c r="B3" s="456" t="s">
        <v>593</v>
      </c>
      <c r="C3" s="812" t="s">
        <v>594</v>
      </c>
      <c r="D3" s="812"/>
      <c r="E3" s="812"/>
      <c r="F3" s="457"/>
    </row>
    <row r="4" spans="2:6" ht="28.8">
      <c r="B4" s="458" t="s">
        <v>1</v>
      </c>
      <c r="C4" s="458" t="s">
        <v>2</v>
      </c>
      <c r="D4" s="458" t="s">
        <v>3</v>
      </c>
      <c r="E4" s="459" t="s">
        <v>74</v>
      </c>
      <c r="F4" s="460" t="s">
        <v>5</v>
      </c>
    </row>
    <row r="5" spans="2:6" ht="43.2">
      <c r="B5" s="813" t="s">
        <v>75</v>
      </c>
      <c r="C5" s="813" t="s">
        <v>563</v>
      </c>
      <c r="D5" s="461" t="s">
        <v>564</v>
      </c>
      <c r="E5" s="461"/>
      <c r="F5" s="462">
        <v>150000</v>
      </c>
    </row>
    <row r="6" spans="2:6" ht="28.8">
      <c r="B6" s="813"/>
      <c r="C6" s="813"/>
      <c r="D6" s="461" t="s">
        <v>565</v>
      </c>
      <c r="E6" s="461"/>
      <c r="F6" s="462">
        <v>8000000</v>
      </c>
    </row>
    <row r="7" spans="2:6" ht="28.8">
      <c r="B7" s="813"/>
      <c r="C7" s="813"/>
      <c r="D7" s="461" t="s">
        <v>566</v>
      </c>
      <c r="E7" s="461"/>
      <c r="F7" s="462">
        <v>400000</v>
      </c>
    </row>
    <row r="8" spans="2:6" ht="43.2">
      <c r="B8" s="813"/>
      <c r="C8" s="813"/>
      <c r="D8" s="461" t="s">
        <v>567</v>
      </c>
      <c r="E8" s="461"/>
      <c r="F8" s="462">
        <v>171000</v>
      </c>
    </row>
    <row r="9" spans="2:6" ht="43.2">
      <c r="B9" s="813"/>
      <c r="C9" s="813"/>
      <c r="D9" s="461" t="s">
        <v>568</v>
      </c>
      <c r="E9" s="461"/>
      <c r="F9" s="462">
        <v>70000</v>
      </c>
    </row>
    <row r="10" spans="2:6" ht="28.8">
      <c r="B10" s="813"/>
      <c r="C10" s="813"/>
      <c r="D10" s="461" t="s">
        <v>569</v>
      </c>
      <c r="E10" s="461"/>
      <c r="F10" s="462">
        <v>40000</v>
      </c>
    </row>
    <row r="11" spans="2:6" ht="28.8">
      <c r="B11" s="813"/>
      <c r="C11" s="813"/>
      <c r="D11" s="461" t="s">
        <v>570</v>
      </c>
      <c r="E11" s="461"/>
      <c r="F11" s="462">
        <v>80000</v>
      </c>
    </row>
    <row r="12" spans="2:6" ht="43.2">
      <c r="B12" s="813"/>
      <c r="C12" s="813"/>
      <c r="D12" s="461" t="s">
        <v>571</v>
      </c>
      <c r="E12" s="461"/>
      <c r="F12" s="462">
        <v>400000</v>
      </c>
    </row>
    <row r="13" spans="2:6" ht="43.2">
      <c r="B13" s="813"/>
      <c r="C13" s="813"/>
      <c r="D13" s="461" t="s">
        <v>572</v>
      </c>
      <c r="E13" s="461"/>
      <c r="F13" s="462">
        <v>250000</v>
      </c>
    </row>
    <row r="14" spans="2:6" ht="57.6">
      <c r="B14" s="813"/>
      <c r="C14" s="813"/>
      <c r="D14" s="461" t="s">
        <v>573</v>
      </c>
      <c r="E14" s="461"/>
      <c r="F14" s="462">
        <v>3500000</v>
      </c>
    </row>
    <row r="15" spans="2:6" ht="57.6">
      <c r="B15" s="813"/>
      <c r="C15" s="813"/>
      <c r="D15" s="461" t="s">
        <v>574</v>
      </c>
      <c r="E15" s="461"/>
      <c r="F15" s="462">
        <v>89000</v>
      </c>
    </row>
    <row r="16" spans="2:6" ht="43.2">
      <c r="B16" s="813"/>
      <c r="C16" s="813"/>
      <c r="D16" s="461" t="s">
        <v>575</v>
      </c>
      <c r="E16" s="461"/>
      <c r="F16" s="462">
        <v>143000</v>
      </c>
    </row>
    <row r="17" spans="2:11">
      <c r="B17" s="813"/>
      <c r="C17" s="813"/>
      <c r="D17" s="813"/>
      <c r="E17" s="813"/>
      <c r="F17" s="463">
        <f>SUM(F5:F16)</f>
        <v>13293000</v>
      </c>
    </row>
    <row r="18" spans="2:11">
      <c r="B18" s="802" t="s">
        <v>576</v>
      </c>
      <c r="C18" s="802" t="s">
        <v>258</v>
      </c>
      <c r="D18" s="461" t="s">
        <v>577</v>
      </c>
      <c r="E18" s="461"/>
      <c r="F18" s="462">
        <v>280202.43</v>
      </c>
    </row>
    <row r="19" spans="2:11">
      <c r="B19" s="803"/>
      <c r="C19" s="803"/>
      <c r="D19" s="461" t="s">
        <v>578</v>
      </c>
      <c r="E19" s="461"/>
      <c r="F19" s="462">
        <v>292920</v>
      </c>
    </row>
    <row r="20" spans="2:11">
      <c r="B20" s="803"/>
      <c r="C20" s="803"/>
      <c r="D20" s="461" t="s">
        <v>579</v>
      </c>
      <c r="E20" s="464"/>
      <c r="F20" s="462">
        <v>220000</v>
      </c>
    </row>
    <row r="21" spans="2:11">
      <c r="B21" s="803"/>
      <c r="C21" s="803"/>
      <c r="D21" s="461" t="s">
        <v>580</v>
      </c>
      <c r="E21" s="464"/>
      <c r="F21" s="462">
        <v>123470</v>
      </c>
    </row>
    <row r="22" spans="2:11" ht="28.8">
      <c r="B22" s="803"/>
      <c r="C22" s="803"/>
      <c r="D22" s="461" t="s">
        <v>581</v>
      </c>
      <c r="E22" s="464"/>
      <c r="F22" s="462">
        <v>520000</v>
      </c>
    </row>
    <row r="23" spans="2:11">
      <c r="B23" s="803"/>
      <c r="C23" s="803"/>
      <c r="D23" s="461" t="s">
        <v>582</v>
      </c>
      <c r="E23" s="464"/>
      <c r="F23" s="462">
        <v>390000</v>
      </c>
    </row>
    <row r="24" spans="2:11">
      <c r="B24" s="803"/>
      <c r="C24" s="803"/>
      <c r="D24" s="461" t="s">
        <v>583</v>
      </c>
      <c r="E24" s="461"/>
      <c r="F24" s="462">
        <v>810000</v>
      </c>
    </row>
    <row r="25" spans="2:11">
      <c r="B25" s="803"/>
      <c r="C25" s="803"/>
      <c r="D25" s="461" t="s">
        <v>584</v>
      </c>
      <c r="E25" s="461"/>
      <c r="F25" s="462">
        <v>3870000</v>
      </c>
    </row>
    <row r="26" spans="2:11">
      <c r="B26" s="803"/>
      <c r="C26" s="803"/>
      <c r="D26" s="461" t="s">
        <v>585</v>
      </c>
      <c r="E26" s="465"/>
      <c r="F26" s="462">
        <v>200000</v>
      </c>
    </row>
    <row r="27" spans="2:11" ht="28.8">
      <c r="B27" s="803"/>
      <c r="C27" s="803"/>
      <c r="D27" s="467" t="s">
        <v>586</v>
      </c>
      <c r="E27" s="465"/>
      <c r="F27" s="468">
        <v>140000</v>
      </c>
      <c r="G27" s="800" t="s">
        <v>595</v>
      </c>
      <c r="H27" s="801"/>
      <c r="I27" s="801"/>
      <c r="J27" s="801"/>
      <c r="K27" s="801"/>
    </row>
    <row r="28" spans="2:11">
      <c r="B28" s="803"/>
      <c r="C28" s="803"/>
      <c r="D28" s="461" t="s">
        <v>587</v>
      </c>
      <c r="E28" s="465"/>
      <c r="F28" s="462">
        <v>930000</v>
      </c>
    </row>
    <row r="29" spans="2:11">
      <c r="B29" s="803"/>
      <c r="C29" s="803"/>
      <c r="D29" s="469" t="s">
        <v>596</v>
      </c>
      <c r="E29" s="470">
        <v>7</v>
      </c>
      <c r="F29" s="471">
        <v>41500</v>
      </c>
    </row>
    <row r="30" spans="2:11">
      <c r="B30" s="803"/>
      <c r="C30" s="803"/>
      <c r="D30" s="469" t="s">
        <v>597</v>
      </c>
      <c r="E30" s="470">
        <v>10</v>
      </c>
      <c r="F30" s="471">
        <v>43800</v>
      </c>
    </row>
    <row r="31" spans="2:11">
      <c r="B31" s="803"/>
      <c r="C31" s="804"/>
      <c r="D31" s="469" t="s">
        <v>598</v>
      </c>
      <c r="E31" s="470">
        <v>100</v>
      </c>
      <c r="F31" s="471">
        <v>12000</v>
      </c>
    </row>
    <row r="32" spans="2:11">
      <c r="B32" s="803"/>
      <c r="C32" s="802" t="s">
        <v>80</v>
      </c>
      <c r="D32" s="805"/>
      <c r="E32" s="806"/>
      <c r="F32" s="463">
        <f>SUM(F28:F31,F18:F26)</f>
        <v>7733892.4299999997</v>
      </c>
    </row>
    <row r="33" spans="2:6">
      <c r="B33" s="803"/>
      <c r="C33" s="803"/>
      <c r="D33" s="461" t="s">
        <v>588</v>
      </c>
      <c r="E33" s="465"/>
      <c r="F33" s="462">
        <v>550000</v>
      </c>
    </row>
    <row r="34" spans="2:6" ht="72">
      <c r="B34" s="803"/>
      <c r="C34" s="803"/>
      <c r="D34" s="461" t="s">
        <v>589</v>
      </c>
      <c r="E34" s="465"/>
      <c r="F34" s="462">
        <v>690000</v>
      </c>
    </row>
    <row r="35" spans="2:6" ht="57.6">
      <c r="B35" s="803"/>
      <c r="C35" s="803"/>
      <c r="D35" s="461" t="s">
        <v>590</v>
      </c>
      <c r="E35" s="465"/>
      <c r="F35" s="462">
        <v>2160000</v>
      </c>
    </row>
    <row r="36" spans="2:6" ht="43.2">
      <c r="B36" s="803"/>
      <c r="C36" s="803"/>
      <c r="D36" s="461" t="s">
        <v>591</v>
      </c>
      <c r="E36" s="465"/>
      <c r="F36" s="462">
        <v>1090000</v>
      </c>
    </row>
    <row r="37" spans="2:6" ht="28.8">
      <c r="B37" s="803"/>
      <c r="C37" s="803"/>
      <c r="D37" s="461" t="s">
        <v>592</v>
      </c>
      <c r="E37" s="465"/>
      <c r="F37" s="462">
        <v>960000</v>
      </c>
    </row>
    <row r="38" spans="2:6">
      <c r="B38" s="803"/>
      <c r="C38" s="803"/>
      <c r="D38" s="807"/>
      <c r="E38" s="808"/>
      <c r="F38" s="463">
        <f>SUM(F33:F37)</f>
        <v>5450000</v>
      </c>
    </row>
    <row r="39" spans="2:6">
      <c r="B39" s="804"/>
      <c r="C39" s="804"/>
      <c r="D39" s="809"/>
      <c r="E39" s="810"/>
      <c r="F39" s="466">
        <f>SUM(F38,F32,F17)</f>
        <v>26476892.43</v>
      </c>
    </row>
  </sheetData>
  <mergeCells count="11">
    <mergeCell ref="G27:K27"/>
    <mergeCell ref="C32:C39"/>
    <mergeCell ref="D32:E32"/>
    <mergeCell ref="D38:E39"/>
    <mergeCell ref="B2:F2"/>
    <mergeCell ref="C3:E3"/>
    <mergeCell ref="B5:B17"/>
    <mergeCell ref="C5:C17"/>
    <mergeCell ref="D17:E17"/>
    <mergeCell ref="B18:B39"/>
    <mergeCell ref="C18:C31"/>
  </mergeCells>
  <pageMargins left="0.511811024" right="0.511811024" top="0.78740157499999996" bottom="0.78740157499999996" header="0.31496062000000002" footer="0.31496062000000002"/>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4"/>
  <dimension ref="B2:F26"/>
  <sheetViews>
    <sheetView workbookViewId="0"/>
  </sheetViews>
  <sheetFormatPr defaultColWidth="9.109375" defaultRowHeight="13.8"/>
  <cols>
    <col min="1" max="1" width="9.109375" style="16"/>
    <col min="2" max="2" width="33.44140625" style="16" customWidth="1"/>
    <col min="3" max="3" width="19" style="16" customWidth="1"/>
    <col min="4" max="4" width="33.33203125" style="16" customWidth="1"/>
    <col min="5" max="6" width="18.5546875" style="16" customWidth="1"/>
    <col min="7" max="16384" width="9.109375" style="16"/>
  </cols>
  <sheetData>
    <row r="2" spans="2:6">
      <c r="B2" s="552" t="s">
        <v>48</v>
      </c>
      <c r="C2" s="552"/>
      <c r="D2" s="552"/>
      <c r="E2" s="552"/>
      <c r="F2" s="552"/>
    </row>
    <row r="3" spans="2:6" ht="15" customHeight="1">
      <c r="B3" s="538" t="s">
        <v>70</v>
      </c>
      <c r="C3" s="556"/>
      <c r="D3" s="556"/>
      <c r="E3" s="556"/>
      <c r="F3" s="556"/>
    </row>
    <row r="4" spans="2:6" ht="27.6">
      <c r="B4" s="201" t="s">
        <v>1</v>
      </c>
      <c r="C4" s="201" t="s">
        <v>2</v>
      </c>
      <c r="D4" s="201" t="s">
        <v>3</v>
      </c>
      <c r="E4" s="202" t="s">
        <v>4</v>
      </c>
      <c r="F4" s="203" t="s">
        <v>5</v>
      </c>
    </row>
    <row r="5" spans="2:6" ht="69">
      <c r="B5" s="539" t="s">
        <v>50</v>
      </c>
      <c r="C5" s="553" t="s">
        <v>9</v>
      </c>
      <c r="D5" s="125" t="s">
        <v>51</v>
      </c>
      <c r="E5" s="125">
        <v>150</v>
      </c>
      <c r="F5" s="213">
        <v>2000000</v>
      </c>
    </row>
    <row r="6" spans="2:6" ht="82.8">
      <c r="B6" s="539"/>
      <c r="C6" s="554"/>
      <c r="D6" s="125" t="s">
        <v>52</v>
      </c>
      <c r="E6" s="125">
        <v>74</v>
      </c>
      <c r="F6" s="213">
        <v>2000000</v>
      </c>
    </row>
    <row r="7" spans="2:6" ht="55.2">
      <c r="B7" s="539"/>
      <c r="C7" s="554"/>
      <c r="D7" s="228" t="s">
        <v>53</v>
      </c>
      <c r="E7" s="228">
        <v>137</v>
      </c>
      <c r="F7" s="229">
        <v>2000000</v>
      </c>
    </row>
    <row r="8" spans="2:6">
      <c r="B8" s="539"/>
      <c r="C8" s="555"/>
      <c r="D8" s="212"/>
      <c r="E8" s="225"/>
      <c r="F8" s="226">
        <f>SUM(F5,F6,F7)</f>
        <v>6000000</v>
      </c>
    </row>
    <row r="9" spans="2:6" ht="207">
      <c r="B9" s="553" t="s">
        <v>6</v>
      </c>
      <c r="C9" s="547" t="s">
        <v>11</v>
      </c>
      <c r="D9" s="228" t="s">
        <v>54</v>
      </c>
      <c r="E9" s="169"/>
      <c r="F9" s="170">
        <v>210000</v>
      </c>
    </row>
    <row r="10" spans="2:6" ht="27.6">
      <c r="B10" s="554"/>
      <c r="C10" s="548"/>
      <c r="D10" s="168" t="s">
        <v>55</v>
      </c>
      <c r="E10" s="169"/>
      <c r="F10" s="170">
        <v>3444000</v>
      </c>
    </row>
    <row r="11" spans="2:6" ht="27.6">
      <c r="B11" s="554"/>
      <c r="C11" s="548"/>
      <c r="D11" s="168" t="s">
        <v>56</v>
      </c>
      <c r="E11" s="169">
        <v>4</v>
      </c>
      <c r="F11" s="170">
        <v>275000</v>
      </c>
    </row>
    <row r="12" spans="2:6" ht="27.6">
      <c r="B12" s="554"/>
      <c r="C12" s="548"/>
      <c r="D12" s="168" t="s">
        <v>57</v>
      </c>
      <c r="E12" s="169">
        <v>13</v>
      </c>
      <c r="F12" s="170">
        <v>558126.4</v>
      </c>
    </row>
    <row r="13" spans="2:6" ht="27.6">
      <c r="B13" s="554"/>
      <c r="C13" s="548"/>
      <c r="D13" s="168" t="s">
        <v>58</v>
      </c>
      <c r="E13" s="169">
        <v>40</v>
      </c>
      <c r="F13" s="170">
        <v>193000</v>
      </c>
    </row>
    <row r="14" spans="2:6">
      <c r="B14" s="554"/>
      <c r="C14" s="548"/>
      <c r="D14" s="168" t="s">
        <v>59</v>
      </c>
      <c r="E14" s="169">
        <v>360</v>
      </c>
      <c r="F14" s="170">
        <v>864720</v>
      </c>
    </row>
    <row r="15" spans="2:6" ht="69">
      <c r="B15" s="554"/>
      <c r="C15" s="548"/>
      <c r="D15" s="228" t="s">
        <v>60</v>
      </c>
      <c r="E15" s="169"/>
      <c r="F15" s="170">
        <v>316611.76</v>
      </c>
    </row>
    <row r="16" spans="2:6" ht="41.4">
      <c r="B16" s="554"/>
      <c r="C16" s="548"/>
      <c r="D16" s="168" t="s">
        <v>61</v>
      </c>
      <c r="E16" s="169"/>
      <c r="F16" s="170">
        <v>170000</v>
      </c>
    </row>
    <row r="17" spans="2:6">
      <c r="B17" s="554"/>
      <c r="C17" s="548"/>
      <c r="D17" s="168" t="s">
        <v>71</v>
      </c>
      <c r="E17" s="169">
        <v>60</v>
      </c>
      <c r="F17" s="170">
        <v>360000</v>
      </c>
    </row>
    <row r="18" spans="2:6" ht="27.6">
      <c r="B18" s="555"/>
      <c r="C18" s="549"/>
      <c r="D18" s="168" t="s">
        <v>72</v>
      </c>
      <c r="E18" s="169"/>
      <c r="F18" s="170">
        <v>230490.66</v>
      </c>
    </row>
    <row r="19" spans="2:6" ht="55.2">
      <c r="B19" s="539" t="s">
        <v>62</v>
      </c>
      <c r="C19" s="539" t="s">
        <v>63</v>
      </c>
      <c r="D19" s="168" t="s">
        <v>64</v>
      </c>
      <c r="E19" s="169"/>
      <c r="F19" s="170">
        <v>52000</v>
      </c>
    </row>
    <row r="20" spans="2:6" ht="55.2">
      <c r="B20" s="539"/>
      <c r="C20" s="539"/>
      <c r="D20" s="168" t="s">
        <v>65</v>
      </c>
      <c r="E20" s="169"/>
      <c r="F20" s="170">
        <v>83691.88</v>
      </c>
    </row>
    <row r="21" spans="2:6">
      <c r="B21" s="539"/>
      <c r="C21" s="539"/>
      <c r="D21" s="546"/>
      <c r="E21" s="546"/>
      <c r="F21" s="230">
        <f>SUM(F9:F20)</f>
        <v>6757640.7000000002</v>
      </c>
    </row>
    <row r="22" spans="2:6" ht="69">
      <c r="B22" s="539"/>
      <c r="C22" s="547" t="s">
        <v>66</v>
      </c>
      <c r="D22" s="228" t="s">
        <v>67</v>
      </c>
      <c r="E22" s="169"/>
      <c r="F22" s="170">
        <v>1896283.55</v>
      </c>
    </row>
    <row r="23" spans="2:6" ht="82.8">
      <c r="B23" s="539"/>
      <c r="C23" s="548"/>
      <c r="D23" s="228" t="s">
        <v>68</v>
      </c>
      <c r="E23" s="169"/>
      <c r="F23" s="231">
        <v>4680000</v>
      </c>
    </row>
    <row r="24" spans="2:6" ht="55.8" thickBot="1">
      <c r="B24" s="539"/>
      <c r="C24" s="548"/>
      <c r="D24" s="168" t="s">
        <v>69</v>
      </c>
      <c r="E24" s="169"/>
      <c r="F24" s="231">
        <v>316611.76</v>
      </c>
    </row>
    <row r="25" spans="2:6" ht="14.4" thickBot="1">
      <c r="B25" s="539"/>
      <c r="C25" s="549"/>
      <c r="D25" s="550"/>
      <c r="E25" s="551"/>
      <c r="F25" s="7">
        <f>SUM(F22:F24)</f>
        <v>6892895.3099999996</v>
      </c>
    </row>
    <row r="26" spans="2:6" ht="14.4" thickBot="1">
      <c r="F26" s="19">
        <f>SUM(F25,F21,F8)</f>
        <v>19650536.009999998</v>
      </c>
    </row>
  </sheetData>
  <sheetProtection selectLockedCells="1" selectUnlockedCells="1"/>
  <mergeCells count="11">
    <mergeCell ref="B2:F2"/>
    <mergeCell ref="B5:B8"/>
    <mergeCell ref="C5:C8"/>
    <mergeCell ref="B3:F3"/>
    <mergeCell ref="B9:B18"/>
    <mergeCell ref="C9:C18"/>
    <mergeCell ref="B19:B25"/>
    <mergeCell ref="C19:C21"/>
    <mergeCell ref="D21:E21"/>
    <mergeCell ref="C22:C25"/>
    <mergeCell ref="D25:E25"/>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10"/>
  <dimension ref="B2:J24"/>
  <sheetViews>
    <sheetView workbookViewId="0"/>
  </sheetViews>
  <sheetFormatPr defaultRowHeight="13.8"/>
  <cols>
    <col min="1" max="1" width="9.109375" style="118"/>
    <col min="2" max="2" width="41.6640625" style="118" bestFit="1" customWidth="1"/>
    <col min="3" max="3" width="15.6640625" style="118" bestFit="1" customWidth="1"/>
    <col min="4" max="4" width="41.5546875" style="118" customWidth="1"/>
    <col min="5" max="5" width="7" style="118" bestFit="1" customWidth="1"/>
    <col min="6" max="6" width="18.33203125" style="118" bestFit="1" customWidth="1"/>
    <col min="7" max="7" width="9.109375" style="118"/>
    <col min="8" max="8" width="31.33203125" style="118" bestFit="1" customWidth="1"/>
    <col min="9" max="9" width="15.6640625" style="118" bestFit="1" customWidth="1"/>
    <col min="10" max="10" width="44.6640625" style="118" bestFit="1" customWidth="1"/>
    <col min="11" max="11" width="6.33203125" style="118" bestFit="1" customWidth="1"/>
    <col min="12" max="12" width="15.5546875" style="118" bestFit="1" customWidth="1"/>
    <col min="13" max="257" width="9.109375" style="118"/>
    <col min="258" max="258" width="41.6640625" style="118" bestFit="1" customWidth="1"/>
    <col min="259" max="259" width="15.6640625" style="118" bestFit="1" customWidth="1"/>
    <col min="260" max="260" width="41.5546875" style="118" customWidth="1"/>
    <col min="261" max="261" width="7" style="118" bestFit="1" customWidth="1"/>
    <col min="262" max="262" width="18.33203125" style="118" bestFit="1" customWidth="1"/>
    <col min="263" max="263" width="9.109375" style="118"/>
    <col min="264" max="264" width="31.33203125" style="118" bestFit="1" customWidth="1"/>
    <col min="265" max="265" width="15.6640625" style="118" bestFit="1" customWidth="1"/>
    <col min="266" max="266" width="44.6640625" style="118" bestFit="1" customWidth="1"/>
    <col min="267" max="267" width="6.33203125" style="118" bestFit="1" customWidth="1"/>
    <col min="268" max="268" width="15.5546875" style="118" bestFit="1" customWidth="1"/>
    <col min="269" max="513" width="9.109375" style="118"/>
    <col min="514" max="514" width="41.6640625" style="118" bestFit="1" customWidth="1"/>
    <col min="515" max="515" width="15.6640625" style="118" bestFit="1" customWidth="1"/>
    <col min="516" max="516" width="41.5546875" style="118" customWidth="1"/>
    <col min="517" max="517" width="7" style="118" bestFit="1" customWidth="1"/>
    <col min="518" max="518" width="18.33203125" style="118" bestFit="1" customWidth="1"/>
    <col min="519" max="519" width="9.109375" style="118"/>
    <col min="520" max="520" width="31.33203125" style="118" bestFit="1" customWidth="1"/>
    <col min="521" max="521" width="15.6640625" style="118" bestFit="1" customWidth="1"/>
    <col min="522" max="522" width="44.6640625" style="118" bestFit="1" customWidth="1"/>
    <col min="523" max="523" width="6.33203125" style="118" bestFit="1" customWidth="1"/>
    <col min="524" max="524" width="15.5546875" style="118" bestFit="1" customWidth="1"/>
    <col min="525" max="769" width="9.109375" style="118"/>
    <col min="770" max="770" width="41.6640625" style="118" bestFit="1" customWidth="1"/>
    <col min="771" max="771" width="15.6640625" style="118" bestFit="1" customWidth="1"/>
    <col min="772" max="772" width="41.5546875" style="118" customWidth="1"/>
    <col min="773" max="773" width="7" style="118" bestFit="1" customWidth="1"/>
    <col min="774" max="774" width="18.33203125" style="118" bestFit="1" customWidth="1"/>
    <col min="775" max="775" width="9.109375" style="118"/>
    <col min="776" max="776" width="31.33203125" style="118" bestFit="1" customWidth="1"/>
    <col min="777" max="777" width="15.6640625" style="118" bestFit="1" customWidth="1"/>
    <col min="778" max="778" width="44.6640625" style="118" bestFit="1" customWidth="1"/>
    <col min="779" max="779" width="6.33203125" style="118" bestFit="1" customWidth="1"/>
    <col min="780" max="780" width="15.5546875" style="118" bestFit="1" customWidth="1"/>
    <col min="781" max="1025" width="9.109375" style="118"/>
    <col min="1026" max="1026" width="41.6640625" style="118" bestFit="1" customWidth="1"/>
    <col min="1027" max="1027" width="15.6640625" style="118" bestFit="1" customWidth="1"/>
    <col min="1028" max="1028" width="41.5546875" style="118" customWidth="1"/>
    <col min="1029" max="1029" width="7" style="118" bestFit="1" customWidth="1"/>
    <col min="1030" max="1030" width="18.33203125" style="118" bestFit="1" customWidth="1"/>
    <col min="1031" max="1031" width="9.109375" style="118"/>
    <col min="1032" max="1032" width="31.33203125" style="118" bestFit="1" customWidth="1"/>
    <col min="1033" max="1033" width="15.6640625" style="118" bestFit="1" customWidth="1"/>
    <col min="1034" max="1034" width="44.6640625" style="118" bestFit="1" customWidth="1"/>
    <col min="1035" max="1035" width="6.33203125" style="118" bestFit="1" customWidth="1"/>
    <col min="1036" max="1036" width="15.5546875" style="118" bestFit="1" customWidth="1"/>
    <col min="1037" max="1281" width="9.109375" style="118"/>
    <col min="1282" max="1282" width="41.6640625" style="118" bestFit="1" customWidth="1"/>
    <col min="1283" max="1283" width="15.6640625" style="118" bestFit="1" customWidth="1"/>
    <col min="1284" max="1284" width="41.5546875" style="118" customWidth="1"/>
    <col min="1285" max="1285" width="7" style="118" bestFit="1" customWidth="1"/>
    <col min="1286" max="1286" width="18.33203125" style="118" bestFit="1" customWidth="1"/>
    <col min="1287" max="1287" width="9.109375" style="118"/>
    <col min="1288" max="1288" width="31.33203125" style="118" bestFit="1" customWidth="1"/>
    <col min="1289" max="1289" width="15.6640625" style="118" bestFit="1" customWidth="1"/>
    <col min="1290" max="1290" width="44.6640625" style="118" bestFit="1" customWidth="1"/>
    <col min="1291" max="1291" width="6.33203125" style="118" bestFit="1" customWidth="1"/>
    <col min="1292" max="1292" width="15.5546875" style="118" bestFit="1" customWidth="1"/>
    <col min="1293" max="1537" width="9.109375" style="118"/>
    <col min="1538" max="1538" width="41.6640625" style="118" bestFit="1" customWidth="1"/>
    <col min="1539" max="1539" width="15.6640625" style="118" bestFit="1" customWidth="1"/>
    <col min="1540" max="1540" width="41.5546875" style="118" customWidth="1"/>
    <col min="1541" max="1541" width="7" style="118" bestFit="1" customWidth="1"/>
    <col min="1542" max="1542" width="18.33203125" style="118" bestFit="1" customWidth="1"/>
    <col min="1543" max="1543" width="9.109375" style="118"/>
    <col min="1544" max="1544" width="31.33203125" style="118" bestFit="1" customWidth="1"/>
    <col min="1545" max="1545" width="15.6640625" style="118" bestFit="1" customWidth="1"/>
    <col min="1546" max="1546" width="44.6640625" style="118" bestFit="1" customWidth="1"/>
    <col min="1547" max="1547" width="6.33203125" style="118" bestFit="1" customWidth="1"/>
    <col min="1548" max="1548" width="15.5546875" style="118" bestFit="1" customWidth="1"/>
    <col min="1549" max="1793" width="9.109375" style="118"/>
    <col min="1794" max="1794" width="41.6640625" style="118" bestFit="1" customWidth="1"/>
    <col min="1795" max="1795" width="15.6640625" style="118" bestFit="1" customWidth="1"/>
    <col min="1796" max="1796" width="41.5546875" style="118" customWidth="1"/>
    <col min="1797" max="1797" width="7" style="118" bestFit="1" customWidth="1"/>
    <col min="1798" max="1798" width="18.33203125" style="118" bestFit="1" customWidth="1"/>
    <col min="1799" max="1799" width="9.109375" style="118"/>
    <col min="1800" max="1800" width="31.33203125" style="118" bestFit="1" customWidth="1"/>
    <col min="1801" max="1801" width="15.6640625" style="118" bestFit="1" customWidth="1"/>
    <col min="1802" max="1802" width="44.6640625" style="118" bestFit="1" customWidth="1"/>
    <col min="1803" max="1803" width="6.33203125" style="118" bestFit="1" customWidth="1"/>
    <col min="1804" max="1804" width="15.5546875" style="118" bestFit="1" customWidth="1"/>
    <col min="1805" max="2049" width="9.109375" style="118"/>
    <col min="2050" max="2050" width="41.6640625" style="118" bestFit="1" customWidth="1"/>
    <col min="2051" max="2051" width="15.6640625" style="118" bestFit="1" customWidth="1"/>
    <col min="2052" max="2052" width="41.5546875" style="118" customWidth="1"/>
    <col min="2053" max="2053" width="7" style="118" bestFit="1" customWidth="1"/>
    <col min="2054" max="2054" width="18.33203125" style="118" bestFit="1" customWidth="1"/>
    <col min="2055" max="2055" width="9.109375" style="118"/>
    <col min="2056" max="2056" width="31.33203125" style="118" bestFit="1" customWidth="1"/>
    <col min="2057" max="2057" width="15.6640625" style="118" bestFit="1" customWidth="1"/>
    <col min="2058" max="2058" width="44.6640625" style="118" bestFit="1" customWidth="1"/>
    <col min="2059" max="2059" width="6.33203125" style="118" bestFit="1" customWidth="1"/>
    <col min="2060" max="2060" width="15.5546875" style="118" bestFit="1" customWidth="1"/>
    <col min="2061" max="2305" width="9.109375" style="118"/>
    <col min="2306" max="2306" width="41.6640625" style="118" bestFit="1" customWidth="1"/>
    <col min="2307" max="2307" width="15.6640625" style="118" bestFit="1" customWidth="1"/>
    <col min="2308" max="2308" width="41.5546875" style="118" customWidth="1"/>
    <col min="2309" max="2309" width="7" style="118" bestFit="1" customWidth="1"/>
    <col min="2310" max="2310" width="18.33203125" style="118" bestFit="1" customWidth="1"/>
    <col min="2311" max="2311" width="9.109375" style="118"/>
    <col min="2312" max="2312" width="31.33203125" style="118" bestFit="1" customWidth="1"/>
    <col min="2313" max="2313" width="15.6640625" style="118" bestFit="1" customWidth="1"/>
    <col min="2314" max="2314" width="44.6640625" style="118" bestFit="1" customWidth="1"/>
    <col min="2315" max="2315" width="6.33203125" style="118" bestFit="1" customWidth="1"/>
    <col min="2316" max="2316" width="15.5546875" style="118" bestFit="1" customWidth="1"/>
    <col min="2317" max="2561" width="9.109375" style="118"/>
    <col min="2562" max="2562" width="41.6640625" style="118" bestFit="1" customWidth="1"/>
    <col min="2563" max="2563" width="15.6640625" style="118" bestFit="1" customWidth="1"/>
    <col min="2564" max="2564" width="41.5546875" style="118" customWidth="1"/>
    <col min="2565" max="2565" width="7" style="118" bestFit="1" customWidth="1"/>
    <col min="2566" max="2566" width="18.33203125" style="118" bestFit="1" customWidth="1"/>
    <col min="2567" max="2567" width="9.109375" style="118"/>
    <col min="2568" max="2568" width="31.33203125" style="118" bestFit="1" customWidth="1"/>
    <col min="2569" max="2569" width="15.6640625" style="118" bestFit="1" customWidth="1"/>
    <col min="2570" max="2570" width="44.6640625" style="118" bestFit="1" customWidth="1"/>
    <col min="2571" max="2571" width="6.33203125" style="118" bestFit="1" customWidth="1"/>
    <col min="2572" max="2572" width="15.5546875" style="118" bestFit="1" customWidth="1"/>
    <col min="2573" max="2817" width="9.109375" style="118"/>
    <col min="2818" max="2818" width="41.6640625" style="118" bestFit="1" customWidth="1"/>
    <col min="2819" max="2819" width="15.6640625" style="118" bestFit="1" customWidth="1"/>
    <col min="2820" max="2820" width="41.5546875" style="118" customWidth="1"/>
    <col min="2821" max="2821" width="7" style="118" bestFit="1" customWidth="1"/>
    <col min="2822" max="2822" width="18.33203125" style="118" bestFit="1" customWidth="1"/>
    <col min="2823" max="2823" width="9.109375" style="118"/>
    <col min="2824" max="2824" width="31.33203125" style="118" bestFit="1" customWidth="1"/>
    <col min="2825" max="2825" width="15.6640625" style="118" bestFit="1" customWidth="1"/>
    <col min="2826" max="2826" width="44.6640625" style="118" bestFit="1" customWidth="1"/>
    <col min="2827" max="2827" width="6.33203125" style="118" bestFit="1" customWidth="1"/>
    <col min="2828" max="2828" width="15.5546875" style="118" bestFit="1" customWidth="1"/>
    <col min="2829" max="3073" width="9.109375" style="118"/>
    <col min="3074" max="3074" width="41.6640625" style="118" bestFit="1" customWidth="1"/>
    <col min="3075" max="3075" width="15.6640625" style="118" bestFit="1" customWidth="1"/>
    <col min="3076" max="3076" width="41.5546875" style="118" customWidth="1"/>
    <col min="3077" max="3077" width="7" style="118" bestFit="1" customWidth="1"/>
    <col min="3078" max="3078" width="18.33203125" style="118" bestFit="1" customWidth="1"/>
    <col min="3079" max="3079" width="9.109375" style="118"/>
    <col min="3080" max="3080" width="31.33203125" style="118" bestFit="1" customWidth="1"/>
    <col min="3081" max="3081" width="15.6640625" style="118" bestFit="1" customWidth="1"/>
    <col min="3082" max="3082" width="44.6640625" style="118" bestFit="1" customWidth="1"/>
    <col min="3083" max="3083" width="6.33203125" style="118" bestFit="1" customWidth="1"/>
    <col min="3084" max="3084" width="15.5546875" style="118" bestFit="1" customWidth="1"/>
    <col min="3085" max="3329" width="9.109375" style="118"/>
    <col min="3330" max="3330" width="41.6640625" style="118" bestFit="1" customWidth="1"/>
    <col min="3331" max="3331" width="15.6640625" style="118" bestFit="1" customWidth="1"/>
    <col min="3332" max="3332" width="41.5546875" style="118" customWidth="1"/>
    <col min="3333" max="3333" width="7" style="118" bestFit="1" customWidth="1"/>
    <col min="3334" max="3334" width="18.33203125" style="118" bestFit="1" customWidth="1"/>
    <col min="3335" max="3335" width="9.109375" style="118"/>
    <col min="3336" max="3336" width="31.33203125" style="118" bestFit="1" customWidth="1"/>
    <col min="3337" max="3337" width="15.6640625" style="118" bestFit="1" customWidth="1"/>
    <col min="3338" max="3338" width="44.6640625" style="118" bestFit="1" customWidth="1"/>
    <col min="3339" max="3339" width="6.33203125" style="118" bestFit="1" customWidth="1"/>
    <col min="3340" max="3340" width="15.5546875" style="118" bestFit="1" customWidth="1"/>
    <col min="3341" max="3585" width="9.109375" style="118"/>
    <col min="3586" max="3586" width="41.6640625" style="118" bestFit="1" customWidth="1"/>
    <col min="3587" max="3587" width="15.6640625" style="118" bestFit="1" customWidth="1"/>
    <col min="3588" max="3588" width="41.5546875" style="118" customWidth="1"/>
    <col min="3589" max="3589" width="7" style="118" bestFit="1" customWidth="1"/>
    <col min="3590" max="3590" width="18.33203125" style="118" bestFit="1" customWidth="1"/>
    <col min="3591" max="3591" width="9.109375" style="118"/>
    <col min="3592" max="3592" width="31.33203125" style="118" bestFit="1" customWidth="1"/>
    <col min="3593" max="3593" width="15.6640625" style="118" bestFit="1" customWidth="1"/>
    <col min="3594" max="3594" width="44.6640625" style="118" bestFit="1" customWidth="1"/>
    <col min="3595" max="3595" width="6.33203125" style="118" bestFit="1" customWidth="1"/>
    <col min="3596" max="3596" width="15.5546875" style="118" bestFit="1" customWidth="1"/>
    <col min="3597" max="3841" width="9.109375" style="118"/>
    <col min="3842" max="3842" width="41.6640625" style="118" bestFit="1" customWidth="1"/>
    <col min="3843" max="3843" width="15.6640625" style="118" bestFit="1" customWidth="1"/>
    <col min="3844" max="3844" width="41.5546875" style="118" customWidth="1"/>
    <col min="3845" max="3845" width="7" style="118" bestFit="1" customWidth="1"/>
    <col min="3846" max="3846" width="18.33203125" style="118" bestFit="1" customWidth="1"/>
    <col min="3847" max="3847" width="9.109375" style="118"/>
    <col min="3848" max="3848" width="31.33203125" style="118" bestFit="1" customWidth="1"/>
    <col min="3849" max="3849" width="15.6640625" style="118" bestFit="1" customWidth="1"/>
    <col min="3850" max="3850" width="44.6640625" style="118" bestFit="1" customWidth="1"/>
    <col min="3851" max="3851" width="6.33203125" style="118" bestFit="1" customWidth="1"/>
    <col min="3852" max="3852" width="15.5546875" style="118" bestFit="1" customWidth="1"/>
    <col min="3853" max="4097" width="9.109375" style="118"/>
    <col min="4098" max="4098" width="41.6640625" style="118" bestFit="1" customWidth="1"/>
    <col min="4099" max="4099" width="15.6640625" style="118" bestFit="1" customWidth="1"/>
    <col min="4100" max="4100" width="41.5546875" style="118" customWidth="1"/>
    <col min="4101" max="4101" width="7" style="118" bestFit="1" customWidth="1"/>
    <col min="4102" max="4102" width="18.33203125" style="118" bestFit="1" customWidth="1"/>
    <col min="4103" max="4103" width="9.109375" style="118"/>
    <col min="4104" max="4104" width="31.33203125" style="118" bestFit="1" customWidth="1"/>
    <col min="4105" max="4105" width="15.6640625" style="118" bestFit="1" customWidth="1"/>
    <col min="4106" max="4106" width="44.6640625" style="118" bestFit="1" customWidth="1"/>
    <col min="4107" max="4107" width="6.33203125" style="118" bestFit="1" customWidth="1"/>
    <col min="4108" max="4108" width="15.5546875" style="118" bestFit="1" customWidth="1"/>
    <col min="4109" max="4353" width="9.109375" style="118"/>
    <col min="4354" max="4354" width="41.6640625" style="118" bestFit="1" customWidth="1"/>
    <col min="4355" max="4355" width="15.6640625" style="118" bestFit="1" customWidth="1"/>
    <col min="4356" max="4356" width="41.5546875" style="118" customWidth="1"/>
    <col min="4357" max="4357" width="7" style="118" bestFit="1" customWidth="1"/>
    <col min="4358" max="4358" width="18.33203125" style="118" bestFit="1" customWidth="1"/>
    <col min="4359" max="4359" width="9.109375" style="118"/>
    <col min="4360" max="4360" width="31.33203125" style="118" bestFit="1" customWidth="1"/>
    <col min="4361" max="4361" width="15.6640625" style="118" bestFit="1" customWidth="1"/>
    <col min="4362" max="4362" width="44.6640625" style="118" bestFit="1" customWidth="1"/>
    <col min="4363" max="4363" width="6.33203125" style="118" bestFit="1" customWidth="1"/>
    <col min="4364" max="4364" width="15.5546875" style="118" bestFit="1" customWidth="1"/>
    <col min="4365" max="4609" width="9.109375" style="118"/>
    <col min="4610" max="4610" width="41.6640625" style="118" bestFit="1" customWidth="1"/>
    <col min="4611" max="4611" width="15.6640625" style="118" bestFit="1" customWidth="1"/>
    <col min="4612" max="4612" width="41.5546875" style="118" customWidth="1"/>
    <col min="4613" max="4613" width="7" style="118" bestFit="1" customWidth="1"/>
    <col min="4614" max="4614" width="18.33203125" style="118" bestFit="1" customWidth="1"/>
    <col min="4615" max="4615" width="9.109375" style="118"/>
    <col min="4616" max="4616" width="31.33203125" style="118" bestFit="1" customWidth="1"/>
    <col min="4617" max="4617" width="15.6640625" style="118" bestFit="1" customWidth="1"/>
    <col min="4618" max="4618" width="44.6640625" style="118" bestFit="1" customWidth="1"/>
    <col min="4619" max="4619" width="6.33203125" style="118" bestFit="1" customWidth="1"/>
    <col min="4620" max="4620" width="15.5546875" style="118" bestFit="1" customWidth="1"/>
    <col min="4621" max="4865" width="9.109375" style="118"/>
    <col min="4866" max="4866" width="41.6640625" style="118" bestFit="1" customWidth="1"/>
    <col min="4867" max="4867" width="15.6640625" style="118" bestFit="1" customWidth="1"/>
    <col min="4868" max="4868" width="41.5546875" style="118" customWidth="1"/>
    <col min="4869" max="4869" width="7" style="118" bestFit="1" customWidth="1"/>
    <col min="4870" max="4870" width="18.33203125" style="118" bestFit="1" customWidth="1"/>
    <col min="4871" max="4871" width="9.109375" style="118"/>
    <col min="4872" max="4872" width="31.33203125" style="118" bestFit="1" customWidth="1"/>
    <col min="4873" max="4873" width="15.6640625" style="118" bestFit="1" customWidth="1"/>
    <col min="4874" max="4874" width="44.6640625" style="118" bestFit="1" customWidth="1"/>
    <col min="4875" max="4875" width="6.33203125" style="118" bestFit="1" customWidth="1"/>
    <col min="4876" max="4876" width="15.5546875" style="118" bestFit="1" customWidth="1"/>
    <col min="4877" max="5121" width="9.109375" style="118"/>
    <col min="5122" max="5122" width="41.6640625" style="118" bestFit="1" customWidth="1"/>
    <col min="5123" max="5123" width="15.6640625" style="118" bestFit="1" customWidth="1"/>
    <col min="5124" max="5124" width="41.5546875" style="118" customWidth="1"/>
    <col min="5125" max="5125" width="7" style="118" bestFit="1" customWidth="1"/>
    <col min="5126" max="5126" width="18.33203125" style="118" bestFit="1" customWidth="1"/>
    <col min="5127" max="5127" width="9.109375" style="118"/>
    <col min="5128" max="5128" width="31.33203125" style="118" bestFit="1" customWidth="1"/>
    <col min="5129" max="5129" width="15.6640625" style="118" bestFit="1" customWidth="1"/>
    <col min="5130" max="5130" width="44.6640625" style="118" bestFit="1" customWidth="1"/>
    <col min="5131" max="5131" width="6.33203125" style="118" bestFit="1" customWidth="1"/>
    <col min="5132" max="5132" width="15.5546875" style="118" bestFit="1" customWidth="1"/>
    <col min="5133" max="5377" width="9.109375" style="118"/>
    <col min="5378" max="5378" width="41.6640625" style="118" bestFit="1" customWidth="1"/>
    <col min="5379" max="5379" width="15.6640625" style="118" bestFit="1" customWidth="1"/>
    <col min="5380" max="5380" width="41.5546875" style="118" customWidth="1"/>
    <col min="5381" max="5381" width="7" style="118" bestFit="1" customWidth="1"/>
    <col min="5382" max="5382" width="18.33203125" style="118" bestFit="1" customWidth="1"/>
    <col min="5383" max="5383" width="9.109375" style="118"/>
    <col min="5384" max="5384" width="31.33203125" style="118" bestFit="1" customWidth="1"/>
    <col min="5385" max="5385" width="15.6640625" style="118" bestFit="1" customWidth="1"/>
    <col min="5386" max="5386" width="44.6640625" style="118" bestFit="1" customWidth="1"/>
    <col min="5387" max="5387" width="6.33203125" style="118" bestFit="1" customWidth="1"/>
    <col min="5388" max="5388" width="15.5546875" style="118" bestFit="1" customWidth="1"/>
    <col min="5389" max="5633" width="9.109375" style="118"/>
    <col min="5634" max="5634" width="41.6640625" style="118" bestFit="1" customWidth="1"/>
    <col min="5635" max="5635" width="15.6640625" style="118" bestFit="1" customWidth="1"/>
    <col min="5636" max="5636" width="41.5546875" style="118" customWidth="1"/>
    <col min="5637" max="5637" width="7" style="118" bestFit="1" customWidth="1"/>
    <col min="5638" max="5638" width="18.33203125" style="118" bestFit="1" customWidth="1"/>
    <col min="5639" max="5639" width="9.109375" style="118"/>
    <col min="5640" max="5640" width="31.33203125" style="118" bestFit="1" customWidth="1"/>
    <col min="5641" max="5641" width="15.6640625" style="118" bestFit="1" customWidth="1"/>
    <col min="5642" max="5642" width="44.6640625" style="118" bestFit="1" customWidth="1"/>
    <col min="5643" max="5643" width="6.33203125" style="118" bestFit="1" customWidth="1"/>
    <col min="5644" max="5644" width="15.5546875" style="118" bestFit="1" customWidth="1"/>
    <col min="5645" max="5889" width="9.109375" style="118"/>
    <col min="5890" max="5890" width="41.6640625" style="118" bestFit="1" customWidth="1"/>
    <col min="5891" max="5891" width="15.6640625" style="118" bestFit="1" customWidth="1"/>
    <col min="5892" max="5892" width="41.5546875" style="118" customWidth="1"/>
    <col min="5893" max="5893" width="7" style="118" bestFit="1" customWidth="1"/>
    <col min="5894" max="5894" width="18.33203125" style="118" bestFit="1" customWidth="1"/>
    <col min="5895" max="5895" width="9.109375" style="118"/>
    <col min="5896" max="5896" width="31.33203125" style="118" bestFit="1" customWidth="1"/>
    <col min="5897" max="5897" width="15.6640625" style="118" bestFit="1" customWidth="1"/>
    <col min="5898" max="5898" width="44.6640625" style="118" bestFit="1" customWidth="1"/>
    <col min="5899" max="5899" width="6.33203125" style="118" bestFit="1" customWidth="1"/>
    <col min="5900" max="5900" width="15.5546875" style="118" bestFit="1" customWidth="1"/>
    <col min="5901" max="6145" width="9.109375" style="118"/>
    <col min="6146" max="6146" width="41.6640625" style="118" bestFit="1" customWidth="1"/>
    <col min="6147" max="6147" width="15.6640625" style="118" bestFit="1" customWidth="1"/>
    <col min="6148" max="6148" width="41.5546875" style="118" customWidth="1"/>
    <col min="6149" max="6149" width="7" style="118" bestFit="1" customWidth="1"/>
    <col min="6150" max="6150" width="18.33203125" style="118" bestFit="1" customWidth="1"/>
    <col min="6151" max="6151" width="9.109375" style="118"/>
    <col min="6152" max="6152" width="31.33203125" style="118" bestFit="1" customWidth="1"/>
    <col min="6153" max="6153" width="15.6640625" style="118" bestFit="1" customWidth="1"/>
    <col min="6154" max="6154" width="44.6640625" style="118" bestFit="1" customWidth="1"/>
    <col min="6155" max="6155" width="6.33203125" style="118" bestFit="1" customWidth="1"/>
    <col min="6156" max="6156" width="15.5546875" style="118" bestFit="1" customWidth="1"/>
    <col min="6157" max="6401" width="9.109375" style="118"/>
    <col min="6402" max="6402" width="41.6640625" style="118" bestFit="1" customWidth="1"/>
    <col min="6403" max="6403" width="15.6640625" style="118" bestFit="1" customWidth="1"/>
    <col min="6404" max="6404" width="41.5546875" style="118" customWidth="1"/>
    <col min="6405" max="6405" width="7" style="118" bestFit="1" customWidth="1"/>
    <col min="6406" max="6406" width="18.33203125" style="118" bestFit="1" customWidth="1"/>
    <col min="6407" max="6407" width="9.109375" style="118"/>
    <col min="6408" max="6408" width="31.33203125" style="118" bestFit="1" customWidth="1"/>
    <col min="6409" max="6409" width="15.6640625" style="118" bestFit="1" customWidth="1"/>
    <col min="6410" max="6410" width="44.6640625" style="118" bestFit="1" customWidth="1"/>
    <col min="6411" max="6411" width="6.33203125" style="118" bestFit="1" customWidth="1"/>
    <col min="6412" max="6412" width="15.5546875" style="118" bestFit="1" customWidth="1"/>
    <col min="6413" max="6657" width="9.109375" style="118"/>
    <col min="6658" max="6658" width="41.6640625" style="118" bestFit="1" customWidth="1"/>
    <col min="6659" max="6659" width="15.6640625" style="118" bestFit="1" customWidth="1"/>
    <col min="6660" max="6660" width="41.5546875" style="118" customWidth="1"/>
    <col min="6661" max="6661" width="7" style="118" bestFit="1" customWidth="1"/>
    <col min="6662" max="6662" width="18.33203125" style="118" bestFit="1" customWidth="1"/>
    <col min="6663" max="6663" width="9.109375" style="118"/>
    <col min="6664" max="6664" width="31.33203125" style="118" bestFit="1" customWidth="1"/>
    <col min="6665" max="6665" width="15.6640625" style="118" bestFit="1" customWidth="1"/>
    <col min="6666" max="6666" width="44.6640625" style="118" bestFit="1" customWidth="1"/>
    <col min="6667" max="6667" width="6.33203125" style="118" bestFit="1" customWidth="1"/>
    <col min="6668" max="6668" width="15.5546875" style="118" bestFit="1" customWidth="1"/>
    <col min="6669" max="6913" width="9.109375" style="118"/>
    <col min="6914" max="6914" width="41.6640625" style="118" bestFit="1" customWidth="1"/>
    <col min="6915" max="6915" width="15.6640625" style="118" bestFit="1" customWidth="1"/>
    <col min="6916" max="6916" width="41.5546875" style="118" customWidth="1"/>
    <col min="6917" max="6917" width="7" style="118" bestFit="1" customWidth="1"/>
    <col min="6918" max="6918" width="18.33203125" style="118" bestFit="1" customWidth="1"/>
    <col min="6919" max="6919" width="9.109375" style="118"/>
    <col min="6920" max="6920" width="31.33203125" style="118" bestFit="1" customWidth="1"/>
    <col min="6921" max="6921" width="15.6640625" style="118" bestFit="1" customWidth="1"/>
    <col min="6922" max="6922" width="44.6640625" style="118" bestFit="1" customWidth="1"/>
    <col min="6923" max="6923" width="6.33203125" style="118" bestFit="1" customWidth="1"/>
    <col min="6924" max="6924" width="15.5546875" style="118" bestFit="1" customWidth="1"/>
    <col min="6925" max="7169" width="9.109375" style="118"/>
    <col min="7170" max="7170" width="41.6640625" style="118" bestFit="1" customWidth="1"/>
    <col min="7171" max="7171" width="15.6640625" style="118" bestFit="1" customWidth="1"/>
    <col min="7172" max="7172" width="41.5546875" style="118" customWidth="1"/>
    <col min="7173" max="7173" width="7" style="118" bestFit="1" customWidth="1"/>
    <col min="7174" max="7174" width="18.33203125" style="118" bestFit="1" customWidth="1"/>
    <col min="7175" max="7175" width="9.109375" style="118"/>
    <col min="7176" max="7176" width="31.33203125" style="118" bestFit="1" customWidth="1"/>
    <col min="7177" max="7177" width="15.6640625" style="118" bestFit="1" customWidth="1"/>
    <col min="7178" max="7178" width="44.6640625" style="118" bestFit="1" customWidth="1"/>
    <col min="7179" max="7179" width="6.33203125" style="118" bestFit="1" customWidth="1"/>
    <col min="7180" max="7180" width="15.5546875" style="118" bestFit="1" customWidth="1"/>
    <col min="7181" max="7425" width="9.109375" style="118"/>
    <col min="7426" max="7426" width="41.6640625" style="118" bestFit="1" customWidth="1"/>
    <col min="7427" max="7427" width="15.6640625" style="118" bestFit="1" customWidth="1"/>
    <col min="7428" max="7428" width="41.5546875" style="118" customWidth="1"/>
    <col min="7429" max="7429" width="7" style="118" bestFit="1" customWidth="1"/>
    <col min="7430" max="7430" width="18.33203125" style="118" bestFit="1" customWidth="1"/>
    <col min="7431" max="7431" width="9.109375" style="118"/>
    <col min="7432" max="7432" width="31.33203125" style="118" bestFit="1" customWidth="1"/>
    <col min="7433" max="7433" width="15.6640625" style="118" bestFit="1" customWidth="1"/>
    <col min="7434" max="7434" width="44.6640625" style="118" bestFit="1" customWidth="1"/>
    <col min="7435" max="7435" width="6.33203125" style="118" bestFit="1" customWidth="1"/>
    <col min="7436" max="7436" width="15.5546875" style="118" bestFit="1" customWidth="1"/>
    <col min="7437" max="7681" width="9.109375" style="118"/>
    <col min="7682" max="7682" width="41.6640625" style="118" bestFit="1" customWidth="1"/>
    <col min="7683" max="7683" width="15.6640625" style="118" bestFit="1" customWidth="1"/>
    <col min="7684" max="7684" width="41.5546875" style="118" customWidth="1"/>
    <col min="7685" max="7685" width="7" style="118" bestFit="1" customWidth="1"/>
    <col min="7686" max="7686" width="18.33203125" style="118" bestFit="1" customWidth="1"/>
    <col min="7687" max="7687" width="9.109375" style="118"/>
    <col min="7688" max="7688" width="31.33203125" style="118" bestFit="1" customWidth="1"/>
    <col min="7689" max="7689" width="15.6640625" style="118" bestFit="1" customWidth="1"/>
    <col min="7690" max="7690" width="44.6640625" style="118" bestFit="1" customWidth="1"/>
    <col min="7691" max="7691" width="6.33203125" style="118" bestFit="1" customWidth="1"/>
    <col min="7692" max="7692" width="15.5546875" style="118" bestFit="1" customWidth="1"/>
    <col min="7693" max="7937" width="9.109375" style="118"/>
    <col min="7938" max="7938" width="41.6640625" style="118" bestFit="1" customWidth="1"/>
    <col min="7939" max="7939" width="15.6640625" style="118" bestFit="1" customWidth="1"/>
    <col min="7940" max="7940" width="41.5546875" style="118" customWidth="1"/>
    <col min="7941" max="7941" width="7" style="118" bestFit="1" customWidth="1"/>
    <col min="7942" max="7942" width="18.33203125" style="118" bestFit="1" customWidth="1"/>
    <col min="7943" max="7943" width="9.109375" style="118"/>
    <col min="7944" max="7944" width="31.33203125" style="118" bestFit="1" customWidth="1"/>
    <col min="7945" max="7945" width="15.6640625" style="118" bestFit="1" customWidth="1"/>
    <col min="7946" max="7946" width="44.6640625" style="118" bestFit="1" customWidth="1"/>
    <col min="7947" max="7947" width="6.33203125" style="118" bestFit="1" customWidth="1"/>
    <col min="7948" max="7948" width="15.5546875" style="118" bestFit="1" customWidth="1"/>
    <col min="7949" max="8193" width="9.109375" style="118"/>
    <col min="8194" max="8194" width="41.6640625" style="118" bestFit="1" customWidth="1"/>
    <col min="8195" max="8195" width="15.6640625" style="118" bestFit="1" customWidth="1"/>
    <col min="8196" max="8196" width="41.5546875" style="118" customWidth="1"/>
    <col min="8197" max="8197" width="7" style="118" bestFit="1" customWidth="1"/>
    <col min="8198" max="8198" width="18.33203125" style="118" bestFit="1" customWidth="1"/>
    <col min="8199" max="8199" width="9.109375" style="118"/>
    <col min="8200" max="8200" width="31.33203125" style="118" bestFit="1" customWidth="1"/>
    <col min="8201" max="8201" width="15.6640625" style="118" bestFit="1" customWidth="1"/>
    <col min="8202" max="8202" width="44.6640625" style="118" bestFit="1" customWidth="1"/>
    <col min="8203" max="8203" width="6.33203125" style="118" bestFit="1" customWidth="1"/>
    <col min="8204" max="8204" width="15.5546875" style="118" bestFit="1" customWidth="1"/>
    <col min="8205" max="8449" width="9.109375" style="118"/>
    <col min="8450" max="8450" width="41.6640625" style="118" bestFit="1" customWidth="1"/>
    <col min="8451" max="8451" width="15.6640625" style="118" bestFit="1" customWidth="1"/>
    <col min="8452" max="8452" width="41.5546875" style="118" customWidth="1"/>
    <col min="8453" max="8453" width="7" style="118" bestFit="1" customWidth="1"/>
    <col min="8454" max="8454" width="18.33203125" style="118" bestFit="1" customWidth="1"/>
    <col min="8455" max="8455" width="9.109375" style="118"/>
    <col min="8456" max="8456" width="31.33203125" style="118" bestFit="1" customWidth="1"/>
    <col min="8457" max="8457" width="15.6640625" style="118" bestFit="1" customWidth="1"/>
    <col min="8458" max="8458" width="44.6640625" style="118" bestFit="1" customWidth="1"/>
    <col min="8459" max="8459" width="6.33203125" style="118" bestFit="1" customWidth="1"/>
    <col min="8460" max="8460" width="15.5546875" style="118" bestFit="1" customWidth="1"/>
    <col min="8461" max="8705" width="9.109375" style="118"/>
    <col min="8706" max="8706" width="41.6640625" style="118" bestFit="1" customWidth="1"/>
    <col min="8707" max="8707" width="15.6640625" style="118" bestFit="1" customWidth="1"/>
    <col min="8708" max="8708" width="41.5546875" style="118" customWidth="1"/>
    <col min="8709" max="8709" width="7" style="118" bestFit="1" customWidth="1"/>
    <col min="8710" max="8710" width="18.33203125" style="118" bestFit="1" customWidth="1"/>
    <col min="8711" max="8711" width="9.109375" style="118"/>
    <col min="8712" max="8712" width="31.33203125" style="118" bestFit="1" customWidth="1"/>
    <col min="8713" max="8713" width="15.6640625" style="118" bestFit="1" customWidth="1"/>
    <col min="8714" max="8714" width="44.6640625" style="118" bestFit="1" customWidth="1"/>
    <col min="8715" max="8715" width="6.33203125" style="118" bestFit="1" customWidth="1"/>
    <col min="8716" max="8716" width="15.5546875" style="118" bestFit="1" customWidth="1"/>
    <col min="8717" max="8961" width="9.109375" style="118"/>
    <col min="8962" max="8962" width="41.6640625" style="118" bestFit="1" customWidth="1"/>
    <col min="8963" max="8963" width="15.6640625" style="118" bestFit="1" customWidth="1"/>
    <col min="8964" max="8964" width="41.5546875" style="118" customWidth="1"/>
    <col min="8965" max="8965" width="7" style="118" bestFit="1" customWidth="1"/>
    <col min="8966" max="8966" width="18.33203125" style="118" bestFit="1" customWidth="1"/>
    <col min="8967" max="8967" width="9.109375" style="118"/>
    <col min="8968" max="8968" width="31.33203125" style="118" bestFit="1" customWidth="1"/>
    <col min="8969" max="8969" width="15.6640625" style="118" bestFit="1" customWidth="1"/>
    <col min="8970" max="8970" width="44.6640625" style="118" bestFit="1" customWidth="1"/>
    <col min="8971" max="8971" width="6.33203125" style="118" bestFit="1" customWidth="1"/>
    <col min="8972" max="8972" width="15.5546875" style="118" bestFit="1" customWidth="1"/>
    <col min="8973" max="9217" width="9.109375" style="118"/>
    <col min="9218" max="9218" width="41.6640625" style="118" bestFit="1" customWidth="1"/>
    <col min="9219" max="9219" width="15.6640625" style="118" bestFit="1" customWidth="1"/>
    <col min="9220" max="9220" width="41.5546875" style="118" customWidth="1"/>
    <col min="9221" max="9221" width="7" style="118" bestFit="1" customWidth="1"/>
    <col min="9222" max="9222" width="18.33203125" style="118" bestFit="1" customWidth="1"/>
    <col min="9223" max="9223" width="9.109375" style="118"/>
    <col min="9224" max="9224" width="31.33203125" style="118" bestFit="1" customWidth="1"/>
    <col min="9225" max="9225" width="15.6640625" style="118" bestFit="1" customWidth="1"/>
    <col min="9226" max="9226" width="44.6640625" style="118" bestFit="1" customWidth="1"/>
    <col min="9227" max="9227" width="6.33203125" style="118" bestFit="1" customWidth="1"/>
    <col min="9228" max="9228" width="15.5546875" style="118" bestFit="1" customWidth="1"/>
    <col min="9229" max="9473" width="9.109375" style="118"/>
    <col min="9474" max="9474" width="41.6640625" style="118" bestFit="1" customWidth="1"/>
    <col min="9475" max="9475" width="15.6640625" style="118" bestFit="1" customWidth="1"/>
    <col min="9476" max="9476" width="41.5546875" style="118" customWidth="1"/>
    <col min="9477" max="9477" width="7" style="118" bestFit="1" customWidth="1"/>
    <col min="9478" max="9478" width="18.33203125" style="118" bestFit="1" customWidth="1"/>
    <col min="9479" max="9479" width="9.109375" style="118"/>
    <col min="9480" max="9480" width="31.33203125" style="118" bestFit="1" customWidth="1"/>
    <col min="9481" max="9481" width="15.6640625" style="118" bestFit="1" customWidth="1"/>
    <col min="9482" max="9482" width="44.6640625" style="118" bestFit="1" customWidth="1"/>
    <col min="9483" max="9483" width="6.33203125" style="118" bestFit="1" customWidth="1"/>
    <col min="9484" max="9484" width="15.5546875" style="118" bestFit="1" customWidth="1"/>
    <col min="9485" max="9729" width="9.109375" style="118"/>
    <col min="9730" max="9730" width="41.6640625" style="118" bestFit="1" customWidth="1"/>
    <col min="9731" max="9731" width="15.6640625" style="118" bestFit="1" customWidth="1"/>
    <col min="9732" max="9732" width="41.5546875" style="118" customWidth="1"/>
    <col min="9733" max="9733" width="7" style="118" bestFit="1" customWidth="1"/>
    <col min="9734" max="9734" width="18.33203125" style="118" bestFit="1" customWidth="1"/>
    <col min="9735" max="9735" width="9.109375" style="118"/>
    <col min="9736" max="9736" width="31.33203125" style="118" bestFit="1" customWidth="1"/>
    <col min="9737" max="9737" width="15.6640625" style="118" bestFit="1" customWidth="1"/>
    <col min="9738" max="9738" width="44.6640625" style="118" bestFit="1" customWidth="1"/>
    <col min="9739" max="9739" width="6.33203125" style="118" bestFit="1" customWidth="1"/>
    <col min="9740" max="9740" width="15.5546875" style="118" bestFit="1" customWidth="1"/>
    <col min="9741" max="9985" width="9.109375" style="118"/>
    <col min="9986" max="9986" width="41.6640625" style="118" bestFit="1" customWidth="1"/>
    <col min="9987" max="9987" width="15.6640625" style="118" bestFit="1" customWidth="1"/>
    <col min="9988" max="9988" width="41.5546875" style="118" customWidth="1"/>
    <col min="9989" max="9989" width="7" style="118" bestFit="1" customWidth="1"/>
    <col min="9990" max="9990" width="18.33203125" style="118" bestFit="1" customWidth="1"/>
    <col min="9991" max="9991" width="9.109375" style="118"/>
    <col min="9992" max="9992" width="31.33203125" style="118" bestFit="1" customWidth="1"/>
    <col min="9993" max="9993" width="15.6640625" style="118" bestFit="1" customWidth="1"/>
    <col min="9994" max="9994" width="44.6640625" style="118" bestFit="1" customWidth="1"/>
    <col min="9995" max="9995" width="6.33203125" style="118" bestFit="1" customWidth="1"/>
    <col min="9996" max="9996" width="15.5546875" style="118" bestFit="1" customWidth="1"/>
    <col min="9997" max="10241" width="9.109375" style="118"/>
    <col min="10242" max="10242" width="41.6640625" style="118" bestFit="1" customWidth="1"/>
    <col min="10243" max="10243" width="15.6640625" style="118" bestFit="1" customWidth="1"/>
    <col min="10244" max="10244" width="41.5546875" style="118" customWidth="1"/>
    <col min="10245" max="10245" width="7" style="118" bestFit="1" customWidth="1"/>
    <col min="10246" max="10246" width="18.33203125" style="118" bestFit="1" customWidth="1"/>
    <col min="10247" max="10247" width="9.109375" style="118"/>
    <col min="10248" max="10248" width="31.33203125" style="118" bestFit="1" customWidth="1"/>
    <col min="10249" max="10249" width="15.6640625" style="118" bestFit="1" customWidth="1"/>
    <col min="10250" max="10250" width="44.6640625" style="118" bestFit="1" customWidth="1"/>
    <col min="10251" max="10251" width="6.33203125" style="118" bestFit="1" customWidth="1"/>
    <col min="10252" max="10252" width="15.5546875" style="118" bestFit="1" customWidth="1"/>
    <col min="10253" max="10497" width="9.109375" style="118"/>
    <col min="10498" max="10498" width="41.6640625" style="118" bestFit="1" customWidth="1"/>
    <col min="10499" max="10499" width="15.6640625" style="118" bestFit="1" customWidth="1"/>
    <col min="10500" max="10500" width="41.5546875" style="118" customWidth="1"/>
    <col min="10501" max="10501" width="7" style="118" bestFit="1" customWidth="1"/>
    <col min="10502" max="10502" width="18.33203125" style="118" bestFit="1" customWidth="1"/>
    <col min="10503" max="10503" width="9.109375" style="118"/>
    <col min="10504" max="10504" width="31.33203125" style="118" bestFit="1" customWidth="1"/>
    <col min="10505" max="10505" width="15.6640625" style="118" bestFit="1" customWidth="1"/>
    <col min="10506" max="10506" width="44.6640625" style="118" bestFit="1" customWidth="1"/>
    <col min="10507" max="10507" width="6.33203125" style="118" bestFit="1" customWidth="1"/>
    <col min="10508" max="10508" width="15.5546875" style="118" bestFit="1" customWidth="1"/>
    <col min="10509" max="10753" width="9.109375" style="118"/>
    <col min="10754" max="10754" width="41.6640625" style="118" bestFit="1" customWidth="1"/>
    <col min="10755" max="10755" width="15.6640625" style="118" bestFit="1" customWidth="1"/>
    <col min="10756" max="10756" width="41.5546875" style="118" customWidth="1"/>
    <col min="10757" max="10757" width="7" style="118" bestFit="1" customWidth="1"/>
    <col min="10758" max="10758" width="18.33203125" style="118" bestFit="1" customWidth="1"/>
    <col min="10759" max="10759" width="9.109375" style="118"/>
    <col min="10760" max="10760" width="31.33203125" style="118" bestFit="1" customWidth="1"/>
    <col min="10761" max="10761" width="15.6640625" style="118" bestFit="1" customWidth="1"/>
    <col min="10762" max="10762" width="44.6640625" style="118" bestFit="1" customWidth="1"/>
    <col min="10763" max="10763" width="6.33203125" style="118" bestFit="1" customWidth="1"/>
    <col min="10764" max="10764" width="15.5546875" style="118" bestFit="1" customWidth="1"/>
    <col min="10765" max="11009" width="9.109375" style="118"/>
    <col min="11010" max="11010" width="41.6640625" style="118" bestFit="1" customWidth="1"/>
    <col min="11011" max="11011" width="15.6640625" style="118" bestFit="1" customWidth="1"/>
    <col min="11012" max="11012" width="41.5546875" style="118" customWidth="1"/>
    <col min="11013" max="11013" width="7" style="118" bestFit="1" customWidth="1"/>
    <col min="11014" max="11014" width="18.33203125" style="118" bestFit="1" customWidth="1"/>
    <col min="11015" max="11015" width="9.109375" style="118"/>
    <col min="11016" max="11016" width="31.33203125" style="118" bestFit="1" customWidth="1"/>
    <col min="11017" max="11017" width="15.6640625" style="118" bestFit="1" customWidth="1"/>
    <col min="11018" max="11018" width="44.6640625" style="118" bestFit="1" customWidth="1"/>
    <col min="11019" max="11019" width="6.33203125" style="118" bestFit="1" customWidth="1"/>
    <col min="11020" max="11020" width="15.5546875" style="118" bestFit="1" customWidth="1"/>
    <col min="11021" max="11265" width="9.109375" style="118"/>
    <col min="11266" max="11266" width="41.6640625" style="118" bestFit="1" customWidth="1"/>
    <col min="11267" max="11267" width="15.6640625" style="118" bestFit="1" customWidth="1"/>
    <col min="11268" max="11268" width="41.5546875" style="118" customWidth="1"/>
    <col min="11269" max="11269" width="7" style="118" bestFit="1" customWidth="1"/>
    <col min="11270" max="11270" width="18.33203125" style="118" bestFit="1" customWidth="1"/>
    <col min="11271" max="11271" width="9.109375" style="118"/>
    <col min="11272" max="11272" width="31.33203125" style="118" bestFit="1" customWidth="1"/>
    <col min="11273" max="11273" width="15.6640625" style="118" bestFit="1" customWidth="1"/>
    <col min="11274" max="11274" width="44.6640625" style="118" bestFit="1" customWidth="1"/>
    <col min="11275" max="11275" width="6.33203125" style="118" bestFit="1" customWidth="1"/>
    <col min="11276" max="11276" width="15.5546875" style="118" bestFit="1" customWidth="1"/>
    <col min="11277" max="11521" width="9.109375" style="118"/>
    <col min="11522" max="11522" width="41.6640625" style="118" bestFit="1" customWidth="1"/>
    <col min="11523" max="11523" width="15.6640625" style="118" bestFit="1" customWidth="1"/>
    <col min="11524" max="11524" width="41.5546875" style="118" customWidth="1"/>
    <col min="11525" max="11525" width="7" style="118" bestFit="1" customWidth="1"/>
    <col min="11526" max="11526" width="18.33203125" style="118" bestFit="1" customWidth="1"/>
    <col min="11527" max="11527" width="9.109375" style="118"/>
    <col min="11528" max="11528" width="31.33203125" style="118" bestFit="1" customWidth="1"/>
    <col min="11529" max="11529" width="15.6640625" style="118" bestFit="1" customWidth="1"/>
    <col min="11530" max="11530" width="44.6640625" style="118" bestFit="1" customWidth="1"/>
    <col min="11531" max="11531" width="6.33203125" style="118" bestFit="1" customWidth="1"/>
    <col min="11532" max="11532" width="15.5546875" style="118" bestFit="1" customWidth="1"/>
    <col min="11533" max="11777" width="9.109375" style="118"/>
    <col min="11778" max="11778" width="41.6640625" style="118" bestFit="1" customWidth="1"/>
    <col min="11779" max="11779" width="15.6640625" style="118" bestFit="1" customWidth="1"/>
    <col min="11780" max="11780" width="41.5546875" style="118" customWidth="1"/>
    <col min="11781" max="11781" width="7" style="118" bestFit="1" customWidth="1"/>
    <col min="11782" max="11782" width="18.33203125" style="118" bestFit="1" customWidth="1"/>
    <col min="11783" max="11783" width="9.109375" style="118"/>
    <col min="11784" max="11784" width="31.33203125" style="118" bestFit="1" customWidth="1"/>
    <col min="11785" max="11785" width="15.6640625" style="118" bestFit="1" customWidth="1"/>
    <col min="11786" max="11786" width="44.6640625" style="118" bestFit="1" customWidth="1"/>
    <col min="11787" max="11787" width="6.33203125" style="118" bestFit="1" customWidth="1"/>
    <col min="11788" max="11788" width="15.5546875" style="118" bestFit="1" customWidth="1"/>
    <col min="11789" max="12033" width="9.109375" style="118"/>
    <col min="12034" max="12034" width="41.6640625" style="118" bestFit="1" customWidth="1"/>
    <col min="12035" max="12035" width="15.6640625" style="118" bestFit="1" customWidth="1"/>
    <col min="12036" max="12036" width="41.5546875" style="118" customWidth="1"/>
    <col min="12037" max="12037" width="7" style="118" bestFit="1" customWidth="1"/>
    <col min="12038" max="12038" width="18.33203125" style="118" bestFit="1" customWidth="1"/>
    <col min="12039" max="12039" width="9.109375" style="118"/>
    <col min="12040" max="12040" width="31.33203125" style="118" bestFit="1" customWidth="1"/>
    <col min="12041" max="12041" width="15.6640625" style="118" bestFit="1" customWidth="1"/>
    <col min="12042" max="12042" width="44.6640625" style="118" bestFit="1" customWidth="1"/>
    <col min="12043" max="12043" width="6.33203125" style="118" bestFit="1" customWidth="1"/>
    <col min="12044" max="12044" width="15.5546875" style="118" bestFit="1" customWidth="1"/>
    <col min="12045" max="12289" width="9.109375" style="118"/>
    <col min="12290" max="12290" width="41.6640625" style="118" bestFit="1" customWidth="1"/>
    <col min="12291" max="12291" width="15.6640625" style="118" bestFit="1" customWidth="1"/>
    <col min="12292" max="12292" width="41.5546875" style="118" customWidth="1"/>
    <col min="12293" max="12293" width="7" style="118" bestFit="1" customWidth="1"/>
    <col min="12294" max="12294" width="18.33203125" style="118" bestFit="1" customWidth="1"/>
    <col min="12295" max="12295" width="9.109375" style="118"/>
    <col min="12296" max="12296" width="31.33203125" style="118" bestFit="1" customWidth="1"/>
    <col min="12297" max="12297" width="15.6640625" style="118" bestFit="1" customWidth="1"/>
    <col min="12298" max="12298" width="44.6640625" style="118" bestFit="1" customWidth="1"/>
    <col min="12299" max="12299" width="6.33203125" style="118" bestFit="1" customWidth="1"/>
    <col min="12300" max="12300" width="15.5546875" style="118" bestFit="1" customWidth="1"/>
    <col min="12301" max="12545" width="9.109375" style="118"/>
    <col min="12546" max="12546" width="41.6640625" style="118" bestFit="1" customWidth="1"/>
    <col min="12547" max="12547" width="15.6640625" style="118" bestFit="1" customWidth="1"/>
    <col min="12548" max="12548" width="41.5546875" style="118" customWidth="1"/>
    <col min="12549" max="12549" width="7" style="118" bestFit="1" customWidth="1"/>
    <col min="12550" max="12550" width="18.33203125" style="118" bestFit="1" customWidth="1"/>
    <col min="12551" max="12551" width="9.109375" style="118"/>
    <col min="12552" max="12552" width="31.33203125" style="118" bestFit="1" customWidth="1"/>
    <col min="12553" max="12553" width="15.6640625" style="118" bestFit="1" customWidth="1"/>
    <col min="12554" max="12554" width="44.6640625" style="118" bestFit="1" customWidth="1"/>
    <col min="12555" max="12555" width="6.33203125" style="118" bestFit="1" customWidth="1"/>
    <col min="12556" max="12556" width="15.5546875" style="118" bestFit="1" customWidth="1"/>
    <col min="12557" max="12801" width="9.109375" style="118"/>
    <col min="12802" max="12802" width="41.6640625" style="118" bestFit="1" customWidth="1"/>
    <col min="12803" max="12803" width="15.6640625" style="118" bestFit="1" customWidth="1"/>
    <col min="12804" max="12804" width="41.5546875" style="118" customWidth="1"/>
    <col min="12805" max="12805" width="7" style="118" bestFit="1" customWidth="1"/>
    <col min="12806" max="12806" width="18.33203125" style="118" bestFit="1" customWidth="1"/>
    <col min="12807" max="12807" width="9.109375" style="118"/>
    <col min="12808" max="12808" width="31.33203125" style="118" bestFit="1" customWidth="1"/>
    <col min="12809" max="12809" width="15.6640625" style="118" bestFit="1" customWidth="1"/>
    <col min="12810" max="12810" width="44.6640625" style="118" bestFit="1" customWidth="1"/>
    <col min="12811" max="12811" width="6.33203125" style="118" bestFit="1" customWidth="1"/>
    <col min="12812" max="12812" width="15.5546875" style="118" bestFit="1" customWidth="1"/>
    <col min="12813" max="13057" width="9.109375" style="118"/>
    <col min="13058" max="13058" width="41.6640625" style="118" bestFit="1" customWidth="1"/>
    <col min="13059" max="13059" width="15.6640625" style="118" bestFit="1" customWidth="1"/>
    <col min="13060" max="13060" width="41.5546875" style="118" customWidth="1"/>
    <col min="13061" max="13061" width="7" style="118" bestFit="1" customWidth="1"/>
    <col min="13062" max="13062" width="18.33203125" style="118" bestFit="1" customWidth="1"/>
    <col min="13063" max="13063" width="9.109375" style="118"/>
    <col min="13064" max="13064" width="31.33203125" style="118" bestFit="1" customWidth="1"/>
    <col min="13065" max="13065" width="15.6640625" style="118" bestFit="1" customWidth="1"/>
    <col min="13066" max="13066" width="44.6640625" style="118" bestFit="1" customWidth="1"/>
    <col min="13067" max="13067" width="6.33203125" style="118" bestFit="1" customWidth="1"/>
    <col min="13068" max="13068" width="15.5546875" style="118" bestFit="1" customWidth="1"/>
    <col min="13069" max="13313" width="9.109375" style="118"/>
    <col min="13314" max="13314" width="41.6640625" style="118" bestFit="1" customWidth="1"/>
    <col min="13315" max="13315" width="15.6640625" style="118" bestFit="1" customWidth="1"/>
    <col min="13316" max="13316" width="41.5546875" style="118" customWidth="1"/>
    <col min="13317" max="13317" width="7" style="118" bestFit="1" customWidth="1"/>
    <col min="13318" max="13318" width="18.33203125" style="118" bestFit="1" customWidth="1"/>
    <col min="13319" max="13319" width="9.109375" style="118"/>
    <col min="13320" max="13320" width="31.33203125" style="118" bestFit="1" customWidth="1"/>
    <col min="13321" max="13321" width="15.6640625" style="118" bestFit="1" customWidth="1"/>
    <col min="13322" max="13322" width="44.6640625" style="118" bestFit="1" customWidth="1"/>
    <col min="13323" max="13323" width="6.33203125" style="118" bestFit="1" customWidth="1"/>
    <col min="13324" max="13324" width="15.5546875" style="118" bestFit="1" customWidth="1"/>
    <col min="13325" max="13569" width="9.109375" style="118"/>
    <col min="13570" max="13570" width="41.6640625" style="118" bestFit="1" customWidth="1"/>
    <col min="13571" max="13571" width="15.6640625" style="118" bestFit="1" customWidth="1"/>
    <col min="13572" max="13572" width="41.5546875" style="118" customWidth="1"/>
    <col min="13573" max="13573" width="7" style="118" bestFit="1" customWidth="1"/>
    <col min="13574" max="13574" width="18.33203125" style="118" bestFit="1" customWidth="1"/>
    <col min="13575" max="13575" width="9.109375" style="118"/>
    <col min="13576" max="13576" width="31.33203125" style="118" bestFit="1" customWidth="1"/>
    <col min="13577" max="13577" width="15.6640625" style="118" bestFit="1" customWidth="1"/>
    <col min="13578" max="13578" width="44.6640625" style="118" bestFit="1" customWidth="1"/>
    <col min="13579" max="13579" width="6.33203125" style="118" bestFit="1" customWidth="1"/>
    <col min="13580" max="13580" width="15.5546875" style="118" bestFit="1" customWidth="1"/>
    <col min="13581" max="13825" width="9.109375" style="118"/>
    <col min="13826" max="13826" width="41.6640625" style="118" bestFit="1" customWidth="1"/>
    <col min="13827" max="13827" width="15.6640625" style="118" bestFit="1" customWidth="1"/>
    <col min="13828" max="13828" width="41.5546875" style="118" customWidth="1"/>
    <col min="13829" max="13829" width="7" style="118" bestFit="1" customWidth="1"/>
    <col min="13830" max="13830" width="18.33203125" style="118" bestFit="1" customWidth="1"/>
    <col min="13831" max="13831" width="9.109375" style="118"/>
    <col min="13832" max="13832" width="31.33203125" style="118" bestFit="1" customWidth="1"/>
    <col min="13833" max="13833" width="15.6640625" style="118" bestFit="1" customWidth="1"/>
    <col min="13834" max="13834" width="44.6640625" style="118" bestFit="1" customWidth="1"/>
    <col min="13835" max="13835" width="6.33203125" style="118" bestFit="1" customWidth="1"/>
    <col min="13836" max="13836" width="15.5546875" style="118" bestFit="1" customWidth="1"/>
    <col min="13837" max="14081" width="9.109375" style="118"/>
    <col min="14082" max="14082" width="41.6640625" style="118" bestFit="1" customWidth="1"/>
    <col min="14083" max="14083" width="15.6640625" style="118" bestFit="1" customWidth="1"/>
    <col min="14084" max="14084" width="41.5546875" style="118" customWidth="1"/>
    <col min="14085" max="14085" width="7" style="118" bestFit="1" customWidth="1"/>
    <col min="14086" max="14086" width="18.33203125" style="118" bestFit="1" customWidth="1"/>
    <col min="14087" max="14087" width="9.109375" style="118"/>
    <col min="14088" max="14088" width="31.33203125" style="118" bestFit="1" customWidth="1"/>
    <col min="14089" max="14089" width="15.6640625" style="118" bestFit="1" customWidth="1"/>
    <col min="14090" max="14090" width="44.6640625" style="118" bestFit="1" customWidth="1"/>
    <col min="14091" max="14091" width="6.33203125" style="118" bestFit="1" customWidth="1"/>
    <col min="14092" max="14092" width="15.5546875" style="118" bestFit="1" customWidth="1"/>
    <col min="14093" max="14337" width="9.109375" style="118"/>
    <col min="14338" max="14338" width="41.6640625" style="118" bestFit="1" customWidth="1"/>
    <col min="14339" max="14339" width="15.6640625" style="118" bestFit="1" customWidth="1"/>
    <col min="14340" max="14340" width="41.5546875" style="118" customWidth="1"/>
    <col min="14341" max="14341" width="7" style="118" bestFit="1" customWidth="1"/>
    <col min="14342" max="14342" width="18.33203125" style="118" bestFit="1" customWidth="1"/>
    <col min="14343" max="14343" width="9.109375" style="118"/>
    <col min="14344" max="14344" width="31.33203125" style="118" bestFit="1" customWidth="1"/>
    <col min="14345" max="14345" width="15.6640625" style="118" bestFit="1" customWidth="1"/>
    <col min="14346" max="14346" width="44.6640625" style="118" bestFit="1" customWidth="1"/>
    <col min="14347" max="14347" width="6.33203125" style="118" bestFit="1" customWidth="1"/>
    <col min="14348" max="14348" width="15.5546875" style="118" bestFit="1" customWidth="1"/>
    <col min="14349" max="14593" width="9.109375" style="118"/>
    <col min="14594" max="14594" width="41.6640625" style="118" bestFit="1" customWidth="1"/>
    <col min="14595" max="14595" width="15.6640625" style="118" bestFit="1" customWidth="1"/>
    <col min="14596" max="14596" width="41.5546875" style="118" customWidth="1"/>
    <col min="14597" max="14597" width="7" style="118" bestFit="1" customWidth="1"/>
    <col min="14598" max="14598" width="18.33203125" style="118" bestFit="1" customWidth="1"/>
    <col min="14599" max="14599" width="9.109375" style="118"/>
    <col min="14600" max="14600" width="31.33203125" style="118" bestFit="1" customWidth="1"/>
    <col min="14601" max="14601" width="15.6640625" style="118" bestFit="1" customWidth="1"/>
    <col min="14602" max="14602" width="44.6640625" style="118" bestFit="1" customWidth="1"/>
    <col min="14603" max="14603" width="6.33203125" style="118" bestFit="1" customWidth="1"/>
    <col min="14604" max="14604" width="15.5546875" style="118" bestFit="1" customWidth="1"/>
    <col min="14605" max="14849" width="9.109375" style="118"/>
    <col min="14850" max="14850" width="41.6640625" style="118" bestFit="1" customWidth="1"/>
    <col min="14851" max="14851" width="15.6640625" style="118" bestFit="1" customWidth="1"/>
    <col min="14852" max="14852" width="41.5546875" style="118" customWidth="1"/>
    <col min="14853" max="14853" width="7" style="118" bestFit="1" customWidth="1"/>
    <col min="14854" max="14854" width="18.33203125" style="118" bestFit="1" customWidth="1"/>
    <col min="14855" max="14855" width="9.109375" style="118"/>
    <col min="14856" max="14856" width="31.33203125" style="118" bestFit="1" customWidth="1"/>
    <col min="14857" max="14857" width="15.6640625" style="118" bestFit="1" customWidth="1"/>
    <col min="14858" max="14858" width="44.6640625" style="118" bestFit="1" customWidth="1"/>
    <col min="14859" max="14859" width="6.33203125" style="118" bestFit="1" customWidth="1"/>
    <col min="14860" max="14860" width="15.5546875" style="118" bestFit="1" customWidth="1"/>
    <col min="14861" max="15105" width="9.109375" style="118"/>
    <col min="15106" max="15106" width="41.6640625" style="118" bestFit="1" customWidth="1"/>
    <col min="15107" max="15107" width="15.6640625" style="118" bestFit="1" customWidth="1"/>
    <col min="15108" max="15108" width="41.5546875" style="118" customWidth="1"/>
    <col min="15109" max="15109" width="7" style="118" bestFit="1" customWidth="1"/>
    <col min="15110" max="15110" width="18.33203125" style="118" bestFit="1" customWidth="1"/>
    <col min="15111" max="15111" width="9.109375" style="118"/>
    <col min="15112" max="15112" width="31.33203125" style="118" bestFit="1" customWidth="1"/>
    <col min="15113" max="15113" width="15.6640625" style="118" bestFit="1" customWidth="1"/>
    <col min="15114" max="15114" width="44.6640625" style="118" bestFit="1" customWidth="1"/>
    <col min="15115" max="15115" width="6.33203125" style="118" bestFit="1" customWidth="1"/>
    <col min="15116" max="15116" width="15.5546875" style="118" bestFit="1" customWidth="1"/>
    <col min="15117" max="15361" width="9.109375" style="118"/>
    <col min="15362" max="15362" width="41.6640625" style="118" bestFit="1" customWidth="1"/>
    <col min="15363" max="15363" width="15.6640625" style="118" bestFit="1" customWidth="1"/>
    <col min="15364" max="15364" width="41.5546875" style="118" customWidth="1"/>
    <col min="15365" max="15365" width="7" style="118" bestFit="1" customWidth="1"/>
    <col min="15366" max="15366" width="18.33203125" style="118" bestFit="1" customWidth="1"/>
    <col min="15367" max="15367" width="9.109375" style="118"/>
    <col min="15368" max="15368" width="31.33203125" style="118" bestFit="1" customWidth="1"/>
    <col min="15369" max="15369" width="15.6640625" style="118" bestFit="1" customWidth="1"/>
    <col min="15370" max="15370" width="44.6640625" style="118" bestFit="1" customWidth="1"/>
    <col min="15371" max="15371" width="6.33203125" style="118" bestFit="1" customWidth="1"/>
    <col min="15372" max="15372" width="15.5546875" style="118" bestFit="1" customWidth="1"/>
    <col min="15373" max="15617" width="9.109375" style="118"/>
    <col min="15618" max="15618" width="41.6640625" style="118" bestFit="1" customWidth="1"/>
    <col min="15619" max="15619" width="15.6640625" style="118" bestFit="1" customWidth="1"/>
    <col min="15620" max="15620" width="41.5546875" style="118" customWidth="1"/>
    <col min="15621" max="15621" width="7" style="118" bestFit="1" customWidth="1"/>
    <col min="15622" max="15622" width="18.33203125" style="118" bestFit="1" customWidth="1"/>
    <col min="15623" max="15623" width="9.109375" style="118"/>
    <col min="15624" max="15624" width="31.33203125" style="118" bestFit="1" customWidth="1"/>
    <col min="15625" max="15625" width="15.6640625" style="118" bestFit="1" customWidth="1"/>
    <col min="15626" max="15626" width="44.6640625" style="118" bestFit="1" customWidth="1"/>
    <col min="15627" max="15627" width="6.33203125" style="118" bestFit="1" customWidth="1"/>
    <col min="15628" max="15628" width="15.5546875" style="118" bestFit="1" customWidth="1"/>
    <col min="15629" max="15873" width="9.109375" style="118"/>
    <col min="15874" max="15874" width="41.6640625" style="118" bestFit="1" customWidth="1"/>
    <col min="15875" max="15875" width="15.6640625" style="118" bestFit="1" customWidth="1"/>
    <col min="15876" max="15876" width="41.5546875" style="118" customWidth="1"/>
    <col min="15877" max="15877" width="7" style="118" bestFit="1" customWidth="1"/>
    <col min="15878" max="15878" width="18.33203125" style="118" bestFit="1" customWidth="1"/>
    <col min="15879" max="15879" width="9.109375" style="118"/>
    <col min="15880" max="15880" width="31.33203125" style="118" bestFit="1" customWidth="1"/>
    <col min="15881" max="15881" width="15.6640625" style="118" bestFit="1" customWidth="1"/>
    <col min="15882" max="15882" width="44.6640625" style="118" bestFit="1" customWidth="1"/>
    <col min="15883" max="15883" width="6.33203125" style="118" bestFit="1" customWidth="1"/>
    <col min="15884" max="15884" width="15.5546875" style="118" bestFit="1" customWidth="1"/>
    <col min="15885" max="16129" width="9.109375" style="118"/>
    <col min="16130" max="16130" width="41.6640625" style="118" bestFit="1" customWidth="1"/>
    <col min="16131" max="16131" width="15.6640625" style="118" bestFit="1" customWidth="1"/>
    <col min="16132" max="16132" width="41.5546875" style="118" customWidth="1"/>
    <col min="16133" max="16133" width="7" style="118" bestFit="1" customWidth="1"/>
    <col min="16134" max="16134" width="18.33203125" style="118" bestFit="1" customWidth="1"/>
    <col min="16135" max="16135" width="9.109375" style="118"/>
    <col min="16136" max="16136" width="31.33203125" style="118" bestFit="1" customWidth="1"/>
    <col min="16137" max="16137" width="15.6640625" style="118" bestFit="1" customWidth="1"/>
    <col min="16138" max="16138" width="44.6640625" style="118" bestFit="1" customWidth="1"/>
    <col min="16139" max="16139" width="6.33203125" style="118" bestFit="1" customWidth="1"/>
    <col min="16140" max="16140" width="15.5546875" style="118" bestFit="1" customWidth="1"/>
    <col min="16141" max="16384" width="9.109375" style="118"/>
  </cols>
  <sheetData>
    <row r="2" spans="2:10">
      <c r="B2" s="35" t="s">
        <v>265</v>
      </c>
      <c r="C2" s="816" t="s">
        <v>604</v>
      </c>
      <c r="D2" s="817"/>
      <c r="E2" s="73"/>
      <c r="F2" s="73"/>
    </row>
    <row r="3" spans="2:10" ht="41.4">
      <c r="B3" s="239" t="s">
        <v>1</v>
      </c>
      <c r="C3" s="37" t="s">
        <v>2</v>
      </c>
      <c r="D3" s="37" t="s">
        <v>3</v>
      </c>
      <c r="E3" s="232" t="s">
        <v>74</v>
      </c>
      <c r="F3" s="475" t="s">
        <v>5</v>
      </c>
    </row>
    <row r="4" spans="2:10" ht="28.8">
      <c r="B4" s="818" t="s">
        <v>75</v>
      </c>
      <c r="C4" s="819" t="s">
        <v>76</v>
      </c>
      <c r="D4" s="130" t="s">
        <v>599</v>
      </c>
      <c r="E4" s="99"/>
      <c r="F4" s="476">
        <v>1131093.54</v>
      </c>
    </row>
    <row r="5" spans="2:10" ht="14.4">
      <c r="B5" s="617"/>
      <c r="C5" s="820"/>
      <c r="D5" s="130" t="s">
        <v>605</v>
      </c>
      <c r="E5" s="128"/>
      <c r="F5" s="133">
        <v>240306.94</v>
      </c>
    </row>
    <row r="6" spans="2:10" ht="111" customHeight="1">
      <c r="B6" s="617"/>
      <c r="C6" s="820"/>
      <c r="D6" s="130" t="s">
        <v>600</v>
      </c>
      <c r="E6" s="128"/>
      <c r="F6" s="133">
        <v>1108916.51</v>
      </c>
      <c r="G6" s="814" t="s">
        <v>606</v>
      </c>
      <c r="H6" s="617"/>
      <c r="I6" s="617"/>
      <c r="J6" s="617"/>
    </row>
    <row r="7" spans="2:10" ht="28.8">
      <c r="B7" s="617"/>
      <c r="C7" s="820"/>
      <c r="D7" s="130" t="s">
        <v>607</v>
      </c>
      <c r="E7" s="128"/>
      <c r="F7" s="133">
        <v>621077.12</v>
      </c>
    </row>
    <row r="8" spans="2:10" ht="14.4">
      <c r="B8" s="617"/>
      <c r="C8" s="820"/>
      <c r="D8" s="130" t="s">
        <v>608</v>
      </c>
      <c r="E8" s="129"/>
      <c r="F8" s="133">
        <v>1747933.99</v>
      </c>
    </row>
    <row r="9" spans="2:10" ht="14.4">
      <c r="B9" s="617"/>
      <c r="C9" s="820"/>
      <c r="D9" s="130" t="s">
        <v>609</v>
      </c>
      <c r="E9" s="128"/>
      <c r="F9" s="134">
        <v>1106896.8700000001</v>
      </c>
    </row>
    <row r="10" spans="2:10" ht="28.8">
      <c r="B10" s="617"/>
      <c r="C10" s="821"/>
      <c r="D10" s="130" t="s">
        <v>610</v>
      </c>
      <c r="E10" s="128"/>
      <c r="F10" s="134">
        <v>1578234.93</v>
      </c>
    </row>
    <row r="11" spans="2:10" ht="17.399999999999999">
      <c r="B11" s="617"/>
      <c r="C11" s="151" t="s">
        <v>179</v>
      </c>
      <c r="D11" s="135" t="s">
        <v>78</v>
      </c>
      <c r="E11" s="136"/>
      <c r="F11" s="477"/>
    </row>
    <row r="12" spans="2:10" ht="18.75" customHeight="1">
      <c r="B12" s="815" t="s">
        <v>79</v>
      </c>
      <c r="C12" s="815"/>
      <c r="D12" s="815"/>
      <c r="E12" s="815"/>
      <c r="F12" s="236">
        <f>SUM(F4:F11)</f>
        <v>7534459.9000000004</v>
      </c>
    </row>
    <row r="13" spans="2:10">
      <c r="B13" s="616" t="s">
        <v>6</v>
      </c>
      <c r="C13" s="822" t="s">
        <v>80</v>
      </c>
      <c r="D13" s="233" t="s">
        <v>601</v>
      </c>
      <c r="E13" s="478"/>
      <c r="F13" s="473">
        <v>1206774</v>
      </c>
      <c r="H13" s="139"/>
    </row>
    <row r="14" spans="2:10">
      <c r="B14" s="617"/>
      <c r="C14" s="578"/>
      <c r="D14" s="131" t="s">
        <v>602</v>
      </c>
      <c r="E14" s="289"/>
      <c r="F14" s="474">
        <f>989230+7800+1457746.6+1523291.44</f>
        <v>3978068.04</v>
      </c>
      <c r="H14" s="139"/>
    </row>
    <row r="15" spans="2:10">
      <c r="B15" s="617"/>
      <c r="C15" s="579"/>
      <c r="D15" s="137" t="s">
        <v>611</v>
      </c>
      <c r="E15" s="237"/>
      <c r="F15" s="138">
        <v>575000</v>
      </c>
    </row>
    <row r="16" spans="2:10">
      <c r="B16" s="617"/>
      <c r="C16" s="579"/>
      <c r="D16" s="70" t="s">
        <v>612</v>
      </c>
      <c r="E16" s="123"/>
      <c r="F16" s="140">
        <v>577598.22</v>
      </c>
    </row>
    <row r="17" spans="2:6">
      <c r="B17" s="617"/>
      <c r="C17" s="557"/>
      <c r="D17" s="142" t="s">
        <v>613</v>
      </c>
      <c r="E17" s="128"/>
      <c r="F17" s="143">
        <v>301031</v>
      </c>
    </row>
    <row r="18" spans="2:6">
      <c r="B18" s="617"/>
      <c r="C18" s="557"/>
      <c r="D18" s="142" t="s">
        <v>614</v>
      </c>
      <c r="E18" s="128">
        <v>900</v>
      </c>
      <c r="F18" s="143">
        <v>2118486</v>
      </c>
    </row>
    <row r="19" spans="2:6">
      <c r="B19" s="617"/>
      <c r="C19" s="557"/>
      <c r="D19" s="142" t="s">
        <v>603</v>
      </c>
      <c r="E19" s="128"/>
      <c r="F19" s="143">
        <v>345899</v>
      </c>
    </row>
    <row r="20" spans="2:6">
      <c r="B20" s="823" t="s">
        <v>77</v>
      </c>
      <c r="C20" s="787" t="s">
        <v>141</v>
      </c>
      <c r="D20" s="479"/>
      <c r="E20" s="124"/>
      <c r="F20" s="480">
        <v>0</v>
      </c>
    </row>
    <row r="21" spans="2:6">
      <c r="B21" s="824"/>
      <c r="C21" s="582"/>
      <c r="D21" s="234"/>
      <c r="E21" s="128"/>
      <c r="F21" s="481">
        <v>0</v>
      </c>
    </row>
    <row r="22" spans="2:6">
      <c r="B22" s="824"/>
      <c r="C22" s="582"/>
      <c r="D22" s="234"/>
      <c r="E22" s="199"/>
      <c r="F22" s="481">
        <v>0</v>
      </c>
    </row>
    <row r="23" spans="2:6" ht="14.4" thickBot="1">
      <c r="B23" s="787"/>
      <c r="C23" s="582"/>
      <c r="D23" s="234"/>
      <c r="E23" s="199"/>
      <c r="F23" s="481">
        <v>0</v>
      </c>
    </row>
    <row r="24" spans="2:6" ht="14.4" thickBot="1">
      <c r="C24" s="71"/>
      <c r="D24" s="71"/>
      <c r="F24" s="132">
        <f>SUM(F12:F19)</f>
        <v>16637316.160000002</v>
      </c>
    </row>
  </sheetData>
  <sheetProtection selectLockedCells="1" selectUnlockedCells="1"/>
  <mergeCells count="10">
    <mergeCell ref="B13:B19"/>
    <mergeCell ref="C13:C16"/>
    <mergeCell ref="C17:C19"/>
    <mergeCell ref="B20:B23"/>
    <mergeCell ref="C20:C23"/>
    <mergeCell ref="G6:J6"/>
    <mergeCell ref="B12:E12"/>
    <mergeCell ref="C2:D2"/>
    <mergeCell ref="B4:B11"/>
    <mergeCell ref="C4:C10"/>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20"/>
  <dimension ref="B1:F23"/>
  <sheetViews>
    <sheetView workbookViewId="0"/>
  </sheetViews>
  <sheetFormatPr defaultRowHeight="14.4"/>
  <cols>
    <col min="2" max="2" width="19" customWidth="1"/>
    <col min="3" max="3" width="23.44140625" customWidth="1"/>
    <col min="4" max="4" width="67" customWidth="1"/>
    <col min="5" max="5" width="19.33203125" customWidth="1"/>
    <col min="6" max="6" width="16" customWidth="1"/>
  </cols>
  <sheetData>
    <row r="1" spans="2:6">
      <c r="B1" s="10"/>
      <c r="C1" s="10"/>
      <c r="D1" s="10"/>
      <c r="E1" s="10"/>
      <c r="F1" s="10"/>
    </row>
    <row r="2" spans="2:6" ht="21">
      <c r="B2" s="639" t="s">
        <v>615</v>
      </c>
      <c r="C2" s="639"/>
      <c r="D2" s="639"/>
      <c r="E2" s="639"/>
      <c r="F2" s="639"/>
    </row>
    <row r="3" spans="2:6">
      <c r="B3" s="761" t="s">
        <v>70</v>
      </c>
      <c r="C3" s="826"/>
      <c r="D3" s="826"/>
      <c r="E3" s="826"/>
      <c r="F3" s="826"/>
    </row>
    <row r="4" spans="2:6">
      <c r="B4" s="201" t="s">
        <v>1</v>
      </c>
      <c r="C4" s="201" t="s">
        <v>2</v>
      </c>
      <c r="D4" s="201" t="s">
        <v>3</v>
      </c>
      <c r="E4" s="202" t="s">
        <v>74</v>
      </c>
      <c r="F4" s="203" t="s">
        <v>5</v>
      </c>
    </row>
    <row r="5" spans="2:6">
      <c r="B5" s="586" t="s">
        <v>75</v>
      </c>
      <c r="C5" s="586" t="s">
        <v>272</v>
      </c>
      <c r="D5" s="125" t="s">
        <v>616</v>
      </c>
      <c r="E5" s="125"/>
      <c r="F5" s="444">
        <v>7750937.5</v>
      </c>
    </row>
    <row r="6" spans="2:6">
      <c r="B6" s="825"/>
      <c r="C6" s="825"/>
      <c r="D6" s="125" t="s">
        <v>617</v>
      </c>
      <c r="E6" s="125"/>
      <c r="F6" s="444">
        <v>3069499.12</v>
      </c>
    </row>
    <row r="7" spans="2:6">
      <c r="B7" s="790"/>
      <c r="C7" s="790"/>
      <c r="D7" s="797"/>
      <c r="E7" s="798"/>
      <c r="F7" s="306">
        <f>SUM(F5:F6)</f>
        <v>10820436.620000001</v>
      </c>
    </row>
    <row r="8" spans="2:6" ht="41.4">
      <c r="B8" s="825"/>
      <c r="C8" s="483"/>
      <c r="D8" s="23" t="s">
        <v>618</v>
      </c>
      <c r="E8" s="24"/>
      <c r="F8" s="444">
        <v>869190.48</v>
      </c>
    </row>
    <row r="9" spans="2:6" ht="27.6">
      <c r="B9" s="825"/>
      <c r="C9" s="539" t="s">
        <v>619</v>
      </c>
      <c r="D9" s="446" t="s">
        <v>620</v>
      </c>
      <c r="E9" s="449"/>
      <c r="F9" s="444">
        <v>2535000</v>
      </c>
    </row>
    <row r="10" spans="2:6" ht="82.8">
      <c r="B10" s="825"/>
      <c r="C10" s="539"/>
      <c r="D10" s="447" t="s">
        <v>621</v>
      </c>
      <c r="E10" s="447">
        <v>5</v>
      </c>
      <c r="F10" s="482">
        <v>2845000</v>
      </c>
    </row>
    <row r="11" spans="2:6">
      <c r="B11" s="790"/>
      <c r="C11" s="539"/>
      <c r="D11" s="539"/>
      <c r="E11" s="539"/>
      <c r="F11" s="445">
        <f>SUM(F10,F9,F8)</f>
        <v>6249190.4800000004</v>
      </c>
    </row>
    <row r="12" spans="2:6" ht="15" thickBot="1">
      <c r="B12" s="5"/>
      <c r="C12" s="5"/>
      <c r="D12" s="5"/>
      <c r="E12" s="10"/>
      <c r="F12" s="11">
        <f>SUM(F11,F7)</f>
        <v>17069627.100000001</v>
      </c>
    </row>
    <row r="13" spans="2:6">
      <c r="B13" s="10"/>
      <c r="C13" s="10"/>
      <c r="D13" s="10"/>
      <c r="E13" s="10"/>
      <c r="F13" s="10"/>
    </row>
    <row r="14" spans="2:6">
      <c r="B14" s="10"/>
      <c r="C14" s="10"/>
      <c r="D14" s="10"/>
      <c r="E14" s="10"/>
      <c r="F14" s="10"/>
    </row>
    <row r="15" spans="2:6">
      <c r="B15" s="10"/>
      <c r="C15" s="10"/>
      <c r="D15" s="10"/>
      <c r="E15" s="10"/>
      <c r="F15" s="10"/>
    </row>
    <row r="16" spans="2:6">
      <c r="B16" s="10"/>
      <c r="C16" s="10"/>
      <c r="D16" s="10"/>
      <c r="E16" s="10"/>
      <c r="F16" s="10"/>
    </row>
    <row r="17" spans="2:6">
      <c r="B17" s="10"/>
      <c r="C17" s="10"/>
      <c r="D17" s="10"/>
      <c r="E17" s="10"/>
      <c r="F17" s="10"/>
    </row>
    <row r="18" spans="2:6">
      <c r="B18" s="10"/>
      <c r="C18" s="10"/>
      <c r="D18" s="10"/>
      <c r="E18" s="10"/>
      <c r="F18" s="10"/>
    </row>
    <row r="19" spans="2:6">
      <c r="B19" s="10"/>
      <c r="C19" s="10"/>
      <c r="D19" s="10"/>
      <c r="E19" s="10"/>
      <c r="F19" s="10"/>
    </row>
    <row r="20" spans="2:6">
      <c r="B20" s="10"/>
      <c r="C20" s="10"/>
      <c r="D20" s="10"/>
      <c r="E20" s="10"/>
      <c r="F20" s="10"/>
    </row>
    <row r="21" spans="2:6">
      <c r="B21" s="10"/>
      <c r="C21" s="10"/>
      <c r="D21" s="10"/>
      <c r="E21" s="10"/>
      <c r="F21" s="10"/>
    </row>
    <row r="22" spans="2:6">
      <c r="B22" s="10"/>
      <c r="C22" s="10"/>
      <c r="D22" s="10"/>
      <c r="E22" s="10"/>
      <c r="F22" s="10"/>
    </row>
    <row r="23" spans="2:6">
      <c r="B23" s="10"/>
      <c r="C23" s="10"/>
      <c r="D23" s="10"/>
      <c r="E23" s="10"/>
      <c r="F23" s="10"/>
    </row>
  </sheetData>
  <sheetProtection selectLockedCells="1" selectUnlockedCells="1"/>
  <mergeCells count="8">
    <mergeCell ref="B8:B11"/>
    <mergeCell ref="C9:C10"/>
    <mergeCell ref="C11:E11"/>
    <mergeCell ref="B3:F3"/>
    <mergeCell ref="B2:F2"/>
    <mergeCell ref="B5:B7"/>
    <mergeCell ref="C5:C7"/>
    <mergeCell ref="D7:E7"/>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ilha21"/>
  <dimension ref="B2:N14"/>
  <sheetViews>
    <sheetView zoomScale="85" zoomScaleNormal="85" workbookViewId="0">
      <selection activeCell="D8" sqref="D8"/>
    </sheetView>
  </sheetViews>
  <sheetFormatPr defaultRowHeight="14.4"/>
  <cols>
    <col min="2" max="2" width="19" customWidth="1"/>
    <col min="3" max="3" width="18.109375" customWidth="1"/>
    <col min="4" max="4" width="64.33203125" customWidth="1"/>
    <col min="5" max="5" width="15.6640625" customWidth="1"/>
    <col min="6" max="6" width="22.5546875" customWidth="1"/>
    <col min="13" max="13" width="6.88671875" customWidth="1"/>
    <col min="14" max="14" width="9.109375" hidden="1" customWidth="1"/>
  </cols>
  <sheetData>
    <row r="2" spans="2:14">
      <c r="B2" s="831" t="s">
        <v>622</v>
      </c>
      <c r="C2" s="831"/>
      <c r="D2" s="831"/>
      <c r="E2" s="831"/>
      <c r="F2" s="831"/>
    </row>
    <row r="3" spans="2:14">
      <c r="B3" s="25" t="s">
        <v>593</v>
      </c>
      <c r="C3" s="832" t="s">
        <v>625</v>
      </c>
      <c r="D3" s="833"/>
      <c r="E3" s="833"/>
      <c r="F3" s="26"/>
    </row>
    <row r="4" spans="2:14" ht="28.8">
      <c r="B4" s="484" t="s">
        <v>1</v>
      </c>
      <c r="C4" s="484" t="s">
        <v>2</v>
      </c>
      <c r="D4" s="484" t="s">
        <v>3</v>
      </c>
      <c r="E4" s="485" t="s">
        <v>74</v>
      </c>
      <c r="F4" s="486" t="s">
        <v>5</v>
      </c>
    </row>
    <row r="5" spans="2:14">
      <c r="B5" s="829" t="s">
        <v>75</v>
      </c>
      <c r="C5" s="829" t="s">
        <v>563</v>
      </c>
      <c r="D5" s="487" t="s">
        <v>626</v>
      </c>
      <c r="E5" s="487"/>
      <c r="F5" s="488">
        <v>3921393.94</v>
      </c>
    </row>
    <row r="6" spans="2:14">
      <c r="B6" s="827"/>
      <c r="C6" s="827"/>
      <c r="D6" s="487" t="s">
        <v>627</v>
      </c>
      <c r="E6" s="487"/>
      <c r="F6" s="488">
        <v>1613254.11</v>
      </c>
    </row>
    <row r="7" spans="2:14">
      <c r="B7" s="827"/>
      <c r="C7" s="827"/>
      <c r="D7" s="487" t="s">
        <v>628</v>
      </c>
      <c r="E7" s="487"/>
      <c r="F7" s="488">
        <v>2198246.94</v>
      </c>
    </row>
    <row r="8" spans="2:14">
      <c r="B8" s="827"/>
      <c r="C8" s="827"/>
      <c r="D8" s="487" t="s">
        <v>629</v>
      </c>
      <c r="E8" s="487"/>
      <c r="F8" s="488">
        <v>306461.98</v>
      </c>
      <c r="G8" s="834" t="s">
        <v>630</v>
      </c>
      <c r="H8" s="835"/>
      <c r="I8" s="835"/>
      <c r="J8" s="835"/>
      <c r="K8" s="835"/>
      <c r="L8" s="835"/>
      <c r="M8" s="835"/>
      <c r="N8" s="835"/>
    </row>
    <row r="9" spans="2:14">
      <c r="B9" s="828"/>
      <c r="C9" s="828"/>
      <c r="D9" s="830"/>
      <c r="E9" s="830"/>
      <c r="F9" s="489">
        <f>SUM(F5:F8)</f>
        <v>8039356.9700000007</v>
      </c>
    </row>
    <row r="10" spans="2:14" ht="28.8">
      <c r="B10" s="827" t="s">
        <v>576</v>
      </c>
      <c r="C10" s="829" t="s">
        <v>80</v>
      </c>
      <c r="D10" s="491" t="s">
        <v>631</v>
      </c>
      <c r="E10" s="491"/>
      <c r="F10" s="488">
        <v>1066000</v>
      </c>
    </row>
    <row r="11" spans="2:14">
      <c r="B11" s="827"/>
      <c r="C11" s="827"/>
      <c r="D11" s="27" t="s">
        <v>623</v>
      </c>
      <c r="E11" s="28"/>
      <c r="F11" s="488">
        <v>600000</v>
      </c>
    </row>
    <row r="12" spans="2:14" ht="86.4">
      <c r="B12" s="827"/>
      <c r="C12" s="827"/>
      <c r="D12" s="490" t="s">
        <v>624</v>
      </c>
      <c r="E12" s="492"/>
      <c r="F12" s="494">
        <v>670651.1</v>
      </c>
    </row>
    <row r="13" spans="2:14">
      <c r="B13" s="828"/>
      <c r="C13" s="830"/>
      <c r="D13" s="830"/>
      <c r="E13" s="830"/>
      <c r="F13" s="493">
        <f>SUM(F10:F12)</f>
        <v>2336651.1</v>
      </c>
    </row>
    <row r="14" spans="2:14" ht="15" thickBot="1">
      <c r="B14" s="29"/>
      <c r="C14" s="29"/>
      <c r="D14" s="29"/>
      <c r="E14" s="30"/>
      <c r="F14" s="11">
        <f>SUM(F13,F9)</f>
        <v>10376008.07</v>
      </c>
    </row>
  </sheetData>
  <sheetProtection selectLockedCells="1" selectUnlockedCells="1"/>
  <mergeCells count="9">
    <mergeCell ref="G8:N8"/>
    <mergeCell ref="D9:E9"/>
    <mergeCell ref="B10:B13"/>
    <mergeCell ref="C10:C12"/>
    <mergeCell ref="C13:E13"/>
    <mergeCell ref="B2:F2"/>
    <mergeCell ref="C3:E3"/>
    <mergeCell ref="B5:B9"/>
    <mergeCell ref="C5:C9"/>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ilha2"/>
  <dimension ref="B2:F11"/>
  <sheetViews>
    <sheetView workbookViewId="0"/>
  </sheetViews>
  <sheetFormatPr defaultRowHeight="14.4"/>
  <cols>
    <col min="1" max="1" width="9.109375" style="109"/>
    <col min="2" max="2" width="25.6640625" style="109" customWidth="1"/>
    <col min="3" max="3" width="20.6640625" style="109" customWidth="1"/>
    <col min="4" max="4" width="46.44140625" style="109" customWidth="1"/>
    <col min="5" max="5" width="15.6640625" style="109" customWidth="1"/>
    <col min="6" max="6" width="22.5546875" style="109" customWidth="1"/>
    <col min="7" max="8" width="9.109375" style="109"/>
    <col min="9" max="9" width="13.6640625" style="109" customWidth="1"/>
    <col min="10" max="257" width="9.109375" style="109"/>
    <col min="258" max="258" width="19" style="109" customWidth="1"/>
    <col min="259" max="259" width="20.6640625" style="109" customWidth="1"/>
    <col min="260" max="260" width="40.88671875" style="109" customWidth="1"/>
    <col min="261" max="261" width="15.6640625" style="109" customWidth="1"/>
    <col min="262" max="262" width="22.5546875" style="109" customWidth="1"/>
    <col min="263" max="264" width="9.109375" style="109"/>
    <col min="265" max="265" width="13.6640625" style="109" customWidth="1"/>
    <col min="266" max="513" width="9.109375" style="109"/>
    <col min="514" max="514" width="19" style="109" customWidth="1"/>
    <col min="515" max="515" width="20.6640625" style="109" customWidth="1"/>
    <col min="516" max="516" width="40.88671875" style="109" customWidth="1"/>
    <col min="517" max="517" width="15.6640625" style="109" customWidth="1"/>
    <col min="518" max="518" width="22.5546875" style="109" customWidth="1"/>
    <col min="519" max="520" width="9.109375" style="109"/>
    <col min="521" max="521" width="13.6640625" style="109" customWidth="1"/>
    <col min="522" max="769" width="9.109375" style="109"/>
    <col min="770" max="770" width="19" style="109" customWidth="1"/>
    <col min="771" max="771" width="20.6640625" style="109" customWidth="1"/>
    <col min="772" max="772" width="40.88671875" style="109" customWidth="1"/>
    <col min="773" max="773" width="15.6640625" style="109" customWidth="1"/>
    <col min="774" max="774" width="22.5546875" style="109" customWidth="1"/>
    <col min="775" max="776" width="9.109375" style="109"/>
    <col min="777" max="777" width="13.6640625" style="109" customWidth="1"/>
    <col min="778" max="1025" width="9.109375" style="109"/>
    <col min="1026" max="1026" width="19" style="109" customWidth="1"/>
    <col min="1027" max="1027" width="20.6640625" style="109" customWidth="1"/>
    <col min="1028" max="1028" width="40.88671875" style="109" customWidth="1"/>
    <col min="1029" max="1029" width="15.6640625" style="109" customWidth="1"/>
    <col min="1030" max="1030" width="22.5546875" style="109" customWidth="1"/>
    <col min="1031" max="1032" width="9.109375" style="109"/>
    <col min="1033" max="1033" width="13.6640625" style="109" customWidth="1"/>
    <col min="1034" max="1281" width="9.109375" style="109"/>
    <col min="1282" max="1282" width="19" style="109" customWidth="1"/>
    <col min="1283" max="1283" width="20.6640625" style="109" customWidth="1"/>
    <col min="1284" max="1284" width="40.88671875" style="109" customWidth="1"/>
    <col min="1285" max="1285" width="15.6640625" style="109" customWidth="1"/>
    <col min="1286" max="1286" width="22.5546875" style="109" customWidth="1"/>
    <col min="1287" max="1288" width="9.109375" style="109"/>
    <col min="1289" max="1289" width="13.6640625" style="109" customWidth="1"/>
    <col min="1290" max="1537" width="9.109375" style="109"/>
    <col min="1538" max="1538" width="19" style="109" customWidth="1"/>
    <col min="1539" max="1539" width="20.6640625" style="109" customWidth="1"/>
    <col min="1540" max="1540" width="40.88671875" style="109" customWidth="1"/>
    <col min="1541" max="1541" width="15.6640625" style="109" customWidth="1"/>
    <col min="1542" max="1542" width="22.5546875" style="109" customWidth="1"/>
    <col min="1543" max="1544" width="9.109375" style="109"/>
    <col min="1545" max="1545" width="13.6640625" style="109" customWidth="1"/>
    <col min="1546" max="1793" width="9.109375" style="109"/>
    <col min="1794" max="1794" width="19" style="109" customWidth="1"/>
    <col min="1795" max="1795" width="20.6640625" style="109" customWidth="1"/>
    <col min="1796" max="1796" width="40.88671875" style="109" customWidth="1"/>
    <col min="1797" max="1797" width="15.6640625" style="109" customWidth="1"/>
    <col min="1798" max="1798" width="22.5546875" style="109" customWidth="1"/>
    <col min="1799" max="1800" width="9.109375" style="109"/>
    <col min="1801" max="1801" width="13.6640625" style="109" customWidth="1"/>
    <col min="1802" max="2049" width="9.109375" style="109"/>
    <col min="2050" max="2050" width="19" style="109" customWidth="1"/>
    <col min="2051" max="2051" width="20.6640625" style="109" customWidth="1"/>
    <col min="2052" max="2052" width="40.88671875" style="109" customWidth="1"/>
    <col min="2053" max="2053" width="15.6640625" style="109" customWidth="1"/>
    <col min="2054" max="2054" width="22.5546875" style="109" customWidth="1"/>
    <col min="2055" max="2056" width="9.109375" style="109"/>
    <col min="2057" max="2057" width="13.6640625" style="109" customWidth="1"/>
    <col min="2058" max="2305" width="9.109375" style="109"/>
    <col min="2306" max="2306" width="19" style="109" customWidth="1"/>
    <col min="2307" max="2307" width="20.6640625" style="109" customWidth="1"/>
    <col min="2308" max="2308" width="40.88671875" style="109" customWidth="1"/>
    <col min="2309" max="2309" width="15.6640625" style="109" customWidth="1"/>
    <col min="2310" max="2310" width="22.5546875" style="109" customWidth="1"/>
    <col min="2311" max="2312" width="9.109375" style="109"/>
    <col min="2313" max="2313" width="13.6640625" style="109" customWidth="1"/>
    <col min="2314" max="2561" width="9.109375" style="109"/>
    <col min="2562" max="2562" width="19" style="109" customWidth="1"/>
    <col min="2563" max="2563" width="20.6640625" style="109" customWidth="1"/>
    <col min="2564" max="2564" width="40.88671875" style="109" customWidth="1"/>
    <col min="2565" max="2565" width="15.6640625" style="109" customWidth="1"/>
    <col min="2566" max="2566" width="22.5546875" style="109" customWidth="1"/>
    <col min="2567" max="2568" width="9.109375" style="109"/>
    <col min="2569" max="2569" width="13.6640625" style="109" customWidth="1"/>
    <col min="2570" max="2817" width="9.109375" style="109"/>
    <col min="2818" max="2818" width="19" style="109" customWidth="1"/>
    <col min="2819" max="2819" width="20.6640625" style="109" customWidth="1"/>
    <col min="2820" max="2820" width="40.88671875" style="109" customWidth="1"/>
    <col min="2821" max="2821" width="15.6640625" style="109" customWidth="1"/>
    <col min="2822" max="2822" width="22.5546875" style="109" customWidth="1"/>
    <col min="2823" max="2824" width="9.109375" style="109"/>
    <col min="2825" max="2825" width="13.6640625" style="109" customWidth="1"/>
    <col min="2826" max="3073" width="9.109375" style="109"/>
    <col min="3074" max="3074" width="19" style="109" customWidth="1"/>
    <col min="3075" max="3075" width="20.6640625" style="109" customWidth="1"/>
    <col min="3076" max="3076" width="40.88671875" style="109" customWidth="1"/>
    <col min="3077" max="3077" width="15.6640625" style="109" customWidth="1"/>
    <col min="3078" max="3078" width="22.5546875" style="109" customWidth="1"/>
    <col min="3079" max="3080" width="9.109375" style="109"/>
    <col min="3081" max="3081" width="13.6640625" style="109" customWidth="1"/>
    <col min="3082" max="3329" width="9.109375" style="109"/>
    <col min="3330" max="3330" width="19" style="109" customWidth="1"/>
    <col min="3331" max="3331" width="20.6640625" style="109" customWidth="1"/>
    <col min="3332" max="3332" width="40.88671875" style="109" customWidth="1"/>
    <col min="3333" max="3333" width="15.6640625" style="109" customWidth="1"/>
    <col min="3334" max="3334" width="22.5546875" style="109" customWidth="1"/>
    <col min="3335" max="3336" width="9.109375" style="109"/>
    <col min="3337" max="3337" width="13.6640625" style="109" customWidth="1"/>
    <col min="3338" max="3585" width="9.109375" style="109"/>
    <col min="3586" max="3586" width="19" style="109" customWidth="1"/>
    <col min="3587" max="3587" width="20.6640625" style="109" customWidth="1"/>
    <col min="3588" max="3588" width="40.88671875" style="109" customWidth="1"/>
    <col min="3589" max="3589" width="15.6640625" style="109" customWidth="1"/>
    <col min="3590" max="3590" width="22.5546875" style="109" customWidth="1"/>
    <col min="3591" max="3592" width="9.109375" style="109"/>
    <col min="3593" max="3593" width="13.6640625" style="109" customWidth="1"/>
    <col min="3594" max="3841" width="9.109375" style="109"/>
    <col min="3842" max="3842" width="19" style="109" customWidth="1"/>
    <col min="3843" max="3843" width="20.6640625" style="109" customWidth="1"/>
    <col min="3844" max="3844" width="40.88671875" style="109" customWidth="1"/>
    <col min="3845" max="3845" width="15.6640625" style="109" customWidth="1"/>
    <col min="3846" max="3846" width="22.5546875" style="109" customWidth="1"/>
    <col min="3847" max="3848" width="9.109375" style="109"/>
    <col min="3849" max="3849" width="13.6640625" style="109" customWidth="1"/>
    <col min="3850" max="4097" width="9.109375" style="109"/>
    <col min="4098" max="4098" width="19" style="109" customWidth="1"/>
    <col min="4099" max="4099" width="20.6640625" style="109" customWidth="1"/>
    <col min="4100" max="4100" width="40.88671875" style="109" customWidth="1"/>
    <col min="4101" max="4101" width="15.6640625" style="109" customWidth="1"/>
    <col min="4102" max="4102" width="22.5546875" style="109" customWidth="1"/>
    <col min="4103" max="4104" width="9.109375" style="109"/>
    <col min="4105" max="4105" width="13.6640625" style="109" customWidth="1"/>
    <col min="4106" max="4353" width="9.109375" style="109"/>
    <col min="4354" max="4354" width="19" style="109" customWidth="1"/>
    <col min="4355" max="4355" width="20.6640625" style="109" customWidth="1"/>
    <col min="4356" max="4356" width="40.88671875" style="109" customWidth="1"/>
    <col min="4357" max="4357" width="15.6640625" style="109" customWidth="1"/>
    <col min="4358" max="4358" width="22.5546875" style="109" customWidth="1"/>
    <col min="4359" max="4360" width="9.109375" style="109"/>
    <col min="4361" max="4361" width="13.6640625" style="109" customWidth="1"/>
    <col min="4362" max="4609" width="9.109375" style="109"/>
    <col min="4610" max="4610" width="19" style="109" customWidth="1"/>
    <col min="4611" max="4611" width="20.6640625" style="109" customWidth="1"/>
    <col min="4612" max="4612" width="40.88671875" style="109" customWidth="1"/>
    <col min="4613" max="4613" width="15.6640625" style="109" customWidth="1"/>
    <col min="4614" max="4614" width="22.5546875" style="109" customWidth="1"/>
    <col min="4615" max="4616" width="9.109375" style="109"/>
    <col min="4617" max="4617" width="13.6640625" style="109" customWidth="1"/>
    <col min="4618" max="4865" width="9.109375" style="109"/>
    <col min="4866" max="4866" width="19" style="109" customWidth="1"/>
    <col min="4867" max="4867" width="20.6640625" style="109" customWidth="1"/>
    <col min="4868" max="4868" width="40.88671875" style="109" customWidth="1"/>
    <col min="4869" max="4869" width="15.6640625" style="109" customWidth="1"/>
    <col min="4870" max="4870" width="22.5546875" style="109" customWidth="1"/>
    <col min="4871" max="4872" width="9.109375" style="109"/>
    <col min="4873" max="4873" width="13.6640625" style="109" customWidth="1"/>
    <col min="4874" max="5121" width="9.109375" style="109"/>
    <col min="5122" max="5122" width="19" style="109" customWidth="1"/>
    <col min="5123" max="5123" width="20.6640625" style="109" customWidth="1"/>
    <col min="5124" max="5124" width="40.88671875" style="109" customWidth="1"/>
    <col min="5125" max="5125" width="15.6640625" style="109" customWidth="1"/>
    <col min="5126" max="5126" width="22.5546875" style="109" customWidth="1"/>
    <col min="5127" max="5128" width="9.109375" style="109"/>
    <col min="5129" max="5129" width="13.6640625" style="109" customWidth="1"/>
    <col min="5130" max="5377" width="9.109375" style="109"/>
    <col min="5378" max="5378" width="19" style="109" customWidth="1"/>
    <col min="5379" max="5379" width="20.6640625" style="109" customWidth="1"/>
    <col min="5380" max="5380" width="40.88671875" style="109" customWidth="1"/>
    <col min="5381" max="5381" width="15.6640625" style="109" customWidth="1"/>
    <col min="5382" max="5382" width="22.5546875" style="109" customWidth="1"/>
    <col min="5383" max="5384" width="9.109375" style="109"/>
    <col min="5385" max="5385" width="13.6640625" style="109" customWidth="1"/>
    <col min="5386" max="5633" width="9.109375" style="109"/>
    <col min="5634" max="5634" width="19" style="109" customWidth="1"/>
    <col min="5635" max="5635" width="20.6640625" style="109" customWidth="1"/>
    <col min="5636" max="5636" width="40.88671875" style="109" customWidth="1"/>
    <col min="5637" max="5637" width="15.6640625" style="109" customWidth="1"/>
    <col min="5638" max="5638" width="22.5546875" style="109" customWidth="1"/>
    <col min="5639" max="5640" width="9.109375" style="109"/>
    <col min="5641" max="5641" width="13.6640625" style="109" customWidth="1"/>
    <col min="5642" max="5889" width="9.109375" style="109"/>
    <col min="5890" max="5890" width="19" style="109" customWidth="1"/>
    <col min="5891" max="5891" width="20.6640625" style="109" customWidth="1"/>
    <col min="5892" max="5892" width="40.88671875" style="109" customWidth="1"/>
    <col min="5893" max="5893" width="15.6640625" style="109" customWidth="1"/>
    <col min="5894" max="5894" width="22.5546875" style="109" customWidth="1"/>
    <col min="5895" max="5896" width="9.109375" style="109"/>
    <col min="5897" max="5897" width="13.6640625" style="109" customWidth="1"/>
    <col min="5898" max="6145" width="9.109375" style="109"/>
    <col min="6146" max="6146" width="19" style="109" customWidth="1"/>
    <col min="6147" max="6147" width="20.6640625" style="109" customWidth="1"/>
    <col min="6148" max="6148" width="40.88671875" style="109" customWidth="1"/>
    <col min="6149" max="6149" width="15.6640625" style="109" customWidth="1"/>
    <col min="6150" max="6150" width="22.5546875" style="109" customWidth="1"/>
    <col min="6151" max="6152" width="9.109375" style="109"/>
    <col min="6153" max="6153" width="13.6640625" style="109" customWidth="1"/>
    <col min="6154" max="6401" width="9.109375" style="109"/>
    <col min="6402" max="6402" width="19" style="109" customWidth="1"/>
    <col min="6403" max="6403" width="20.6640625" style="109" customWidth="1"/>
    <col min="6404" max="6404" width="40.88671875" style="109" customWidth="1"/>
    <col min="6405" max="6405" width="15.6640625" style="109" customWidth="1"/>
    <col min="6406" max="6406" width="22.5546875" style="109" customWidth="1"/>
    <col min="6407" max="6408" width="9.109375" style="109"/>
    <col min="6409" max="6409" width="13.6640625" style="109" customWidth="1"/>
    <col min="6410" max="6657" width="9.109375" style="109"/>
    <col min="6658" max="6658" width="19" style="109" customWidth="1"/>
    <col min="6659" max="6659" width="20.6640625" style="109" customWidth="1"/>
    <col min="6660" max="6660" width="40.88671875" style="109" customWidth="1"/>
    <col min="6661" max="6661" width="15.6640625" style="109" customWidth="1"/>
    <col min="6662" max="6662" width="22.5546875" style="109" customWidth="1"/>
    <col min="6663" max="6664" width="9.109375" style="109"/>
    <col min="6665" max="6665" width="13.6640625" style="109" customWidth="1"/>
    <col min="6666" max="6913" width="9.109375" style="109"/>
    <col min="6914" max="6914" width="19" style="109" customWidth="1"/>
    <col min="6915" max="6915" width="20.6640625" style="109" customWidth="1"/>
    <col min="6916" max="6916" width="40.88671875" style="109" customWidth="1"/>
    <col min="6917" max="6917" width="15.6640625" style="109" customWidth="1"/>
    <col min="6918" max="6918" width="22.5546875" style="109" customWidth="1"/>
    <col min="6919" max="6920" width="9.109375" style="109"/>
    <col min="6921" max="6921" width="13.6640625" style="109" customWidth="1"/>
    <col min="6922" max="7169" width="9.109375" style="109"/>
    <col min="7170" max="7170" width="19" style="109" customWidth="1"/>
    <col min="7171" max="7171" width="20.6640625" style="109" customWidth="1"/>
    <col min="7172" max="7172" width="40.88671875" style="109" customWidth="1"/>
    <col min="7173" max="7173" width="15.6640625" style="109" customWidth="1"/>
    <col min="7174" max="7174" width="22.5546875" style="109" customWidth="1"/>
    <col min="7175" max="7176" width="9.109375" style="109"/>
    <col min="7177" max="7177" width="13.6640625" style="109" customWidth="1"/>
    <col min="7178" max="7425" width="9.109375" style="109"/>
    <col min="7426" max="7426" width="19" style="109" customWidth="1"/>
    <col min="7427" max="7427" width="20.6640625" style="109" customWidth="1"/>
    <col min="7428" max="7428" width="40.88671875" style="109" customWidth="1"/>
    <col min="7429" max="7429" width="15.6640625" style="109" customWidth="1"/>
    <col min="7430" max="7430" width="22.5546875" style="109" customWidth="1"/>
    <col min="7431" max="7432" width="9.109375" style="109"/>
    <col min="7433" max="7433" width="13.6640625" style="109" customWidth="1"/>
    <col min="7434" max="7681" width="9.109375" style="109"/>
    <col min="7682" max="7682" width="19" style="109" customWidth="1"/>
    <col min="7683" max="7683" width="20.6640625" style="109" customWidth="1"/>
    <col min="7684" max="7684" width="40.88671875" style="109" customWidth="1"/>
    <col min="7685" max="7685" width="15.6640625" style="109" customWidth="1"/>
    <col min="7686" max="7686" width="22.5546875" style="109" customWidth="1"/>
    <col min="7687" max="7688" width="9.109375" style="109"/>
    <col min="7689" max="7689" width="13.6640625" style="109" customWidth="1"/>
    <col min="7690" max="7937" width="9.109375" style="109"/>
    <col min="7938" max="7938" width="19" style="109" customWidth="1"/>
    <col min="7939" max="7939" width="20.6640625" style="109" customWidth="1"/>
    <col min="7940" max="7940" width="40.88671875" style="109" customWidth="1"/>
    <col min="7941" max="7941" width="15.6640625" style="109" customWidth="1"/>
    <col min="7942" max="7942" width="22.5546875" style="109" customWidth="1"/>
    <col min="7943" max="7944" width="9.109375" style="109"/>
    <col min="7945" max="7945" width="13.6640625" style="109" customWidth="1"/>
    <col min="7946" max="8193" width="9.109375" style="109"/>
    <col min="8194" max="8194" width="19" style="109" customWidth="1"/>
    <col min="8195" max="8195" width="20.6640625" style="109" customWidth="1"/>
    <col min="8196" max="8196" width="40.88671875" style="109" customWidth="1"/>
    <col min="8197" max="8197" width="15.6640625" style="109" customWidth="1"/>
    <col min="8198" max="8198" width="22.5546875" style="109" customWidth="1"/>
    <col min="8199" max="8200" width="9.109375" style="109"/>
    <col min="8201" max="8201" width="13.6640625" style="109" customWidth="1"/>
    <col min="8202" max="8449" width="9.109375" style="109"/>
    <col min="8450" max="8450" width="19" style="109" customWidth="1"/>
    <col min="8451" max="8451" width="20.6640625" style="109" customWidth="1"/>
    <col min="8452" max="8452" width="40.88671875" style="109" customWidth="1"/>
    <col min="8453" max="8453" width="15.6640625" style="109" customWidth="1"/>
    <col min="8454" max="8454" width="22.5546875" style="109" customWidth="1"/>
    <col min="8455" max="8456" width="9.109375" style="109"/>
    <col min="8457" max="8457" width="13.6640625" style="109" customWidth="1"/>
    <col min="8458" max="8705" width="9.109375" style="109"/>
    <col min="8706" max="8706" width="19" style="109" customWidth="1"/>
    <col min="8707" max="8707" width="20.6640625" style="109" customWidth="1"/>
    <col min="8708" max="8708" width="40.88671875" style="109" customWidth="1"/>
    <col min="8709" max="8709" width="15.6640625" style="109" customWidth="1"/>
    <col min="8710" max="8710" width="22.5546875" style="109" customWidth="1"/>
    <col min="8711" max="8712" width="9.109375" style="109"/>
    <col min="8713" max="8713" width="13.6640625" style="109" customWidth="1"/>
    <col min="8714" max="8961" width="9.109375" style="109"/>
    <col min="8962" max="8962" width="19" style="109" customWidth="1"/>
    <col min="8963" max="8963" width="20.6640625" style="109" customWidth="1"/>
    <col min="8964" max="8964" width="40.88671875" style="109" customWidth="1"/>
    <col min="8965" max="8965" width="15.6640625" style="109" customWidth="1"/>
    <col min="8966" max="8966" width="22.5546875" style="109" customWidth="1"/>
    <col min="8967" max="8968" width="9.109375" style="109"/>
    <col min="8969" max="8969" width="13.6640625" style="109" customWidth="1"/>
    <col min="8970" max="9217" width="9.109375" style="109"/>
    <col min="9218" max="9218" width="19" style="109" customWidth="1"/>
    <col min="9219" max="9219" width="20.6640625" style="109" customWidth="1"/>
    <col min="9220" max="9220" width="40.88671875" style="109" customWidth="1"/>
    <col min="9221" max="9221" width="15.6640625" style="109" customWidth="1"/>
    <col min="9222" max="9222" width="22.5546875" style="109" customWidth="1"/>
    <col min="9223" max="9224" width="9.109375" style="109"/>
    <col min="9225" max="9225" width="13.6640625" style="109" customWidth="1"/>
    <col min="9226" max="9473" width="9.109375" style="109"/>
    <col min="9474" max="9474" width="19" style="109" customWidth="1"/>
    <col min="9475" max="9475" width="20.6640625" style="109" customWidth="1"/>
    <col min="9476" max="9476" width="40.88671875" style="109" customWidth="1"/>
    <col min="9477" max="9477" width="15.6640625" style="109" customWidth="1"/>
    <col min="9478" max="9478" width="22.5546875" style="109" customWidth="1"/>
    <col min="9479" max="9480" width="9.109375" style="109"/>
    <col min="9481" max="9481" width="13.6640625" style="109" customWidth="1"/>
    <col min="9482" max="9729" width="9.109375" style="109"/>
    <col min="9730" max="9730" width="19" style="109" customWidth="1"/>
    <col min="9731" max="9731" width="20.6640625" style="109" customWidth="1"/>
    <col min="9732" max="9732" width="40.88671875" style="109" customWidth="1"/>
    <col min="9733" max="9733" width="15.6640625" style="109" customWidth="1"/>
    <col min="9734" max="9734" width="22.5546875" style="109" customWidth="1"/>
    <col min="9735" max="9736" width="9.109375" style="109"/>
    <col min="9737" max="9737" width="13.6640625" style="109" customWidth="1"/>
    <col min="9738" max="9985" width="9.109375" style="109"/>
    <col min="9986" max="9986" width="19" style="109" customWidth="1"/>
    <col min="9987" max="9987" width="20.6640625" style="109" customWidth="1"/>
    <col min="9988" max="9988" width="40.88671875" style="109" customWidth="1"/>
    <col min="9989" max="9989" width="15.6640625" style="109" customWidth="1"/>
    <col min="9990" max="9990" width="22.5546875" style="109" customWidth="1"/>
    <col min="9991" max="9992" width="9.109375" style="109"/>
    <col min="9993" max="9993" width="13.6640625" style="109" customWidth="1"/>
    <col min="9994" max="10241" width="9.109375" style="109"/>
    <col min="10242" max="10242" width="19" style="109" customWidth="1"/>
    <col min="10243" max="10243" width="20.6640625" style="109" customWidth="1"/>
    <col min="10244" max="10244" width="40.88671875" style="109" customWidth="1"/>
    <col min="10245" max="10245" width="15.6640625" style="109" customWidth="1"/>
    <col min="10246" max="10246" width="22.5546875" style="109" customWidth="1"/>
    <col min="10247" max="10248" width="9.109375" style="109"/>
    <col min="10249" max="10249" width="13.6640625" style="109" customWidth="1"/>
    <col min="10250" max="10497" width="9.109375" style="109"/>
    <col min="10498" max="10498" width="19" style="109" customWidth="1"/>
    <col min="10499" max="10499" width="20.6640625" style="109" customWidth="1"/>
    <col min="10500" max="10500" width="40.88671875" style="109" customWidth="1"/>
    <col min="10501" max="10501" width="15.6640625" style="109" customWidth="1"/>
    <col min="10502" max="10502" width="22.5546875" style="109" customWidth="1"/>
    <col min="10503" max="10504" width="9.109375" style="109"/>
    <col min="10505" max="10505" width="13.6640625" style="109" customWidth="1"/>
    <col min="10506" max="10753" width="9.109375" style="109"/>
    <col min="10754" max="10754" width="19" style="109" customWidth="1"/>
    <col min="10755" max="10755" width="20.6640625" style="109" customWidth="1"/>
    <col min="10756" max="10756" width="40.88671875" style="109" customWidth="1"/>
    <col min="10757" max="10757" width="15.6640625" style="109" customWidth="1"/>
    <col min="10758" max="10758" width="22.5546875" style="109" customWidth="1"/>
    <col min="10759" max="10760" width="9.109375" style="109"/>
    <col min="10761" max="10761" width="13.6640625" style="109" customWidth="1"/>
    <col min="10762" max="11009" width="9.109375" style="109"/>
    <col min="11010" max="11010" width="19" style="109" customWidth="1"/>
    <col min="11011" max="11011" width="20.6640625" style="109" customWidth="1"/>
    <col min="11012" max="11012" width="40.88671875" style="109" customWidth="1"/>
    <col min="11013" max="11013" width="15.6640625" style="109" customWidth="1"/>
    <col min="11014" max="11014" width="22.5546875" style="109" customWidth="1"/>
    <col min="11015" max="11016" width="9.109375" style="109"/>
    <col min="11017" max="11017" width="13.6640625" style="109" customWidth="1"/>
    <col min="11018" max="11265" width="9.109375" style="109"/>
    <col min="11266" max="11266" width="19" style="109" customWidth="1"/>
    <col min="11267" max="11267" width="20.6640625" style="109" customWidth="1"/>
    <col min="11268" max="11268" width="40.88671875" style="109" customWidth="1"/>
    <col min="11269" max="11269" width="15.6640625" style="109" customWidth="1"/>
    <col min="11270" max="11270" width="22.5546875" style="109" customWidth="1"/>
    <col min="11271" max="11272" width="9.109375" style="109"/>
    <col min="11273" max="11273" width="13.6640625" style="109" customWidth="1"/>
    <col min="11274" max="11521" width="9.109375" style="109"/>
    <col min="11522" max="11522" width="19" style="109" customWidth="1"/>
    <col min="11523" max="11523" width="20.6640625" style="109" customWidth="1"/>
    <col min="11524" max="11524" width="40.88671875" style="109" customWidth="1"/>
    <col min="11525" max="11525" width="15.6640625" style="109" customWidth="1"/>
    <col min="11526" max="11526" width="22.5546875" style="109" customWidth="1"/>
    <col min="11527" max="11528" width="9.109375" style="109"/>
    <col min="11529" max="11529" width="13.6640625" style="109" customWidth="1"/>
    <col min="11530" max="11777" width="9.109375" style="109"/>
    <col min="11778" max="11778" width="19" style="109" customWidth="1"/>
    <col min="11779" max="11779" width="20.6640625" style="109" customWidth="1"/>
    <col min="11780" max="11780" width="40.88671875" style="109" customWidth="1"/>
    <col min="11781" max="11781" width="15.6640625" style="109" customWidth="1"/>
    <col min="11782" max="11782" width="22.5546875" style="109" customWidth="1"/>
    <col min="11783" max="11784" width="9.109375" style="109"/>
    <col min="11785" max="11785" width="13.6640625" style="109" customWidth="1"/>
    <col min="11786" max="12033" width="9.109375" style="109"/>
    <col min="12034" max="12034" width="19" style="109" customWidth="1"/>
    <col min="12035" max="12035" width="20.6640625" style="109" customWidth="1"/>
    <col min="12036" max="12036" width="40.88671875" style="109" customWidth="1"/>
    <col min="12037" max="12037" width="15.6640625" style="109" customWidth="1"/>
    <col min="12038" max="12038" width="22.5546875" style="109" customWidth="1"/>
    <col min="12039" max="12040" width="9.109375" style="109"/>
    <col min="12041" max="12041" width="13.6640625" style="109" customWidth="1"/>
    <col min="12042" max="12289" width="9.109375" style="109"/>
    <col min="12290" max="12290" width="19" style="109" customWidth="1"/>
    <col min="12291" max="12291" width="20.6640625" style="109" customWidth="1"/>
    <col min="12292" max="12292" width="40.88671875" style="109" customWidth="1"/>
    <col min="12293" max="12293" width="15.6640625" style="109" customWidth="1"/>
    <col min="12294" max="12294" width="22.5546875" style="109" customWidth="1"/>
    <col min="12295" max="12296" width="9.109375" style="109"/>
    <col min="12297" max="12297" width="13.6640625" style="109" customWidth="1"/>
    <col min="12298" max="12545" width="9.109375" style="109"/>
    <col min="12546" max="12546" width="19" style="109" customWidth="1"/>
    <col min="12547" max="12547" width="20.6640625" style="109" customWidth="1"/>
    <col min="12548" max="12548" width="40.88671875" style="109" customWidth="1"/>
    <col min="12549" max="12549" width="15.6640625" style="109" customWidth="1"/>
    <col min="12550" max="12550" width="22.5546875" style="109" customWidth="1"/>
    <col min="12551" max="12552" width="9.109375" style="109"/>
    <col min="12553" max="12553" width="13.6640625" style="109" customWidth="1"/>
    <col min="12554" max="12801" width="9.109375" style="109"/>
    <col min="12802" max="12802" width="19" style="109" customWidth="1"/>
    <col min="12803" max="12803" width="20.6640625" style="109" customWidth="1"/>
    <col min="12804" max="12804" width="40.88671875" style="109" customWidth="1"/>
    <col min="12805" max="12805" width="15.6640625" style="109" customWidth="1"/>
    <col min="12806" max="12806" width="22.5546875" style="109" customWidth="1"/>
    <col min="12807" max="12808" width="9.109375" style="109"/>
    <col min="12809" max="12809" width="13.6640625" style="109" customWidth="1"/>
    <col min="12810" max="13057" width="9.109375" style="109"/>
    <col min="13058" max="13058" width="19" style="109" customWidth="1"/>
    <col min="13059" max="13059" width="20.6640625" style="109" customWidth="1"/>
    <col min="13060" max="13060" width="40.88671875" style="109" customWidth="1"/>
    <col min="13061" max="13061" width="15.6640625" style="109" customWidth="1"/>
    <col min="13062" max="13062" width="22.5546875" style="109" customWidth="1"/>
    <col min="13063" max="13064" width="9.109375" style="109"/>
    <col min="13065" max="13065" width="13.6640625" style="109" customWidth="1"/>
    <col min="13066" max="13313" width="9.109375" style="109"/>
    <col min="13314" max="13314" width="19" style="109" customWidth="1"/>
    <col min="13315" max="13315" width="20.6640625" style="109" customWidth="1"/>
    <col min="13316" max="13316" width="40.88671875" style="109" customWidth="1"/>
    <col min="13317" max="13317" width="15.6640625" style="109" customWidth="1"/>
    <col min="13318" max="13318" width="22.5546875" style="109" customWidth="1"/>
    <col min="13319" max="13320" width="9.109375" style="109"/>
    <col min="13321" max="13321" width="13.6640625" style="109" customWidth="1"/>
    <col min="13322" max="13569" width="9.109375" style="109"/>
    <col min="13570" max="13570" width="19" style="109" customWidth="1"/>
    <col min="13571" max="13571" width="20.6640625" style="109" customWidth="1"/>
    <col min="13572" max="13572" width="40.88671875" style="109" customWidth="1"/>
    <col min="13573" max="13573" width="15.6640625" style="109" customWidth="1"/>
    <col min="13574" max="13574" width="22.5546875" style="109" customWidth="1"/>
    <col min="13575" max="13576" width="9.109375" style="109"/>
    <col min="13577" max="13577" width="13.6640625" style="109" customWidth="1"/>
    <col min="13578" max="13825" width="9.109375" style="109"/>
    <col min="13826" max="13826" width="19" style="109" customWidth="1"/>
    <col min="13827" max="13827" width="20.6640625" style="109" customWidth="1"/>
    <col min="13828" max="13828" width="40.88671875" style="109" customWidth="1"/>
    <col min="13829" max="13829" width="15.6640625" style="109" customWidth="1"/>
    <col min="13830" max="13830" width="22.5546875" style="109" customWidth="1"/>
    <col min="13831" max="13832" width="9.109375" style="109"/>
    <col min="13833" max="13833" width="13.6640625" style="109" customWidth="1"/>
    <col min="13834" max="14081" width="9.109375" style="109"/>
    <col min="14082" max="14082" width="19" style="109" customWidth="1"/>
    <col min="14083" max="14083" width="20.6640625" style="109" customWidth="1"/>
    <col min="14084" max="14084" width="40.88671875" style="109" customWidth="1"/>
    <col min="14085" max="14085" width="15.6640625" style="109" customWidth="1"/>
    <col min="14086" max="14086" width="22.5546875" style="109" customWidth="1"/>
    <col min="14087" max="14088" width="9.109375" style="109"/>
    <col min="14089" max="14089" width="13.6640625" style="109" customWidth="1"/>
    <col min="14090" max="14337" width="9.109375" style="109"/>
    <col min="14338" max="14338" width="19" style="109" customWidth="1"/>
    <col min="14339" max="14339" width="20.6640625" style="109" customWidth="1"/>
    <col min="14340" max="14340" width="40.88671875" style="109" customWidth="1"/>
    <col min="14341" max="14341" width="15.6640625" style="109" customWidth="1"/>
    <col min="14342" max="14342" width="22.5546875" style="109" customWidth="1"/>
    <col min="14343" max="14344" width="9.109375" style="109"/>
    <col min="14345" max="14345" width="13.6640625" style="109" customWidth="1"/>
    <col min="14346" max="14593" width="9.109375" style="109"/>
    <col min="14594" max="14594" width="19" style="109" customWidth="1"/>
    <col min="14595" max="14595" width="20.6640625" style="109" customWidth="1"/>
    <col min="14596" max="14596" width="40.88671875" style="109" customWidth="1"/>
    <col min="14597" max="14597" width="15.6640625" style="109" customWidth="1"/>
    <col min="14598" max="14598" width="22.5546875" style="109" customWidth="1"/>
    <col min="14599" max="14600" width="9.109375" style="109"/>
    <col min="14601" max="14601" width="13.6640625" style="109" customWidth="1"/>
    <col min="14602" max="14849" width="9.109375" style="109"/>
    <col min="14850" max="14850" width="19" style="109" customWidth="1"/>
    <col min="14851" max="14851" width="20.6640625" style="109" customWidth="1"/>
    <col min="14852" max="14852" width="40.88671875" style="109" customWidth="1"/>
    <col min="14853" max="14853" width="15.6640625" style="109" customWidth="1"/>
    <col min="14854" max="14854" width="22.5546875" style="109" customWidth="1"/>
    <col min="14855" max="14856" width="9.109375" style="109"/>
    <col min="14857" max="14857" width="13.6640625" style="109" customWidth="1"/>
    <col min="14858" max="15105" width="9.109375" style="109"/>
    <col min="15106" max="15106" width="19" style="109" customWidth="1"/>
    <col min="15107" max="15107" width="20.6640625" style="109" customWidth="1"/>
    <col min="15108" max="15108" width="40.88671875" style="109" customWidth="1"/>
    <col min="15109" max="15109" width="15.6640625" style="109" customWidth="1"/>
    <col min="15110" max="15110" width="22.5546875" style="109" customWidth="1"/>
    <col min="15111" max="15112" width="9.109375" style="109"/>
    <col min="15113" max="15113" width="13.6640625" style="109" customWidth="1"/>
    <col min="15114" max="15361" width="9.109375" style="109"/>
    <col min="15362" max="15362" width="19" style="109" customWidth="1"/>
    <col min="15363" max="15363" width="20.6640625" style="109" customWidth="1"/>
    <col min="15364" max="15364" width="40.88671875" style="109" customWidth="1"/>
    <col min="15365" max="15365" width="15.6640625" style="109" customWidth="1"/>
    <col min="15366" max="15366" width="22.5546875" style="109" customWidth="1"/>
    <col min="15367" max="15368" width="9.109375" style="109"/>
    <col min="15369" max="15369" width="13.6640625" style="109" customWidth="1"/>
    <col min="15370" max="15617" width="9.109375" style="109"/>
    <col min="15618" max="15618" width="19" style="109" customWidth="1"/>
    <col min="15619" max="15619" width="20.6640625" style="109" customWidth="1"/>
    <col min="15620" max="15620" width="40.88671875" style="109" customWidth="1"/>
    <col min="15621" max="15621" width="15.6640625" style="109" customWidth="1"/>
    <col min="15622" max="15622" width="22.5546875" style="109" customWidth="1"/>
    <col min="15623" max="15624" width="9.109375" style="109"/>
    <col min="15625" max="15625" width="13.6640625" style="109" customWidth="1"/>
    <col min="15626" max="15873" width="9.109375" style="109"/>
    <col min="15874" max="15874" width="19" style="109" customWidth="1"/>
    <col min="15875" max="15875" width="20.6640625" style="109" customWidth="1"/>
    <col min="15876" max="15876" width="40.88671875" style="109" customWidth="1"/>
    <col min="15877" max="15877" width="15.6640625" style="109" customWidth="1"/>
    <col min="15878" max="15878" width="22.5546875" style="109" customWidth="1"/>
    <col min="15879" max="15880" width="9.109375" style="109"/>
    <col min="15881" max="15881" width="13.6640625" style="109" customWidth="1"/>
    <col min="15882" max="16129" width="9.109375" style="109"/>
    <col min="16130" max="16130" width="19" style="109" customWidth="1"/>
    <col min="16131" max="16131" width="20.6640625" style="109" customWidth="1"/>
    <col min="16132" max="16132" width="40.88671875" style="109" customWidth="1"/>
    <col min="16133" max="16133" width="15.6640625" style="109" customWidth="1"/>
    <col min="16134" max="16134" width="22.5546875" style="109" customWidth="1"/>
    <col min="16135" max="16136" width="9.109375" style="109"/>
    <col min="16137" max="16137" width="13.6640625" style="109" customWidth="1"/>
    <col min="16138" max="16384" width="9.109375" style="109"/>
  </cols>
  <sheetData>
    <row r="2" spans="2:6">
      <c r="B2" s="811" t="s">
        <v>632</v>
      </c>
      <c r="C2" s="811"/>
      <c r="D2" s="811"/>
      <c r="E2" s="811"/>
      <c r="F2" s="811"/>
    </row>
    <row r="3" spans="2:6">
      <c r="B3" s="456" t="s">
        <v>636</v>
      </c>
      <c r="C3" s="812" t="s">
        <v>637</v>
      </c>
      <c r="D3" s="812"/>
      <c r="E3" s="812"/>
      <c r="F3" s="457"/>
    </row>
    <row r="4" spans="2:6" ht="28.8">
      <c r="B4" s="458" t="s">
        <v>1</v>
      </c>
      <c r="C4" s="458" t="s">
        <v>2</v>
      </c>
      <c r="D4" s="458" t="s">
        <v>3</v>
      </c>
      <c r="E4" s="459" t="s">
        <v>74</v>
      </c>
      <c r="F4" s="460" t="s">
        <v>5</v>
      </c>
    </row>
    <row r="5" spans="2:6" ht="28.8">
      <c r="B5" s="813" t="s">
        <v>75</v>
      </c>
      <c r="C5" s="813" t="s">
        <v>563</v>
      </c>
      <c r="D5" s="469" t="s">
        <v>638</v>
      </c>
      <c r="E5" s="461"/>
      <c r="F5" s="471">
        <v>3380497.21</v>
      </c>
    </row>
    <row r="6" spans="2:6">
      <c r="B6" s="813"/>
      <c r="C6" s="813"/>
      <c r="D6" s="461" t="s">
        <v>633</v>
      </c>
      <c r="E6" s="461"/>
      <c r="F6" s="462">
        <v>6601201.6799999997</v>
      </c>
    </row>
    <row r="7" spans="2:6" ht="86.4">
      <c r="B7" s="813"/>
      <c r="C7" s="813"/>
      <c r="D7" s="469" t="s">
        <v>639</v>
      </c>
      <c r="E7" s="461"/>
      <c r="F7" s="471">
        <v>1989502.79</v>
      </c>
    </row>
    <row r="8" spans="2:6">
      <c r="B8" s="813"/>
      <c r="C8" s="813"/>
      <c r="D8" s="813"/>
      <c r="E8" s="813"/>
      <c r="F8" s="463">
        <f>SUM(F5:F7)</f>
        <v>11971201.68</v>
      </c>
    </row>
    <row r="9" spans="2:6">
      <c r="B9" s="802" t="s">
        <v>634</v>
      </c>
      <c r="C9" s="802" t="s">
        <v>80</v>
      </c>
      <c r="D9" s="461" t="s">
        <v>635</v>
      </c>
      <c r="E9" s="465"/>
      <c r="F9" s="462">
        <v>6913798</v>
      </c>
    </row>
    <row r="10" spans="2:6">
      <c r="B10" s="836"/>
      <c r="C10" s="836"/>
      <c r="D10" s="807"/>
      <c r="E10" s="808"/>
      <c r="F10" s="463">
        <f>SUM(F9)</f>
        <v>6913798</v>
      </c>
    </row>
    <row r="11" spans="2:6">
      <c r="B11" s="837"/>
      <c r="C11" s="837"/>
      <c r="D11" s="838"/>
      <c r="E11" s="839"/>
      <c r="F11" s="466">
        <f>SUM(F10,F8)</f>
        <v>18884999.68</v>
      </c>
    </row>
  </sheetData>
  <mergeCells count="8">
    <mergeCell ref="B9:B11"/>
    <mergeCell ref="C9:C11"/>
    <mergeCell ref="D10:E11"/>
    <mergeCell ref="B2:F2"/>
    <mergeCell ref="C3:E3"/>
    <mergeCell ref="B5:B8"/>
    <mergeCell ref="C5:C8"/>
    <mergeCell ref="D8:E8"/>
  </mergeCells>
  <pageMargins left="0.511811024" right="0.511811024" top="0.78740157499999996" bottom="0.78740157499999996" header="0.31496062000000002" footer="0.31496062000000002"/>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ilha11"/>
  <dimension ref="B2:F19"/>
  <sheetViews>
    <sheetView zoomScaleNormal="100" workbookViewId="0"/>
  </sheetViews>
  <sheetFormatPr defaultColWidth="13.6640625" defaultRowHeight="14.4"/>
  <cols>
    <col min="1" max="1" width="13.6640625" style="33"/>
    <col min="2" max="2" width="41.6640625" style="33" bestFit="1" customWidth="1"/>
    <col min="3" max="3" width="14.44140625" style="33" bestFit="1" customWidth="1"/>
    <col min="4" max="4" width="32.88671875" style="106" bestFit="1" customWidth="1"/>
    <col min="5" max="5" width="10.5546875" style="107" bestFit="1" customWidth="1"/>
    <col min="6" max="6" width="16" style="107" bestFit="1" customWidth="1"/>
    <col min="7" max="257" width="13.6640625" style="33"/>
    <col min="258" max="258" width="41.6640625" style="33" bestFit="1" customWidth="1"/>
    <col min="259" max="259" width="14.44140625" style="33" bestFit="1" customWidth="1"/>
    <col min="260" max="260" width="32.88671875" style="33" bestFit="1" customWidth="1"/>
    <col min="261" max="261" width="10.5546875" style="33" bestFit="1" customWidth="1"/>
    <col min="262" max="262" width="16" style="33" bestFit="1" customWidth="1"/>
    <col min="263" max="513" width="13.6640625" style="33"/>
    <col min="514" max="514" width="41.6640625" style="33" bestFit="1" customWidth="1"/>
    <col min="515" max="515" width="14.44140625" style="33" bestFit="1" customWidth="1"/>
    <col min="516" max="516" width="32.88671875" style="33" bestFit="1" customWidth="1"/>
    <col min="517" max="517" width="10.5546875" style="33" bestFit="1" customWidth="1"/>
    <col min="518" max="518" width="16" style="33" bestFit="1" customWidth="1"/>
    <col min="519" max="769" width="13.6640625" style="33"/>
    <col min="770" max="770" width="41.6640625" style="33" bestFit="1" customWidth="1"/>
    <col min="771" max="771" width="14.44140625" style="33" bestFit="1" customWidth="1"/>
    <col min="772" max="772" width="32.88671875" style="33" bestFit="1" customWidth="1"/>
    <col min="773" max="773" width="10.5546875" style="33" bestFit="1" customWidth="1"/>
    <col min="774" max="774" width="16" style="33" bestFit="1" customWidth="1"/>
    <col min="775" max="1025" width="13.6640625" style="33"/>
    <col min="1026" max="1026" width="41.6640625" style="33" bestFit="1" customWidth="1"/>
    <col min="1027" max="1027" width="14.44140625" style="33" bestFit="1" customWidth="1"/>
    <col min="1028" max="1028" width="32.88671875" style="33" bestFit="1" customWidth="1"/>
    <col min="1029" max="1029" width="10.5546875" style="33" bestFit="1" customWidth="1"/>
    <col min="1030" max="1030" width="16" style="33" bestFit="1" customWidth="1"/>
    <col min="1031" max="1281" width="13.6640625" style="33"/>
    <col min="1282" max="1282" width="41.6640625" style="33" bestFit="1" customWidth="1"/>
    <col min="1283" max="1283" width="14.44140625" style="33" bestFit="1" customWidth="1"/>
    <col min="1284" max="1284" width="32.88671875" style="33" bestFit="1" customWidth="1"/>
    <col min="1285" max="1285" width="10.5546875" style="33" bestFit="1" customWidth="1"/>
    <col min="1286" max="1286" width="16" style="33" bestFit="1" customWidth="1"/>
    <col min="1287" max="1537" width="13.6640625" style="33"/>
    <col min="1538" max="1538" width="41.6640625" style="33" bestFit="1" customWidth="1"/>
    <col min="1539" max="1539" width="14.44140625" style="33" bestFit="1" customWidth="1"/>
    <col min="1540" max="1540" width="32.88671875" style="33" bestFit="1" customWidth="1"/>
    <col min="1541" max="1541" width="10.5546875" style="33" bestFit="1" customWidth="1"/>
    <col min="1542" max="1542" width="16" style="33" bestFit="1" customWidth="1"/>
    <col min="1543" max="1793" width="13.6640625" style="33"/>
    <col min="1794" max="1794" width="41.6640625" style="33" bestFit="1" customWidth="1"/>
    <col min="1795" max="1795" width="14.44140625" style="33" bestFit="1" customWidth="1"/>
    <col min="1796" max="1796" width="32.88671875" style="33" bestFit="1" customWidth="1"/>
    <col min="1797" max="1797" width="10.5546875" style="33" bestFit="1" customWidth="1"/>
    <col min="1798" max="1798" width="16" style="33" bestFit="1" customWidth="1"/>
    <col min="1799" max="2049" width="13.6640625" style="33"/>
    <col min="2050" max="2050" width="41.6640625" style="33" bestFit="1" customWidth="1"/>
    <col min="2051" max="2051" width="14.44140625" style="33" bestFit="1" customWidth="1"/>
    <col min="2052" max="2052" width="32.88671875" style="33" bestFit="1" customWidth="1"/>
    <col min="2053" max="2053" width="10.5546875" style="33" bestFit="1" customWidth="1"/>
    <col min="2054" max="2054" width="16" style="33" bestFit="1" customWidth="1"/>
    <col min="2055" max="2305" width="13.6640625" style="33"/>
    <col min="2306" max="2306" width="41.6640625" style="33" bestFit="1" customWidth="1"/>
    <col min="2307" max="2307" width="14.44140625" style="33" bestFit="1" customWidth="1"/>
    <col min="2308" max="2308" width="32.88671875" style="33" bestFit="1" customWidth="1"/>
    <col min="2309" max="2309" width="10.5546875" style="33" bestFit="1" customWidth="1"/>
    <col min="2310" max="2310" width="16" style="33" bestFit="1" customWidth="1"/>
    <col min="2311" max="2561" width="13.6640625" style="33"/>
    <col min="2562" max="2562" width="41.6640625" style="33" bestFit="1" customWidth="1"/>
    <col min="2563" max="2563" width="14.44140625" style="33" bestFit="1" customWidth="1"/>
    <col min="2564" max="2564" width="32.88671875" style="33" bestFit="1" customWidth="1"/>
    <col min="2565" max="2565" width="10.5546875" style="33" bestFit="1" customWidth="1"/>
    <col min="2566" max="2566" width="16" style="33" bestFit="1" customWidth="1"/>
    <col min="2567" max="2817" width="13.6640625" style="33"/>
    <col min="2818" max="2818" width="41.6640625" style="33" bestFit="1" customWidth="1"/>
    <col min="2819" max="2819" width="14.44140625" style="33" bestFit="1" customWidth="1"/>
    <col min="2820" max="2820" width="32.88671875" style="33" bestFit="1" customWidth="1"/>
    <col min="2821" max="2821" width="10.5546875" style="33" bestFit="1" customWidth="1"/>
    <col min="2822" max="2822" width="16" style="33" bestFit="1" customWidth="1"/>
    <col min="2823" max="3073" width="13.6640625" style="33"/>
    <col min="3074" max="3074" width="41.6640625" style="33" bestFit="1" customWidth="1"/>
    <col min="3075" max="3075" width="14.44140625" style="33" bestFit="1" customWidth="1"/>
    <col min="3076" max="3076" width="32.88671875" style="33" bestFit="1" customWidth="1"/>
    <col min="3077" max="3077" width="10.5546875" style="33" bestFit="1" customWidth="1"/>
    <col min="3078" max="3078" width="16" style="33" bestFit="1" customWidth="1"/>
    <col min="3079" max="3329" width="13.6640625" style="33"/>
    <col min="3330" max="3330" width="41.6640625" style="33" bestFit="1" customWidth="1"/>
    <col min="3331" max="3331" width="14.44140625" style="33" bestFit="1" customWidth="1"/>
    <col min="3332" max="3332" width="32.88671875" style="33" bestFit="1" customWidth="1"/>
    <col min="3333" max="3333" width="10.5546875" style="33" bestFit="1" customWidth="1"/>
    <col min="3334" max="3334" width="16" style="33" bestFit="1" customWidth="1"/>
    <col min="3335" max="3585" width="13.6640625" style="33"/>
    <col min="3586" max="3586" width="41.6640625" style="33" bestFit="1" customWidth="1"/>
    <col min="3587" max="3587" width="14.44140625" style="33" bestFit="1" customWidth="1"/>
    <col min="3588" max="3588" width="32.88671875" style="33" bestFit="1" customWidth="1"/>
    <col min="3589" max="3589" width="10.5546875" style="33" bestFit="1" customWidth="1"/>
    <col min="3590" max="3590" width="16" style="33" bestFit="1" customWidth="1"/>
    <col min="3591" max="3841" width="13.6640625" style="33"/>
    <col min="3842" max="3842" width="41.6640625" style="33" bestFit="1" customWidth="1"/>
    <col min="3843" max="3843" width="14.44140625" style="33" bestFit="1" customWidth="1"/>
    <col min="3844" max="3844" width="32.88671875" style="33" bestFit="1" customWidth="1"/>
    <col min="3845" max="3845" width="10.5546875" style="33" bestFit="1" customWidth="1"/>
    <col min="3846" max="3846" width="16" style="33" bestFit="1" customWidth="1"/>
    <col min="3847" max="4097" width="13.6640625" style="33"/>
    <col min="4098" max="4098" width="41.6640625" style="33" bestFit="1" customWidth="1"/>
    <col min="4099" max="4099" width="14.44140625" style="33" bestFit="1" customWidth="1"/>
    <col min="4100" max="4100" width="32.88671875" style="33" bestFit="1" customWidth="1"/>
    <col min="4101" max="4101" width="10.5546875" style="33" bestFit="1" customWidth="1"/>
    <col min="4102" max="4102" width="16" style="33" bestFit="1" customWidth="1"/>
    <col min="4103" max="4353" width="13.6640625" style="33"/>
    <col min="4354" max="4354" width="41.6640625" style="33" bestFit="1" customWidth="1"/>
    <col min="4355" max="4355" width="14.44140625" style="33" bestFit="1" customWidth="1"/>
    <col min="4356" max="4356" width="32.88671875" style="33" bestFit="1" customWidth="1"/>
    <col min="4357" max="4357" width="10.5546875" style="33" bestFit="1" customWidth="1"/>
    <col min="4358" max="4358" width="16" style="33" bestFit="1" customWidth="1"/>
    <col min="4359" max="4609" width="13.6640625" style="33"/>
    <col min="4610" max="4610" width="41.6640625" style="33" bestFit="1" customWidth="1"/>
    <col min="4611" max="4611" width="14.44140625" style="33" bestFit="1" customWidth="1"/>
    <col min="4612" max="4612" width="32.88671875" style="33" bestFit="1" customWidth="1"/>
    <col min="4613" max="4613" width="10.5546875" style="33" bestFit="1" customWidth="1"/>
    <col min="4614" max="4614" width="16" style="33" bestFit="1" customWidth="1"/>
    <col min="4615" max="4865" width="13.6640625" style="33"/>
    <col min="4866" max="4866" width="41.6640625" style="33" bestFit="1" customWidth="1"/>
    <col min="4867" max="4867" width="14.44140625" style="33" bestFit="1" customWidth="1"/>
    <col min="4868" max="4868" width="32.88671875" style="33" bestFit="1" customWidth="1"/>
    <col min="4869" max="4869" width="10.5546875" style="33" bestFit="1" customWidth="1"/>
    <col min="4870" max="4870" width="16" style="33" bestFit="1" customWidth="1"/>
    <col min="4871" max="5121" width="13.6640625" style="33"/>
    <col min="5122" max="5122" width="41.6640625" style="33" bestFit="1" customWidth="1"/>
    <col min="5123" max="5123" width="14.44140625" style="33" bestFit="1" customWidth="1"/>
    <col min="5124" max="5124" width="32.88671875" style="33" bestFit="1" customWidth="1"/>
    <col min="5125" max="5125" width="10.5546875" style="33" bestFit="1" customWidth="1"/>
    <col min="5126" max="5126" width="16" style="33" bestFit="1" customWidth="1"/>
    <col min="5127" max="5377" width="13.6640625" style="33"/>
    <col min="5378" max="5378" width="41.6640625" style="33" bestFit="1" customWidth="1"/>
    <col min="5379" max="5379" width="14.44140625" style="33" bestFit="1" customWidth="1"/>
    <col min="5380" max="5380" width="32.88671875" style="33" bestFit="1" customWidth="1"/>
    <col min="5381" max="5381" width="10.5546875" style="33" bestFit="1" customWidth="1"/>
    <col min="5382" max="5382" width="16" style="33" bestFit="1" customWidth="1"/>
    <col min="5383" max="5633" width="13.6640625" style="33"/>
    <col min="5634" max="5634" width="41.6640625" style="33" bestFit="1" customWidth="1"/>
    <col min="5635" max="5635" width="14.44140625" style="33" bestFit="1" customWidth="1"/>
    <col min="5636" max="5636" width="32.88671875" style="33" bestFit="1" customWidth="1"/>
    <col min="5637" max="5637" width="10.5546875" style="33" bestFit="1" customWidth="1"/>
    <col min="5638" max="5638" width="16" style="33" bestFit="1" customWidth="1"/>
    <col min="5639" max="5889" width="13.6640625" style="33"/>
    <col min="5890" max="5890" width="41.6640625" style="33" bestFit="1" customWidth="1"/>
    <col min="5891" max="5891" width="14.44140625" style="33" bestFit="1" customWidth="1"/>
    <col min="5892" max="5892" width="32.88671875" style="33" bestFit="1" customWidth="1"/>
    <col min="5893" max="5893" width="10.5546875" style="33" bestFit="1" customWidth="1"/>
    <col min="5894" max="5894" width="16" style="33" bestFit="1" customWidth="1"/>
    <col min="5895" max="6145" width="13.6640625" style="33"/>
    <col min="6146" max="6146" width="41.6640625" style="33" bestFit="1" customWidth="1"/>
    <col min="6147" max="6147" width="14.44140625" style="33" bestFit="1" customWidth="1"/>
    <col min="6148" max="6148" width="32.88671875" style="33" bestFit="1" customWidth="1"/>
    <col min="6149" max="6149" width="10.5546875" style="33" bestFit="1" customWidth="1"/>
    <col min="6150" max="6150" width="16" style="33" bestFit="1" customWidth="1"/>
    <col min="6151" max="6401" width="13.6640625" style="33"/>
    <col min="6402" max="6402" width="41.6640625" style="33" bestFit="1" customWidth="1"/>
    <col min="6403" max="6403" width="14.44140625" style="33" bestFit="1" customWidth="1"/>
    <col min="6404" max="6404" width="32.88671875" style="33" bestFit="1" customWidth="1"/>
    <col min="6405" max="6405" width="10.5546875" style="33" bestFit="1" customWidth="1"/>
    <col min="6406" max="6406" width="16" style="33" bestFit="1" customWidth="1"/>
    <col min="6407" max="6657" width="13.6640625" style="33"/>
    <col min="6658" max="6658" width="41.6640625" style="33" bestFit="1" customWidth="1"/>
    <col min="6659" max="6659" width="14.44140625" style="33" bestFit="1" customWidth="1"/>
    <col min="6660" max="6660" width="32.88671875" style="33" bestFit="1" customWidth="1"/>
    <col min="6661" max="6661" width="10.5546875" style="33" bestFit="1" customWidth="1"/>
    <col min="6662" max="6662" width="16" style="33" bestFit="1" customWidth="1"/>
    <col min="6663" max="6913" width="13.6640625" style="33"/>
    <col min="6914" max="6914" width="41.6640625" style="33" bestFit="1" customWidth="1"/>
    <col min="6915" max="6915" width="14.44140625" style="33" bestFit="1" customWidth="1"/>
    <col min="6916" max="6916" width="32.88671875" style="33" bestFit="1" customWidth="1"/>
    <col min="6917" max="6917" width="10.5546875" style="33" bestFit="1" customWidth="1"/>
    <col min="6918" max="6918" width="16" style="33" bestFit="1" customWidth="1"/>
    <col min="6919" max="7169" width="13.6640625" style="33"/>
    <col min="7170" max="7170" width="41.6640625" style="33" bestFit="1" customWidth="1"/>
    <col min="7171" max="7171" width="14.44140625" style="33" bestFit="1" customWidth="1"/>
    <col min="7172" max="7172" width="32.88671875" style="33" bestFit="1" customWidth="1"/>
    <col min="7173" max="7173" width="10.5546875" style="33" bestFit="1" customWidth="1"/>
    <col min="7174" max="7174" width="16" style="33" bestFit="1" customWidth="1"/>
    <col min="7175" max="7425" width="13.6640625" style="33"/>
    <col min="7426" max="7426" width="41.6640625" style="33" bestFit="1" customWidth="1"/>
    <col min="7427" max="7427" width="14.44140625" style="33" bestFit="1" customWidth="1"/>
    <col min="7428" max="7428" width="32.88671875" style="33" bestFit="1" customWidth="1"/>
    <col min="7429" max="7429" width="10.5546875" style="33" bestFit="1" customWidth="1"/>
    <col min="7430" max="7430" width="16" style="33" bestFit="1" customWidth="1"/>
    <col min="7431" max="7681" width="13.6640625" style="33"/>
    <col min="7682" max="7682" width="41.6640625" style="33" bestFit="1" customWidth="1"/>
    <col min="7683" max="7683" width="14.44140625" style="33" bestFit="1" customWidth="1"/>
    <col min="7684" max="7684" width="32.88671875" style="33" bestFit="1" customWidth="1"/>
    <col min="7685" max="7685" width="10.5546875" style="33" bestFit="1" customWidth="1"/>
    <col min="7686" max="7686" width="16" style="33" bestFit="1" customWidth="1"/>
    <col min="7687" max="7937" width="13.6640625" style="33"/>
    <col min="7938" max="7938" width="41.6640625" style="33" bestFit="1" customWidth="1"/>
    <col min="7939" max="7939" width="14.44140625" style="33" bestFit="1" customWidth="1"/>
    <col min="7940" max="7940" width="32.88671875" style="33" bestFit="1" customWidth="1"/>
    <col min="7941" max="7941" width="10.5546875" style="33" bestFit="1" customWidth="1"/>
    <col min="7942" max="7942" width="16" style="33" bestFit="1" customWidth="1"/>
    <col min="7943" max="8193" width="13.6640625" style="33"/>
    <col min="8194" max="8194" width="41.6640625" style="33" bestFit="1" customWidth="1"/>
    <col min="8195" max="8195" width="14.44140625" style="33" bestFit="1" customWidth="1"/>
    <col min="8196" max="8196" width="32.88671875" style="33" bestFit="1" customWidth="1"/>
    <col min="8197" max="8197" width="10.5546875" style="33" bestFit="1" customWidth="1"/>
    <col min="8198" max="8198" width="16" style="33" bestFit="1" customWidth="1"/>
    <col min="8199" max="8449" width="13.6640625" style="33"/>
    <col min="8450" max="8450" width="41.6640625" style="33" bestFit="1" customWidth="1"/>
    <col min="8451" max="8451" width="14.44140625" style="33" bestFit="1" customWidth="1"/>
    <col min="8452" max="8452" width="32.88671875" style="33" bestFit="1" customWidth="1"/>
    <col min="8453" max="8453" width="10.5546875" style="33" bestFit="1" customWidth="1"/>
    <col min="8454" max="8454" width="16" style="33" bestFit="1" customWidth="1"/>
    <col min="8455" max="8705" width="13.6640625" style="33"/>
    <col min="8706" max="8706" width="41.6640625" style="33" bestFit="1" customWidth="1"/>
    <col min="8707" max="8707" width="14.44140625" style="33" bestFit="1" customWidth="1"/>
    <col min="8708" max="8708" width="32.88671875" style="33" bestFit="1" customWidth="1"/>
    <col min="8709" max="8709" width="10.5546875" style="33" bestFit="1" customWidth="1"/>
    <col min="8710" max="8710" width="16" style="33" bestFit="1" customWidth="1"/>
    <col min="8711" max="8961" width="13.6640625" style="33"/>
    <col min="8962" max="8962" width="41.6640625" style="33" bestFit="1" customWidth="1"/>
    <col min="8963" max="8963" width="14.44140625" style="33" bestFit="1" customWidth="1"/>
    <col min="8964" max="8964" width="32.88671875" style="33" bestFit="1" customWidth="1"/>
    <col min="8965" max="8965" width="10.5546875" style="33" bestFit="1" customWidth="1"/>
    <col min="8966" max="8966" width="16" style="33" bestFit="1" customWidth="1"/>
    <col min="8967" max="9217" width="13.6640625" style="33"/>
    <col min="9218" max="9218" width="41.6640625" style="33" bestFit="1" customWidth="1"/>
    <col min="9219" max="9219" width="14.44140625" style="33" bestFit="1" customWidth="1"/>
    <col min="9220" max="9220" width="32.88671875" style="33" bestFit="1" customWidth="1"/>
    <col min="9221" max="9221" width="10.5546875" style="33" bestFit="1" customWidth="1"/>
    <col min="9222" max="9222" width="16" style="33" bestFit="1" customWidth="1"/>
    <col min="9223" max="9473" width="13.6640625" style="33"/>
    <col min="9474" max="9474" width="41.6640625" style="33" bestFit="1" customWidth="1"/>
    <col min="9475" max="9475" width="14.44140625" style="33" bestFit="1" customWidth="1"/>
    <col min="9476" max="9476" width="32.88671875" style="33" bestFit="1" customWidth="1"/>
    <col min="9477" max="9477" width="10.5546875" style="33" bestFit="1" customWidth="1"/>
    <col min="9478" max="9478" width="16" style="33" bestFit="1" customWidth="1"/>
    <col min="9479" max="9729" width="13.6640625" style="33"/>
    <col min="9730" max="9730" width="41.6640625" style="33" bestFit="1" customWidth="1"/>
    <col min="9731" max="9731" width="14.44140625" style="33" bestFit="1" customWidth="1"/>
    <col min="9732" max="9732" width="32.88671875" style="33" bestFit="1" customWidth="1"/>
    <col min="9733" max="9733" width="10.5546875" style="33" bestFit="1" customWidth="1"/>
    <col min="9734" max="9734" width="16" style="33" bestFit="1" customWidth="1"/>
    <col min="9735" max="9985" width="13.6640625" style="33"/>
    <col min="9986" max="9986" width="41.6640625" style="33" bestFit="1" customWidth="1"/>
    <col min="9987" max="9987" width="14.44140625" style="33" bestFit="1" customWidth="1"/>
    <col min="9988" max="9988" width="32.88671875" style="33" bestFit="1" customWidth="1"/>
    <col min="9989" max="9989" width="10.5546875" style="33" bestFit="1" customWidth="1"/>
    <col min="9990" max="9990" width="16" style="33" bestFit="1" customWidth="1"/>
    <col min="9991" max="10241" width="13.6640625" style="33"/>
    <col min="10242" max="10242" width="41.6640625" style="33" bestFit="1" customWidth="1"/>
    <col min="10243" max="10243" width="14.44140625" style="33" bestFit="1" customWidth="1"/>
    <col min="10244" max="10244" width="32.88671875" style="33" bestFit="1" customWidth="1"/>
    <col min="10245" max="10245" width="10.5546875" style="33" bestFit="1" customWidth="1"/>
    <col min="10246" max="10246" width="16" style="33" bestFit="1" customWidth="1"/>
    <col min="10247" max="10497" width="13.6640625" style="33"/>
    <col min="10498" max="10498" width="41.6640625" style="33" bestFit="1" customWidth="1"/>
    <col min="10499" max="10499" width="14.44140625" style="33" bestFit="1" customWidth="1"/>
    <col min="10500" max="10500" width="32.88671875" style="33" bestFit="1" customWidth="1"/>
    <col min="10501" max="10501" width="10.5546875" style="33" bestFit="1" customWidth="1"/>
    <col min="10502" max="10502" width="16" style="33" bestFit="1" customWidth="1"/>
    <col min="10503" max="10753" width="13.6640625" style="33"/>
    <col min="10754" max="10754" width="41.6640625" style="33" bestFit="1" customWidth="1"/>
    <col min="10755" max="10755" width="14.44140625" style="33" bestFit="1" customWidth="1"/>
    <col min="10756" max="10756" width="32.88671875" style="33" bestFit="1" customWidth="1"/>
    <col min="10757" max="10757" width="10.5546875" style="33" bestFit="1" customWidth="1"/>
    <col min="10758" max="10758" width="16" style="33" bestFit="1" customWidth="1"/>
    <col min="10759" max="11009" width="13.6640625" style="33"/>
    <col min="11010" max="11010" width="41.6640625" style="33" bestFit="1" customWidth="1"/>
    <col min="11011" max="11011" width="14.44140625" style="33" bestFit="1" customWidth="1"/>
    <col min="11012" max="11012" width="32.88671875" style="33" bestFit="1" customWidth="1"/>
    <col min="11013" max="11013" width="10.5546875" style="33" bestFit="1" customWidth="1"/>
    <col min="11014" max="11014" width="16" style="33" bestFit="1" customWidth="1"/>
    <col min="11015" max="11265" width="13.6640625" style="33"/>
    <col min="11266" max="11266" width="41.6640625" style="33" bestFit="1" customWidth="1"/>
    <col min="11267" max="11267" width="14.44140625" style="33" bestFit="1" customWidth="1"/>
    <col min="11268" max="11268" width="32.88671875" style="33" bestFit="1" customWidth="1"/>
    <col min="11269" max="11269" width="10.5546875" style="33" bestFit="1" customWidth="1"/>
    <col min="11270" max="11270" width="16" style="33" bestFit="1" customWidth="1"/>
    <col min="11271" max="11521" width="13.6640625" style="33"/>
    <col min="11522" max="11522" width="41.6640625" style="33" bestFit="1" customWidth="1"/>
    <col min="11523" max="11523" width="14.44140625" style="33" bestFit="1" customWidth="1"/>
    <col min="11524" max="11524" width="32.88671875" style="33" bestFit="1" customWidth="1"/>
    <col min="11525" max="11525" width="10.5546875" style="33" bestFit="1" customWidth="1"/>
    <col min="11526" max="11526" width="16" style="33" bestFit="1" customWidth="1"/>
    <col min="11527" max="11777" width="13.6640625" style="33"/>
    <col min="11778" max="11778" width="41.6640625" style="33" bestFit="1" customWidth="1"/>
    <col min="11779" max="11779" width="14.44140625" style="33" bestFit="1" customWidth="1"/>
    <col min="11780" max="11780" width="32.88671875" style="33" bestFit="1" customWidth="1"/>
    <col min="11781" max="11781" width="10.5546875" style="33" bestFit="1" customWidth="1"/>
    <col min="11782" max="11782" width="16" style="33" bestFit="1" customWidth="1"/>
    <col min="11783" max="12033" width="13.6640625" style="33"/>
    <col min="12034" max="12034" width="41.6640625" style="33" bestFit="1" customWidth="1"/>
    <col min="12035" max="12035" width="14.44140625" style="33" bestFit="1" customWidth="1"/>
    <col min="12036" max="12036" width="32.88671875" style="33" bestFit="1" customWidth="1"/>
    <col min="12037" max="12037" width="10.5546875" style="33" bestFit="1" customWidth="1"/>
    <col min="12038" max="12038" width="16" style="33" bestFit="1" customWidth="1"/>
    <col min="12039" max="12289" width="13.6640625" style="33"/>
    <col min="12290" max="12290" width="41.6640625" style="33" bestFit="1" customWidth="1"/>
    <col min="12291" max="12291" width="14.44140625" style="33" bestFit="1" customWidth="1"/>
    <col min="12292" max="12292" width="32.88671875" style="33" bestFit="1" customWidth="1"/>
    <col min="12293" max="12293" width="10.5546875" style="33" bestFit="1" customWidth="1"/>
    <col min="12294" max="12294" width="16" style="33" bestFit="1" customWidth="1"/>
    <col min="12295" max="12545" width="13.6640625" style="33"/>
    <col min="12546" max="12546" width="41.6640625" style="33" bestFit="1" customWidth="1"/>
    <col min="12547" max="12547" width="14.44140625" style="33" bestFit="1" customWidth="1"/>
    <col min="12548" max="12548" width="32.88671875" style="33" bestFit="1" customWidth="1"/>
    <col min="12549" max="12549" width="10.5546875" style="33" bestFit="1" customWidth="1"/>
    <col min="12550" max="12550" width="16" style="33" bestFit="1" customWidth="1"/>
    <col min="12551" max="12801" width="13.6640625" style="33"/>
    <col min="12802" max="12802" width="41.6640625" style="33" bestFit="1" customWidth="1"/>
    <col min="12803" max="12803" width="14.44140625" style="33" bestFit="1" customWidth="1"/>
    <col min="12804" max="12804" width="32.88671875" style="33" bestFit="1" customWidth="1"/>
    <col min="12805" max="12805" width="10.5546875" style="33" bestFit="1" customWidth="1"/>
    <col min="12806" max="12806" width="16" style="33" bestFit="1" customWidth="1"/>
    <col min="12807" max="13057" width="13.6640625" style="33"/>
    <col min="13058" max="13058" width="41.6640625" style="33" bestFit="1" customWidth="1"/>
    <col min="13059" max="13059" width="14.44140625" style="33" bestFit="1" customWidth="1"/>
    <col min="13060" max="13060" width="32.88671875" style="33" bestFit="1" customWidth="1"/>
    <col min="13061" max="13061" width="10.5546875" style="33" bestFit="1" customWidth="1"/>
    <col min="13062" max="13062" width="16" style="33" bestFit="1" customWidth="1"/>
    <col min="13063" max="13313" width="13.6640625" style="33"/>
    <col min="13314" max="13314" width="41.6640625" style="33" bestFit="1" customWidth="1"/>
    <col min="13315" max="13315" width="14.44140625" style="33" bestFit="1" customWidth="1"/>
    <col min="13316" max="13316" width="32.88671875" style="33" bestFit="1" customWidth="1"/>
    <col min="13317" max="13317" width="10.5546875" style="33" bestFit="1" customWidth="1"/>
    <col min="13318" max="13318" width="16" style="33" bestFit="1" customWidth="1"/>
    <col min="13319" max="13569" width="13.6640625" style="33"/>
    <col min="13570" max="13570" width="41.6640625" style="33" bestFit="1" customWidth="1"/>
    <col min="13571" max="13571" width="14.44140625" style="33" bestFit="1" customWidth="1"/>
    <col min="13572" max="13572" width="32.88671875" style="33" bestFit="1" customWidth="1"/>
    <col min="13573" max="13573" width="10.5546875" style="33" bestFit="1" customWidth="1"/>
    <col min="13574" max="13574" width="16" style="33" bestFit="1" customWidth="1"/>
    <col min="13575" max="13825" width="13.6640625" style="33"/>
    <col min="13826" max="13826" width="41.6640625" style="33" bestFit="1" customWidth="1"/>
    <col min="13827" max="13827" width="14.44140625" style="33" bestFit="1" customWidth="1"/>
    <col min="13828" max="13828" width="32.88671875" style="33" bestFit="1" customWidth="1"/>
    <col min="13829" max="13829" width="10.5546875" style="33" bestFit="1" customWidth="1"/>
    <col min="13830" max="13830" width="16" style="33" bestFit="1" customWidth="1"/>
    <col min="13831" max="14081" width="13.6640625" style="33"/>
    <col min="14082" max="14082" width="41.6640625" style="33" bestFit="1" customWidth="1"/>
    <col min="14083" max="14083" width="14.44140625" style="33" bestFit="1" customWidth="1"/>
    <col min="14084" max="14084" width="32.88671875" style="33" bestFit="1" customWidth="1"/>
    <col min="14085" max="14085" width="10.5546875" style="33" bestFit="1" customWidth="1"/>
    <col min="14086" max="14086" width="16" style="33" bestFit="1" customWidth="1"/>
    <col min="14087" max="14337" width="13.6640625" style="33"/>
    <col min="14338" max="14338" width="41.6640625" style="33" bestFit="1" customWidth="1"/>
    <col min="14339" max="14339" width="14.44140625" style="33" bestFit="1" customWidth="1"/>
    <col min="14340" max="14340" width="32.88671875" style="33" bestFit="1" customWidth="1"/>
    <col min="14341" max="14341" width="10.5546875" style="33" bestFit="1" customWidth="1"/>
    <col min="14342" max="14342" width="16" style="33" bestFit="1" customWidth="1"/>
    <col min="14343" max="14593" width="13.6640625" style="33"/>
    <col min="14594" max="14594" width="41.6640625" style="33" bestFit="1" customWidth="1"/>
    <col min="14595" max="14595" width="14.44140625" style="33" bestFit="1" customWidth="1"/>
    <col min="14596" max="14596" width="32.88671875" style="33" bestFit="1" customWidth="1"/>
    <col min="14597" max="14597" width="10.5546875" style="33" bestFit="1" customWidth="1"/>
    <col min="14598" max="14598" width="16" style="33" bestFit="1" customWidth="1"/>
    <col min="14599" max="14849" width="13.6640625" style="33"/>
    <col min="14850" max="14850" width="41.6640625" style="33" bestFit="1" customWidth="1"/>
    <col min="14851" max="14851" width="14.44140625" style="33" bestFit="1" customWidth="1"/>
    <col min="14852" max="14852" width="32.88671875" style="33" bestFit="1" customWidth="1"/>
    <col min="14853" max="14853" width="10.5546875" style="33" bestFit="1" customWidth="1"/>
    <col min="14854" max="14854" width="16" style="33" bestFit="1" customWidth="1"/>
    <col min="14855" max="15105" width="13.6640625" style="33"/>
    <col min="15106" max="15106" width="41.6640625" style="33" bestFit="1" customWidth="1"/>
    <col min="15107" max="15107" width="14.44140625" style="33" bestFit="1" customWidth="1"/>
    <col min="15108" max="15108" width="32.88671875" style="33" bestFit="1" customWidth="1"/>
    <col min="15109" max="15109" width="10.5546875" style="33" bestFit="1" customWidth="1"/>
    <col min="15110" max="15110" width="16" style="33" bestFit="1" customWidth="1"/>
    <col min="15111" max="15361" width="13.6640625" style="33"/>
    <col min="15362" max="15362" width="41.6640625" style="33" bestFit="1" customWidth="1"/>
    <col min="15363" max="15363" width="14.44140625" style="33" bestFit="1" customWidth="1"/>
    <col min="15364" max="15364" width="32.88671875" style="33" bestFit="1" customWidth="1"/>
    <col min="15365" max="15365" width="10.5546875" style="33" bestFit="1" customWidth="1"/>
    <col min="15366" max="15366" width="16" style="33" bestFit="1" customWidth="1"/>
    <col min="15367" max="15617" width="13.6640625" style="33"/>
    <col min="15618" max="15618" width="41.6640625" style="33" bestFit="1" customWidth="1"/>
    <col min="15619" max="15619" width="14.44140625" style="33" bestFit="1" customWidth="1"/>
    <col min="15620" max="15620" width="32.88671875" style="33" bestFit="1" customWidth="1"/>
    <col min="15621" max="15621" width="10.5546875" style="33" bestFit="1" customWidth="1"/>
    <col min="15622" max="15622" width="16" style="33" bestFit="1" customWidth="1"/>
    <col min="15623" max="15873" width="13.6640625" style="33"/>
    <col min="15874" max="15874" width="41.6640625" style="33" bestFit="1" customWidth="1"/>
    <col min="15875" max="15875" width="14.44140625" style="33" bestFit="1" customWidth="1"/>
    <col min="15876" max="15876" width="32.88671875" style="33" bestFit="1" customWidth="1"/>
    <col min="15877" max="15877" width="10.5546875" style="33" bestFit="1" customWidth="1"/>
    <col min="15878" max="15878" width="16" style="33" bestFit="1" customWidth="1"/>
    <col min="15879" max="16129" width="13.6640625" style="33"/>
    <col min="16130" max="16130" width="41.6640625" style="33" bestFit="1" customWidth="1"/>
    <col min="16131" max="16131" width="14.44140625" style="33" bestFit="1" customWidth="1"/>
    <col min="16132" max="16132" width="32.88671875" style="33" bestFit="1" customWidth="1"/>
    <col min="16133" max="16133" width="10.5546875" style="33" bestFit="1" customWidth="1"/>
    <col min="16134" max="16134" width="16" style="33" bestFit="1" customWidth="1"/>
    <col min="16135" max="16384" width="13.6640625" style="33"/>
  </cols>
  <sheetData>
    <row r="2" spans="2:6">
      <c r="B2" s="35" t="s">
        <v>265</v>
      </c>
      <c r="C2" s="781" t="s">
        <v>640</v>
      </c>
      <c r="D2" s="650"/>
      <c r="E2" s="73"/>
      <c r="F2" s="102"/>
    </row>
    <row r="3" spans="2:6" ht="27.6">
      <c r="B3" s="239" t="s">
        <v>1</v>
      </c>
      <c r="C3" s="239" t="s">
        <v>2</v>
      </c>
      <c r="D3" s="37" t="s">
        <v>3</v>
      </c>
      <c r="E3" s="232" t="s">
        <v>74</v>
      </c>
      <c r="F3" s="495" t="s">
        <v>5</v>
      </c>
    </row>
    <row r="4" spans="2:6" ht="28.8">
      <c r="B4" s="663" t="s">
        <v>75</v>
      </c>
      <c r="C4" s="654" t="s">
        <v>76</v>
      </c>
      <c r="D4" s="496" t="s">
        <v>641</v>
      </c>
      <c r="E4" s="242"/>
      <c r="F4" s="243">
        <v>4781891.6399999997</v>
      </c>
    </row>
    <row r="5" spans="2:6">
      <c r="B5" s="664"/>
      <c r="C5" s="840"/>
      <c r="D5" s="497"/>
      <c r="E5" s="233"/>
      <c r="F5" s="38"/>
    </row>
    <row r="6" spans="2:6">
      <c r="B6" s="664"/>
      <c r="C6" s="840"/>
      <c r="D6" s="311"/>
      <c r="E6" s="71"/>
      <c r="F6" s="38"/>
    </row>
    <row r="7" spans="2:6" ht="17.399999999999999">
      <c r="B7" s="617"/>
      <c r="C7" s="151" t="s">
        <v>179</v>
      </c>
      <c r="D7" s="100" t="s">
        <v>78</v>
      </c>
      <c r="E7" s="103"/>
      <c r="F7" s="101"/>
    </row>
    <row r="8" spans="2:6">
      <c r="B8" s="658" t="s">
        <v>79</v>
      </c>
      <c r="C8" s="658"/>
      <c r="D8" s="658"/>
      <c r="E8" s="658"/>
      <c r="F8" s="321">
        <f>SUM(F4:F6)</f>
        <v>4781891.6399999997</v>
      </c>
    </row>
    <row r="9" spans="2:6">
      <c r="B9" s="616" t="s">
        <v>6</v>
      </c>
      <c r="C9" s="660" t="s">
        <v>80</v>
      </c>
      <c r="D9" s="40" t="s">
        <v>299</v>
      </c>
      <c r="E9" s="478"/>
      <c r="F9" s="98">
        <v>1460660</v>
      </c>
    </row>
    <row r="10" spans="2:6">
      <c r="B10" s="617"/>
      <c r="C10" s="660"/>
      <c r="D10" s="104" t="s">
        <v>642</v>
      </c>
      <c r="E10" s="105"/>
      <c r="F10" s="498">
        <v>1070025.8999999999</v>
      </c>
    </row>
    <row r="11" spans="2:6">
      <c r="B11" s="617"/>
      <c r="C11" s="660"/>
      <c r="D11" s="472"/>
      <c r="E11" s="472"/>
      <c r="F11" s="472"/>
    </row>
    <row r="12" spans="2:6">
      <c r="B12" s="617"/>
      <c r="C12" s="843" t="s">
        <v>81</v>
      </c>
      <c r="D12" s="499" t="s">
        <v>644</v>
      </c>
      <c r="E12" s="128">
        <v>23</v>
      </c>
      <c r="F12" s="155">
        <v>4169900</v>
      </c>
    </row>
    <row r="13" spans="2:6">
      <c r="B13" s="617"/>
      <c r="C13" s="843"/>
      <c r="D13" s="500" t="s">
        <v>645</v>
      </c>
      <c r="E13" s="128">
        <v>528</v>
      </c>
      <c r="F13" s="155">
        <v>1186149.2</v>
      </c>
    </row>
    <row r="14" spans="2:6">
      <c r="B14" s="617"/>
      <c r="C14" s="843"/>
      <c r="D14" s="501" t="s">
        <v>643</v>
      </c>
      <c r="E14" s="128">
        <v>15</v>
      </c>
      <c r="F14" s="152">
        <v>3321996.47</v>
      </c>
    </row>
    <row r="15" spans="2:6">
      <c r="B15" s="844" t="s">
        <v>77</v>
      </c>
      <c r="C15" s="656" t="s">
        <v>141</v>
      </c>
      <c r="D15" s="656"/>
      <c r="E15" s="847"/>
      <c r="F15" s="841">
        <f>F19-15531906.98</f>
        <v>458716.22999999858</v>
      </c>
    </row>
    <row r="16" spans="2:6">
      <c r="B16" s="845"/>
      <c r="C16" s="656"/>
      <c r="D16" s="656"/>
      <c r="E16" s="848"/>
      <c r="F16" s="842"/>
    </row>
    <row r="17" spans="2:6">
      <c r="B17" s="845"/>
      <c r="C17" s="656"/>
      <c r="D17" s="656"/>
      <c r="E17" s="848"/>
      <c r="F17" s="842"/>
    </row>
    <row r="18" spans="2:6" ht="15" thickBot="1">
      <c r="B18" s="846"/>
      <c r="C18" s="656"/>
      <c r="D18" s="656"/>
      <c r="E18" s="849"/>
      <c r="F18" s="675"/>
    </row>
    <row r="19" spans="2:6" ht="15" thickBot="1">
      <c r="B19" s="36"/>
      <c r="C19" s="47"/>
      <c r="D19" s="47"/>
      <c r="E19" s="36"/>
      <c r="F19" s="94">
        <f>SUM(F8:F14)</f>
        <v>15990623.209999999</v>
      </c>
    </row>
  </sheetData>
  <sheetProtection selectLockedCells="1" selectUnlockedCells="1"/>
  <mergeCells count="11">
    <mergeCell ref="B8:E8"/>
    <mergeCell ref="C2:D2"/>
    <mergeCell ref="B4:B7"/>
    <mergeCell ref="C4:C6"/>
    <mergeCell ref="F15:F18"/>
    <mergeCell ref="B9:B14"/>
    <mergeCell ref="C9:C11"/>
    <mergeCell ref="C12:C14"/>
    <mergeCell ref="B15:B18"/>
    <mergeCell ref="C15:D18"/>
    <mergeCell ref="E15:E18"/>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Planilha22"/>
  <dimension ref="B2:N36"/>
  <sheetViews>
    <sheetView zoomScaleNormal="100" workbookViewId="0"/>
  </sheetViews>
  <sheetFormatPr defaultRowHeight="14.4"/>
  <cols>
    <col min="2" max="2" width="19" customWidth="1"/>
    <col min="3" max="3" width="20.44140625" customWidth="1"/>
    <col min="4" max="4" width="44.5546875" customWidth="1"/>
    <col min="5" max="5" width="17.44140625" style="34" customWidth="1"/>
    <col min="6" max="6" width="22.5546875" customWidth="1"/>
    <col min="11" max="11" width="14.6640625" customWidth="1"/>
  </cols>
  <sheetData>
    <row r="2" spans="2:14">
      <c r="B2" s="831" t="s">
        <v>646</v>
      </c>
      <c r="C2" s="831"/>
      <c r="D2" s="831"/>
      <c r="E2" s="831"/>
      <c r="F2" s="831"/>
    </row>
    <row r="3" spans="2:14">
      <c r="B3" s="25" t="s">
        <v>593</v>
      </c>
      <c r="C3" s="832" t="s">
        <v>681</v>
      </c>
      <c r="D3" s="859"/>
      <c r="E3" s="859"/>
      <c r="F3" s="26"/>
    </row>
    <row r="4" spans="2:14">
      <c r="B4" s="484" t="s">
        <v>1</v>
      </c>
      <c r="C4" s="484" t="s">
        <v>2</v>
      </c>
      <c r="D4" s="484" t="s">
        <v>3</v>
      </c>
      <c r="E4" s="485" t="s">
        <v>74</v>
      </c>
      <c r="F4" s="486" t="s">
        <v>5</v>
      </c>
    </row>
    <row r="5" spans="2:14">
      <c r="B5" s="829" t="s">
        <v>75</v>
      </c>
      <c r="C5" s="829" t="s">
        <v>647</v>
      </c>
      <c r="D5" s="487" t="s">
        <v>648</v>
      </c>
      <c r="E5" s="487"/>
      <c r="F5" s="488">
        <v>800000</v>
      </c>
      <c r="L5" s="30"/>
      <c r="M5" s="30"/>
      <c r="N5" s="30"/>
    </row>
    <row r="6" spans="2:14">
      <c r="B6" s="850"/>
      <c r="C6" s="850"/>
      <c r="D6" s="487" t="s">
        <v>649</v>
      </c>
      <c r="E6" s="487"/>
      <c r="F6" s="494">
        <v>1900000</v>
      </c>
      <c r="L6" s="30"/>
      <c r="M6" s="30"/>
      <c r="N6" s="30"/>
    </row>
    <row r="7" spans="2:14">
      <c r="B7" s="850"/>
      <c r="C7" s="850"/>
      <c r="D7" s="508" t="s">
        <v>650</v>
      </c>
      <c r="E7" s="502"/>
      <c r="F7" s="509">
        <v>1200000</v>
      </c>
      <c r="L7" s="30"/>
      <c r="M7" s="30"/>
      <c r="N7" s="30"/>
    </row>
    <row r="8" spans="2:14" ht="28.8">
      <c r="B8" s="850"/>
      <c r="C8" s="850"/>
      <c r="D8" s="487" t="s">
        <v>651</v>
      </c>
      <c r="E8" s="487"/>
      <c r="F8" s="488">
        <v>300000</v>
      </c>
      <c r="L8" s="30"/>
      <c r="M8" s="30"/>
      <c r="N8" s="30"/>
    </row>
    <row r="9" spans="2:14" ht="28.8">
      <c r="B9" s="850"/>
      <c r="C9" s="850"/>
      <c r="D9" s="487" t="s">
        <v>652</v>
      </c>
      <c r="E9" s="487"/>
      <c r="F9" s="488">
        <v>4000000</v>
      </c>
      <c r="G9" s="855" t="s">
        <v>653</v>
      </c>
      <c r="H9" s="856"/>
      <c r="I9" s="856"/>
      <c r="J9" s="856"/>
      <c r="K9" s="856"/>
      <c r="L9" s="30"/>
      <c r="M9" s="30"/>
      <c r="N9" s="30"/>
    </row>
    <row r="10" spans="2:14">
      <c r="B10" s="850"/>
      <c r="C10" s="850"/>
      <c r="D10" s="487" t="s">
        <v>654</v>
      </c>
      <c r="E10" s="487"/>
      <c r="F10" s="488">
        <v>1385879.93</v>
      </c>
      <c r="L10" s="30"/>
      <c r="M10" s="30"/>
      <c r="N10" s="30"/>
    </row>
    <row r="11" spans="2:14">
      <c r="B11" s="850"/>
      <c r="C11" s="850"/>
      <c r="D11" s="510" t="s">
        <v>655</v>
      </c>
      <c r="E11" s="510"/>
      <c r="F11" s="511">
        <v>2000000</v>
      </c>
      <c r="G11" s="855" t="s">
        <v>656</v>
      </c>
      <c r="H11" s="857"/>
      <c r="I11" s="857"/>
      <c r="J11" s="857"/>
      <c r="K11" s="857"/>
      <c r="L11" s="30"/>
      <c r="M11" s="30"/>
      <c r="N11" s="30"/>
    </row>
    <row r="12" spans="2:14">
      <c r="B12" s="828"/>
      <c r="C12" s="828"/>
      <c r="D12" s="858"/>
      <c r="E12" s="858"/>
      <c r="F12" s="512">
        <f>SUM(F5,F6,F8,F9,F10,F11)</f>
        <v>10385879.93</v>
      </c>
      <c r="L12" s="30"/>
      <c r="M12" s="30"/>
      <c r="N12" s="30"/>
    </row>
    <row r="13" spans="2:14" ht="28.8">
      <c r="B13" s="829" t="s">
        <v>576</v>
      </c>
      <c r="C13" s="851" t="s">
        <v>258</v>
      </c>
      <c r="D13" s="510" t="s">
        <v>657</v>
      </c>
      <c r="E13" s="510"/>
      <c r="F13" s="511">
        <v>500000</v>
      </c>
      <c r="L13" s="30"/>
      <c r="M13" s="30"/>
      <c r="N13" s="30"/>
    </row>
    <row r="14" spans="2:14">
      <c r="B14" s="850"/>
      <c r="C14" s="851"/>
      <c r="D14" s="503" t="s">
        <v>658</v>
      </c>
      <c r="E14" s="487"/>
      <c r="F14" s="31">
        <v>165144.29</v>
      </c>
      <c r="L14" s="30"/>
      <c r="M14" s="30"/>
      <c r="N14" s="30"/>
    </row>
    <row r="15" spans="2:14">
      <c r="B15" s="850"/>
      <c r="C15" s="851"/>
      <c r="D15" s="504" t="s">
        <v>659</v>
      </c>
      <c r="E15" s="487">
        <v>100</v>
      </c>
      <c r="F15" s="852">
        <v>500000</v>
      </c>
    </row>
    <row r="16" spans="2:14">
      <c r="B16" s="850"/>
      <c r="C16" s="851"/>
      <c r="D16" s="504" t="s">
        <v>660</v>
      </c>
      <c r="E16" s="487">
        <v>30</v>
      </c>
      <c r="F16" s="853"/>
    </row>
    <row r="17" spans="2:6">
      <c r="B17" s="850"/>
      <c r="C17" s="851"/>
      <c r="D17" s="504" t="s">
        <v>661</v>
      </c>
      <c r="E17" s="487">
        <v>15</v>
      </c>
      <c r="F17" s="854"/>
    </row>
    <row r="18" spans="2:6">
      <c r="B18" s="850"/>
      <c r="C18" s="829" t="s">
        <v>80</v>
      </c>
      <c r="D18" s="504" t="s">
        <v>662</v>
      </c>
      <c r="E18" s="487">
        <v>6</v>
      </c>
      <c r="F18" s="852">
        <v>300000</v>
      </c>
    </row>
    <row r="19" spans="2:6">
      <c r="B19" s="850"/>
      <c r="C19" s="850"/>
      <c r="D19" s="504" t="s">
        <v>663</v>
      </c>
      <c r="E19" s="487">
        <v>2390</v>
      </c>
      <c r="F19" s="853"/>
    </row>
    <row r="20" spans="2:6">
      <c r="B20" s="850"/>
      <c r="C20" s="850"/>
      <c r="D20" s="504" t="s">
        <v>664</v>
      </c>
      <c r="E20" s="487">
        <v>4000</v>
      </c>
      <c r="F20" s="853"/>
    </row>
    <row r="21" spans="2:6">
      <c r="B21" s="850"/>
      <c r="C21" s="850"/>
      <c r="D21" s="504" t="s">
        <v>665</v>
      </c>
      <c r="E21" s="487"/>
      <c r="F21" s="853"/>
    </row>
    <row r="22" spans="2:6">
      <c r="B22" s="850"/>
      <c r="C22" s="850"/>
      <c r="D22" s="504" t="s">
        <v>666</v>
      </c>
      <c r="E22" s="487">
        <v>1680</v>
      </c>
      <c r="F22" s="853"/>
    </row>
    <row r="23" spans="2:6">
      <c r="B23" s="850"/>
      <c r="C23" s="850"/>
      <c r="D23" s="504" t="s">
        <v>667</v>
      </c>
      <c r="E23" s="487"/>
      <c r="F23" s="853"/>
    </row>
    <row r="24" spans="2:6">
      <c r="B24" s="850"/>
      <c r="C24" s="850"/>
      <c r="D24" s="504" t="s">
        <v>668</v>
      </c>
      <c r="E24" s="487">
        <v>2500</v>
      </c>
      <c r="F24" s="853"/>
    </row>
    <row r="25" spans="2:6">
      <c r="B25" s="850"/>
      <c r="C25" s="850"/>
      <c r="D25" s="504" t="s">
        <v>669</v>
      </c>
      <c r="E25" s="487">
        <v>7900</v>
      </c>
      <c r="F25" s="853"/>
    </row>
    <row r="26" spans="2:6">
      <c r="B26" s="850"/>
      <c r="C26" s="850"/>
      <c r="D26" s="504" t="s">
        <v>670</v>
      </c>
      <c r="E26" s="487">
        <v>12000</v>
      </c>
      <c r="F26" s="853"/>
    </row>
    <row r="27" spans="2:6">
      <c r="B27" s="850"/>
      <c r="C27" s="850"/>
      <c r="D27" s="504" t="s">
        <v>671</v>
      </c>
      <c r="E27" s="487"/>
      <c r="F27" s="853"/>
    </row>
    <row r="28" spans="2:6">
      <c r="B28" s="850"/>
      <c r="C28" s="850"/>
      <c r="D28" s="504" t="s">
        <v>672</v>
      </c>
      <c r="E28" s="487">
        <v>4200</v>
      </c>
      <c r="F28" s="853"/>
    </row>
    <row r="29" spans="2:6">
      <c r="B29" s="850"/>
      <c r="C29" s="850"/>
      <c r="D29" s="504" t="s">
        <v>673</v>
      </c>
      <c r="E29" s="487">
        <v>8800</v>
      </c>
      <c r="F29" s="854"/>
    </row>
    <row r="30" spans="2:6">
      <c r="B30" s="850"/>
      <c r="C30" s="850"/>
      <c r="D30" s="504" t="s">
        <v>674</v>
      </c>
      <c r="E30" s="487"/>
      <c r="F30" s="505">
        <v>2500000</v>
      </c>
    </row>
    <row r="31" spans="2:6">
      <c r="B31" s="850"/>
      <c r="C31" s="828"/>
      <c r="D31" s="503" t="s">
        <v>658</v>
      </c>
      <c r="E31" s="487"/>
      <c r="F31" s="488">
        <v>234855.81</v>
      </c>
    </row>
    <row r="32" spans="2:6" ht="28.8">
      <c r="B32" s="506" t="s">
        <v>675</v>
      </c>
      <c r="C32" s="32" t="s">
        <v>619</v>
      </c>
      <c r="D32" s="490" t="s">
        <v>676</v>
      </c>
      <c r="E32" s="490" t="s">
        <v>677</v>
      </c>
      <c r="F32" s="488">
        <v>1000000</v>
      </c>
    </row>
    <row r="33" spans="2:6">
      <c r="B33" s="850" t="s">
        <v>678</v>
      </c>
      <c r="C33" s="850" t="s">
        <v>80</v>
      </c>
      <c r="D33" s="490" t="s">
        <v>679</v>
      </c>
      <c r="E33" s="491"/>
      <c r="F33" s="488">
        <v>200000</v>
      </c>
    </row>
    <row r="34" spans="2:6">
      <c r="B34" s="850"/>
      <c r="C34" s="828"/>
      <c r="D34" s="490" t="s">
        <v>680</v>
      </c>
      <c r="E34" s="491"/>
      <c r="F34" s="488">
        <v>250000</v>
      </c>
    </row>
    <row r="35" spans="2:6">
      <c r="B35" s="507"/>
      <c r="C35" s="830"/>
      <c r="D35" s="830"/>
      <c r="E35" s="830"/>
      <c r="F35" s="493">
        <f>SUM(F15:F34,F14,F13)</f>
        <v>5650000.1000000006</v>
      </c>
    </row>
    <row r="36" spans="2:6" ht="15" thickBot="1">
      <c r="B36" s="29"/>
      <c r="C36" s="29"/>
      <c r="D36" s="29"/>
      <c r="E36" s="33"/>
      <c r="F36" s="11">
        <f>SUM(F35,F12)</f>
        <v>16035880.030000001</v>
      </c>
    </row>
  </sheetData>
  <sheetProtection selectLockedCells="1" selectUnlockedCells="1"/>
  <mergeCells count="15">
    <mergeCell ref="G9:K9"/>
    <mergeCell ref="G11:K11"/>
    <mergeCell ref="D12:E12"/>
    <mergeCell ref="B2:F2"/>
    <mergeCell ref="C3:E3"/>
    <mergeCell ref="B5:B12"/>
    <mergeCell ref="C5:C12"/>
    <mergeCell ref="C35:E35"/>
    <mergeCell ref="B13:B31"/>
    <mergeCell ref="C13:C17"/>
    <mergeCell ref="F15:F17"/>
    <mergeCell ref="C18:C31"/>
    <mergeCell ref="F18:F29"/>
    <mergeCell ref="B33:B34"/>
    <mergeCell ref="C33:C34"/>
  </mergeCells>
  <pageMargins left="0.51180555555555551" right="0.51180555555555551" top="0.78749999999999998" bottom="0.78749999999999998" header="0.51180555555555551" footer="0.51180555555555551"/>
  <pageSetup paperSize="9" scale="46" firstPageNumber="0"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Planilha12"/>
  <dimension ref="B2:F9"/>
  <sheetViews>
    <sheetView workbookViewId="0"/>
  </sheetViews>
  <sheetFormatPr defaultRowHeight="14.4"/>
  <cols>
    <col min="1" max="1" width="9.109375" style="33"/>
    <col min="2" max="2" width="25.33203125" style="33" bestFit="1" customWidth="1"/>
    <col min="3" max="3" width="14.33203125" style="33" bestFit="1" customWidth="1"/>
    <col min="4" max="4" width="47.109375" style="33" bestFit="1" customWidth="1"/>
    <col min="5" max="5" width="10.44140625" style="33" bestFit="1" customWidth="1"/>
    <col min="6" max="6" width="16.5546875" style="107" bestFit="1" customWidth="1"/>
    <col min="7" max="8" width="9.109375" style="33"/>
    <col min="9" max="9" width="16.44140625" style="33" bestFit="1" customWidth="1"/>
    <col min="10" max="257" width="9.109375" style="33"/>
    <col min="258" max="258" width="25.33203125" style="33" bestFit="1" customWidth="1"/>
    <col min="259" max="259" width="14.33203125" style="33" bestFit="1" customWidth="1"/>
    <col min="260" max="260" width="47.109375" style="33" bestFit="1" customWidth="1"/>
    <col min="261" max="261" width="10.44140625" style="33" bestFit="1" customWidth="1"/>
    <col min="262" max="262" width="16.5546875" style="33" bestFit="1" customWidth="1"/>
    <col min="263" max="513" width="9.109375" style="33"/>
    <col min="514" max="514" width="25.33203125" style="33" bestFit="1" customWidth="1"/>
    <col min="515" max="515" width="14.33203125" style="33" bestFit="1" customWidth="1"/>
    <col min="516" max="516" width="47.109375" style="33" bestFit="1" customWidth="1"/>
    <col min="517" max="517" width="10.44140625" style="33" bestFit="1" customWidth="1"/>
    <col min="518" max="518" width="16.5546875" style="33" bestFit="1" customWidth="1"/>
    <col min="519" max="769" width="9.109375" style="33"/>
    <col min="770" max="770" width="25.33203125" style="33" bestFit="1" customWidth="1"/>
    <col min="771" max="771" width="14.33203125" style="33" bestFit="1" customWidth="1"/>
    <col min="772" max="772" width="47.109375" style="33" bestFit="1" customWidth="1"/>
    <col min="773" max="773" width="10.44140625" style="33" bestFit="1" customWidth="1"/>
    <col min="774" max="774" width="16.5546875" style="33" bestFit="1" customWidth="1"/>
    <col min="775" max="1025" width="9.109375" style="33"/>
    <col min="1026" max="1026" width="25.33203125" style="33" bestFit="1" customWidth="1"/>
    <col min="1027" max="1027" width="14.33203125" style="33" bestFit="1" customWidth="1"/>
    <col min="1028" max="1028" width="47.109375" style="33" bestFit="1" customWidth="1"/>
    <col min="1029" max="1029" width="10.44140625" style="33" bestFit="1" customWidth="1"/>
    <col min="1030" max="1030" width="16.5546875" style="33" bestFit="1" customWidth="1"/>
    <col min="1031" max="1281" width="9.109375" style="33"/>
    <col min="1282" max="1282" width="25.33203125" style="33" bestFit="1" customWidth="1"/>
    <col min="1283" max="1283" width="14.33203125" style="33" bestFit="1" customWidth="1"/>
    <col min="1284" max="1284" width="47.109375" style="33" bestFit="1" customWidth="1"/>
    <col min="1285" max="1285" width="10.44140625" style="33" bestFit="1" customWidth="1"/>
    <col min="1286" max="1286" width="16.5546875" style="33" bestFit="1" customWidth="1"/>
    <col min="1287" max="1537" width="9.109375" style="33"/>
    <col min="1538" max="1538" width="25.33203125" style="33" bestFit="1" customWidth="1"/>
    <col min="1539" max="1539" width="14.33203125" style="33" bestFit="1" customWidth="1"/>
    <col min="1540" max="1540" width="47.109375" style="33" bestFit="1" customWidth="1"/>
    <col min="1541" max="1541" width="10.44140625" style="33" bestFit="1" customWidth="1"/>
    <col min="1542" max="1542" width="16.5546875" style="33" bestFit="1" customWidth="1"/>
    <col min="1543" max="1793" width="9.109375" style="33"/>
    <col min="1794" max="1794" width="25.33203125" style="33" bestFit="1" customWidth="1"/>
    <col min="1795" max="1795" width="14.33203125" style="33" bestFit="1" customWidth="1"/>
    <col min="1796" max="1796" width="47.109375" style="33" bestFit="1" customWidth="1"/>
    <col min="1797" max="1797" width="10.44140625" style="33" bestFit="1" customWidth="1"/>
    <col min="1798" max="1798" width="16.5546875" style="33" bestFit="1" customWidth="1"/>
    <col min="1799" max="2049" width="9.109375" style="33"/>
    <col min="2050" max="2050" width="25.33203125" style="33" bestFit="1" customWidth="1"/>
    <col min="2051" max="2051" width="14.33203125" style="33" bestFit="1" customWidth="1"/>
    <col min="2052" max="2052" width="47.109375" style="33" bestFit="1" customWidth="1"/>
    <col min="2053" max="2053" width="10.44140625" style="33" bestFit="1" customWidth="1"/>
    <col min="2054" max="2054" width="16.5546875" style="33" bestFit="1" customWidth="1"/>
    <col min="2055" max="2305" width="9.109375" style="33"/>
    <col min="2306" max="2306" width="25.33203125" style="33" bestFit="1" customWidth="1"/>
    <col min="2307" max="2307" width="14.33203125" style="33" bestFit="1" customWidth="1"/>
    <col min="2308" max="2308" width="47.109375" style="33" bestFit="1" customWidth="1"/>
    <col min="2309" max="2309" width="10.44140625" style="33" bestFit="1" customWidth="1"/>
    <col min="2310" max="2310" width="16.5546875" style="33" bestFit="1" customWidth="1"/>
    <col min="2311" max="2561" width="9.109375" style="33"/>
    <col min="2562" max="2562" width="25.33203125" style="33" bestFit="1" customWidth="1"/>
    <col min="2563" max="2563" width="14.33203125" style="33" bestFit="1" customWidth="1"/>
    <col min="2564" max="2564" width="47.109375" style="33" bestFit="1" customWidth="1"/>
    <col min="2565" max="2565" width="10.44140625" style="33" bestFit="1" customWidth="1"/>
    <col min="2566" max="2566" width="16.5546875" style="33" bestFit="1" customWidth="1"/>
    <col min="2567" max="2817" width="9.109375" style="33"/>
    <col min="2818" max="2818" width="25.33203125" style="33" bestFit="1" customWidth="1"/>
    <col min="2819" max="2819" width="14.33203125" style="33" bestFit="1" customWidth="1"/>
    <col min="2820" max="2820" width="47.109375" style="33" bestFit="1" customWidth="1"/>
    <col min="2821" max="2821" width="10.44140625" style="33" bestFit="1" customWidth="1"/>
    <col min="2822" max="2822" width="16.5546875" style="33" bestFit="1" customWidth="1"/>
    <col min="2823" max="3073" width="9.109375" style="33"/>
    <col min="3074" max="3074" width="25.33203125" style="33" bestFit="1" customWidth="1"/>
    <col min="3075" max="3075" width="14.33203125" style="33" bestFit="1" customWidth="1"/>
    <col min="3076" max="3076" width="47.109375" style="33" bestFit="1" customWidth="1"/>
    <col min="3077" max="3077" width="10.44140625" style="33" bestFit="1" customWidth="1"/>
    <col min="3078" max="3078" width="16.5546875" style="33" bestFit="1" customWidth="1"/>
    <col min="3079" max="3329" width="9.109375" style="33"/>
    <col min="3330" max="3330" width="25.33203125" style="33" bestFit="1" customWidth="1"/>
    <col min="3331" max="3331" width="14.33203125" style="33" bestFit="1" customWidth="1"/>
    <col min="3332" max="3332" width="47.109375" style="33" bestFit="1" customWidth="1"/>
    <col min="3333" max="3333" width="10.44140625" style="33" bestFit="1" customWidth="1"/>
    <col min="3334" max="3334" width="16.5546875" style="33" bestFit="1" customWidth="1"/>
    <col min="3335" max="3585" width="9.109375" style="33"/>
    <col min="3586" max="3586" width="25.33203125" style="33" bestFit="1" customWidth="1"/>
    <col min="3587" max="3587" width="14.33203125" style="33" bestFit="1" customWidth="1"/>
    <col min="3588" max="3588" width="47.109375" style="33" bestFit="1" customWidth="1"/>
    <col min="3589" max="3589" width="10.44140625" style="33" bestFit="1" customWidth="1"/>
    <col min="3590" max="3590" width="16.5546875" style="33" bestFit="1" customWidth="1"/>
    <col min="3591" max="3841" width="9.109375" style="33"/>
    <col min="3842" max="3842" width="25.33203125" style="33" bestFit="1" customWidth="1"/>
    <col min="3843" max="3843" width="14.33203125" style="33" bestFit="1" customWidth="1"/>
    <col min="3844" max="3844" width="47.109375" style="33" bestFit="1" customWidth="1"/>
    <col min="3845" max="3845" width="10.44140625" style="33" bestFit="1" customWidth="1"/>
    <col min="3846" max="3846" width="16.5546875" style="33" bestFit="1" customWidth="1"/>
    <col min="3847" max="4097" width="9.109375" style="33"/>
    <col min="4098" max="4098" width="25.33203125" style="33" bestFit="1" customWidth="1"/>
    <col min="4099" max="4099" width="14.33203125" style="33" bestFit="1" customWidth="1"/>
    <col min="4100" max="4100" width="47.109375" style="33" bestFit="1" customWidth="1"/>
    <col min="4101" max="4101" width="10.44140625" style="33" bestFit="1" customWidth="1"/>
    <col min="4102" max="4102" width="16.5546875" style="33" bestFit="1" customWidth="1"/>
    <col min="4103" max="4353" width="9.109375" style="33"/>
    <col min="4354" max="4354" width="25.33203125" style="33" bestFit="1" customWidth="1"/>
    <col min="4355" max="4355" width="14.33203125" style="33" bestFit="1" customWidth="1"/>
    <col min="4356" max="4356" width="47.109375" style="33" bestFit="1" customWidth="1"/>
    <col min="4357" max="4357" width="10.44140625" style="33" bestFit="1" customWidth="1"/>
    <col min="4358" max="4358" width="16.5546875" style="33" bestFit="1" customWidth="1"/>
    <col min="4359" max="4609" width="9.109375" style="33"/>
    <col min="4610" max="4610" width="25.33203125" style="33" bestFit="1" customWidth="1"/>
    <col min="4611" max="4611" width="14.33203125" style="33" bestFit="1" customWidth="1"/>
    <col min="4612" max="4612" width="47.109375" style="33" bestFit="1" customWidth="1"/>
    <col min="4613" max="4613" width="10.44140625" style="33" bestFit="1" customWidth="1"/>
    <col min="4614" max="4614" width="16.5546875" style="33" bestFit="1" customWidth="1"/>
    <col min="4615" max="4865" width="9.109375" style="33"/>
    <col min="4866" max="4866" width="25.33203125" style="33" bestFit="1" customWidth="1"/>
    <col min="4867" max="4867" width="14.33203125" style="33" bestFit="1" customWidth="1"/>
    <col min="4868" max="4868" width="47.109375" style="33" bestFit="1" customWidth="1"/>
    <col min="4869" max="4869" width="10.44140625" style="33" bestFit="1" customWidth="1"/>
    <col min="4870" max="4870" width="16.5546875" style="33" bestFit="1" customWidth="1"/>
    <col min="4871" max="5121" width="9.109375" style="33"/>
    <col min="5122" max="5122" width="25.33203125" style="33" bestFit="1" customWidth="1"/>
    <col min="5123" max="5123" width="14.33203125" style="33" bestFit="1" customWidth="1"/>
    <col min="5124" max="5124" width="47.109375" style="33" bestFit="1" customWidth="1"/>
    <col min="5125" max="5125" width="10.44140625" style="33" bestFit="1" customWidth="1"/>
    <col min="5126" max="5126" width="16.5546875" style="33" bestFit="1" customWidth="1"/>
    <col min="5127" max="5377" width="9.109375" style="33"/>
    <col min="5378" max="5378" width="25.33203125" style="33" bestFit="1" customWidth="1"/>
    <col min="5379" max="5379" width="14.33203125" style="33" bestFit="1" customWidth="1"/>
    <col min="5380" max="5380" width="47.109375" style="33" bestFit="1" customWidth="1"/>
    <col min="5381" max="5381" width="10.44140625" style="33" bestFit="1" customWidth="1"/>
    <col min="5382" max="5382" width="16.5546875" style="33" bestFit="1" customWidth="1"/>
    <col min="5383" max="5633" width="9.109375" style="33"/>
    <col min="5634" max="5634" width="25.33203125" style="33" bestFit="1" customWidth="1"/>
    <col min="5635" max="5635" width="14.33203125" style="33" bestFit="1" customWidth="1"/>
    <col min="5636" max="5636" width="47.109375" style="33" bestFit="1" customWidth="1"/>
    <col min="5637" max="5637" width="10.44140625" style="33" bestFit="1" customWidth="1"/>
    <col min="5638" max="5638" width="16.5546875" style="33" bestFit="1" customWidth="1"/>
    <col min="5639" max="5889" width="9.109375" style="33"/>
    <col min="5890" max="5890" width="25.33203125" style="33" bestFit="1" customWidth="1"/>
    <col min="5891" max="5891" width="14.33203125" style="33" bestFit="1" customWidth="1"/>
    <col min="5892" max="5892" width="47.109375" style="33" bestFit="1" customWidth="1"/>
    <col min="5893" max="5893" width="10.44140625" style="33" bestFit="1" customWidth="1"/>
    <col min="5894" max="5894" width="16.5546875" style="33" bestFit="1" customWidth="1"/>
    <col min="5895" max="6145" width="9.109375" style="33"/>
    <col min="6146" max="6146" width="25.33203125" style="33" bestFit="1" customWidth="1"/>
    <col min="6147" max="6147" width="14.33203125" style="33" bestFit="1" customWidth="1"/>
    <col min="6148" max="6148" width="47.109375" style="33" bestFit="1" customWidth="1"/>
    <col min="6149" max="6149" width="10.44140625" style="33" bestFit="1" customWidth="1"/>
    <col min="6150" max="6150" width="16.5546875" style="33" bestFit="1" customWidth="1"/>
    <col min="6151" max="6401" width="9.109375" style="33"/>
    <col min="6402" max="6402" width="25.33203125" style="33" bestFit="1" customWidth="1"/>
    <col min="6403" max="6403" width="14.33203125" style="33" bestFit="1" customWidth="1"/>
    <col min="6404" max="6404" width="47.109375" style="33" bestFit="1" customWidth="1"/>
    <col min="6405" max="6405" width="10.44140625" style="33" bestFit="1" customWidth="1"/>
    <col min="6406" max="6406" width="16.5546875" style="33" bestFit="1" customWidth="1"/>
    <col min="6407" max="6657" width="9.109375" style="33"/>
    <col min="6658" max="6658" width="25.33203125" style="33" bestFit="1" customWidth="1"/>
    <col min="6659" max="6659" width="14.33203125" style="33" bestFit="1" customWidth="1"/>
    <col min="6660" max="6660" width="47.109375" style="33" bestFit="1" customWidth="1"/>
    <col min="6661" max="6661" width="10.44140625" style="33" bestFit="1" customWidth="1"/>
    <col min="6662" max="6662" width="16.5546875" style="33" bestFit="1" customWidth="1"/>
    <col min="6663" max="6913" width="9.109375" style="33"/>
    <col min="6914" max="6914" width="25.33203125" style="33" bestFit="1" customWidth="1"/>
    <col min="6915" max="6915" width="14.33203125" style="33" bestFit="1" customWidth="1"/>
    <col min="6916" max="6916" width="47.109375" style="33" bestFit="1" customWidth="1"/>
    <col min="6917" max="6917" width="10.44140625" style="33" bestFit="1" customWidth="1"/>
    <col min="6918" max="6918" width="16.5546875" style="33" bestFit="1" customWidth="1"/>
    <col min="6919" max="7169" width="9.109375" style="33"/>
    <col min="7170" max="7170" width="25.33203125" style="33" bestFit="1" customWidth="1"/>
    <col min="7171" max="7171" width="14.33203125" style="33" bestFit="1" customWidth="1"/>
    <col min="7172" max="7172" width="47.109375" style="33" bestFit="1" customWidth="1"/>
    <col min="7173" max="7173" width="10.44140625" style="33" bestFit="1" customWidth="1"/>
    <col min="7174" max="7174" width="16.5546875" style="33" bestFit="1" customWidth="1"/>
    <col min="7175" max="7425" width="9.109375" style="33"/>
    <col min="7426" max="7426" width="25.33203125" style="33" bestFit="1" customWidth="1"/>
    <col min="7427" max="7427" width="14.33203125" style="33" bestFit="1" customWidth="1"/>
    <col min="7428" max="7428" width="47.109375" style="33" bestFit="1" customWidth="1"/>
    <col min="7429" max="7429" width="10.44140625" style="33" bestFit="1" customWidth="1"/>
    <col min="7430" max="7430" width="16.5546875" style="33" bestFit="1" customWidth="1"/>
    <col min="7431" max="7681" width="9.109375" style="33"/>
    <col min="7682" max="7682" width="25.33203125" style="33" bestFit="1" customWidth="1"/>
    <col min="7683" max="7683" width="14.33203125" style="33" bestFit="1" customWidth="1"/>
    <col min="7684" max="7684" width="47.109375" style="33" bestFit="1" customWidth="1"/>
    <col min="7685" max="7685" width="10.44140625" style="33" bestFit="1" customWidth="1"/>
    <col min="7686" max="7686" width="16.5546875" style="33" bestFit="1" customWidth="1"/>
    <col min="7687" max="7937" width="9.109375" style="33"/>
    <col min="7938" max="7938" width="25.33203125" style="33" bestFit="1" customWidth="1"/>
    <col min="7939" max="7939" width="14.33203125" style="33" bestFit="1" customWidth="1"/>
    <col min="7940" max="7940" width="47.109375" style="33" bestFit="1" customWidth="1"/>
    <col min="7941" max="7941" width="10.44140625" style="33" bestFit="1" customWidth="1"/>
    <col min="7942" max="7942" width="16.5546875" style="33" bestFit="1" customWidth="1"/>
    <col min="7943" max="8193" width="9.109375" style="33"/>
    <col min="8194" max="8194" width="25.33203125" style="33" bestFit="1" customWidth="1"/>
    <col min="8195" max="8195" width="14.33203125" style="33" bestFit="1" customWidth="1"/>
    <col min="8196" max="8196" width="47.109375" style="33" bestFit="1" customWidth="1"/>
    <col min="8197" max="8197" width="10.44140625" style="33" bestFit="1" customWidth="1"/>
    <col min="8198" max="8198" width="16.5546875" style="33" bestFit="1" customWidth="1"/>
    <col min="8199" max="8449" width="9.109375" style="33"/>
    <col min="8450" max="8450" width="25.33203125" style="33" bestFit="1" customWidth="1"/>
    <col min="8451" max="8451" width="14.33203125" style="33" bestFit="1" customWidth="1"/>
    <col min="8452" max="8452" width="47.109375" style="33" bestFit="1" customWidth="1"/>
    <col min="8453" max="8453" width="10.44140625" style="33" bestFit="1" customWidth="1"/>
    <col min="8454" max="8454" width="16.5546875" style="33" bestFit="1" customWidth="1"/>
    <col min="8455" max="8705" width="9.109375" style="33"/>
    <col min="8706" max="8706" width="25.33203125" style="33" bestFit="1" customWidth="1"/>
    <col min="8707" max="8707" width="14.33203125" style="33" bestFit="1" customWidth="1"/>
    <col min="8708" max="8708" width="47.109375" style="33" bestFit="1" customWidth="1"/>
    <col min="8709" max="8709" width="10.44140625" style="33" bestFit="1" customWidth="1"/>
    <col min="8710" max="8710" width="16.5546875" style="33" bestFit="1" customWidth="1"/>
    <col min="8711" max="8961" width="9.109375" style="33"/>
    <col min="8962" max="8962" width="25.33203125" style="33" bestFit="1" customWidth="1"/>
    <col min="8963" max="8963" width="14.33203125" style="33" bestFit="1" customWidth="1"/>
    <col min="8964" max="8964" width="47.109375" style="33" bestFit="1" customWidth="1"/>
    <col min="8965" max="8965" width="10.44140625" style="33" bestFit="1" customWidth="1"/>
    <col min="8966" max="8966" width="16.5546875" style="33" bestFit="1" customWidth="1"/>
    <col min="8967" max="9217" width="9.109375" style="33"/>
    <col min="9218" max="9218" width="25.33203125" style="33" bestFit="1" customWidth="1"/>
    <col min="9219" max="9219" width="14.33203125" style="33" bestFit="1" customWidth="1"/>
    <col min="9220" max="9220" width="47.109375" style="33" bestFit="1" customWidth="1"/>
    <col min="9221" max="9221" width="10.44140625" style="33" bestFit="1" customWidth="1"/>
    <col min="9222" max="9222" width="16.5546875" style="33" bestFit="1" customWidth="1"/>
    <col min="9223" max="9473" width="9.109375" style="33"/>
    <col min="9474" max="9474" width="25.33203125" style="33" bestFit="1" customWidth="1"/>
    <col min="9475" max="9475" width="14.33203125" style="33" bestFit="1" customWidth="1"/>
    <col min="9476" max="9476" width="47.109375" style="33" bestFit="1" customWidth="1"/>
    <col min="9477" max="9477" width="10.44140625" style="33" bestFit="1" customWidth="1"/>
    <col min="9478" max="9478" width="16.5546875" style="33" bestFit="1" customWidth="1"/>
    <col min="9479" max="9729" width="9.109375" style="33"/>
    <col min="9730" max="9730" width="25.33203125" style="33" bestFit="1" customWidth="1"/>
    <col min="9731" max="9731" width="14.33203125" style="33" bestFit="1" customWidth="1"/>
    <col min="9732" max="9732" width="47.109375" style="33" bestFit="1" customWidth="1"/>
    <col min="9733" max="9733" width="10.44140625" style="33" bestFit="1" customWidth="1"/>
    <col min="9734" max="9734" width="16.5546875" style="33" bestFit="1" customWidth="1"/>
    <col min="9735" max="9985" width="9.109375" style="33"/>
    <col min="9986" max="9986" width="25.33203125" style="33" bestFit="1" customWidth="1"/>
    <col min="9987" max="9987" width="14.33203125" style="33" bestFit="1" customWidth="1"/>
    <col min="9988" max="9988" width="47.109375" style="33" bestFit="1" customWidth="1"/>
    <col min="9989" max="9989" width="10.44140625" style="33" bestFit="1" customWidth="1"/>
    <col min="9990" max="9990" width="16.5546875" style="33" bestFit="1" customWidth="1"/>
    <col min="9991" max="10241" width="9.109375" style="33"/>
    <col min="10242" max="10242" width="25.33203125" style="33" bestFit="1" customWidth="1"/>
    <col min="10243" max="10243" width="14.33203125" style="33" bestFit="1" customWidth="1"/>
    <col min="10244" max="10244" width="47.109375" style="33" bestFit="1" customWidth="1"/>
    <col min="10245" max="10245" width="10.44140625" style="33" bestFit="1" customWidth="1"/>
    <col min="10246" max="10246" width="16.5546875" style="33" bestFit="1" customWidth="1"/>
    <col min="10247" max="10497" width="9.109375" style="33"/>
    <col min="10498" max="10498" width="25.33203125" style="33" bestFit="1" customWidth="1"/>
    <col min="10499" max="10499" width="14.33203125" style="33" bestFit="1" customWidth="1"/>
    <col min="10500" max="10500" width="47.109375" style="33" bestFit="1" customWidth="1"/>
    <col min="10501" max="10501" width="10.44140625" style="33" bestFit="1" customWidth="1"/>
    <col min="10502" max="10502" width="16.5546875" style="33" bestFit="1" customWidth="1"/>
    <col min="10503" max="10753" width="9.109375" style="33"/>
    <col min="10754" max="10754" width="25.33203125" style="33" bestFit="1" customWidth="1"/>
    <col min="10755" max="10755" width="14.33203125" style="33" bestFit="1" customWidth="1"/>
    <col min="10756" max="10756" width="47.109375" style="33" bestFit="1" customWidth="1"/>
    <col min="10757" max="10757" width="10.44140625" style="33" bestFit="1" customWidth="1"/>
    <col min="10758" max="10758" width="16.5546875" style="33" bestFit="1" customWidth="1"/>
    <col min="10759" max="11009" width="9.109375" style="33"/>
    <col min="11010" max="11010" width="25.33203125" style="33" bestFit="1" customWidth="1"/>
    <col min="11011" max="11011" width="14.33203125" style="33" bestFit="1" customWidth="1"/>
    <col min="11012" max="11012" width="47.109375" style="33" bestFit="1" customWidth="1"/>
    <col min="11013" max="11013" width="10.44140625" style="33" bestFit="1" customWidth="1"/>
    <col min="11014" max="11014" width="16.5546875" style="33" bestFit="1" customWidth="1"/>
    <col min="11015" max="11265" width="9.109375" style="33"/>
    <col min="11266" max="11266" width="25.33203125" style="33" bestFit="1" customWidth="1"/>
    <col min="11267" max="11267" width="14.33203125" style="33" bestFit="1" customWidth="1"/>
    <col min="11268" max="11268" width="47.109375" style="33" bestFit="1" customWidth="1"/>
    <col min="11269" max="11269" width="10.44140625" style="33" bestFit="1" customWidth="1"/>
    <col min="11270" max="11270" width="16.5546875" style="33" bestFit="1" customWidth="1"/>
    <col min="11271" max="11521" width="9.109375" style="33"/>
    <col min="11522" max="11522" width="25.33203125" style="33" bestFit="1" customWidth="1"/>
    <col min="11523" max="11523" width="14.33203125" style="33" bestFit="1" customWidth="1"/>
    <col min="11524" max="11524" width="47.109375" style="33" bestFit="1" customWidth="1"/>
    <col min="11525" max="11525" width="10.44140625" style="33" bestFit="1" customWidth="1"/>
    <col min="11526" max="11526" width="16.5546875" style="33" bestFit="1" customWidth="1"/>
    <col min="11527" max="11777" width="9.109375" style="33"/>
    <col min="11778" max="11778" width="25.33203125" style="33" bestFit="1" customWidth="1"/>
    <col min="11779" max="11779" width="14.33203125" style="33" bestFit="1" customWidth="1"/>
    <col min="11780" max="11780" width="47.109375" style="33" bestFit="1" customWidth="1"/>
    <col min="11781" max="11781" width="10.44140625" style="33" bestFit="1" customWidth="1"/>
    <col min="11782" max="11782" width="16.5546875" style="33" bestFit="1" customWidth="1"/>
    <col min="11783" max="12033" width="9.109375" style="33"/>
    <col min="12034" max="12034" width="25.33203125" style="33" bestFit="1" customWidth="1"/>
    <col min="12035" max="12035" width="14.33203125" style="33" bestFit="1" customWidth="1"/>
    <col min="12036" max="12036" width="47.109375" style="33" bestFit="1" customWidth="1"/>
    <col min="12037" max="12037" width="10.44140625" style="33" bestFit="1" customWidth="1"/>
    <col min="12038" max="12038" width="16.5546875" style="33" bestFit="1" customWidth="1"/>
    <col min="12039" max="12289" width="9.109375" style="33"/>
    <col min="12290" max="12290" width="25.33203125" style="33" bestFit="1" customWidth="1"/>
    <col min="12291" max="12291" width="14.33203125" style="33" bestFit="1" customWidth="1"/>
    <col min="12292" max="12292" width="47.109375" style="33" bestFit="1" customWidth="1"/>
    <col min="12293" max="12293" width="10.44140625" style="33" bestFit="1" customWidth="1"/>
    <col min="12294" max="12294" width="16.5546875" style="33" bestFit="1" customWidth="1"/>
    <col min="12295" max="12545" width="9.109375" style="33"/>
    <col min="12546" max="12546" width="25.33203125" style="33" bestFit="1" customWidth="1"/>
    <col min="12547" max="12547" width="14.33203125" style="33" bestFit="1" customWidth="1"/>
    <col min="12548" max="12548" width="47.109375" style="33" bestFit="1" customWidth="1"/>
    <col min="12549" max="12549" width="10.44140625" style="33" bestFit="1" customWidth="1"/>
    <col min="12550" max="12550" width="16.5546875" style="33" bestFit="1" customWidth="1"/>
    <col min="12551" max="12801" width="9.109375" style="33"/>
    <col min="12802" max="12802" width="25.33203125" style="33" bestFit="1" customWidth="1"/>
    <col min="12803" max="12803" width="14.33203125" style="33" bestFit="1" customWidth="1"/>
    <col min="12804" max="12804" width="47.109375" style="33" bestFit="1" customWidth="1"/>
    <col min="12805" max="12805" width="10.44140625" style="33" bestFit="1" customWidth="1"/>
    <col min="12806" max="12806" width="16.5546875" style="33" bestFit="1" customWidth="1"/>
    <col min="12807" max="13057" width="9.109375" style="33"/>
    <col min="13058" max="13058" width="25.33203125" style="33" bestFit="1" customWidth="1"/>
    <col min="13059" max="13059" width="14.33203125" style="33" bestFit="1" customWidth="1"/>
    <col min="13060" max="13060" width="47.109375" style="33" bestFit="1" customWidth="1"/>
    <col min="13061" max="13061" width="10.44140625" style="33" bestFit="1" customWidth="1"/>
    <col min="13062" max="13062" width="16.5546875" style="33" bestFit="1" customWidth="1"/>
    <col min="13063" max="13313" width="9.109375" style="33"/>
    <col min="13314" max="13314" width="25.33203125" style="33" bestFit="1" customWidth="1"/>
    <col min="13315" max="13315" width="14.33203125" style="33" bestFit="1" customWidth="1"/>
    <col min="13316" max="13316" width="47.109375" style="33" bestFit="1" customWidth="1"/>
    <col min="13317" max="13317" width="10.44140625" style="33" bestFit="1" customWidth="1"/>
    <col min="13318" max="13318" width="16.5546875" style="33" bestFit="1" customWidth="1"/>
    <col min="13319" max="13569" width="9.109375" style="33"/>
    <col min="13570" max="13570" width="25.33203125" style="33" bestFit="1" customWidth="1"/>
    <col min="13571" max="13571" width="14.33203125" style="33" bestFit="1" customWidth="1"/>
    <col min="13572" max="13572" width="47.109375" style="33" bestFit="1" customWidth="1"/>
    <col min="13573" max="13573" width="10.44140625" style="33" bestFit="1" customWidth="1"/>
    <col min="13574" max="13574" width="16.5546875" style="33" bestFit="1" customWidth="1"/>
    <col min="13575" max="13825" width="9.109375" style="33"/>
    <col min="13826" max="13826" width="25.33203125" style="33" bestFit="1" customWidth="1"/>
    <col min="13827" max="13827" width="14.33203125" style="33" bestFit="1" customWidth="1"/>
    <col min="13828" max="13828" width="47.109375" style="33" bestFit="1" customWidth="1"/>
    <col min="13829" max="13829" width="10.44140625" style="33" bestFit="1" customWidth="1"/>
    <col min="13830" max="13830" width="16.5546875" style="33" bestFit="1" customWidth="1"/>
    <col min="13831" max="14081" width="9.109375" style="33"/>
    <col min="14082" max="14082" width="25.33203125" style="33" bestFit="1" customWidth="1"/>
    <col min="14083" max="14083" width="14.33203125" style="33" bestFit="1" customWidth="1"/>
    <col min="14084" max="14084" width="47.109375" style="33" bestFit="1" customWidth="1"/>
    <col min="14085" max="14085" width="10.44140625" style="33" bestFit="1" customWidth="1"/>
    <col min="14086" max="14086" width="16.5546875" style="33" bestFit="1" customWidth="1"/>
    <col min="14087" max="14337" width="9.109375" style="33"/>
    <col min="14338" max="14338" width="25.33203125" style="33" bestFit="1" customWidth="1"/>
    <col min="14339" max="14339" width="14.33203125" style="33" bestFit="1" customWidth="1"/>
    <col min="14340" max="14340" width="47.109375" style="33" bestFit="1" customWidth="1"/>
    <col min="14341" max="14341" width="10.44140625" style="33" bestFit="1" customWidth="1"/>
    <col min="14342" max="14342" width="16.5546875" style="33" bestFit="1" customWidth="1"/>
    <col min="14343" max="14593" width="9.109375" style="33"/>
    <col min="14594" max="14594" width="25.33203125" style="33" bestFit="1" customWidth="1"/>
    <col min="14595" max="14595" width="14.33203125" style="33" bestFit="1" customWidth="1"/>
    <col min="14596" max="14596" width="47.109375" style="33" bestFit="1" customWidth="1"/>
    <col min="14597" max="14597" width="10.44140625" style="33" bestFit="1" customWidth="1"/>
    <col min="14598" max="14598" width="16.5546875" style="33" bestFit="1" customWidth="1"/>
    <col min="14599" max="14849" width="9.109375" style="33"/>
    <col min="14850" max="14850" width="25.33203125" style="33" bestFit="1" customWidth="1"/>
    <col min="14851" max="14851" width="14.33203125" style="33" bestFit="1" customWidth="1"/>
    <col min="14852" max="14852" width="47.109375" style="33" bestFit="1" customWidth="1"/>
    <col min="14853" max="14853" width="10.44140625" style="33" bestFit="1" customWidth="1"/>
    <col min="14854" max="14854" width="16.5546875" style="33" bestFit="1" customWidth="1"/>
    <col min="14855" max="15105" width="9.109375" style="33"/>
    <col min="15106" max="15106" width="25.33203125" style="33" bestFit="1" customWidth="1"/>
    <col min="15107" max="15107" width="14.33203125" style="33" bestFit="1" customWidth="1"/>
    <col min="15108" max="15108" width="47.109375" style="33" bestFit="1" customWidth="1"/>
    <col min="15109" max="15109" width="10.44140625" style="33" bestFit="1" customWidth="1"/>
    <col min="15110" max="15110" width="16.5546875" style="33" bestFit="1" customWidth="1"/>
    <col min="15111" max="15361" width="9.109375" style="33"/>
    <col min="15362" max="15362" width="25.33203125" style="33" bestFit="1" customWidth="1"/>
    <col min="15363" max="15363" width="14.33203125" style="33" bestFit="1" customWidth="1"/>
    <col min="15364" max="15364" width="47.109375" style="33" bestFit="1" customWidth="1"/>
    <col min="15365" max="15365" width="10.44140625" style="33" bestFit="1" customWidth="1"/>
    <col min="15366" max="15366" width="16.5546875" style="33" bestFit="1" customWidth="1"/>
    <col min="15367" max="15617" width="9.109375" style="33"/>
    <col min="15618" max="15618" width="25.33203125" style="33" bestFit="1" customWidth="1"/>
    <col min="15619" max="15619" width="14.33203125" style="33" bestFit="1" customWidth="1"/>
    <col min="15620" max="15620" width="47.109375" style="33" bestFit="1" customWidth="1"/>
    <col min="15621" max="15621" width="10.44140625" style="33" bestFit="1" customWidth="1"/>
    <col min="15622" max="15622" width="16.5546875" style="33" bestFit="1" customWidth="1"/>
    <col min="15623" max="15873" width="9.109375" style="33"/>
    <col min="15874" max="15874" width="25.33203125" style="33" bestFit="1" customWidth="1"/>
    <col min="15875" max="15875" width="14.33203125" style="33" bestFit="1" customWidth="1"/>
    <col min="15876" max="15876" width="47.109375" style="33" bestFit="1" customWidth="1"/>
    <col min="15877" max="15877" width="10.44140625" style="33" bestFit="1" customWidth="1"/>
    <col min="15878" max="15878" width="16.5546875" style="33" bestFit="1" customWidth="1"/>
    <col min="15879" max="16129" width="9.109375" style="33"/>
    <col min="16130" max="16130" width="25.33203125" style="33" bestFit="1" customWidth="1"/>
    <col min="16131" max="16131" width="14.33203125" style="33" bestFit="1" customWidth="1"/>
    <col min="16132" max="16132" width="47.109375" style="33" bestFit="1" customWidth="1"/>
    <col min="16133" max="16133" width="10.44140625" style="33" bestFit="1" customWidth="1"/>
    <col min="16134" max="16134" width="16.5546875" style="33" bestFit="1" customWidth="1"/>
    <col min="16135" max="16384" width="9.109375" style="33"/>
  </cols>
  <sheetData>
    <row r="2" spans="2:6">
      <c r="B2" s="860" t="s">
        <v>70</v>
      </c>
      <c r="C2" s="860"/>
      <c r="D2" s="860"/>
      <c r="E2" s="860"/>
      <c r="F2" s="860"/>
    </row>
    <row r="3" spans="2:6" ht="27.6">
      <c r="B3" s="453" t="s">
        <v>1</v>
      </c>
      <c r="C3" s="453" t="s">
        <v>2</v>
      </c>
      <c r="D3" s="513" t="s">
        <v>3</v>
      </c>
      <c r="E3" s="453" t="s">
        <v>74</v>
      </c>
      <c r="F3" s="514" t="s">
        <v>5</v>
      </c>
    </row>
    <row r="4" spans="2:6">
      <c r="B4" s="663" t="s">
        <v>75</v>
      </c>
      <c r="C4" s="63" t="s">
        <v>76</v>
      </c>
      <c r="D4" s="487" t="s">
        <v>682</v>
      </c>
      <c r="E4" s="242"/>
      <c r="F4" s="515">
        <v>21137068.73</v>
      </c>
    </row>
    <row r="5" spans="2:6" ht="17.399999999999999">
      <c r="B5" s="617"/>
      <c r="C5" s="151" t="s">
        <v>179</v>
      </c>
      <c r="D5" s="135" t="s">
        <v>78</v>
      </c>
      <c r="E5" s="108"/>
      <c r="F5" s="177"/>
    </row>
    <row r="6" spans="2:6">
      <c r="B6" s="560" t="s">
        <v>79</v>
      </c>
      <c r="C6" s="560"/>
      <c r="D6" s="560"/>
      <c r="E6" s="560"/>
      <c r="F6" s="236">
        <f>SUM(F4:F5)</f>
        <v>21137068.73</v>
      </c>
    </row>
    <row r="7" spans="2:6">
      <c r="B7" s="557" t="s">
        <v>6</v>
      </c>
      <c r="C7" s="128" t="s">
        <v>80</v>
      </c>
      <c r="D7" s="472" t="s">
        <v>683</v>
      </c>
      <c r="F7" s="516">
        <v>27247381.850000001</v>
      </c>
    </row>
    <row r="8" spans="2:6" ht="57.6">
      <c r="B8" s="557"/>
      <c r="C8" s="128" t="s">
        <v>81</v>
      </c>
      <c r="D8" s="472" t="s">
        <v>684</v>
      </c>
      <c r="E8" s="517"/>
      <c r="F8" s="143">
        <v>26041612.920000002</v>
      </c>
    </row>
    <row r="9" spans="2:6" ht="15" thickBot="1">
      <c r="B9" s="71"/>
      <c r="C9" s="71"/>
      <c r="D9" s="71"/>
      <c r="E9" s="71"/>
      <c r="F9" s="175">
        <f>SUM(F6:F8)</f>
        <v>74426063.5</v>
      </c>
    </row>
  </sheetData>
  <sheetProtection selectLockedCells="1" selectUnlockedCells="1"/>
  <mergeCells count="4">
    <mergeCell ref="B2:F2"/>
    <mergeCell ref="B4:B5"/>
    <mergeCell ref="B6:E6"/>
    <mergeCell ref="B7:B8"/>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Planilha3"/>
  <dimension ref="B2:L21"/>
  <sheetViews>
    <sheetView topLeftCell="A7" workbookViewId="0"/>
  </sheetViews>
  <sheetFormatPr defaultRowHeight="14.4"/>
  <cols>
    <col min="1" max="1" width="9.109375" style="109"/>
    <col min="2" max="2" width="19" style="109" customWidth="1"/>
    <col min="3" max="3" width="20.6640625" style="109" customWidth="1"/>
    <col min="4" max="4" width="40.88671875" style="109" customWidth="1"/>
    <col min="5" max="5" width="15.6640625" style="109" customWidth="1"/>
    <col min="6" max="6" width="22.5546875" style="109" customWidth="1"/>
    <col min="7" max="8" width="9.109375" style="109"/>
    <col min="9" max="9" width="13.6640625" style="109" customWidth="1"/>
    <col min="10" max="257" width="9.109375" style="109"/>
    <col min="258" max="258" width="19" style="109" customWidth="1"/>
    <col min="259" max="259" width="20.6640625" style="109" customWidth="1"/>
    <col min="260" max="260" width="40.88671875" style="109" customWidth="1"/>
    <col min="261" max="261" width="15.6640625" style="109" customWidth="1"/>
    <col min="262" max="262" width="22.5546875" style="109" customWidth="1"/>
    <col min="263" max="264" width="9.109375" style="109"/>
    <col min="265" max="265" width="13.6640625" style="109" customWidth="1"/>
    <col min="266" max="513" width="9.109375" style="109"/>
    <col min="514" max="514" width="19" style="109" customWidth="1"/>
    <col min="515" max="515" width="20.6640625" style="109" customWidth="1"/>
    <col min="516" max="516" width="40.88671875" style="109" customWidth="1"/>
    <col min="517" max="517" width="15.6640625" style="109" customWidth="1"/>
    <col min="518" max="518" width="22.5546875" style="109" customWidth="1"/>
    <col min="519" max="520" width="9.109375" style="109"/>
    <col min="521" max="521" width="13.6640625" style="109" customWidth="1"/>
    <col min="522" max="769" width="9.109375" style="109"/>
    <col min="770" max="770" width="19" style="109" customWidth="1"/>
    <col min="771" max="771" width="20.6640625" style="109" customWidth="1"/>
    <col min="772" max="772" width="40.88671875" style="109" customWidth="1"/>
    <col min="773" max="773" width="15.6640625" style="109" customWidth="1"/>
    <col min="774" max="774" width="22.5546875" style="109" customWidth="1"/>
    <col min="775" max="776" width="9.109375" style="109"/>
    <col min="777" max="777" width="13.6640625" style="109" customWidth="1"/>
    <col min="778" max="1025" width="9.109375" style="109"/>
    <col min="1026" max="1026" width="19" style="109" customWidth="1"/>
    <col min="1027" max="1027" width="20.6640625" style="109" customWidth="1"/>
    <col min="1028" max="1028" width="40.88671875" style="109" customWidth="1"/>
    <col min="1029" max="1029" width="15.6640625" style="109" customWidth="1"/>
    <col min="1030" max="1030" width="22.5546875" style="109" customWidth="1"/>
    <col min="1031" max="1032" width="9.109375" style="109"/>
    <col min="1033" max="1033" width="13.6640625" style="109" customWidth="1"/>
    <col min="1034" max="1281" width="9.109375" style="109"/>
    <col min="1282" max="1282" width="19" style="109" customWidth="1"/>
    <col min="1283" max="1283" width="20.6640625" style="109" customWidth="1"/>
    <col min="1284" max="1284" width="40.88671875" style="109" customWidth="1"/>
    <col min="1285" max="1285" width="15.6640625" style="109" customWidth="1"/>
    <col min="1286" max="1286" width="22.5546875" style="109" customWidth="1"/>
    <col min="1287" max="1288" width="9.109375" style="109"/>
    <col min="1289" max="1289" width="13.6640625" style="109" customWidth="1"/>
    <col min="1290" max="1537" width="9.109375" style="109"/>
    <col min="1538" max="1538" width="19" style="109" customWidth="1"/>
    <col min="1539" max="1539" width="20.6640625" style="109" customWidth="1"/>
    <col min="1540" max="1540" width="40.88671875" style="109" customWidth="1"/>
    <col min="1541" max="1541" width="15.6640625" style="109" customWidth="1"/>
    <col min="1542" max="1542" width="22.5546875" style="109" customWidth="1"/>
    <col min="1543" max="1544" width="9.109375" style="109"/>
    <col min="1545" max="1545" width="13.6640625" style="109" customWidth="1"/>
    <col min="1546" max="1793" width="9.109375" style="109"/>
    <col min="1794" max="1794" width="19" style="109" customWidth="1"/>
    <col min="1795" max="1795" width="20.6640625" style="109" customWidth="1"/>
    <col min="1796" max="1796" width="40.88671875" style="109" customWidth="1"/>
    <col min="1797" max="1797" width="15.6640625" style="109" customWidth="1"/>
    <col min="1798" max="1798" width="22.5546875" style="109" customWidth="1"/>
    <col min="1799" max="1800" width="9.109375" style="109"/>
    <col min="1801" max="1801" width="13.6640625" style="109" customWidth="1"/>
    <col min="1802" max="2049" width="9.109375" style="109"/>
    <col min="2050" max="2050" width="19" style="109" customWidth="1"/>
    <col min="2051" max="2051" width="20.6640625" style="109" customWidth="1"/>
    <col min="2052" max="2052" width="40.88671875" style="109" customWidth="1"/>
    <col min="2053" max="2053" width="15.6640625" style="109" customWidth="1"/>
    <col min="2054" max="2054" width="22.5546875" style="109" customWidth="1"/>
    <col min="2055" max="2056" width="9.109375" style="109"/>
    <col min="2057" max="2057" width="13.6640625" style="109" customWidth="1"/>
    <col min="2058" max="2305" width="9.109375" style="109"/>
    <col min="2306" max="2306" width="19" style="109" customWidth="1"/>
    <col min="2307" max="2307" width="20.6640625" style="109" customWidth="1"/>
    <col min="2308" max="2308" width="40.88671875" style="109" customWidth="1"/>
    <col min="2309" max="2309" width="15.6640625" style="109" customWidth="1"/>
    <col min="2310" max="2310" width="22.5546875" style="109" customWidth="1"/>
    <col min="2311" max="2312" width="9.109375" style="109"/>
    <col min="2313" max="2313" width="13.6640625" style="109" customWidth="1"/>
    <col min="2314" max="2561" width="9.109375" style="109"/>
    <col min="2562" max="2562" width="19" style="109" customWidth="1"/>
    <col min="2563" max="2563" width="20.6640625" style="109" customWidth="1"/>
    <col min="2564" max="2564" width="40.88671875" style="109" customWidth="1"/>
    <col min="2565" max="2565" width="15.6640625" style="109" customWidth="1"/>
    <col min="2566" max="2566" width="22.5546875" style="109" customWidth="1"/>
    <col min="2567" max="2568" width="9.109375" style="109"/>
    <col min="2569" max="2569" width="13.6640625" style="109" customWidth="1"/>
    <col min="2570" max="2817" width="9.109375" style="109"/>
    <col min="2818" max="2818" width="19" style="109" customWidth="1"/>
    <col min="2819" max="2819" width="20.6640625" style="109" customWidth="1"/>
    <col min="2820" max="2820" width="40.88671875" style="109" customWidth="1"/>
    <col min="2821" max="2821" width="15.6640625" style="109" customWidth="1"/>
    <col min="2822" max="2822" width="22.5546875" style="109" customWidth="1"/>
    <col min="2823" max="2824" width="9.109375" style="109"/>
    <col min="2825" max="2825" width="13.6640625" style="109" customWidth="1"/>
    <col min="2826" max="3073" width="9.109375" style="109"/>
    <col min="3074" max="3074" width="19" style="109" customWidth="1"/>
    <col min="3075" max="3075" width="20.6640625" style="109" customWidth="1"/>
    <col min="3076" max="3076" width="40.88671875" style="109" customWidth="1"/>
    <col min="3077" max="3077" width="15.6640625" style="109" customWidth="1"/>
    <col min="3078" max="3078" width="22.5546875" style="109" customWidth="1"/>
    <col min="3079" max="3080" width="9.109375" style="109"/>
    <col min="3081" max="3081" width="13.6640625" style="109" customWidth="1"/>
    <col min="3082" max="3329" width="9.109375" style="109"/>
    <col min="3330" max="3330" width="19" style="109" customWidth="1"/>
    <col min="3331" max="3331" width="20.6640625" style="109" customWidth="1"/>
    <col min="3332" max="3332" width="40.88671875" style="109" customWidth="1"/>
    <col min="3333" max="3333" width="15.6640625" style="109" customWidth="1"/>
    <col min="3334" max="3334" width="22.5546875" style="109" customWidth="1"/>
    <col min="3335" max="3336" width="9.109375" style="109"/>
    <col min="3337" max="3337" width="13.6640625" style="109" customWidth="1"/>
    <col min="3338" max="3585" width="9.109375" style="109"/>
    <col min="3586" max="3586" width="19" style="109" customWidth="1"/>
    <col min="3587" max="3587" width="20.6640625" style="109" customWidth="1"/>
    <col min="3588" max="3588" width="40.88671875" style="109" customWidth="1"/>
    <col min="3589" max="3589" width="15.6640625" style="109" customWidth="1"/>
    <col min="3590" max="3590" width="22.5546875" style="109" customWidth="1"/>
    <col min="3591" max="3592" width="9.109375" style="109"/>
    <col min="3593" max="3593" width="13.6640625" style="109" customWidth="1"/>
    <col min="3594" max="3841" width="9.109375" style="109"/>
    <col min="3842" max="3842" width="19" style="109" customWidth="1"/>
    <col min="3843" max="3843" width="20.6640625" style="109" customWidth="1"/>
    <col min="3844" max="3844" width="40.88671875" style="109" customWidth="1"/>
    <col min="3845" max="3845" width="15.6640625" style="109" customWidth="1"/>
    <col min="3846" max="3846" width="22.5546875" style="109" customWidth="1"/>
    <col min="3847" max="3848" width="9.109375" style="109"/>
    <col min="3849" max="3849" width="13.6640625" style="109" customWidth="1"/>
    <col min="3850" max="4097" width="9.109375" style="109"/>
    <col min="4098" max="4098" width="19" style="109" customWidth="1"/>
    <col min="4099" max="4099" width="20.6640625" style="109" customWidth="1"/>
    <col min="4100" max="4100" width="40.88671875" style="109" customWidth="1"/>
    <col min="4101" max="4101" width="15.6640625" style="109" customWidth="1"/>
    <col min="4102" max="4102" width="22.5546875" style="109" customWidth="1"/>
    <col min="4103" max="4104" width="9.109375" style="109"/>
    <col min="4105" max="4105" width="13.6640625" style="109" customWidth="1"/>
    <col min="4106" max="4353" width="9.109375" style="109"/>
    <col min="4354" max="4354" width="19" style="109" customWidth="1"/>
    <col min="4355" max="4355" width="20.6640625" style="109" customWidth="1"/>
    <col min="4356" max="4356" width="40.88671875" style="109" customWidth="1"/>
    <col min="4357" max="4357" width="15.6640625" style="109" customWidth="1"/>
    <col min="4358" max="4358" width="22.5546875" style="109" customWidth="1"/>
    <col min="4359" max="4360" width="9.109375" style="109"/>
    <col min="4361" max="4361" width="13.6640625" style="109" customWidth="1"/>
    <col min="4362" max="4609" width="9.109375" style="109"/>
    <col min="4610" max="4610" width="19" style="109" customWidth="1"/>
    <col min="4611" max="4611" width="20.6640625" style="109" customWidth="1"/>
    <col min="4612" max="4612" width="40.88671875" style="109" customWidth="1"/>
    <col min="4613" max="4613" width="15.6640625" style="109" customWidth="1"/>
    <col min="4614" max="4614" width="22.5546875" style="109" customWidth="1"/>
    <col min="4615" max="4616" width="9.109375" style="109"/>
    <col min="4617" max="4617" width="13.6640625" style="109" customWidth="1"/>
    <col min="4618" max="4865" width="9.109375" style="109"/>
    <col min="4866" max="4866" width="19" style="109" customWidth="1"/>
    <col min="4867" max="4867" width="20.6640625" style="109" customWidth="1"/>
    <col min="4868" max="4868" width="40.88671875" style="109" customWidth="1"/>
    <col min="4869" max="4869" width="15.6640625" style="109" customWidth="1"/>
    <col min="4870" max="4870" width="22.5546875" style="109" customWidth="1"/>
    <col min="4871" max="4872" width="9.109375" style="109"/>
    <col min="4873" max="4873" width="13.6640625" style="109" customWidth="1"/>
    <col min="4874" max="5121" width="9.109375" style="109"/>
    <col min="5122" max="5122" width="19" style="109" customWidth="1"/>
    <col min="5123" max="5123" width="20.6640625" style="109" customWidth="1"/>
    <col min="5124" max="5124" width="40.88671875" style="109" customWidth="1"/>
    <col min="5125" max="5125" width="15.6640625" style="109" customWidth="1"/>
    <col min="5126" max="5126" width="22.5546875" style="109" customWidth="1"/>
    <col min="5127" max="5128" width="9.109375" style="109"/>
    <col min="5129" max="5129" width="13.6640625" style="109" customWidth="1"/>
    <col min="5130" max="5377" width="9.109375" style="109"/>
    <col min="5378" max="5378" width="19" style="109" customWidth="1"/>
    <col min="5379" max="5379" width="20.6640625" style="109" customWidth="1"/>
    <col min="5380" max="5380" width="40.88671875" style="109" customWidth="1"/>
    <col min="5381" max="5381" width="15.6640625" style="109" customWidth="1"/>
    <col min="5382" max="5382" width="22.5546875" style="109" customWidth="1"/>
    <col min="5383" max="5384" width="9.109375" style="109"/>
    <col min="5385" max="5385" width="13.6640625" style="109" customWidth="1"/>
    <col min="5386" max="5633" width="9.109375" style="109"/>
    <col min="5634" max="5634" width="19" style="109" customWidth="1"/>
    <col min="5635" max="5635" width="20.6640625" style="109" customWidth="1"/>
    <col min="5636" max="5636" width="40.88671875" style="109" customWidth="1"/>
    <col min="5637" max="5637" width="15.6640625" style="109" customWidth="1"/>
    <col min="5638" max="5638" width="22.5546875" style="109" customWidth="1"/>
    <col min="5639" max="5640" width="9.109375" style="109"/>
    <col min="5641" max="5641" width="13.6640625" style="109" customWidth="1"/>
    <col min="5642" max="5889" width="9.109375" style="109"/>
    <col min="5890" max="5890" width="19" style="109" customWidth="1"/>
    <col min="5891" max="5891" width="20.6640625" style="109" customWidth="1"/>
    <col min="5892" max="5892" width="40.88671875" style="109" customWidth="1"/>
    <col min="5893" max="5893" width="15.6640625" style="109" customWidth="1"/>
    <col min="5894" max="5894" width="22.5546875" style="109" customWidth="1"/>
    <col min="5895" max="5896" width="9.109375" style="109"/>
    <col min="5897" max="5897" width="13.6640625" style="109" customWidth="1"/>
    <col min="5898" max="6145" width="9.109375" style="109"/>
    <col min="6146" max="6146" width="19" style="109" customWidth="1"/>
    <col min="6147" max="6147" width="20.6640625" style="109" customWidth="1"/>
    <col min="6148" max="6148" width="40.88671875" style="109" customWidth="1"/>
    <col min="6149" max="6149" width="15.6640625" style="109" customWidth="1"/>
    <col min="6150" max="6150" width="22.5546875" style="109" customWidth="1"/>
    <col min="6151" max="6152" width="9.109375" style="109"/>
    <col min="6153" max="6153" width="13.6640625" style="109" customWidth="1"/>
    <col min="6154" max="6401" width="9.109375" style="109"/>
    <col min="6402" max="6402" width="19" style="109" customWidth="1"/>
    <col min="6403" max="6403" width="20.6640625" style="109" customWidth="1"/>
    <col min="6404" max="6404" width="40.88671875" style="109" customWidth="1"/>
    <col min="6405" max="6405" width="15.6640625" style="109" customWidth="1"/>
    <col min="6406" max="6406" width="22.5546875" style="109" customWidth="1"/>
    <col min="6407" max="6408" width="9.109375" style="109"/>
    <col min="6409" max="6409" width="13.6640625" style="109" customWidth="1"/>
    <col min="6410" max="6657" width="9.109375" style="109"/>
    <col min="6658" max="6658" width="19" style="109" customWidth="1"/>
    <col min="6659" max="6659" width="20.6640625" style="109" customWidth="1"/>
    <col min="6660" max="6660" width="40.88671875" style="109" customWidth="1"/>
    <col min="6661" max="6661" width="15.6640625" style="109" customWidth="1"/>
    <col min="6662" max="6662" width="22.5546875" style="109" customWidth="1"/>
    <col min="6663" max="6664" width="9.109375" style="109"/>
    <col min="6665" max="6665" width="13.6640625" style="109" customWidth="1"/>
    <col min="6666" max="6913" width="9.109375" style="109"/>
    <col min="6914" max="6914" width="19" style="109" customWidth="1"/>
    <col min="6915" max="6915" width="20.6640625" style="109" customWidth="1"/>
    <col min="6916" max="6916" width="40.88671875" style="109" customWidth="1"/>
    <col min="6917" max="6917" width="15.6640625" style="109" customWidth="1"/>
    <col min="6918" max="6918" width="22.5546875" style="109" customWidth="1"/>
    <col min="6919" max="6920" width="9.109375" style="109"/>
    <col min="6921" max="6921" width="13.6640625" style="109" customWidth="1"/>
    <col min="6922" max="7169" width="9.109375" style="109"/>
    <col min="7170" max="7170" width="19" style="109" customWidth="1"/>
    <col min="7171" max="7171" width="20.6640625" style="109" customWidth="1"/>
    <col min="7172" max="7172" width="40.88671875" style="109" customWidth="1"/>
    <col min="7173" max="7173" width="15.6640625" style="109" customWidth="1"/>
    <col min="7174" max="7174" width="22.5546875" style="109" customWidth="1"/>
    <col min="7175" max="7176" width="9.109375" style="109"/>
    <col min="7177" max="7177" width="13.6640625" style="109" customWidth="1"/>
    <col min="7178" max="7425" width="9.109375" style="109"/>
    <col min="7426" max="7426" width="19" style="109" customWidth="1"/>
    <col min="7427" max="7427" width="20.6640625" style="109" customWidth="1"/>
    <col min="7428" max="7428" width="40.88671875" style="109" customWidth="1"/>
    <col min="7429" max="7429" width="15.6640625" style="109" customWidth="1"/>
    <col min="7430" max="7430" width="22.5546875" style="109" customWidth="1"/>
    <col min="7431" max="7432" width="9.109375" style="109"/>
    <col min="7433" max="7433" width="13.6640625" style="109" customWidth="1"/>
    <col min="7434" max="7681" width="9.109375" style="109"/>
    <col min="7682" max="7682" width="19" style="109" customWidth="1"/>
    <col min="7683" max="7683" width="20.6640625" style="109" customWidth="1"/>
    <col min="7684" max="7684" width="40.88671875" style="109" customWidth="1"/>
    <col min="7685" max="7685" width="15.6640625" style="109" customWidth="1"/>
    <col min="7686" max="7686" width="22.5546875" style="109" customWidth="1"/>
    <col min="7687" max="7688" width="9.109375" style="109"/>
    <col min="7689" max="7689" width="13.6640625" style="109" customWidth="1"/>
    <col min="7690" max="7937" width="9.109375" style="109"/>
    <col min="7938" max="7938" width="19" style="109" customWidth="1"/>
    <col min="7939" max="7939" width="20.6640625" style="109" customWidth="1"/>
    <col min="7940" max="7940" width="40.88671875" style="109" customWidth="1"/>
    <col min="7941" max="7941" width="15.6640625" style="109" customWidth="1"/>
    <col min="7942" max="7942" width="22.5546875" style="109" customWidth="1"/>
    <col min="7943" max="7944" width="9.109375" style="109"/>
    <col min="7945" max="7945" width="13.6640625" style="109" customWidth="1"/>
    <col min="7946" max="8193" width="9.109375" style="109"/>
    <col min="8194" max="8194" width="19" style="109" customWidth="1"/>
    <col min="8195" max="8195" width="20.6640625" style="109" customWidth="1"/>
    <col min="8196" max="8196" width="40.88671875" style="109" customWidth="1"/>
    <col min="8197" max="8197" width="15.6640625" style="109" customWidth="1"/>
    <col min="8198" max="8198" width="22.5546875" style="109" customWidth="1"/>
    <col min="8199" max="8200" width="9.109375" style="109"/>
    <col min="8201" max="8201" width="13.6640625" style="109" customWidth="1"/>
    <col min="8202" max="8449" width="9.109375" style="109"/>
    <col min="8450" max="8450" width="19" style="109" customWidth="1"/>
    <col min="8451" max="8451" width="20.6640625" style="109" customWidth="1"/>
    <col min="8452" max="8452" width="40.88671875" style="109" customWidth="1"/>
    <col min="8453" max="8453" width="15.6640625" style="109" customWidth="1"/>
    <col min="8454" max="8454" width="22.5546875" style="109" customWidth="1"/>
    <col min="8455" max="8456" width="9.109375" style="109"/>
    <col min="8457" max="8457" width="13.6640625" style="109" customWidth="1"/>
    <col min="8458" max="8705" width="9.109375" style="109"/>
    <col min="8706" max="8706" width="19" style="109" customWidth="1"/>
    <col min="8707" max="8707" width="20.6640625" style="109" customWidth="1"/>
    <col min="8708" max="8708" width="40.88671875" style="109" customWidth="1"/>
    <col min="8709" max="8709" width="15.6640625" style="109" customWidth="1"/>
    <col min="8710" max="8710" width="22.5546875" style="109" customWidth="1"/>
    <col min="8711" max="8712" width="9.109375" style="109"/>
    <col min="8713" max="8713" width="13.6640625" style="109" customWidth="1"/>
    <col min="8714" max="8961" width="9.109375" style="109"/>
    <col min="8962" max="8962" width="19" style="109" customWidth="1"/>
    <col min="8963" max="8963" width="20.6640625" style="109" customWidth="1"/>
    <col min="8964" max="8964" width="40.88671875" style="109" customWidth="1"/>
    <col min="8965" max="8965" width="15.6640625" style="109" customWidth="1"/>
    <col min="8966" max="8966" width="22.5546875" style="109" customWidth="1"/>
    <col min="8967" max="8968" width="9.109375" style="109"/>
    <col min="8969" max="8969" width="13.6640625" style="109" customWidth="1"/>
    <col min="8970" max="9217" width="9.109375" style="109"/>
    <col min="9218" max="9218" width="19" style="109" customWidth="1"/>
    <col min="9219" max="9219" width="20.6640625" style="109" customWidth="1"/>
    <col min="9220" max="9220" width="40.88671875" style="109" customWidth="1"/>
    <col min="9221" max="9221" width="15.6640625" style="109" customWidth="1"/>
    <col min="9222" max="9222" width="22.5546875" style="109" customWidth="1"/>
    <col min="9223" max="9224" width="9.109375" style="109"/>
    <col min="9225" max="9225" width="13.6640625" style="109" customWidth="1"/>
    <col min="9226" max="9473" width="9.109375" style="109"/>
    <col min="9474" max="9474" width="19" style="109" customWidth="1"/>
    <col min="9475" max="9475" width="20.6640625" style="109" customWidth="1"/>
    <col min="9476" max="9476" width="40.88671875" style="109" customWidth="1"/>
    <col min="9477" max="9477" width="15.6640625" style="109" customWidth="1"/>
    <col min="9478" max="9478" width="22.5546875" style="109" customWidth="1"/>
    <col min="9479" max="9480" width="9.109375" style="109"/>
    <col min="9481" max="9481" width="13.6640625" style="109" customWidth="1"/>
    <col min="9482" max="9729" width="9.109375" style="109"/>
    <col min="9730" max="9730" width="19" style="109" customWidth="1"/>
    <col min="9731" max="9731" width="20.6640625" style="109" customWidth="1"/>
    <col min="9732" max="9732" width="40.88671875" style="109" customWidth="1"/>
    <col min="9733" max="9733" width="15.6640625" style="109" customWidth="1"/>
    <col min="9734" max="9734" width="22.5546875" style="109" customWidth="1"/>
    <col min="9735" max="9736" width="9.109375" style="109"/>
    <col min="9737" max="9737" width="13.6640625" style="109" customWidth="1"/>
    <col min="9738" max="9985" width="9.109375" style="109"/>
    <col min="9986" max="9986" width="19" style="109" customWidth="1"/>
    <col min="9987" max="9987" width="20.6640625" style="109" customWidth="1"/>
    <col min="9988" max="9988" width="40.88671875" style="109" customWidth="1"/>
    <col min="9989" max="9989" width="15.6640625" style="109" customWidth="1"/>
    <col min="9990" max="9990" width="22.5546875" style="109" customWidth="1"/>
    <col min="9991" max="9992" width="9.109375" style="109"/>
    <col min="9993" max="9993" width="13.6640625" style="109" customWidth="1"/>
    <col min="9994" max="10241" width="9.109375" style="109"/>
    <col min="10242" max="10242" width="19" style="109" customWidth="1"/>
    <col min="10243" max="10243" width="20.6640625" style="109" customWidth="1"/>
    <col min="10244" max="10244" width="40.88671875" style="109" customWidth="1"/>
    <col min="10245" max="10245" width="15.6640625" style="109" customWidth="1"/>
    <col min="10246" max="10246" width="22.5546875" style="109" customWidth="1"/>
    <col min="10247" max="10248" width="9.109375" style="109"/>
    <col min="10249" max="10249" width="13.6640625" style="109" customWidth="1"/>
    <col min="10250" max="10497" width="9.109375" style="109"/>
    <col min="10498" max="10498" width="19" style="109" customWidth="1"/>
    <col min="10499" max="10499" width="20.6640625" style="109" customWidth="1"/>
    <col min="10500" max="10500" width="40.88671875" style="109" customWidth="1"/>
    <col min="10501" max="10501" width="15.6640625" style="109" customWidth="1"/>
    <col min="10502" max="10502" width="22.5546875" style="109" customWidth="1"/>
    <col min="10503" max="10504" width="9.109375" style="109"/>
    <col min="10505" max="10505" width="13.6640625" style="109" customWidth="1"/>
    <col min="10506" max="10753" width="9.109375" style="109"/>
    <col min="10754" max="10754" width="19" style="109" customWidth="1"/>
    <col min="10755" max="10755" width="20.6640625" style="109" customWidth="1"/>
    <col min="10756" max="10756" width="40.88671875" style="109" customWidth="1"/>
    <col min="10757" max="10757" width="15.6640625" style="109" customWidth="1"/>
    <col min="10758" max="10758" width="22.5546875" style="109" customWidth="1"/>
    <col min="10759" max="10760" width="9.109375" style="109"/>
    <col min="10761" max="10761" width="13.6640625" style="109" customWidth="1"/>
    <col min="10762" max="11009" width="9.109375" style="109"/>
    <col min="11010" max="11010" width="19" style="109" customWidth="1"/>
    <col min="11011" max="11011" width="20.6640625" style="109" customWidth="1"/>
    <col min="11012" max="11012" width="40.88671875" style="109" customWidth="1"/>
    <col min="11013" max="11013" width="15.6640625" style="109" customWidth="1"/>
    <col min="11014" max="11014" width="22.5546875" style="109" customWidth="1"/>
    <col min="11015" max="11016" width="9.109375" style="109"/>
    <col min="11017" max="11017" width="13.6640625" style="109" customWidth="1"/>
    <col min="11018" max="11265" width="9.109375" style="109"/>
    <col min="11266" max="11266" width="19" style="109" customWidth="1"/>
    <col min="11267" max="11267" width="20.6640625" style="109" customWidth="1"/>
    <col min="11268" max="11268" width="40.88671875" style="109" customWidth="1"/>
    <col min="11269" max="11269" width="15.6640625" style="109" customWidth="1"/>
    <col min="11270" max="11270" width="22.5546875" style="109" customWidth="1"/>
    <col min="11271" max="11272" width="9.109375" style="109"/>
    <col min="11273" max="11273" width="13.6640625" style="109" customWidth="1"/>
    <col min="11274" max="11521" width="9.109375" style="109"/>
    <col min="11522" max="11522" width="19" style="109" customWidth="1"/>
    <col min="11523" max="11523" width="20.6640625" style="109" customWidth="1"/>
    <col min="11524" max="11524" width="40.88671875" style="109" customWidth="1"/>
    <col min="11525" max="11525" width="15.6640625" style="109" customWidth="1"/>
    <col min="11526" max="11526" width="22.5546875" style="109" customWidth="1"/>
    <col min="11527" max="11528" width="9.109375" style="109"/>
    <col min="11529" max="11529" width="13.6640625" style="109" customWidth="1"/>
    <col min="11530" max="11777" width="9.109375" style="109"/>
    <col min="11778" max="11778" width="19" style="109" customWidth="1"/>
    <col min="11779" max="11779" width="20.6640625" style="109" customWidth="1"/>
    <col min="11780" max="11780" width="40.88671875" style="109" customWidth="1"/>
    <col min="11781" max="11781" width="15.6640625" style="109" customWidth="1"/>
    <col min="11782" max="11782" width="22.5546875" style="109" customWidth="1"/>
    <col min="11783" max="11784" width="9.109375" style="109"/>
    <col min="11785" max="11785" width="13.6640625" style="109" customWidth="1"/>
    <col min="11786" max="12033" width="9.109375" style="109"/>
    <col min="12034" max="12034" width="19" style="109" customWidth="1"/>
    <col min="12035" max="12035" width="20.6640625" style="109" customWidth="1"/>
    <col min="12036" max="12036" width="40.88671875" style="109" customWidth="1"/>
    <col min="12037" max="12037" width="15.6640625" style="109" customWidth="1"/>
    <col min="12038" max="12038" width="22.5546875" style="109" customWidth="1"/>
    <col min="12039" max="12040" width="9.109375" style="109"/>
    <col min="12041" max="12041" width="13.6640625" style="109" customWidth="1"/>
    <col min="12042" max="12289" width="9.109375" style="109"/>
    <col min="12290" max="12290" width="19" style="109" customWidth="1"/>
    <col min="12291" max="12291" width="20.6640625" style="109" customWidth="1"/>
    <col min="12292" max="12292" width="40.88671875" style="109" customWidth="1"/>
    <col min="12293" max="12293" width="15.6640625" style="109" customWidth="1"/>
    <col min="12294" max="12294" width="22.5546875" style="109" customWidth="1"/>
    <col min="12295" max="12296" width="9.109375" style="109"/>
    <col min="12297" max="12297" width="13.6640625" style="109" customWidth="1"/>
    <col min="12298" max="12545" width="9.109375" style="109"/>
    <col min="12546" max="12546" width="19" style="109" customWidth="1"/>
    <col min="12547" max="12547" width="20.6640625" style="109" customWidth="1"/>
    <col min="12548" max="12548" width="40.88671875" style="109" customWidth="1"/>
    <col min="12549" max="12549" width="15.6640625" style="109" customWidth="1"/>
    <col min="12550" max="12550" width="22.5546875" style="109" customWidth="1"/>
    <col min="12551" max="12552" width="9.109375" style="109"/>
    <col min="12553" max="12553" width="13.6640625" style="109" customWidth="1"/>
    <col min="12554" max="12801" width="9.109375" style="109"/>
    <col min="12802" max="12802" width="19" style="109" customWidth="1"/>
    <col min="12803" max="12803" width="20.6640625" style="109" customWidth="1"/>
    <col min="12804" max="12804" width="40.88671875" style="109" customWidth="1"/>
    <col min="12805" max="12805" width="15.6640625" style="109" customWidth="1"/>
    <col min="12806" max="12806" width="22.5546875" style="109" customWidth="1"/>
    <col min="12807" max="12808" width="9.109375" style="109"/>
    <col min="12809" max="12809" width="13.6640625" style="109" customWidth="1"/>
    <col min="12810" max="13057" width="9.109375" style="109"/>
    <col min="13058" max="13058" width="19" style="109" customWidth="1"/>
    <col min="13059" max="13059" width="20.6640625" style="109" customWidth="1"/>
    <col min="13060" max="13060" width="40.88671875" style="109" customWidth="1"/>
    <col min="13061" max="13061" width="15.6640625" style="109" customWidth="1"/>
    <col min="13062" max="13062" width="22.5546875" style="109" customWidth="1"/>
    <col min="13063" max="13064" width="9.109375" style="109"/>
    <col min="13065" max="13065" width="13.6640625" style="109" customWidth="1"/>
    <col min="13066" max="13313" width="9.109375" style="109"/>
    <col min="13314" max="13314" width="19" style="109" customWidth="1"/>
    <col min="13315" max="13315" width="20.6640625" style="109" customWidth="1"/>
    <col min="13316" max="13316" width="40.88671875" style="109" customWidth="1"/>
    <col min="13317" max="13317" width="15.6640625" style="109" customWidth="1"/>
    <col min="13318" max="13318" width="22.5546875" style="109" customWidth="1"/>
    <col min="13319" max="13320" width="9.109375" style="109"/>
    <col min="13321" max="13321" width="13.6640625" style="109" customWidth="1"/>
    <col min="13322" max="13569" width="9.109375" style="109"/>
    <col min="13570" max="13570" width="19" style="109" customWidth="1"/>
    <col min="13571" max="13571" width="20.6640625" style="109" customWidth="1"/>
    <col min="13572" max="13572" width="40.88671875" style="109" customWidth="1"/>
    <col min="13573" max="13573" width="15.6640625" style="109" customWidth="1"/>
    <col min="13574" max="13574" width="22.5546875" style="109" customWidth="1"/>
    <col min="13575" max="13576" width="9.109375" style="109"/>
    <col min="13577" max="13577" width="13.6640625" style="109" customWidth="1"/>
    <col min="13578" max="13825" width="9.109375" style="109"/>
    <col min="13826" max="13826" width="19" style="109" customWidth="1"/>
    <col min="13827" max="13827" width="20.6640625" style="109" customWidth="1"/>
    <col min="13828" max="13828" width="40.88671875" style="109" customWidth="1"/>
    <col min="13829" max="13829" width="15.6640625" style="109" customWidth="1"/>
    <col min="13830" max="13830" width="22.5546875" style="109" customWidth="1"/>
    <col min="13831" max="13832" width="9.109375" style="109"/>
    <col min="13833" max="13833" width="13.6640625" style="109" customWidth="1"/>
    <col min="13834" max="14081" width="9.109375" style="109"/>
    <col min="14082" max="14082" width="19" style="109" customWidth="1"/>
    <col min="14083" max="14083" width="20.6640625" style="109" customWidth="1"/>
    <col min="14084" max="14084" width="40.88671875" style="109" customWidth="1"/>
    <col min="14085" max="14085" width="15.6640625" style="109" customWidth="1"/>
    <col min="14086" max="14086" width="22.5546875" style="109" customWidth="1"/>
    <col min="14087" max="14088" width="9.109375" style="109"/>
    <col min="14089" max="14089" width="13.6640625" style="109" customWidth="1"/>
    <col min="14090" max="14337" width="9.109375" style="109"/>
    <col min="14338" max="14338" width="19" style="109" customWidth="1"/>
    <col min="14339" max="14339" width="20.6640625" style="109" customWidth="1"/>
    <col min="14340" max="14340" width="40.88671875" style="109" customWidth="1"/>
    <col min="14341" max="14341" width="15.6640625" style="109" customWidth="1"/>
    <col min="14342" max="14342" width="22.5546875" style="109" customWidth="1"/>
    <col min="14343" max="14344" width="9.109375" style="109"/>
    <col min="14345" max="14345" width="13.6640625" style="109" customWidth="1"/>
    <col min="14346" max="14593" width="9.109375" style="109"/>
    <col min="14594" max="14594" width="19" style="109" customWidth="1"/>
    <col min="14595" max="14595" width="20.6640625" style="109" customWidth="1"/>
    <col min="14596" max="14596" width="40.88671875" style="109" customWidth="1"/>
    <col min="14597" max="14597" width="15.6640625" style="109" customWidth="1"/>
    <col min="14598" max="14598" width="22.5546875" style="109" customWidth="1"/>
    <col min="14599" max="14600" width="9.109375" style="109"/>
    <col min="14601" max="14601" width="13.6640625" style="109" customWidth="1"/>
    <col min="14602" max="14849" width="9.109375" style="109"/>
    <col min="14850" max="14850" width="19" style="109" customWidth="1"/>
    <col min="14851" max="14851" width="20.6640625" style="109" customWidth="1"/>
    <col min="14852" max="14852" width="40.88671875" style="109" customWidth="1"/>
    <col min="14853" max="14853" width="15.6640625" style="109" customWidth="1"/>
    <col min="14854" max="14854" width="22.5546875" style="109" customWidth="1"/>
    <col min="14855" max="14856" width="9.109375" style="109"/>
    <col min="14857" max="14857" width="13.6640625" style="109" customWidth="1"/>
    <col min="14858" max="15105" width="9.109375" style="109"/>
    <col min="15106" max="15106" width="19" style="109" customWidth="1"/>
    <col min="15107" max="15107" width="20.6640625" style="109" customWidth="1"/>
    <col min="15108" max="15108" width="40.88671875" style="109" customWidth="1"/>
    <col min="15109" max="15109" width="15.6640625" style="109" customWidth="1"/>
    <col min="15110" max="15110" width="22.5546875" style="109" customWidth="1"/>
    <col min="15111" max="15112" width="9.109375" style="109"/>
    <col min="15113" max="15113" width="13.6640625" style="109" customWidth="1"/>
    <col min="15114" max="15361" width="9.109375" style="109"/>
    <col min="15362" max="15362" width="19" style="109" customWidth="1"/>
    <col min="15363" max="15363" width="20.6640625" style="109" customWidth="1"/>
    <col min="15364" max="15364" width="40.88671875" style="109" customWidth="1"/>
    <col min="15365" max="15365" width="15.6640625" style="109" customWidth="1"/>
    <col min="15366" max="15366" width="22.5546875" style="109" customWidth="1"/>
    <col min="15367" max="15368" width="9.109375" style="109"/>
    <col min="15369" max="15369" width="13.6640625" style="109" customWidth="1"/>
    <col min="15370" max="15617" width="9.109375" style="109"/>
    <col min="15618" max="15618" width="19" style="109" customWidth="1"/>
    <col min="15619" max="15619" width="20.6640625" style="109" customWidth="1"/>
    <col min="15620" max="15620" width="40.88671875" style="109" customWidth="1"/>
    <col min="15621" max="15621" width="15.6640625" style="109" customWidth="1"/>
    <col min="15622" max="15622" width="22.5546875" style="109" customWidth="1"/>
    <col min="15623" max="15624" width="9.109375" style="109"/>
    <col min="15625" max="15625" width="13.6640625" style="109" customWidth="1"/>
    <col min="15626" max="15873" width="9.109375" style="109"/>
    <col min="15874" max="15874" width="19" style="109" customWidth="1"/>
    <col min="15875" max="15875" width="20.6640625" style="109" customWidth="1"/>
    <col min="15876" max="15876" width="40.88671875" style="109" customWidth="1"/>
    <col min="15877" max="15877" width="15.6640625" style="109" customWidth="1"/>
    <col min="15878" max="15878" width="22.5546875" style="109" customWidth="1"/>
    <col min="15879" max="15880" width="9.109375" style="109"/>
    <col min="15881" max="15881" width="13.6640625" style="109" customWidth="1"/>
    <col min="15882" max="16129" width="9.109375" style="109"/>
    <col min="16130" max="16130" width="19" style="109" customWidth="1"/>
    <col min="16131" max="16131" width="20.6640625" style="109" customWidth="1"/>
    <col min="16132" max="16132" width="40.88671875" style="109" customWidth="1"/>
    <col min="16133" max="16133" width="15.6640625" style="109" customWidth="1"/>
    <col min="16134" max="16134" width="22.5546875" style="109" customWidth="1"/>
    <col min="16135" max="16136" width="9.109375" style="109"/>
    <col min="16137" max="16137" width="13.6640625" style="109" customWidth="1"/>
    <col min="16138" max="16384" width="9.109375" style="109"/>
  </cols>
  <sheetData>
    <row r="2" spans="2:12">
      <c r="B2" s="864" t="s">
        <v>685</v>
      </c>
      <c r="C2" s="864"/>
      <c r="D2" s="864"/>
      <c r="E2" s="864"/>
      <c r="F2" s="864"/>
    </row>
    <row r="3" spans="2:12">
      <c r="B3" s="518" t="s">
        <v>593</v>
      </c>
      <c r="C3" s="865" t="s">
        <v>701</v>
      </c>
      <c r="D3" s="865"/>
      <c r="E3" s="865"/>
      <c r="F3" s="519"/>
    </row>
    <row r="4" spans="2:12" ht="28.8">
      <c r="B4" s="520" t="s">
        <v>1</v>
      </c>
      <c r="C4" s="520" t="s">
        <v>2</v>
      </c>
      <c r="D4" s="520" t="s">
        <v>3</v>
      </c>
      <c r="E4" s="521" t="s">
        <v>74</v>
      </c>
      <c r="F4" s="522" t="s">
        <v>5</v>
      </c>
    </row>
    <row r="5" spans="2:12" ht="28.8">
      <c r="B5" s="866" t="s">
        <v>75</v>
      </c>
      <c r="C5" s="866" t="s">
        <v>563</v>
      </c>
      <c r="D5" s="525" t="s">
        <v>686</v>
      </c>
      <c r="E5" s="525"/>
      <c r="F5" s="526">
        <v>1694000</v>
      </c>
    </row>
    <row r="6" spans="2:12" ht="28.8">
      <c r="B6" s="866"/>
      <c r="C6" s="866"/>
      <c r="D6" s="525" t="s">
        <v>687</v>
      </c>
      <c r="E6" s="525">
        <v>9</v>
      </c>
      <c r="F6" s="526">
        <v>689959.46</v>
      </c>
    </row>
    <row r="7" spans="2:12" ht="28.8">
      <c r="B7" s="866"/>
      <c r="C7" s="866"/>
      <c r="D7" s="525" t="s">
        <v>688</v>
      </c>
      <c r="E7" s="523"/>
      <c r="F7" s="526">
        <v>7434000</v>
      </c>
    </row>
    <row r="8" spans="2:12">
      <c r="B8" s="866"/>
      <c r="C8" s="866"/>
      <c r="D8" s="866"/>
      <c r="E8" s="866"/>
      <c r="F8" s="527">
        <f>SUM(F5:F7)</f>
        <v>9817959.4600000009</v>
      </c>
    </row>
    <row r="9" spans="2:12">
      <c r="B9" s="802" t="s">
        <v>634</v>
      </c>
      <c r="C9" s="802" t="s">
        <v>258</v>
      </c>
      <c r="D9" s="472" t="s">
        <v>689</v>
      </c>
      <c r="E9" s="472">
        <v>1</v>
      </c>
      <c r="F9" s="528">
        <v>300000</v>
      </c>
    </row>
    <row r="10" spans="2:12" ht="28.8">
      <c r="B10" s="863"/>
      <c r="C10" s="863"/>
      <c r="D10" s="472" t="s">
        <v>690</v>
      </c>
      <c r="E10" s="472"/>
      <c r="F10" s="528">
        <v>690000</v>
      </c>
    </row>
    <row r="11" spans="2:12" ht="28.8">
      <c r="B11" s="863"/>
      <c r="C11" s="863"/>
      <c r="D11" s="472" t="s">
        <v>691</v>
      </c>
      <c r="E11" s="472"/>
      <c r="F11" s="524">
        <v>866917.53</v>
      </c>
      <c r="G11" s="109" t="s">
        <v>702</v>
      </c>
    </row>
    <row r="12" spans="2:12">
      <c r="B12" s="863"/>
      <c r="C12" s="863"/>
      <c r="D12" s="472" t="s">
        <v>692</v>
      </c>
      <c r="E12" s="472"/>
      <c r="F12" s="524">
        <v>176088.02</v>
      </c>
      <c r="G12" s="861" t="s">
        <v>703</v>
      </c>
      <c r="H12" s="862"/>
      <c r="I12" s="862"/>
      <c r="J12" s="862"/>
      <c r="K12" s="862"/>
      <c r="L12" s="109" t="s">
        <v>702</v>
      </c>
    </row>
    <row r="13" spans="2:12" ht="28.8">
      <c r="B13" s="863"/>
      <c r="C13" s="863"/>
      <c r="D13" s="472" t="s">
        <v>693</v>
      </c>
      <c r="E13" s="472"/>
      <c r="F13" s="528">
        <v>36000</v>
      </c>
      <c r="G13" s="109" t="s">
        <v>702</v>
      </c>
    </row>
    <row r="14" spans="2:12">
      <c r="B14" s="863"/>
      <c r="C14" s="867"/>
      <c r="D14" s="472"/>
      <c r="E14" s="472"/>
      <c r="F14" s="527">
        <f>SUM(F9:F13)</f>
        <v>2069005.55</v>
      </c>
    </row>
    <row r="15" spans="2:12" ht="28.8">
      <c r="B15" s="863"/>
      <c r="C15" s="802" t="s">
        <v>80</v>
      </c>
      <c r="D15" s="472" t="s">
        <v>694</v>
      </c>
      <c r="E15" s="529"/>
      <c r="F15" s="530">
        <v>672000</v>
      </c>
    </row>
    <row r="16" spans="2:12">
      <c r="B16" s="863"/>
      <c r="C16" s="863"/>
      <c r="D16" s="472" t="s">
        <v>695</v>
      </c>
      <c r="E16" s="529"/>
      <c r="F16" s="534">
        <v>826633</v>
      </c>
    </row>
    <row r="17" spans="2:6" ht="28.8">
      <c r="B17" s="863"/>
      <c r="C17" s="863" t="s">
        <v>619</v>
      </c>
      <c r="D17" s="472" t="s">
        <v>696</v>
      </c>
      <c r="E17" s="109">
        <v>1</v>
      </c>
      <c r="F17" s="530">
        <v>192000</v>
      </c>
    </row>
    <row r="18" spans="2:6">
      <c r="B18" s="863"/>
      <c r="C18" s="863"/>
      <c r="D18" s="535" t="s">
        <v>697</v>
      </c>
      <c r="E18" s="110" t="s">
        <v>698</v>
      </c>
      <c r="F18" s="536">
        <v>46000</v>
      </c>
    </row>
    <row r="19" spans="2:6">
      <c r="B19" s="863"/>
      <c r="C19" s="863"/>
      <c r="D19" s="472" t="s">
        <v>699</v>
      </c>
      <c r="E19" s="529" t="s">
        <v>700</v>
      </c>
      <c r="F19" s="534">
        <v>1477000</v>
      </c>
    </row>
    <row r="20" spans="2:6">
      <c r="B20" s="863"/>
      <c r="C20" s="531"/>
      <c r="D20" s="807"/>
      <c r="E20" s="808"/>
      <c r="F20" s="527">
        <f>SUM(F19,F15:F17)</f>
        <v>3167633</v>
      </c>
    </row>
    <row r="21" spans="2:6">
      <c r="B21" s="867"/>
      <c r="C21" s="532"/>
      <c r="D21" s="838"/>
      <c r="E21" s="839"/>
      <c r="F21" s="533">
        <f>SUM(F20,F14,F8)</f>
        <v>15054598.010000002</v>
      </c>
    </row>
  </sheetData>
  <mergeCells count="11">
    <mergeCell ref="G12:K12"/>
    <mergeCell ref="C15:C16"/>
    <mergeCell ref="C17:C19"/>
    <mergeCell ref="D20:E21"/>
    <mergeCell ref="B2:F2"/>
    <mergeCell ref="C3:E3"/>
    <mergeCell ref="B5:B8"/>
    <mergeCell ref="C5:C8"/>
    <mergeCell ref="D8:E8"/>
    <mergeCell ref="B9:B21"/>
    <mergeCell ref="C9:C14"/>
  </mergeCells>
  <pageMargins left="0.511811024" right="0.511811024" top="0.78740157499999996" bottom="0.78740157499999996" header="0.31496062000000002" footer="0.31496062000000002"/>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23"/>
  <dimension ref="B2:F53"/>
  <sheetViews>
    <sheetView zoomScaleNormal="100" workbookViewId="0"/>
  </sheetViews>
  <sheetFormatPr defaultColWidth="9.109375" defaultRowHeight="13.8"/>
  <cols>
    <col min="1" max="1" width="9.109375" style="71"/>
    <col min="2" max="2" width="41.6640625" style="71" bestFit="1" customWidth="1"/>
    <col min="3" max="3" width="10.109375" style="71" bestFit="1" customWidth="1"/>
    <col min="4" max="4" width="39.109375" style="71" bestFit="1" customWidth="1"/>
    <col min="5" max="5" width="7" style="71" bestFit="1" customWidth="1"/>
    <col min="6" max="6" width="15.5546875" style="174" bestFit="1" customWidth="1"/>
    <col min="7" max="7" width="9.109375" style="71"/>
    <col min="8" max="8" width="31.33203125" style="71" bestFit="1" customWidth="1"/>
    <col min="9" max="9" width="15.6640625" style="71" bestFit="1" customWidth="1"/>
    <col min="10" max="10" width="44.6640625" style="71" bestFit="1" customWidth="1"/>
    <col min="11" max="11" width="6.33203125" style="71" bestFit="1" customWidth="1"/>
    <col min="12" max="12" width="15.5546875" style="71" bestFit="1" customWidth="1"/>
    <col min="13" max="16384" width="9.109375" style="71"/>
  </cols>
  <sheetData>
    <row r="2" spans="2:6">
      <c r="B2" s="561" t="s">
        <v>70</v>
      </c>
      <c r="C2" s="562"/>
      <c r="D2" s="562"/>
      <c r="E2" s="562"/>
      <c r="F2" s="562"/>
    </row>
    <row r="3" spans="2:6" ht="41.4">
      <c r="B3" s="54" t="s">
        <v>1</v>
      </c>
      <c r="C3" s="54" t="s">
        <v>2</v>
      </c>
      <c r="D3" s="54" t="s">
        <v>3</v>
      </c>
      <c r="E3" s="54" t="s">
        <v>74</v>
      </c>
      <c r="F3" s="238" t="s">
        <v>5</v>
      </c>
    </row>
    <row r="4" spans="2:6" ht="27.6">
      <c r="B4" s="557" t="s">
        <v>75</v>
      </c>
      <c r="C4" s="557" t="s">
        <v>76</v>
      </c>
      <c r="D4" s="142" t="s">
        <v>83</v>
      </c>
      <c r="E4" s="128"/>
      <c r="F4" s="563">
        <v>7200000</v>
      </c>
    </row>
    <row r="5" spans="2:6">
      <c r="B5" s="557"/>
      <c r="C5" s="557"/>
      <c r="D5" s="142" t="s">
        <v>84</v>
      </c>
      <c r="E5" s="128"/>
      <c r="F5" s="564"/>
    </row>
    <row r="6" spans="2:6">
      <c r="B6" s="557"/>
      <c r="C6" s="557"/>
      <c r="D6" s="142" t="s">
        <v>85</v>
      </c>
      <c r="E6" s="128"/>
      <c r="F6" s="564"/>
    </row>
    <row r="7" spans="2:6">
      <c r="B7" s="557"/>
      <c r="C7" s="557"/>
      <c r="D7" s="142" t="s">
        <v>86</v>
      </c>
      <c r="E7" s="128"/>
      <c r="F7" s="565"/>
    </row>
    <row r="8" spans="2:6" ht="18">
      <c r="B8" s="558" t="s">
        <v>77</v>
      </c>
      <c r="C8" s="559"/>
      <c r="D8" s="141" t="s">
        <v>78</v>
      </c>
      <c r="E8" s="171"/>
      <c r="F8" s="173">
        <v>0</v>
      </c>
    </row>
    <row r="9" spans="2:6">
      <c r="B9" s="560" t="s">
        <v>79</v>
      </c>
      <c r="C9" s="560"/>
      <c r="D9" s="560"/>
      <c r="E9" s="560"/>
      <c r="F9" s="236">
        <f>SUM(F4:F4)</f>
        <v>7200000</v>
      </c>
    </row>
    <row r="10" spans="2:6" ht="41.4">
      <c r="B10" s="557" t="s">
        <v>6</v>
      </c>
      <c r="C10" s="128" t="s">
        <v>80</v>
      </c>
      <c r="D10" s="142" t="s">
        <v>87</v>
      </c>
      <c r="E10" s="128"/>
      <c r="F10" s="176">
        <v>6739516.8499999996</v>
      </c>
    </row>
    <row r="11" spans="2:6">
      <c r="B11" s="557"/>
      <c r="C11" s="557" t="s">
        <v>81</v>
      </c>
      <c r="D11" s="142" t="s">
        <v>88</v>
      </c>
      <c r="E11" s="128"/>
      <c r="F11" s="172">
        <v>96000</v>
      </c>
    </row>
    <row r="12" spans="2:6">
      <c r="B12" s="557"/>
      <c r="C12" s="557"/>
      <c r="D12" s="142" t="s">
        <v>89</v>
      </c>
      <c r="E12" s="128"/>
      <c r="F12" s="172">
        <v>60000</v>
      </c>
    </row>
    <row r="13" spans="2:6">
      <c r="B13" s="557"/>
      <c r="C13" s="557"/>
      <c r="D13" s="142" t="s">
        <v>90</v>
      </c>
      <c r="E13" s="128"/>
      <c r="F13" s="172">
        <v>108000</v>
      </c>
    </row>
    <row r="14" spans="2:6">
      <c r="B14" s="557"/>
      <c r="C14" s="557"/>
      <c r="D14" s="142" t="s">
        <v>91</v>
      </c>
      <c r="E14" s="128"/>
      <c r="F14" s="172">
        <v>1920</v>
      </c>
    </row>
    <row r="15" spans="2:6">
      <c r="B15" s="557"/>
      <c r="C15" s="557"/>
      <c r="D15" s="142" t="s">
        <v>92</v>
      </c>
      <c r="E15" s="128"/>
      <c r="F15" s="172">
        <v>5280</v>
      </c>
    </row>
    <row r="16" spans="2:6">
      <c r="B16" s="557"/>
      <c r="C16" s="557"/>
      <c r="D16" s="142" t="s">
        <v>93</v>
      </c>
      <c r="E16" s="128"/>
      <c r="F16" s="172">
        <v>6600</v>
      </c>
    </row>
    <row r="17" spans="2:6">
      <c r="B17" s="557"/>
      <c r="C17" s="557"/>
      <c r="D17" s="142" t="s">
        <v>94</v>
      </c>
      <c r="E17" s="128"/>
      <c r="F17" s="172">
        <v>28000</v>
      </c>
    </row>
    <row r="18" spans="2:6">
      <c r="B18" s="557"/>
      <c r="C18" s="557"/>
      <c r="D18" s="142" t="s">
        <v>95</v>
      </c>
      <c r="E18" s="128"/>
      <c r="F18" s="172">
        <v>51000</v>
      </c>
    </row>
    <row r="19" spans="2:6">
      <c r="B19" s="557"/>
      <c r="C19" s="557"/>
      <c r="D19" s="142" t="s">
        <v>96</v>
      </c>
      <c r="E19" s="128"/>
      <c r="F19" s="172">
        <v>102000</v>
      </c>
    </row>
    <row r="20" spans="2:6">
      <c r="B20" s="557"/>
      <c r="C20" s="557"/>
      <c r="D20" s="142" t="s">
        <v>97</v>
      </c>
      <c r="E20" s="128"/>
      <c r="F20" s="172">
        <v>25056</v>
      </c>
    </row>
    <row r="21" spans="2:6">
      <c r="B21" s="557"/>
      <c r="C21" s="557"/>
      <c r="D21" s="142" t="s">
        <v>98</v>
      </c>
      <c r="E21" s="128"/>
      <c r="F21" s="172">
        <v>960</v>
      </c>
    </row>
    <row r="22" spans="2:6">
      <c r="B22" s="557"/>
      <c r="C22" s="557"/>
      <c r="D22" s="142" t="s">
        <v>99</v>
      </c>
      <c r="E22" s="128"/>
      <c r="F22" s="172">
        <v>60000</v>
      </c>
    </row>
    <row r="23" spans="2:6">
      <c r="B23" s="557"/>
      <c r="C23" s="557"/>
      <c r="D23" s="142" t="s">
        <v>100</v>
      </c>
      <c r="E23" s="128"/>
      <c r="F23" s="172">
        <v>21000</v>
      </c>
    </row>
    <row r="24" spans="2:6">
      <c r="B24" s="557"/>
      <c r="C24" s="557"/>
      <c r="D24" s="142" t="s">
        <v>101</v>
      </c>
      <c r="E24" s="128"/>
      <c r="F24" s="172">
        <v>7200</v>
      </c>
    </row>
    <row r="25" spans="2:6">
      <c r="B25" s="557"/>
      <c r="C25" s="557"/>
      <c r="D25" s="142" t="s">
        <v>102</v>
      </c>
      <c r="E25" s="128"/>
      <c r="F25" s="172">
        <v>6600</v>
      </c>
    </row>
    <row r="26" spans="2:6">
      <c r="B26" s="557"/>
      <c r="C26" s="557"/>
      <c r="D26" s="142" t="s">
        <v>103</v>
      </c>
      <c r="E26" s="128"/>
      <c r="F26" s="172">
        <v>1200000</v>
      </c>
    </row>
    <row r="27" spans="2:6" ht="27.6">
      <c r="B27" s="557"/>
      <c r="C27" s="557"/>
      <c r="D27" s="142" t="s">
        <v>104</v>
      </c>
      <c r="E27" s="128"/>
      <c r="F27" s="172">
        <v>870000</v>
      </c>
    </row>
    <row r="28" spans="2:6" ht="27.6">
      <c r="B28" s="557"/>
      <c r="C28" s="557"/>
      <c r="D28" s="142" t="s">
        <v>105</v>
      </c>
      <c r="E28" s="128"/>
      <c r="F28" s="172">
        <v>270000</v>
      </c>
    </row>
    <row r="29" spans="2:6" ht="41.4">
      <c r="B29" s="557"/>
      <c r="C29" s="557"/>
      <c r="D29" s="142" t="s">
        <v>106</v>
      </c>
      <c r="E29" s="128"/>
      <c r="F29" s="172">
        <v>1079292.6200000001</v>
      </c>
    </row>
    <row r="30" spans="2:6">
      <c r="B30" s="557"/>
      <c r="C30" s="557"/>
      <c r="D30" s="142" t="s">
        <v>107</v>
      </c>
      <c r="E30" s="128"/>
      <c r="F30" s="172">
        <v>8998</v>
      </c>
    </row>
    <row r="31" spans="2:6">
      <c r="B31" s="557"/>
      <c r="C31" s="557"/>
      <c r="D31" s="142" t="s">
        <v>108</v>
      </c>
      <c r="E31" s="128"/>
      <c r="F31" s="172">
        <v>18992.8</v>
      </c>
    </row>
    <row r="32" spans="2:6">
      <c r="B32" s="557"/>
      <c r="C32" s="557"/>
      <c r="D32" s="142" t="s">
        <v>109</v>
      </c>
      <c r="E32" s="128"/>
      <c r="F32" s="172">
        <v>28470</v>
      </c>
    </row>
    <row r="33" spans="2:6">
      <c r="B33" s="557"/>
      <c r="C33" s="557"/>
      <c r="D33" s="142" t="s">
        <v>110</v>
      </c>
      <c r="E33" s="128"/>
      <c r="F33" s="172">
        <v>29400</v>
      </c>
    </row>
    <row r="34" spans="2:6">
      <c r="B34" s="557"/>
      <c r="C34" s="557"/>
      <c r="D34" s="142" t="s">
        <v>111</v>
      </c>
      <c r="E34" s="128"/>
      <c r="F34" s="172">
        <v>68835</v>
      </c>
    </row>
    <row r="35" spans="2:6">
      <c r="B35" s="557"/>
      <c r="C35" s="557"/>
      <c r="D35" s="142" t="s">
        <v>112</v>
      </c>
      <c r="E35" s="128"/>
      <c r="F35" s="172">
        <v>39600</v>
      </c>
    </row>
    <row r="36" spans="2:6">
      <c r="B36" s="557"/>
      <c r="C36" s="557"/>
      <c r="D36" s="142" t="s">
        <v>113</v>
      </c>
      <c r="E36" s="128"/>
      <c r="F36" s="172">
        <v>49200</v>
      </c>
    </row>
    <row r="37" spans="2:6">
      <c r="B37" s="557"/>
      <c r="C37" s="557"/>
      <c r="D37" s="142" t="s">
        <v>114</v>
      </c>
      <c r="E37" s="128"/>
      <c r="F37" s="172">
        <v>31950</v>
      </c>
    </row>
    <row r="38" spans="2:6">
      <c r="B38" s="557"/>
      <c r="C38" s="557"/>
      <c r="D38" s="142" t="s">
        <v>115</v>
      </c>
      <c r="E38" s="128"/>
      <c r="F38" s="172">
        <v>14698</v>
      </c>
    </row>
    <row r="39" spans="2:6">
      <c r="B39" s="557"/>
      <c r="C39" s="557"/>
      <c r="D39" s="142" t="s">
        <v>116</v>
      </c>
      <c r="E39" s="128"/>
      <c r="F39" s="172">
        <v>65000</v>
      </c>
    </row>
    <row r="40" spans="2:6">
      <c r="B40" s="557"/>
      <c r="C40" s="557"/>
      <c r="D40" s="142" t="s">
        <v>117</v>
      </c>
      <c r="E40" s="128"/>
      <c r="F40" s="172">
        <v>159695.70000000001</v>
      </c>
    </row>
    <row r="41" spans="2:6">
      <c r="B41" s="557"/>
      <c r="C41" s="557"/>
      <c r="D41" s="142" t="s">
        <v>118</v>
      </c>
      <c r="E41" s="128"/>
      <c r="F41" s="172">
        <v>14133.94</v>
      </c>
    </row>
    <row r="42" spans="2:6">
      <c r="B42" s="557"/>
      <c r="C42" s="557"/>
      <c r="D42" s="142" t="s">
        <v>119</v>
      </c>
      <c r="E42" s="128"/>
      <c r="F42" s="172">
        <v>237917.98</v>
      </c>
    </row>
    <row r="43" spans="2:6">
      <c r="B43" s="557"/>
      <c r="C43" s="557"/>
      <c r="D43" s="142" t="s">
        <v>120</v>
      </c>
      <c r="E43" s="128"/>
      <c r="F43" s="172">
        <v>15894</v>
      </c>
    </row>
    <row r="44" spans="2:6">
      <c r="B44" s="557"/>
      <c r="C44" s="557"/>
      <c r="D44" s="128" t="s">
        <v>121</v>
      </c>
      <c r="E44" s="128"/>
      <c r="F44" s="172">
        <v>5400</v>
      </c>
    </row>
    <row r="45" spans="2:6" ht="25.5" customHeight="1">
      <c r="B45" s="557" t="s">
        <v>122</v>
      </c>
      <c r="C45" s="557" t="s">
        <v>80</v>
      </c>
      <c r="D45" s="128" t="s">
        <v>123</v>
      </c>
      <c r="E45" s="128"/>
      <c r="F45" s="172">
        <v>10000</v>
      </c>
    </row>
    <row r="46" spans="2:6">
      <c r="B46" s="557"/>
      <c r="C46" s="557"/>
      <c r="D46" s="128" t="s">
        <v>124</v>
      </c>
      <c r="E46" s="128"/>
      <c r="F46" s="172">
        <v>20000</v>
      </c>
    </row>
    <row r="47" spans="2:6">
      <c r="B47" s="557"/>
      <c r="C47" s="557"/>
      <c r="D47" s="128" t="s">
        <v>125</v>
      </c>
      <c r="E47" s="128"/>
      <c r="F47" s="172">
        <v>80000</v>
      </c>
    </row>
    <row r="48" spans="2:6">
      <c r="B48" s="557"/>
      <c r="C48" s="557"/>
      <c r="D48" s="128" t="s">
        <v>126</v>
      </c>
      <c r="E48" s="128"/>
      <c r="F48" s="172">
        <v>60000</v>
      </c>
    </row>
    <row r="49" spans="2:6" ht="27.6">
      <c r="B49" s="557"/>
      <c r="C49" s="557"/>
      <c r="D49" s="128" t="s">
        <v>127</v>
      </c>
      <c r="E49" s="128"/>
      <c r="F49" s="172">
        <v>51000</v>
      </c>
    </row>
    <row r="50" spans="2:6">
      <c r="B50" s="557"/>
      <c r="C50" s="557" t="s">
        <v>81</v>
      </c>
      <c r="D50" s="128" t="s">
        <v>123</v>
      </c>
      <c r="E50" s="128"/>
      <c r="F50" s="172">
        <v>25000</v>
      </c>
    </row>
    <row r="51" spans="2:6">
      <c r="B51" s="557"/>
      <c r="C51" s="557"/>
      <c r="D51" s="128" t="s">
        <v>128</v>
      </c>
      <c r="E51" s="128"/>
      <c r="F51" s="172">
        <v>30000</v>
      </c>
    </row>
    <row r="52" spans="2:6">
      <c r="B52" s="557"/>
      <c r="C52" s="557"/>
      <c r="D52" s="128" t="s">
        <v>129</v>
      </c>
      <c r="E52" s="128"/>
      <c r="F52" s="172">
        <v>10000</v>
      </c>
    </row>
    <row r="53" spans="2:6" ht="14.4" thickBot="1">
      <c r="F53" s="175">
        <f>SUM(F10:F52,F9)</f>
        <v>19012610.890000001</v>
      </c>
    </row>
  </sheetData>
  <sheetProtection selectLockedCells="1" selectUnlockedCells="1"/>
  <mergeCells count="11">
    <mergeCell ref="B8:C8"/>
    <mergeCell ref="B9:E9"/>
    <mergeCell ref="B2:F2"/>
    <mergeCell ref="B4:B7"/>
    <mergeCell ref="C4:C7"/>
    <mergeCell ref="F4:F7"/>
    <mergeCell ref="C45:C49"/>
    <mergeCell ref="B45:B52"/>
    <mergeCell ref="C50:C52"/>
    <mergeCell ref="B10:B44"/>
    <mergeCell ref="C11:C44"/>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dimension ref="B2:F23"/>
  <sheetViews>
    <sheetView zoomScaleNormal="100" workbookViewId="0"/>
  </sheetViews>
  <sheetFormatPr defaultRowHeight="13.8"/>
  <cols>
    <col min="1" max="1" width="9.109375" style="36"/>
    <col min="2" max="2" width="37.109375" style="36" customWidth="1"/>
    <col min="3" max="3" width="12.6640625" style="36" customWidth="1"/>
    <col min="4" max="4" width="41.5546875" style="36" customWidth="1"/>
    <col min="5" max="5" width="6.44140625" style="36" customWidth="1"/>
    <col min="6" max="6" width="18.33203125" style="50" bestFit="1" customWidth="1"/>
    <col min="7" max="7" width="9.109375" style="36"/>
    <col min="8" max="8" width="31.33203125" style="36" bestFit="1" customWidth="1"/>
    <col min="9" max="9" width="15.6640625" style="36" bestFit="1" customWidth="1"/>
    <col min="10" max="10" width="44.6640625" style="36" bestFit="1" customWidth="1"/>
    <col min="11" max="11" width="6.33203125" style="36" bestFit="1" customWidth="1"/>
    <col min="12" max="12" width="15.5546875" style="36" bestFit="1" customWidth="1"/>
    <col min="13" max="257" width="9.109375" style="36"/>
    <col min="258" max="258" width="37.109375" style="36" customWidth="1"/>
    <col min="259" max="259" width="12.6640625" style="36" customWidth="1"/>
    <col min="260" max="260" width="41.5546875" style="36" customWidth="1"/>
    <col min="261" max="261" width="6.44140625" style="36" customWidth="1"/>
    <col min="262" max="262" width="18.33203125" style="36" bestFit="1" customWidth="1"/>
    <col min="263" max="263" width="9.109375" style="36"/>
    <col min="264" max="264" width="31.33203125" style="36" bestFit="1" customWidth="1"/>
    <col min="265" max="265" width="15.6640625" style="36" bestFit="1" customWidth="1"/>
    <col min="266" max="266" width="44.6640625" style="36" bestFit="1" customWidth="1"/>
    <col min="267" max="267" width="6.33203125" style="36" bestFit="1" customWidth="1"/>
    <col min="268" max="268" width="15.5546875" style="36" bestFit="1" customWidth="1"/>
    <col min="269" max="513" width="9.109375" style="36"/>
    <col min="514" max="514" width="37.109375" style="36" customWidth="1"/>
    <col min="515" max="515" width="12.6640625" style="36" customWidth="1"/>
    <col min="516" max="516" width="41.5546875" style="36" customWidth="1"/>
    <col min="517" max="517" width="6.44140625" style="36" customWidth="1"/>
    <col min="518" max="518" width="18.33203125" style="36" bestFit="1" customWidth="1"/>
    <col min="519" max="519" width="9.109375" style="36"/>
    <col min="520" max="520" width="31.33203125" style="36" bestFit="1" customWidth="1"/>
    <col min="521" max="521" width="15.6640625" style="36" bestFit="1" customWidth="1"/>
    <col min="522" max="522" width="44.6640625" style="36" bestFit="1" customWidth="1"/>
    <col min="523" max="523" width="6.33203125" style="36" bestFit="1" customWidth="1"/>
    <col min="524" max="524" width="15.5546875" style="36" bestFit="1" customWidth="1"/>
    <col min="525" max="769" width="9.109375" style="36"/>
    <col min="770" max="770" width="37.109375" style="36" customWidth="1"/>
    <col min="771" max="771" width="12.6640625" style="36" customWidth="1"/>
    <col min="772" max="772" width="41.5546875" style="36" customWidth="1"/>
    <col min="773" max="773" width="6.44140625" style="36" customWidth="1"/>
    <col min="774" max="774" width="18.33203125" style="36" bestFit="1" customWidth="1"/>
    <col min="775" max="775" width="9.109375" style="36"/>
    <col min="776" max="776" width="31.33203125" style="36" bestFit="1" customWidth="1"/>
    <col min="777" max="777" width="15.6640625" style="36" bestFit="1" customWidth="1"/>
    <col min="778" max="778" width="44.6640625" style="36" bestFit="1" customWidth="1"/>
    <col min="779" max="779" width="6.33203125" style="36" bestFit="1" customWidth="1"/>
    <col min="780" max="780" width="15.5546875" style="36" bestFit="1" customWidth="1"/>
    <col min="781" max="1025" width="9.109375" style="36"/>
    <col min="1026" max="1026" width="37.109375" style="36" customWidth="1"/>
    <col min="1027" max="1027" width="12.6640625" style="36" customWidth="1"/>
    <col min="1028" max="1028" width="41.5546875" style="36" customWidth="1"/>
    <col min="1029" max="1029" width="6.44140625" style="36" customWidth="1"/>
    <col min="1030" max="1030" width="18.33203125" style="36" bestFit="1" customWidth="1"/>
    <col min="1031" max="1031" width="9.109375" style="36"/>
    <col min="1032" max="1032" width="31.33203125" style="36" bestFit="1" customWidth="1"/>
    <col min="1033" max="1033" width="15.6640625" style="36" bestFit="1" customWidth="1"/>
    <col min="1034" max="1034" width="44.6640625" style="36" bestFit="1" customWidth="1"/>
    <col min="1035" max="1035" width="6.33203125" style="36" bestFit="1" customWidth="1"/>
    <col min="1036" max="1036" width="15.5546875" style="36" bestFit="1" customWidth="1"/>
    <col min="1037" max="1281" width="9.109375" style="36"/>
    <col min="1282" max="1282" width="37.109375" style="36" customWidth="1"/>
    <col min="1283" max="1283" width="12.6640625" style="36" customWidth="1"/>
    <col min="1284" max="1284" width="41.5546875" style="36" customWidth="1"/>
    <col min="1285" max="1285" width="6.44140625" style="36" customWidth="1"/>
    <col min="1286" max="1286" width="18.33203125" style="36" bestFit="1" customWidth="1"/>
    <col min="1287" max="1287" width="9.109375" style="36"/>
    <col min="1288" max="1288" width="31.33203125" style="36" bestFit="1" customWidth="1"/>
    <col min="1289" max="1289" width="15.6640625" style="36" bestFit="1" customWidth="1"/>
    <col min="1290" max="1290" width="44.6640625" style="36" bestFit="1" customWidth="1"/>
    <col min="1291" max="1291" width="6.33203125" style="36" bestFit="1" customWidth="1"/>
    <col min="1292" max="1292" width="15.5546875" style="36" bestFit="1" customWidth="1"/>
    <col min="1293" max="1537" width="9.109375" style="36"/>
    <col min="1538" max="1538" width="37.109375" style="36" customWidth="1"/>
    <col min="1539" max="1539" width="12.6640625" style="36" customWidth="1"/>
    <col min="1540" max="1540" width="41.5546875" style="36" customWidth="1"/>
    <col min="1541" max="1541" width="6.44140625" style="36" customWidth="1"/>
    <col min="1542" max="1542" width="18.33203125" style="36" bestFit="1" customWidth="1"/>
    <col min="1543" max="1543" width="9.109375" style="36"/>
    <col min="1544" max="1544" width="31.33203125" style="36" bestFit="1" customWidth="1"/>
    <col min="1545" max="1545" width="15.6640625" style="36" bestFit="1" customWidth="1"/>
    <col min="1546" max="1546" width="44.6640625" style="36" bestFit="1" customWidth="1"/>
    <col min="1547" max="1547" width="6.33203125" style="36" bestFit="1" customWidth="1"/>
    <col min="1548" max="1548" width="15.5546875" style="36" bestFit="1" customWidth="1"/>
    <col min="1549" max="1793" width="9.109375" style="36"/>
    <col min="1794" max="1794" width="37.109375" style="36" customWidth="1"/>
    <col min="1795" max="1795" width="12.6640625" style="36" customWidth="1"/>
    <col min="1796" max="1796" width="41.5546875" style="36" customWidth="1"/>
    <col min="1797" max="1797" width="6.44140625" style="36" customWidth="1"/>
    <col min="1798" max="1798" width="18.33203125" style="36" bestFit="1" customWidth="1"/>
    <col min="1799" max="1799" width="9.109375" style="36"/>
    <col min="1800" max="1800" width="31.33203125" style="36" bestFit="1" customWidth="1"/>
    <col min="1801" max="1801" width="15.6640625" style="36" bestFit="1" customWidth="1"/>
    <col min="1802" max="1802" width="44.6640625" style="36" bestFit="1" customWidth="1"/>
    <col min="1803" max="1803" width="6.33203125" style="36" bestFit="1" customWidth="1"/>
    <col min="1804" max="1804" width="15.5546875" style="36" bestFit="1" customWidth="1"/>
    <col min="1805" max="2049" width="9.109375" style="36"/>
    <col min="2050" max="2050" width="37.109375" style="36" customWidth="1"/>
    <col min="2051" max="2051" width="12.6640625" style="36" customWidth="1"/>
    <col min="2052" max="2052" width="41.5546875" style="36" customWidth="1"/>
    <col min="2053" max="2053" width="6.44140625" style="36" customWidth="1"/>
    <col min="2054" max="2054" width="18.33203125" style="36" bestFit="1" customWidth="1"/>
    <col min="2055" max="2055" width="9.109375" style="36"/>
    <col min="2056" max="2056" width="31.33203125" style="36" bestFit="1" customWidth="1"/>
    <col min="2057" max="2057" width="15.6640625" style="36" bestFit="1" customWidth="1"/>
    <col min="2058" max="2058" width="44.6640625" style="36" bestFit="1" customWidth="1"/>
    <col min="2059" max="2059" width="6.33203125" style="36" bestFit="1" customWidth="1"/>
    <col min="2060" max="2060" width="15.5546875" style="36" bestFit="1" customWidth="1"/>
    <col min="2061" max="2305" width="9.109375" style="36"/>
    <col min="2306" max="2306" width="37.109375" style="36" customWidth="1"/>
    <col min="2307" max="2307" width="12.6640625" style="36" customWidth="1"/>
    <col min="2308" max="2308" width="41.5546875" style="36" customWidth="1"/>
    <col min="2309" max="2309" width="6.44140625" style="36" customWidth="1"/>
    <col min="2310" max="2310" width="18.33203125" style="36" bestFit="1" customWidth="1"/>
    <col min="2311" max="2311" width="9.109375" style="36"/>
    <col min="2312" max="2312" width="31.33203125" style="36" bestFit="1" customWidth="1"/>
    <col min="2313" max="2313" width="15.6640625" style="36" bestFit="1" customWidth="1"/>
    <col min="2314" max="2314" width="44.6640625" style="36" bestFit="1" customWidth="1"/>
    <col min="2315" max="2315" width="6.33203125" style="36" bestFit="1" customWidth="1"/>
    <col min="2316" max="2316" width="15.5546875" style="36" bestFit="1" customWidth="1"/>
    <col min="2317" max="2561" width="9.109375" style="36"/>
    <col min="2562" max="2562" width="37.109375" style="36" customWidth="1"/>
    <col min="2563" max="2563" width="12.6640625" style="36" customWidth="1"/>
    <col min="2564" max="2564" width="41.5546875" style="36" customWidth="1"/>
    <col min="2565" max="2565" width="6.44140625" style="36" customWidth="1"/>
    <col min="2566" max="2566" width="18.33203125" style="36" bestFit="1" customWidth="1"/>
    <col min="2567" max="2567" width="9.109375" style="36"/>
    <col min="2568" max="2568" width="31.33203125" style="36" bestFit="1" customWidth="1"/>
    <col min="2569" max="2569" width="15.6640625" style="36" bestFit="1" customWidth="1"/>
    <col min="2570" max="2570" width="44.6640625" style="36" bestFit="1" customWidth="1"/>
    <col min="2571" max="2571" width="6.33203125" style="36" bestFit="1" customWidth="1"/>
    <col min="2572" max="2572" width="15.5546875" style="36" bestFit="1" customWidth="1"/>
    <col min="2573" max="2817" width="9.109375" style="36"/>
    <col min="2818" max="2818" width="37.109375" style="36" customWidth="1"/>
    <col min="2819" max="2819" width="12.6640625" style="36" customWidth="1"/>
    <col min="2820" max="2820" width="41.5546875" style="36" customWidth="1"/>
    <col min="2821" max="2821" width="6.44140625" style="36" customWidth="1"/>
    <col min="2822" max="2822" width="18.33203125" style="36" bestFit="1" customWidth="1"/>
    <col min="2823" max="2823" width="9.109375" style="36"/>
    <col min="2824" max="2824" width="31.33203125" style="36" bestFit="1" customWidth="1"/>
    <col min="2825" max="2825" width="15.6640625" style="36" bestFit="1" customWidth="1"/>
    <col min="2826" max="2826" width="44.6640625" style="36" bestFit="1" customWidth="1"/>
    <col min="2827" max="2827" width="6.33203125" style="36" bestFit="1" customWidth="1"/>
    <col min="2828" max="2828" width="15.5546875" style="36" bestFit="1" customWidth="1"/>
    <col min="2829" max="3073" width="9.109375" style="36"/>
    <col min="3074" max="3074" width="37.109375" style="36" customWidth="1"/>
    <col min="3075" max="3075" width="12.6640625" style="36" customWidth="1"/>
    <col min="3076" max="3076" width="41.5546875" style="36" customWidth="1"/>
    <col min="3077" max="3077" width="6.44140625" style="36" customWidth="1"/>
    <col min="3078" max="3078" width="18.33203125" style="36" bestFit="1" customWidth="1"/>
    <col min="3079" max="3079" width="9.109375" style="36"/>
    <col min="3080" max="3080" width="31.33203125" style="36" bestFit="1" customWidth="1"/>
    <col min="3081" max="3081" width="15.6640625" style="36" bestFit="1" customWidth="1"/>
    <col min="3082" max="3082" width="44.6640625" style="36" bestFit="1" customWidth="1"/>
    <col min="3083" max="3083" width="6.33203125" style="36" bestFit="1" customWidth="1"/>
    <col min="3084" max="3084" width="15.5546875" style="36" bestFit="1" customWidth="1"/>
    <col min="3085" max="3329" width="9.109375" style="36"/>
    <col min="3330" max="3330" width="37.109375" style="36" customWidth="1"/>
    <col min="3331" max="3331" width="12.6640625" style="36" customWidth="1"/>
    <col min="3332" max="3332" width="41.5546875" style="36" customWidth="1"/>
    <col min="3333" max="3333" width="6.44140625" style="36" customWidth="1"/>
    <col min="3334" max="3334" width="18.33203125" style="36" bestFit="1" customWidth="1"/>
    <col min="3335" max="3335" width="9.109375" style="36"/>
    <col min="3336" max="3336" width="31.33203125" style="36" bestFit="1" customWidth="1"/>
    <col min="3337" max="3337" width="15.6640625" style="36" bestFit="1" customWidth="1"/>
    <col min="3338" max="3338" width="44.6640625" style="36" bestFit="1" customWidth="1"/>
    <col min="3339" max="3339" width="6.33203125" style="36" bestFit="1" customWidth="1"/>
    <col min="3340" max="3340" width="15.5546875" style="36" bestFit="1" customWidth="1"/>
    <col min="3341" max="3585" width="9.109375" style="36"/>
    <col min="3586" max="3586" width="37.109375" style="36" customWidth="1"/>
    <col min="3587" max="3587" width="12.6640625" style="36" customWidth="1"/>
    <col min="3588" max="3588" width="41.5546875" style="36" customWidth="1"/>
    <col min="3589" max="3589" width="6.44140625" style="36" customWidth="1"/>
    <col min="3590" max="3590" width="18.33203125" style="36" bestFit="1" customWidth="1"/>
    <col min="3591" max="3591" width="9.109375" style="36"/>
    <col min="3592" max="3592" width="31.33203125" style="36" bestFit="1" customWidth="1"/>
    <col min="3593" max="3593" width="15.6640625" style="36" bestFit="1" customWidth="1"/>
    <col min="3594" max="3594" width="44.6640625" style="36" bestFit="1" customWidth="1"/>
    <col min="3595" max="3595" width="6.33203125" style="36" bestFit="1" customWidth="1"/>
    <col min="3596" max="3596" width="15.5546875" style="36" bestFit="1" customWidth="1"/>
    <col min="3597" max="3841" width="9.109375" style="36"/>
    <col min="3842" max="3842" width="37.109375" style="36" customWidth="1"/>
    <col min="3843" max="3843" width="12.6640625" style="36" customWidth="1"/>
    <col min="3844" max="3844" width="41.5546875" style="36" customWidth="1"/>
    <col min="3845" max="3845" width="6.44140625" style="36" customWidth="1"/>
    <col min="3846" max="3846" width="18.33203125" style="36" bestFit="1" customWidth="1"/>
    <col min="3847" max="3847" width="9.109375" style="36"/>
    <col min="3848" max="3848" width="31.33203125" style="36" bestFit="1" customWidth="1"/>
    <col min="3849" max="3849" width="15.6640625" style="36" bestFit="1" customWidth="1"/>
    <col min="3850" max="3850" width="44.6640625" style="36" bestFit="1" customWidth="1"/>
    <col min="3851" max="3851" width="6.33203125" style="36" bestFit="1" customWidth="1"/>
    <col min="3852" max="3852" width="15.5546875" style="36" bestFit="1" customWidth="1"/>
    <col min="3853" max="4097" width="9.109375" style="36"/>
    <col min="4098" max="4098" width="37.109375" style="36" customWidth="1"/>
    <col min="4099" max="4099" width="12.6640625" style="36" customWidth="1"/>
    <col min="4100" max="4100" width="41.5546875" style="36" customWidth="1"/>
    <col min="4101" max="4101" width="6.44140625" style="36" customWidth="1"/>
    <col min="4102" max="4102" width="18.33203125" style="36" bestFit="1" customWidth="1"/>
    <col min="4103" max="4103" width="9.109375" style="36"/>
    <col min="4104" max="4104" width="31.33203125" style="36" bestFit="1" customWidth="1"/>
    <col min="4105" max="4105" width="15.6640625" style="36" bestFit="1" customWidth="1"/>
    <col min="4106" max="4106" width="44.6640625" style="36" bestFit="1" customWidth="1"/>
    <col min="4107" max="4107" width="6.33203125" style="36" bestFit="1" customWidth="1"/>
    <col min="4108" max="4108" width="15.5546875" style="36" bestFit="1" customWidth="1"/>
    <col min="4109" max="4353" width="9.109375" style="36"/>
    <col min="4354" max="4354" width="37.109375" style="36" customWidth="1"/>
    <col min="4355" max="4355" width="12.6640625" style="36" customWidth="1"/>
    <col min="4356" max="4356" width="41.5546875" style="36" customWidth="1"/>
    <col min="4357" max="4357" width="6.44140625" style="36" customWidth="1"/>
    <col min="4358" max="4358" width="18.33203125" style="36" bestFit="1" customWidth="1"/>
    <col min="4359" max="4359" width="9.109375" style="36"/>
    <col min="4360" max="4360" width="31.33203125" style="36" bestFit="1" customWidth="1"/>
    <col min="4361" max="4361" width="15.6640625" style="36" bestFit="1" customWidth="1"/>
    <col min="4362" max="4362" width="44.6640625" style="36" bestFit="1" customWidth="1"/>
    <col min="4363" max="4363" width="6.33203125" style="36" bestFit="1" customWidth="1"/>
    <col min="4364" max="4364" width="15.5546875" style="36" bestFit="1" customWidth="1"/>
    <col min="4365" max="4609" width="9.109375" style="36"/>
    <col min="4610" max="4610" width="37.109375" style="36" customWidth="1"/>
    <col min="4611" max="4611" width="12.6640625" style="36" customWidth="1"/>
    <col min="4612" max="4612" width="41.5546875" style="36" customWidth="1"/>
    <col min="4613" max="4613" width="6.44140625" style="36" customWidth="1"/>
    <col min="4614" max="4614" width="18.33203125" style="36" bestFit="1" customWidth="1"/>
    <col min="4615" max="4615" width="9.109375" style="36"/>
    <col min="4616" max="4616" width="31.33203125" style="36" bestFit="1" customWidth="1"/>
    <col min="4617" max="4617" width="15.6640625" style="36" bestFit="1" customWidth="1"/>
    <col min="4618" max="4618" width="44.6640625" style="36" bestFit="1" customWidth="1"/>
    <col min="4619" max="4619" width="6.33203125" style="36" bestFit="1" customWidth="1"/>
    <col min="4620" max="4620" width="15.5546875" style="36" bestFit="1" customWidth="1"/>
    <col min="4621" max="4865" width="9.109375" style="36"/>
    <col min="4866" max="4866" width="37.109375" style="36" customWidth="1"/>
    <col min="4867" max="4867" width="12.6640625" style="36" customWidth="1"/>
    <col min="4868" max="4868" width="41.5546875" style="36" customWidth="1"/>
    <col min="4869" max="4869" width="6.44140625" style="36" customWidth="1"/>
    <col min="4870" max="4870" width="18.33203125" style="36" bestFit="1" customWidth="1"/>
    <col min="4871" max="4871" width="9.109375" style="36"/>
    <col min="4872" max="4872" width="31.33203125" style="36" bestFit="1" customWidth="1"/>
    <col min="4873" max="4873" width="15.6640625" style="36" bestFit="1" customWidth="1"/>
    <col min="4874" max="4874" width="44.6640625" style="36" bestFit="1" customWidth="1"/>
    <col min="4875" max="4875" width="6.33203125" style="36" bestFit="1" customWidth="1"/>
    <col min="4876" max="4876" width="15.5546875" style="36" bestFit="1" customWidth="1"/>
    <col min="4877" max="5121" width="9.109375" style="36"/>
    <col min="5122" max="5122" width="37.109375" style="36" customWidth="1"/>
    <col min="5123" max="5123" width="12.6640625" style="36" customWidth="1"/>
    <col min="5124" max="5124" width="41.5546875" style="36" customWidth="1"/>
    <col min="5125" max="5125" width="6.44140625" style="36" customWidth="1"/>
    <col min="5126" max="5126" width="18.33203125" style="36" bestFit="1" customWidth="1"/>
    <col min="5127" max="5127" width="9.109375" style="36"/>
    <col min="5128" max="5128" width="31.33203125" style="36" bestFit="1" customWidth="1"/>
    <col min="5129" max="5129" width="15.6640625" style="36" bestFit="1" customWidth="1"/>
    <col min="5130" max="5130" width="44.6640625" style="36" bestFit="1" customWidth="1"/>
    <col min="5131" max="5131" width="6.33203125" style="36" bestFit="1" customWidth="1"/>
    <col min="5132" max="5132" width="15.5546875" style="36" bestFit="1" customWidth="1"/>
    <col min="5133" max="5377" width="9.109375" style="36"/>
    <col min="5378" max="5378" width="37.109375" style="36" customWidth="1"/>
    <col min="5379" max="5379" width="12.6640625" style="36" customWidth="1"/>
    <col min="5380" max="5380" width="41.5546875" style="36" customWidth="1"/>
    <col min="5381" max="5381" width="6.44140625" style="36" customWidth="1"/>
    <col min="5382" max="5382" width="18.33203125" style="36" bestFit="1" customWidth="1"/>
    <col min="5383" max="5383" width="9.109375" style="36"/>
    <col min="5384" max="5384" width="31.33203125" style="36" bestFit="1" customWidth="1"/>
    <col min="5385" max="5385" width="15.6640625" style="36" bestFit="1" customWidth="1"/>
    <col min="5386" max="5386" width="44.6640625" style="36" bestFit="1" customWidth="1"/>
    <col min="5387" max="5387" width="6.33203125" style="36" bestFit="1" customWidth="1"/>
    <col min="5388" max="5388" width="15.5546875" style="36" bestFit="1" customWidth="1"/>
    <col min="5389" max="5633" width="9.109375" style="36"/>
    <col min="5634" max="5634" width="37.109375" style="36" customWidth="1"/>
    <col min="5635" max="5635" width="12.6640625" style="36" customWidth="1"/>
    <col min="5636" max="5636" width="41.5546875" style="36" customWidth="1"/>
    <col min="5637" max="5637" width="6.44140625" style="36" customWidth="1"/>
    <col min="5638" max="5638" width="18.33203125" style="36" bestFit="1" customWidth="1"/>
    <col min="5639" max="5639" width="9.109375" style="36"/>
    <col min="5640" max="5640" width="31.33203125" style="36" bestFit="1" customWidth="1"/>
    <col min="5641" max="5641" width="15.6640625" style="36" bestFit="1" customWidth="1"/>
    <col min="5642" max="5642" width="44.6640625" style="36" bestFit="1" customWidth="1"/>
    <col min="5643" max="5643" width="6.33203125" style="36" bestFit="1" customWidth="1"/>
    <col min="5644" max="5644" width="15.5546875" style="36" bestFit="1" customWidth="1"/>
    <col min="5645" max="5889" width="9.109375" style="36"/>
    <col min="5890" max="5890" width="37.109375" style="36" customWidth="1"/>
    <col min="5891" max="5891" width="12.6640625" style="36" customWidth="1"/>
    <col min="5892" max="5892" width="41.5546875" style="36" customWidth="1"/>
    <col min="5893" max="5893" width="6.44140625" style="36" customWidth="1"/>
    <col min="5894" max="5894" width="18.33203125" style="36" bestFit="1" customWidth="1"/>
    <col min="5895" max="5895" width="9.109375" style="36"/>
    <col min="5896" max="5896" width="31.33203125" style="36" bestFit="1" customWidth="1"/>
    <col min="5897" max="5897" width="15.6640625" style="36" bestFit="1" customWidth="1"/>
    <col min="5898" max="5898" width="44.6640625" style="36" bestFit="1" customWidth="1"/>
    <col min="5899" max="5899" width="6.33203125" style="36" bestFit="1" customWidth="1"/>
    <col min="5900" max="5900" width="15.5546875" style="36" bestFit="1" customWidth="1"/>
    <col min="5901" max="6145" width="9.109375" style="36"/>
    <col min="6146" max="6146" width="37.109375" style="36" customWidth="1"/>
    <col min="6147" max="6147" width="12.6640625" style="36" customWidth="1"/>
    <col min="6148" max="6148" width="41.5546875" style="36" customWidth="1"/>
    <col min="6149" max="6149" width="6.44140625" style="36" customWidth="1"/>
    <col min="6150" max="6150" width="18.33203125" style="36" bestFit="1" customWidth="1"/>
    <col min="6151" max="6151" width="9.109375" style="36"/>
    <col min="6152" max="6152" width="31.33203125" style="36" bestFit="1" customWidth="1"/>
    <col min="6153" max="6153" width="15.6640625" style="36" bestFit="1" customWidth="1"/>
    <col min="6154" max="6154" width="44.6640625" style="36" bestFit="1" customWidth="1"/>
    <col min="6155" max="6155" width="6.33203125" style="36" bestFit="1" customWidth="1"/>
    <col min="6156" max="6156" width="15.5546875" style="36" bestFit="1" customWidth="1"/>
    <col min="6157" max="6401" width="9.109375" style="36"/>
    <col min="6402" max="6402" width="37.109375" style="36" customWidth="1"/>
    <col min="6403" max="6403" width="12.6640625" style="36" customWidth="1"/>
    <col min="6404" max="6404" width="41.5546875" style="36" customWidth="1"/>
    <col min="6405" max="6405" width="6.44140625" style="36" customWidth="1"/>
    <col min="6406" max="6406" width="18.33203125" style="36" bestFit="1" customWidth="1"/>
    <col min="6407" max="6407" width="9.109375" style="36"/>
    <col min="6408" max="6408" width="31.33203125" style="36" bestFit="1" customWidth="1"/>
    <col min="6409" max="6409" width="15.6640625" style="36" bestFit="1" customWidth="1"/>
    <col min="6410" max="6410" width="44.6640625" style="36" bestFit="1" customWidth="1"/>
    <col min="6411" max="6411" width="6.33203125" style="36" bestFit="1" customWidth="1"/>
    <col min="6412" max="6412" width="15.5546875" style="36" bestFit="1" customWidth="1"/>
    <col min="6413" max="6657" width="9.109375" style="36"/>
    <col min="6658" max="6658" width="37.109375" style="36" customWidth="1"/>
    <col min="6659" max="6659" width="12.6640625" style="36" customWidth="1"/>
    <col min="6660" max="6660" width="41.5546875" style="36" customWidth="1"/>
    <col min="6661" max="6661" width="6.44140625" style="36" customWidth="1"/>
    <col min="6662" max="6662" width="18.33203125" style="36" bestFit="1" customWidth="1"/>
    <col min="6663" max="6663" width="9.109375" style="36"/>
    <col min="6664" max="6664" width="31.33203125" style="36" bestFit="1" customWidth="1"/>
    <col min="6665" max="6665" width="15.6640625" style="36" bestFit="1" customWidth="1"/>
    <col min="6666" max="6666" width="44.6640625" style="36" bestFit="1" customWidth="1"/>
    <col min="6667" max="6667" width="6.33203125" style="36" bestFit="1" customWidth="1"/>
    <col min="6668" max="6668" width="15.5546875" style="36" bestFit="1" customWidth="1"/>
    <col min="6669" max="6913" width="9.109375" style="36"/>
    <col min="6914" max="6914" width="37.109375" style="36" customWidth="1"/>
    <col min="6915" max="6915" width="12.6640625" style="36" customWidth="1"/>
    <col min="6916" max="6916" width="41.5546875" style="36" customWidth="1"/>
    <col min="6917" max="6917" width="6.44140625" style="36" customWidth="1"/>
    <col min="6918" max="6918" width="18.33203125" style="36" bestFit="1" customWidth="1"/>
    <col min="6919" max="6919" width="9.109375" style="36"/>
    <col min="6920" max="6920" width="31.33203125" style="36" bestFit="1" customWidth="1"/>
    <col min="6921" max="6921" width="15.6640625" style="36" bestFit="1" customWidth="1"/>
    <col min="6922" max="6922" width="44.6640625" style="36" bestFit="1" customWidth="1"/>
    <col min="6923" max="6923" width="6.33203125" style="36" bestFit="1" customWidth="1"/>
    <col min="6924" max="6924" width="15.5546875" style="36" bestFit="1" customWidth="1"/>
    <col min="6925" max="7169" width="9.109375" style="36"/>
    <col min="7170" max="7170" width="37.109375" style="36" customWidth="1"/>
    <col min="7171" max="7171" width="12.6640625" style="36" customWidth="1"/>
    <col min="7172" max="7172" width="41.5546875" style="36" customWidth="1"/>
    <col min="7173" max="7173" width="6.44140625" style="36" customWidth="1"/>
    <col min="7174" max="7174" width="18.33203125" style="36" bestFit="1" customWidth="1"/>
    <col min="7175" max="7175" width="9.109375" style="36"/>
    <col min="7176" max="7176" width="31.33203125" style="36" bestFit="1" customWidth="1"/>
    <col min="7177" max="7177" width="15.6640625" style="36" bestFit="1" customWidth="1"/>
    <col min="7178" max="7178" width="44.6640625" style="36" bestFit="1" customWidth="1"/>
    <col min="7179" max="7179" width="6.33203125" style="36" bestFit="1" customWidth="1"/>
    <col min="7180" max="7180" width="15.5546875" style="36" bestFit="1" customWidth="1"/>
    <col min="7181" max="7425" width="9.109375" style="36"/>
    <col min="7426" max="7426" width="37.109375" style="36" customWidth="1"/>
    <col min="7427" max="7427" width="12.6640625" style="36" customWidth="1"/>
    <col min="7428" max="7428" width="41.5546875" style="36" customWidth="1"/>
    <col min="7429" max="7429" width="6.44140625" style="36" customWidth="1"/>
    <col min="7430" max="7430" width="18.33203125" style="36" bestFit="1" customWidth="1"/>
    <col min="7431" max="7431" width="9.109375" style="36"/>
    <col min="7432" max="7432" width="31.33203125" style="36" bestFit="1" customWidth="1"/>
    <col min="7433" max="7433" width="15.6640625" style="36" bestFit="1" customWidth="1"/>
    <col min="7434" max="7434" width="44.6640625" style="36" bestFit="1" customWidth="1"/>
    <col min="7435" max="7435" width="6.33203125" style="36" bestFit="1" customWidth="1"/>
    <col min="7436" max="7436" width="15.5546875" style="36" bestFit="1" customWidth="1"/>
    <col min="7437" max="7681" width="9.109375" style="36"/>
    <col min="7682" max="7682" width="37.109375" style="36" customWidth="1"/>
    <col min="7683" max="7683" width="12.6640625" style="36" customWidth="1"/>
    <col min="7684" max="7684" width="41.5546875" style="36" customWidth="1"/>
    <col min="7685" max="7685" width="6.44140625" style="36" customWidth="1"/>
    <col min="7686" max="7686" width="18.33203125" style="36" bestFit="1" customWidth="1"/>
    <col min="7687" max="7687" width="9.109375" style="36"/>
    <col min="7688" max="7688" width="31.33203125" style="36" bestFit="1" customWidth="1"/>
    <col min="7689" max="7689" width="15.6640625" style="36" bestFit="1" customWidth="1"/>
    <col min="7690" max="7690" width="44.6640625" style="36" bestFit="1" customWidth="1"/>
    <col min="7691" max="7691" width="6.33203125" style="36" bestFit="1" customWidth="1"/>
    <col min="7692" max="7692" width="15.5546875" style="36" bestFit="1" customWidth="1"/>
    <col min="7693" max="7937" width="9.109375" style="36"/>
    <col min="7938" max="7938" width="37.109375" style="36" customWidth="1"/>
    <col min="7939" max="7939" width="12.6640625" style="36" customWidth="1"/>
    <col min="7940" max="7940" width="41.5546875" style="36" customWidth="1"/>
    <col min="7941" max="7941" width="6.44140625" style="36" customWidth="1"/>
    <col min="7942" max="7942" width="18.33203125" style="36" bestFit="1" customWidth="1"/>
    <col min="7943" max="7943" width="9.109375" style="36"/>
    <col min="7944" max="7944" width="31.33203125" style="36" bestFit="1" customWidth="1"/>
    <col min="7945" max="7945" width="15.6640625" style="36" bestFit="1" customWidth="1"/>
    <col min="7946" max="7946" width="44.6640625" style="36" bestFit="1" customWidth="1"/>
    <col min="7947" max="7947" width="6.33203125" style="36" bestFit="1" customWidth="1"/>
    <col min="7948" max="7948" width="15.5546875" style="36" bestFit="1" customWidth="1"/>
    <col min="7949" max="8193" width="9.109375" style="36"/>
    <col min="8194" max="8194" width="37.109375" style="36" customWidth="1"/>
    <col min="8195" max="8195" width="12.6640625" style="36" customWidth="1"/>
    <col min="8196" max="8196" width="41.5546875" style="36" customWidth="1"/>
    <col min="8197" max="8197" width="6.44140625" style="36" customWidth="1"/>
    <col min="8198" max="8198" width="18.33203125" style="36" bestFit="1" customWidth="1"/>
    <col min="8199" max="8199" width="9.109375" style="36"/>
    <col min="8200" max="8200" width="31.33203125" style="36" bestFit="1" customWidth="1"/>
    <col min="8201" max="8201" width="15.6640625" style="36" bestFit="1" customWidth="1"/>
    <col min="8202" max="8202" width="44.6640625" style="36" bestFit="1" customWidth="1"/>
    <col min="8203" max="8203" width="6.33203125" style="36" bestFit="1" customWidth="1"/>
    <col min="8204" max="8204" width="15.5546875" style="36" bestFit="1" customWidth="1"/>
    <col min="8205" max="8449" width="9.109375" style="36"/>
    <col min="8450" max="8450" width="37.109375" style="36" customWidth="1"/>
    <col min="8451" max="8451" width="12.6640625" style="36" customWidth="1"/>
    <col min="8452" max="8452" width="41.5546875" style="36" customWidth="1"/>
    <col min="8453" max="8453" width="6.44140625" style="36" customWidth="1"/>
    <col min="8454" max="8454" width="18.33203125" style="36" bestFit="1" customWidth="1"/>
    <col min="8455" max="8455" width="9.109375" style="36"/>
    <col min="8456" max="8456" width="31.33203125" style="36" bestFit="1" customWidth="1"/>
    <col min="8457" max="8457" width="15.6640625" style="36" bestFit="1" customWidth="1"/>
    <col min="8458" max="8458" width="44.6640625" style="36" bestFit="1" customWidth="1"/>
    <col min="8459" max="8459" width="6.33203125" style="36" bestFit="1" customWidth="1"/>
    <col min="8460" max="8460" width="15.5546875" style="36" bestFit="1" customWidth="1"/>
    <col min="8461" max="8705" width="9.109375" style="36"/>
    <col min="8706" max="8706" width="37.109375" style="36" customWidth="1"/>
    <col min="8707" max="8707" width="12.6640625" style="36" customWidth="1"/>
    <col min="8708" max="8708" width="41.5546875" style="36" customWidth="1"/>
    <col min="8709" max="8709" width="6.44140625" style="36" customWidth="1"/>
    <col min="8710" max="8710" width="18.33203125" style="36" bestFit="1" customWidth="1"/>
    <col min="8711" max="8711" width="9.109375" style="36"/>
    <col min="8712" max="8712" width="31.33203125" style="36" bestFit="1" customWidth="1"/>
    <col min="8713" max="8713" width="15.6640625" style="36" bestFit="1" customWidth="1"/>
    <col min="8714" max="8714" width="44.6640625" style="36" bestFit="1" customWidth="1"/>
    <col min="8715" max="8715" width="6.33203125" style="36" bestFit="1" customWidth="1"/>
    <col min="8716" max="8716" width="15.5546875" style="36" bestFit="1" customWidth="1"/>
    <col min="8717" max="8961" width="9.109375" style="36"/>
    <col min="8962" max="8962" width="37.109375" style="36" customWidth="1"/>
    <col min="8963" max="8963" width="12.6640625" style="36" customWidth="1"/>
    <col min="8964" max="8964" width="41.5546875" style="36" customWidth="1"/>
    <col min="8965" max="8965" width="6.44140625" style="36" customWidth="1"/>
    <col min="8966" max="8966" width="18.33203125" style="36" bestFit="1" customWidth="1"/>
    <col min="8967" max="8967" width="9.109375" style="36"/>
    <col min="8968" max="8968" width="31.33203125" style="36" bestFit="1" customWidth="1"/>
    <col min="8969" max="8969" width="15.6640625" style="36" bestFit="1" customWidth="1"/>
    <col min="8970" max="8970" width="44.6640625" style="36" bestFit="1" customWidth="1"/>
    <col min="8971" max="8971" width="6.33203125" style="36" bestFit="1" customWidth="1"/>
    <col min="8972" max="8972" width="15.5546875" style="36" bestFit="1" customWidth="1"/>
    <col min="8973" max="9217" width="9.109375" style="36"/>
    <col min="9218" max="9218" width="37.109375" style="36" customWidth="1"/>
    <col min="9219" max="9219" width="12.6640625" style="36" customWidth="1"/>
    <col min="9220" max="9220" width="41.5546875" style="36" customWidth="1"/>
    <col min="9221" max="9221" width="6.44140625" style="36" customWidth="1"/>
    <col min="9222" max="9222" width="18.33203125" style="36" bestFit="1" customWidth="1"/>
    <col min="9223" max="9223" width="9.109375" style="36"/>
    <col min="9224" max="9224" width="31.33203125" style="36" bestFit="1" customWidth="1"/>
    <col min="9225" max="9225" width="15.6640625" style="36" bestFit="1" customWidth="1"/>
    <col min="9226" max="9226" width="44.6640625" style="36" bestFit="1" customWidth="1"/>
    <col min="9227" max="9227" width="6.33203125" style="36" bestFit="1" customWidth="1"/>
    <col min="9228" max="9228" width="15.5546875" style="36" bestFit="1" customWidth="1"/>
    <col min="9229" max="9473" width="9.109375" style="36"/>
    <col min="9474" max="9474" width="37.109375" style="36" customWidth="1"/>
    <col min="9475" max="9475" width="12.6640625" style="36" customWidth="1"/>
    <col min="9476" max="9476" width="41.5546875" style="36" customWidth="1"/>
    <col min="9477" max="9477" width="6.44140625" style="36" customWidth="1"/>
    <col min="9478" max="9478" width="18.33203125" style="36" bestFit="1" customWidth="1"/>
    <col min="9479" max="9479" width="9.109375" style="36"/>
    <col min="9480" max="9480" width="31.33203125" style="36" bestFit="1" customWidth="1"/>
    <col min="9481" max="9481" width="15.6640625" style="36" bestFit="1" customWidth="1"/>
    <col min="9482" max="9482" width="44.6640625" style="36" bestFit="1" customWidth="1"/>
    <col min="9483" max="9483" width="6.33203125" style="36" bestFit="1" customWidth="1"/>
    <col min="9484" max="9484" width="15.5546875" style="36" bestFit="1" customWidth="1"/>
    <col min="9485" max="9729" width="9.109375" style="36"/>
    <col min="9730" max="9730" width="37.109375" style="36" customWidth="1"/>
    <col min="9731" max="9731" width="12.6640625" style="36" customWidth="1"/>
    <col min="9732" max="9732" width="41.5546875" style="36" customWidth="1"/>
    <col min="9733" max="9733" width="6.44140625" style="36" customWidth="1"/>
    <col min="9734" max="9734" width="18.33203125" style="36" bestFit="1" customWidth="1"/>
    <col min="9735" max="9735" width="9.109375" style="36"/>
    <col min="9736" max="9736" width="31.33203125" style="36" bestFit="1" customWidth="1"/>
    <col min="9737" max="9737" width="15.6640625" style="36" bestFit="1" customWidth="1"/>
    <col min="9738" max="9738" width="44.6640625" style="36" bestFit="1" customWidth="1"/>
    <col min="9739" max="9739" width="6.33203125" style="36" bestFit="1" customWidth="1"/>
    <col min="9740" max="9740" width="15.5546875" style="36" bestFit="1" customWidth="1"/>
    <col min="9741" max="9985" width="9.109375" style="36"/>
    <col min="9986" max="9986" width="37.109375" style="36" customWidth="1"/>
    <col min="9987" max="9987" width="12.6640625" style="36" customWidth="1"/>
    <col min="9988" max="9988" width="41.5546875" style="36" customWidth="1"/>
    <col min="9989" max="9989" width="6.44140625" style="36" customWidth="1"/>
    <col min="9990" max="9990" width="18.33203125" style="36" bestFit="1" customWidth="1"/>
    <col min="9991" max="9991" width="9.109375" style="36"/>
    <col min="9992" max="9992" width="31.33203125" style="36" bestFit="1" customWidth="1"/>
    <col min="9993" max="9993" width="15.6640625" style="36" bestFit="1" customWidth="1"/>
    <col min="9994" max="9994" width="44.6640625" style="36" bestFit="1" customWidth="1"/>
    <col min="9995" max="9995" width="6.33203125" style="36" bestFit="1" customWidth="1"/>
    <col min="9996" max="9996" width="15.5546875" style="36" bestFit="1" customWidth="1"/>
    <col min="9997" max="10241" width="9.109375" style="36"/>
    <col min="10242" max="10242" width="37.109375" style="36" customWidth="1"/>
    <col min="10243" max="10243" width="12.6640625" style="36" customWidth="1"/>
    <col min="10244" max="10244" width="41.5546875" style="36" customWidth="1"/>
    <col min="10245" max="10245" width="6.44140625" style="36" customWidth="1"/>
    <col min="10246" max="10246" width="18.33203125" style="36" bestFit="1" customWidth="1"/>
    <col min="10247" max="10247" width="9.109375" style="36"/>
    <col min="10248" max="10248" width="31.33203125" style="36" bestFit="1" customWidth="1"/>
    <col min="10249" max="10249" width="15.6640625" style="36" bestFit="1" customWidth="1"/>
    <col min="10250" max="10250" width="44.6640625" style="36" bestFit="1" customWidth="1"/>
    <col min="10251" max="10251" width="6.33203125" style="36" bestFit="1" customWidth="1"/>
    <col min="10252" max="10252" width="15.5546875" style="36" bestFit="1" customWidth="1"/>
    <col min="10253" max="10497" width="9.109375" style="36"/>
    <col min="10498" max="10498" width="37.109375" style="36" customWidth="1"/>
    <col min="10499" max="10499" width="12.6640625" style="36" customWidth="1"/>
    <col min="10500" max="10500" width="41.5546875" style="36" customWidth="1"/>
    <col min="10501" max="10501" width="6.44140625" style="36" customWidth="1"/>
    <col min="10502" max="10502" width="18.33203125" style="36" bestFit="1" customWidth="1"/>
    <col min="10503" max="10503" width="9.109375" style="36"/>
    <col min="10504" max="10504" width="31.33203125" style="36" bestFit="1" customWidth="1"/>
    <col min="10505" max="10505" width="15.6640625" style="36" bestFit="1" customWidth="1"/>
    <col min="10506" max="10506" width="44.6640625" style="36" bestFit="1" customWidth="1"/>
    <col min="10507" max="10507" width="6.33203125" style="36" bestFit="1" customWidth="1"/>
    <col min="10508" max="10508" width="15.5546875" style="36" bestFit="1" customWidth="1"/>
    <col min="10509" max="10753" width="9.109375" style="36"/>
    <col min="10754" max="10754" width="37.109375" style="36" customWidth="1"/>
    <col min="10755" max="10755" width="12.6640625" style="36" customWidth="1"/>
    <col min="10756" max="10756" width="41.5546875" style="36" customWidth="1"/>
    <col min="10757" max="10757" width="6.44140625" style="36" customWidth="1"/>
    <col min="10758" max="10758" width="18.33203125" style="36" bestFit="1" customWidth="1"/>
    <col min="10759" max="10759" width="9.109375" style="36"/>
    <col min="10760" max="10760" width="31.33203125" style="36" bestFit="1" customWidth="1"/>
    <col min="10761" max="10761" width="15.6640625" style="36" bestFit="1" customWidth="1"/>
    <col min="10762" max="10762" width="44.6640625" style="36" bestFit="1" customWidth="1"/>
    <col min="10763" max="10763" width="6.33203125" style="36" bestFit="1" customWidth="1"/>
    <col min="10764" max="10764" width="15.5546875" style="36" bestFit="1" customWidth="1"/>
    <col min="10765" max="11009" width="9.109375" style="36"/>
    <col min="11010" max="11010" width="37.109375" style="36" customWidth="1"/>
    <col min="11011" max="11011" width="12.6640625" style="36" customWidth="1"/>
    <col min="11012" max="11012" width="41.5546875" style="36" customWidth="1"/>
    <col min="11013" max="11013" width="6.44140625" style="36" customWidth="1"/>
    <col min="11014" max="11014" width="18.33203125" style="36" bestFit="1" customWidth="1"/>
    <col min="11015" max="11015" width="9.109375" style="36"/>
    <col min="11016" max="11016" width="31.33203125" style="36" bestFit="1" customWidth="1"/>
    <col min="11017" max="11017" width="15.6640625" style="36" bestFit="1" customWidth="1"/>
    <col min="11018" max="11018" width="44.6640625" style="36" bestFit="1" customWidth="1"/>
    <col min="11019" max="11019" width="6.33203125" style="36" bestFit="1" customWidth="1"/>
    <col min="11020" max="11020" width="15.5546875" style="36" bestFit="1" customWidth="1"/>
    <col min="11021" max="11265" width="9.109375" style="36"/>
    <col min="11266" max="11266" width="37.109375" style="36" customWidth="1"/>
    <col min="11267" max="11267" width="12.6640625" style="36" customWidth="1"/>
    <col min="11268" max="11268" width="41.5546875" style="36" customWidth="1"/>
    <col min="11269" max="11269" width="6.44140625" style="36" customWidth="1"/>
    <col min="11270" max="11270" width="18.33203125" style="36" bestFit="1" customWidth="1"/>
    <col min="11271" max="11271" width="9.109375" style="36"/>
    <col min="11272" max="11272" width="31.33203125" style="36" bestFit="1" customWidth="1"/>
    <col min="11273" max="11273" width="15.6640625" style="36" bestFit="1" customWidth="1"/>
    <col min="11274" max="11274" width="44.6640625" style="36" bestFit="1" customWidth="1"/>
    <col min="11275" max="11275" width="6.33203125" style="36" bestFit="1" customWidth="1"/>
    <col min="11276" max="11276" width="15.5546875" style="36" bestFit="1" customWidth="1"/>
    <col min="11277" max="11521" width="9.109375" style="36"/>
    <col min="11522" max="11522" width="37.109375" style="36" customWidth="1"/>
    <col min="11523" max="11523" width="12.6640625" style="36" customWidth="1"/>
    <col min="11524" max="11524" width="41.5546875" style="36" customWidth="1"/>
    <col min="11525" max="11525" width="6.44140625" style="36" customWidth="1"/>
    <col min="11526" max="11526" width="18.33203125" style="36" bestFit="1" customWidth="1"/>
    <col min="11527" max="11527" width="9.109375" style="36"/>
    <col min="11528" max="11528" width="31.33203125" style="36" bestFit="1" customWidth="1"/>
    <col min="11529" max="11529" width="15.6640625" style="36" bestFit="1" customWidth="1"/>
    <col min="11530" max="11530" width="44.6640625" style="36" bestFit="1" customWidth="1"/>
    <col min="11531" max="11531" width="6.33203125" style="36" bestFit="1" customWidth="1"/>
    <col min="11532" max="11532" width="15.5546875" style="36" bestFit="1" customWidth="1"/>
    <col min="11533" max="11777" width="9.109375" style="36"/>
    <col min="11778" max="11778" width="37.109375" style="36" customWidth="1"/>
    <col min="11779" max="11779" width="12.6640625" style="36" customWidth="1"/>
    <col min="11780" max="11780" width="41.5546875" style="36" customWidth="1"/>
    <col min="11781" max="11781" width="6.44140625" style="36" customWidth="1"/>
    <col min="11782" max="11782" width="18.33203125" style="36" bestFit="1" customWidth="1"/>
    <col min="11783" max="11783" width="9.109375" style="36"/>
    <col min="11784" max="11784" width="31.33203125" style="36" bestFit="1" customWidth="1"/>
    <col min="11785" max="11785" width="15.6640625" style="36" bestFit="1" customWidth="1"/>
    <col min="11786" max="11786" width="44.6640625" style="36" bestFit="1" customWidth="1"/>
    <col min="11787" max="11787" width="6.33203125" style="36" bestFit="1" customWidth="1"/>
    <col min="11788" max="11788" width="15.5546875" style="36" bestFit="1" customWidth="1"/>
    <col min="11789" max="12033" width="9.109375" style="36"/>
    <col min="12034" max="12034" width="37.109375" style="36" customWidth="1"/>
    <col min="12035" max="12035" width="12.6640625" style="36" customWidth="1"/>
    <col min="12036" max="12036" width="41.5546875" style="36" customWidth="1"/>
    <col min="12037" max="12037" width="6.44140625" style="36" customWidth="1"/>
    <col min="12038" max="12038" width="18.33203125" style="36" bestFit="1" customWidth="1"/>
    <col min="12039" max="12039" width="9.109375" style="36"/>
    <col min="12040" max="12040" width="31.33203125" style="36" bestFit="1" customWidth="1"/>
    <col min="12041" max="12041" width="15.6640625" style="36" bestFit="1" customWidth="1"/>
    <col min="12042" max="12042" width="44.6640625" style="36" bestFit="1" customWidth="1"/>
    <col min="12043" max="12043" width="6.33203125" style="36" bestFit="1" customWidth="1"/>
    <col min="12044" max="12044" width="15.5546875" style="36" bestFit="1" customWidth="1"/>
    <col min="12045" max="12289" width="9.109375" style="36"/>
    <col min="12290" max="12290" width="37.109375" style="36" customWidth="1"/>
    <col min="12291" max="12291" width="12.6640625" style="36" customWidth="1"/>
    <col min="12292" max="12292" width="41.5546875" style="36" customWidth="1"/>
    <col min="12293" max="12293" width="6.44140625" style="36" customWidth="1"/>
    <col min="12294" max="12294" width="18.33203125" style="36" bestFit="1" customWidth="1"/>
    <col min="12295" max="12295" width="9.109375" style="36"/>
    <col min="12296" max="12296" width="31.33203125" style="36" bestFit="1" customWidth="1"/>
    <col min="12297" max="12297" width="15.6640625" style="36" bestFit="1" customWidth="1"/>
    <col min="12298" max="12298" width="44.6640625" style="36" bestFit="1" customWidth="1"/>
    <col min="12299" max="12299" width="6.33203125" style="36" bestFit="1" customWidth="1"/>
    <col min="12300" max="12300" width="15.5546875" style="36" bestFit="1" customWidth="1"/>
    <col min="12301" max="12545" width="9.109375" style="36"/>
    <col min="12546" max="12546" width="37.109375" style="36" customWidth="1"/>
    <col min="12547" max="12547" width="12.6640625" style="36" customWidth="1"/>
    <col min="12548" max="12548" width="41.5546875" style="36" customWidth="1"/>
    <col min="12549" max="12549" width="6.44140625" style="36" customWidth="1"/>
    <col min="12550" max="12550" width="18.33203125" style="36" bestFit="1" customWidth="1"/>
    <col min="12551" max="12551" width="9.109375" style="36"/>
    <col min="12552" max="12552" width="31.33203125" style="36" bestFit="1" customWidth="1"/>
    <col min="12553" max="12553" width="15.6640625" style="36" bestFit="1" customWidth="1"/>
    <col min="12554" max="12554" width="44.6640625" style="36" bestFit="1" customWidth="1"/>
    <col min="12555" max="12555" width="6.33203125" style="36" bestFit="1" customWidth="1"/>
    <col min="12556" max="12556" width="15.5546875" style="36" bestFit="1" customWidth="1"/>
    <col min="12557" max="12801" width="9.109375" style="36"/>
    <col min="12802" max="12802" width="37.109375" style="36" customWidth="1"/>
    <col min="12803" max="12803" width="12.6640625" style="36" customWidth="1"/>
    <col min="12804" max="12804" width="41.5546875" style="36" customWidth="1"/>
    <col min="12805" max="12805" width="6.44140625" style="36" customWidth="1"/>
    <col min="12806" max="12806" width="18.33203125" style="36" bestFit="1" customWidth="1"/>
    <col min="12807" max="12807" width="9.109375" style="36"/>
    <col min="12808" max="12808" width="31.33203125" style="36" bestFit="1" customWidth="1"/>
    <col min="12809" max="12809" width="15.6640625" style="36" bestFit="1" customWidth="1"/>
    <col min="12810" max="12810" width="44.6640625" style="36" bestFit="1" customWidth="1"/>
    <col min="12811" max="12811" width="6.33203125" style="36" bestFit="1" customWidth="1"/>
    <col min="12812" max="12812" width="15.5546875" style="36" bestFit="1" customWidth="1"/>
    <col min="12813" max="13057" width="9.109375" style="36"/>
    <col min="13058" max="13058" width="37.109375" style="36" customWidth="1"/>
    <col min="13059" max="13059" width="12.6640625" style="36" customWidth="1"/>
    <col min="13060" max="13060" width="41.5546875" style="36" customWidth="1"/>
    <col min="13061" max="13061" width="6.44140625" style="36" customWidth="1"/>
    <col min="13062" max="13062" width="18.33203125" style="36" bestFit="1" customWidth="1"/>
    <col min="13063" max="13063" width="9.109375" style="36"/>
    <col min="13064" max="13064" width="31.33203125" style="36" bestFit="1" customWidth="1"/>
    <col min="13065" max="13065" width="15.6640625" style="36" bestFit="1" customWidth="1"/>
    <col min="13066" max="13066" width="44.6640625" style="36" bestFit="1" customWidth="1"/>
    <col min="13067" max="13067" width="6.33203125" style="36" bestFit="1" customWidth="1"/>
    <col min="13068" max="13068" width="15.5546875" style="36" bestFit="1" customWidth="1"/>
    <col min="13069" max="13313" width="9.109375" style="36"/>
    <col min="13314" max="13314" width="37.109375" style="36" customWidth="1"/>
    <col min="13315" max="13315" width="12.6640625" style="36" customWidth="1"/>
    <col min="13316" max="13316" width="41.5546875" style="36" customWidth="1"/>
    <col min="13317" max="13317" width="6.44140625" style="36" customWidth="1"/>
    <col min="13318" max="13318" width="18.33203125" style="36" bestFit="1" customWidth="1"/>
    <col min="13319" max="13319" width="9.109375" style="36"/>
    <col min="13320" max="13320" width="31.33203125" style="36" bestFit="1" customWidth="1"/>
    <col min="13321" max="13321" width="15.6640625" style="36" bestFit="1" customWidth="1"/>
    <col min="13322" max="13322" width="44.6640625" style="36" bestFit="1" customWidth="1"/>
    <col min="13323" max="13323" width="6.33203125" style="36" bestFit="1" customWidth="1"/>
    <col min="13324" max="13324" width="15.5546875" style="36" bestFit="1" customWidth="1"/>
    <col min="13325" max="13569" width="9.109375" style="36"/>
    <col min="13570" max="13570" width="37.109375" style="36" customWidth="1"/>
    <col min="13571" max="13571" width="12.6640625" style="36" customWidth="1"/>
    <col min="13572" max="13572" width="41.5546875" style="36" customWidth="1"/>
    <col min="13573" max="13573" width="6.44140625" style="36" customWidth="1"/>
    <col min="13574" max="13574" width="18.33203125" style="36" bestFit="1" customWidth="1"/>
    <col min="13575" max="13575" width="9.109375" style="36"/>
    <col min="13576" max="13576" width="31.33203125" style="36" bestFit="1" customWidth="1"/>
    <col min="13577" max="13577" width="15.6640625" style="36" bestFit="1" customWidth="1"/>
    <col min="13578" max="13578" width="44.6640625" style="36" bestFit="1" customWidth="1"/>
    <col min="13579" max="13579" width="6.33203125" style="36" bestFit="1" customWidth="1"/>
    <col min="13580" max="13580" width="15.5546875" style="36" bestFit="1" customWidth="1"/>
    <col min="13581" max="13825" width="9.109375" style="36"/>
    <col min="13826" max="13826" width="37.109375" style="36" customWidth="1"/>
    <col min="13827" max="13827" width="12.6640625" style="36" customWidth="1"/>
    <col min="13828" max="13828" width="41.5546875" style="36" customWidth="1"/>
    <col min="13829" max="13829" width="6.44140625" style="36" customWidth="1"/>
    <col min="13830" max="13830" width="18.33203125" style="36" bestFit="1" customWidth="1"/>
    <col min="13831" max="13831" width="9.109375" style="36"/>
    <col min="13832" max="13832" width="31.33203125" style="36" bestFit="1" customWidth="1"/>
    <col min="13833" max="13833" width="15.6640625" style="36" bestFit="1" customWidth="1"/>
    <col min="13834" max="13834" width="44.6640625" style="36" bestFit="1" customWidth="1"/>
    <col min="13835" max="13835" width="6.33203125" style="36" bestFit="1" customWidth="1"/>
    <col min="13836" max="13836" width="15.5546875" style="36" bestFit="1" customWidth="1"/>
    <col min="13837" max="14081" width="9.109375" style="36"/>
    <col min="14082" max="14082" width="37.109375" style="36" customWidth="1"/>
    <col min="14083" max="14083" width="12.6640625" style="36" customWidth="1"/>
    <col min="14084" max="14084" width="41.5546875" style="36" customWidth="1"/>
    <col min="14085" max="14085" width="6.44140625" style="36" customWidth="1"/>
    <col min="14086" max="14086" width="18.33203125" style="36" bestFit="1" customWidth="1"/>
    <col min="14087" max="14087" width="9.109375" style="36"/>
    <col min="14088" max="14088" width="31.33203125" style="36" bestFit="1" customWidth="1"/>
    <col min="14089" max="14089" width="15.6640625" style="36" bestFit="1" customWidth="1"/>
    <col min="14090" max="14090" width="44.6640625" style="36" bestFit="1" customWidth="1"/>
    <col min="14091" max="14091" width="6.33203125" style="36" bestFit="1" customWidth="1"/>
    <col min="14092" max="14092" width="15.5546875" style="36" bestFit="1" customWidth="1"/>
    <col min="14093" max="14337" width="9.109375" style="36"/>
    <col min="14338" max="14338" width="37.109375" style="36" customWidth="1"/>
    <col min="14339" max="14339" width="12.6640625" style="36" customWidth="1"/>
    <col min="14340" max="14340" width="41.5546875" style="36" customWidth="1"/>
    <col min="14341" max="14341" width="6.44140625" style="36" customWidth="1"/>
    <col min="14342" max="14342" width="18.33203125" style="36" bestFit="1" customWidth="1"/>
    <col min="14343" max="14343" width="9.109375" style="36"/>
    <col min="14344" max="14344" width="31.33203125" style="36" bestFit="1" customWidth="1"/>
    <col min="14345" max="14345" width="15.6640625" style="36" bestFit="1" customWidth="1"/>
    <col min="14346" max="14346" width="44.6640625" style="36" bestFit="1" customWidth="1"/>
    <col min="14347" max="14347" width="6.33203125" style="36" bestFit="1" customWidth="1"/>
    <col min="14348" max="14348" width="15.5546875" style="36" bestFit="1" customWidth="1"/>
    <col min="14349" max="14593" width="9.109375" style="36"/>
    <col min="14594" max="14594" width="37.109375" style="36" customWidth="1"/>
    <col min="14595" max="14595" width="12.6640625" style="36" customWidth="1"/>
    <col min="14596" max="14596" width="41.5546875" style="36" customWidth="1"/>
    <col min="14597" max="14597" width="6.44140625" style="36" customWidth="1"/>
    <col min="14598" max="14598" width="18.33203125" style="36" bestFit="1" customWidth="1"/>
    <col min="14599" max="14599" width="9.109375" style="36"/>
    <col min="14600" max="14600" width="31.33203125" style="36" bestFit="1" customWidth="1"/>
    <col min="14601" max="14601" width="15.6640625" style="36" bestFit="1" customWidth="1"/>
    <col min="14602" max="14602" width="44.6640625" style="36" bestFit="1" customWidth="1"/>
    <col min="14603" max="14603" width="6.33203125" style="36" bestFit="1" customWidth="1"/>
    <col min="14604" max="14604" width="15.5546875" style="36" bestFit="1" customWidth="1"/>
    <col min="14605" max="14849" width="9.109375" style="36"/>
    <col min="14850" max="14850" width="37.109375" style="36" customWidth="1"/>
    <col min="14851" max="14851" width="12.6640625" style="36" customWidth="1"/>
    <col min="14852" max="14852" width="41.5546875" style="36" customWidth="1"/>
    <col min="14853" max="14853" width="6.44140625" style="36" customWidth="1"/>
    <col min="14854" max="14854" width="18.33203125" style="36" bestFit="1" customWidth="1"/>
    <col min="14855" max="14855" width="9.109375" style="36"/>
    <col min="14856" max="14856" width="31.33203125" style="36" bestFit="1" customWidth="1"/>
    <col min="14857" max="14857" width="15.6640625" style="36" bestFit="1" customWidth="1"/>
    <col min="14858" max="14858" width="44.6640625" style="36" bestFit="1" customWidth="1"/>
    <col min="14859" max="14859" width="6.33203125" style="36" bestFit="1" customWidth="1"/>
    <col min="14860" max="14860" width="15.5546875" style="36" bestFit="1" customWidth="1"/>
    <col min="14861" max="15105" width="9.109375" style="36"/>
    <col min="15106" max="15106" width="37.109375" style="36" customWidth="1"/>
    <col min="15107" max="15107" width="12.6640625" style="36" customWidth="1"/>
    <col min="15108" max="15108" width="41.5546875" style="36" customWidth="1"/>
    <col min="15109" max="15109" width="6.44140625" style="36" customWidth="1"/>
    <col min="15110" max="15110" width="18.33203125" style="36" bestFit="1" customWidth="1"/>
    <col min="15111" max="15111" width="9.109375" style="36"/>
    <col min="15112" max="15112" width="31.33203125" style="36" bestFit="1" customWidth="1"/>
    <col min="15113" max="15113" width="15.6640625" style="36" bestFit="1" customWidth="1"/>
    <col min="15114" max="15114" width="44.6640625" style="36" bestFit="1" customWidth="1"/>
    <col min="15115" max="15115" width="6.33203125" style="36" bestFit="1" customWidth="1"/>
    <col min="15116" max="15116" width="15.5546875" style="36" bestFit="1" customWidth="1"/>
    <col min="15117" max="15361" width="9.109375" style="36"/>
    <col min="15362" max="15362" width="37.109375" style="36" customWidth="1"/>
    <col min="15363" max="15363" width="12.6640625" style="36" customWidth="1"/>
    <col min="15364" max="15364" width="41.5546875" style="36" customWidth="1"/>
    <col min="15365" max="15365" width="6.44140625" style="36" customWidth="1"/>
    <col min="15366" max="15366" width="18.33203125" style="36" bestFit="1" customWidth="1"/>
    <col min="15367" max="15367" width="9.109375" style="36"/>
    <col min="15368" max="15368" width="31.33203125" style="36" bestFit="1" customWidth="1"/>
    <col min="15369" max="15369" width="15.6640625" style="36" bestFit="1" customWidth="1"/>
    <col min="15370" max="15370" width="44.6640625" style="36" bestFit="1" customWidth="1"/>
    <col min="15371" max="15371" width="6.33203125" style="36" bestFit="1" customWidth="1"/>
    <col min="15372" max="15372" width="15.5546875" style="36" bestFit="1" customWidth="1"/>
    <col min="15373" max="15617" width="9.109375" style="36"/>
    <col min="15618" max="15618" width="37.109375" style="36" customWidth="1"/>
    <col min="15619" max="15619" width="12.6640625" style="36" customWidth="1"/>
    <col min="15620" max="15620" width="41.5546875" style="36" customWidth="1"/>
    <col min="15621" max="15621" width="6.44140625" style="36" customWidth="1"/>
    <col min="15622" max="15622" width="18.33203125" style="36" bestFit="1" customWidth="1"/>
    <col min="15623" max="15623" width="9.109375" style="36"/>
    <col min="15624" max="15624" width="31.33203125" style="36" bestFit="1" customWidth="1"/>
    <col min="15625" max="15625" width="15.6640625" style="36" bestFit="1" customWidth="1"/>
    <col min="15626" max="15626" width="44.6640625" style="36" bestFit="1" customWidth="1"/>
    <col min="15627" max="15627" width="6.33203125" style="36" bestFit="1" customWidth="1"/>
    <col min="15628" max="15628" width="15.5546875" style="36" bestFit="1" customWidth="1"/>
    <col min="15629" max="15873" width="9.109375" style="36"/>
    <col min="15874" max="15874" width="37.109375" style="36" customWidth="1"/>
    <col min="15875" max="15875" width="12.6640625" style="36" customWidth="1"/>
    <col min="15876" max="15876" width="41.5546875" style="36" customWidth="1"/>
    <col min="15877" max="15877" width="6.44140625" style="36" customWidth="1"/>
    <col min="15878" max="15878" width="18.33203125" style="36" bestFit="1" customWidth="1"/>
    <col min="15879" max="15879" width="9.109375" style="36"/>
    <col min="15880" max="15880" width="31.33203125" style="36" bestFit="1" customWidth="1"/>
    <col min="15881" max="15881" width="15.6640625" style="36" bestFit="1" customWidth="1"/>
    <col min="15882" max="15882" width="44.6640625" style="36" bestFit="1" customWidth="1"/>
    <col min="15883" max="15883" width="6.33203125" style="36" bestFit="1" customWidth="1"/>
    <col min="15884" max="15884" width="15.5546875" style="36" bestFit="1" customWidth="1"/>
    <col min="15885" max="16129" width="9.109375" style="36"/>
    <col min="16130" max="16130" width="37.109375" style="36" customWidth="1"/>
    <col min="16131" max="16131" width="12.6640625" style="36" customWidth="1"/>
    <col min="16132" max="16132" width="41.5546875" style="36" customWidth="1"/>
    <col min="16133" max="16133" width="6.44140625" style="36" customWidth="1"/>
    <col min="16134" max="16134" width="18.33203125" style="36" bestFit="1" customWidth="1"/>
    <col min="16135" max="16135" width="9.109375" style="36"/>
    <col min="16136" max="16136" width="31.33203125" style="36" bestFit="1" customWidth="1"/>
    <col min="16137" max="16137" width="15.6640625" style="36" bestFit="1" customWidth="1"/>
    <col min="16138" max="16138" width="44.6640625" style="36" bestFit="1" customWidth="1"/>
    <col min="16139" max="16139" width="6.33203125" style="36" bestFit="1" customWidth="1"/>
    <col min="16140" max="16140" width="15.5546875" style="36" bestFit="1" customWidth="1"/>
    <col min="16141" max="16384" width="9.109375" style="36"/>
  </cols>
  <sheetData>
    <row r="2" spans="2:6">
      <c r="B2" s="35" t="s">
        <v>73</v>
      </c>
      <c r="C2" s="569" t="s">
        <v>142</v>
      </c>
      <c r="D2" s="570"/>
      <c r="E2" s="570"/>
      <c r="F2" s="570"/>
    </row>
    <row r="3" spans="2:6" ht="41.4">
      <c r="B3" s="239" t="s">
        <v>1</v>
      </c>
      <c r="C3" s="239" t="s">
        <v>2</v>
      </c>
      <c r="D3" s="37" t="s">
        <v>3</v>
      </c>
      <c r="E3" s="232" t="s">
        <v>74</v>
      </c>
      <c r="F3" s="240" t="s">
        <v>5</v>
      </c>
    </row>
    <row r="4" spans="2:6" ht="25.5" customHeight="1">
      <c r="B4" s="571" t="s">
        <v>75</v>
      </c>
      <c r="C4" s="573" t="s">
        <v>76</v>
      </c>
      <c r="D4" s="241" t="s">
        <v>131</v>
      </c>
      <c r="E4" s="242"/>
      <c r="F4" s="243">
        <v>600000</v>
      </c>
    </row>
    <row r="5" spans="2:6">
      <c r="B5" s="572"/>
      <c r="C5" s="574"/>
      <c r="D5" s="244" t="s">
        <v>132</v>
      </c>
      <c r="E5" s="242"/>
      <c r="F5" s="38">
        <v>750000</v>
      </c>
    </row>
    <row r="6" spans="2:6">
      <c r="B6" s="572"/>
      <c r="C6" s="574"/>
      <c r="D6" s="241" t="s">
        <v>133</v>
      </c>
      <c r="E6" s="242"/>
      <c r="F6" s="38">
        <v>2332528.5</v>
      </c>
    </row>
    <row r="7" spans="2:6">
      <c r="B7" s="572"/>
      <c r="C7" s="574"/>
      <c r="D7" s="241" t="s">
        <v>134</v>
      </c>
      <c r="E7" s="242"/>
      <c r="F7" s="38">
        <v>1300000</v>
      </c>
    </row>
    <row r="8" spans="2:6">
      <c r="B8" s="572"/>
      <c r="C8" s="574"/>
      <c r="D8" s="241" t="s">
        <v>135</v>
      </c>
      <c r="E8" s="242"/>
      <c r="F8" s="38">
        <v>1300000</v>
      </c>
    </row>
    <row r="9" spans="2:6">
      <c r="B9" s="572"/>
      <c r="C9" s="575"/>
      <c r="D9" s="241" t="s">
        <v>136</v>
      </c>
      <c r="E9" s="242"/>
      <c r="F9" s="38">
        <v>1300000</v>
      </c>
    </row>
    <row r="10" spans="2:6">
      <c r="B10" s="566" t="s">
        <v>79</v>
      </c>
      <c r="C10" s="567"/>
      <c r="D10" s="567"/>
      <c r="E10" s="568"/>
      <c r="F10" s="39">
        <f>SUM(F4:F9)</f>
        <v>7582528.5</v>
      </c>
    </row>
    <row r="11" spans="2:6">
      <c r="B11" s="576" t="s">
        <v>6</v>
      </c>
      <c r="C11" s="578" t="s">
        <v>80</v>
      </c>
      <c r="D11" s="40" t="s">
        <v>137</v>
      </c>
      <c r="E11" s="245" t="s">
        <v>138</v>
      </c>
      <c r="F11" s="152">
        <v>4617600</v>
      </c>
    </row>
    <row r="12" spans="2:6">
      <c r="B12" s="576"/>
      <c r="C12" s="578"/>
      <c r="D12" s="41" t="s">
        <v>143</v>
      </c>
      <c r="E12" s="246" t="s">
        <v>138</v>
      </c>
      <c r="F12" s="152">
        <v>503000</v>
      </c>
    </row>
    <row r="13" spans="2:6">
      <c r="B13" s="576"/>
      <c r="C13" s="579"/>
      <c r="D13" s="247"/>
      <c r="E13" s="246"/>
      <c r="F13" s="152">
        <v>0</v>
      </c>
    </row>
    <row r="14" spans="2:6">
      <c r="B14" s="576"/>
      <c r="C14" s="579"/>
      <c r="D14" s="248"/>
      <c r="E14" s="237"/>
      <c r="F14" s="243"/>
    </row>
    <row r="15" spans="2:6">
      <c r="B15" s="577"/>
      <c r="C15" s="580" t="s">
        <v>81</v>
      </c>
      <c r="D15" s="41" t="s">
        <v>139</v>
      </c>
      <c r="E15" s="237"/>
      <c r="F15" s="42">
        <v>240000</v>
      </c>
    </row>
    <row r="16" spans="2:6" ht="27.6">
      <c r="B16" s="577"/>
      <c r="C16" s="581"/>
      <c r="D16" s="41" t="s">
        <v>140</v>
      </c>
      <c r="E16" s="245"/>
      <c r="F16" s="249">
        <v>1679299.06</v>
      </c>
    </row>
    <row r="17" spans="2:6">
      <c r="B17" s="577"/>
      <c r="C17" s="581"/>
      <c r="D17" s="41"/>
      <c r="E17" s="237" t="s">
        <v>138</v>
      </c>
      <c r="F17" s="43"/>
    </row>
    <row r="18" spans="2:6">
      <c r="B18" s="577"/>
      <c r="C18" s="581"/>
      <c r="D18" s="41"/>
      <c r="E18" s="237"/>
      <c r="F18" s="44"/>
    </row>
    <row r="19" spans="2:6">
      <c r="B19" s="582" t="s">
        <v>77</v>
      </c>
      <c r="C19" s="582" t="s">
        <v>141</v>
      </c>
      <c r="D19" s="45"/>
      <c r="E19" s="250"/>
      <c r="F19" s="251">
        <v>0</v>
      </c>
    </row>
    <row r="20" spans="2:6">
      <c r="B20" s="582"/>
      <c r="C20" s="582"/>
      <c r="D20" s="252"/>
      <c r="E20" s="250"/>
      <c r="F20" s="251">
        <v>0</v>
      </c>
    </row>
    <row r="21" spans="2:6">
      <c r="B21" s="582"/>
      <c r="C21" s="582"/>
      <c r="D21" s="252"/>
      <c r="E21" s="250"/>
      <c r="F21" s="251">
        <v>0</v>
      </c>
    </row>
    <row r="22" spans="2:6" ht="14.4" thickBot="1">
      <c r="B22" s="582"/>
      <c r="C22" s="582"/>
      <c r="D22" s="46"/>
      <c r="E22" s="250"/>
      <c r="F22" s="251">
        <v>0</v>
      </c>
    </row>
    <row r="23" spans="2:6" ht="14.4" thickBot="1">
      <c r="B23" s="47"/>
      <c r="C23" s="47"/>
      <c r="D23" s="47"/>
      <c r="E23" s="48"/>
      <c r="F23" s="49">
        <f>SUM(F10:F22)</f>
        <v>14622427.560000001</v>
      </c>
    </row>
  </sheetData>
  <sheetProtection selectLockedCells="1" selectUnlockedCells="1"/>
  <mergeCells count="9">
    <mergeCell ref="B19:B22"/>
    <mergeCell ref="C19:C22"/>
    <mergeCell ref="B10:E10"/>
    <mergeCell ref="C2:F2"/>
    <mergeCell ref="B4:B9"/>
    <mergeCell ref="C4:C9"/>
    <mergeCell ref="B11:B18"/>
    <mergeCell ref="C11:C14"/>
    <mergeCell ref="C15:C18"/>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15"/>
  <dimension ref="B2:O39"/>
  <sheetViews>
    <sheetView zoomScaleNormal="100" workbookViewId="0"/>
  </sheetViews>
  <sheetFormatPr defaultColWidth="9.109375" defaultRowHeight="13.8"/>
  <cols>
    <col min="1" max="1" width="9.109375" style="16"/>
    <col min="2" max="2" width="33.44140625" style="16" customWidth="1"/>
    <col min="3" max="3" width="19" style="16" customWidth="1"/>
    <col min="4" max="4" width="44.44140625" style="16" customWidth="1"/>
    <col min="5" max="6" width="18.5546875" style="16" customWidth="1"/>
    <col min="7" max="13" width="9.109375" style="16"/>
    <col min="14" max="14" width="5.5546875" style="16" customWidth="1"/>
    <col min="15" max="16384" width="9.109375" style="16"/>
  </cols>
  <sheetData>
    <row r="2" spans="2:15">
      <c r="B2" s="552" t="s">
        <v>144</v>
      </c>
      <c r="C2" s="552"/>
      <c r="D2" s="552"/>
      <c r="E2" s="552"/>
      <c r="F2" s="552"/>
    </row>
    <row r="3" spans="2:15">
      <c r="B3" s="17" t="s">
        <v>70</v>
      </c>
      <c r="C3" s="585"/>
      <c r="D3" s="585"/>
      <c r="E3" s="585"/>
      <c r="F3" s="3"/>
    </row>
    <row r="4" spans="2:15" ht="27.6">
      <c r="B4" s="201" t="s">
        <v>1</v>
      </c>
      <c r="C4" s="201" t="s">
        <v>2</v>
      </c>
      <c r="D4" s="201" t="s">
        <v>3</v>
      </c>
      <c r="E4" s="202" t="s">
        <v>4</v>
      </c>
      <c r="F4" s="203" t="s">
        <v>5</v>
      </c>
    </row>
    <row r="5" spans="2:15" ht="69">
      <c r="B5" s="539" t="s">
        <v>50</v>
      </c>
      <c r="C5" s="586" t="s">
        <v>145</v>
      </c>
      <c r="D5" s="228" t="s">
        <v>146</v>
      </c>
      <c r="E5" s="228">
        <v>1</v>
      </c>
      <c r="F5" s="170">
        <v>4000000</v>
      </c>
    </row>
    <row r="6" spans="2:15" ht="41.4">
      <c r="B6" s="539"/>
      <c r="C6" s="554"/>
      <c r="D6" s="228" t="s">
        <v>147</v>
      </c>
      <c r="E6" s="228">
        <v>112</v>
      </c>
      <c r="F6" s="170">
        <v>4024444.44</v>
      </c>
    </row>
    <row r="7" spans="2:15" ht="96.6">
      <c r="B7" s="539"/>
      <c r="C7" s="554"/>
      <c r="D7" s="228" t="s">
        <v>148</v>
      </c>
      <c r="E7" s="228">
        <v>6</v>
      </c>
      <c r="F7" s="224">
        <v>2461082.2999999998</v>
      </c>
    </row>
    <row r="8" spans="2:15">
      <c r="B8" s="539"/>
      <c r="C8" s="587"/>
      <c r="D8" s="253"/>
      <c r="E8" s="254"/>
      <c r="F8" s="255">
        <f>SUM(F5:F7)</f>
        <v>10485526.739999998</v>
      </c>
    </row>
    <row r="9" spans="2:15">
      <c r="B9" s="586" t="s">
        <v>6</v>
      </c>
      <c r="C9" s="588" t="s">
        <v>11</v>
      </c>
      <c r="D9" s="228" t="s">
        <v>149</v>
      </c>
      <c r="E9" s="223" t="s">
        <v>180</v>
      </c>
      <c r="F9" s="224">
        <v>586707.72</v>
      </c>
    </row>
    <row r="10" spans="2:15" ht="55.2">
      <c r="B10" s="554"/>
      <c r="C10" s="548"/>
      <c r="D10" s="223" t="s">
        <v>181</v>
      </c>
      <c r="E10" s="223">
        <v>32</v>
      </c>
      <c r="F10" s="224">
        <v>59413.440000000002</v>
      </c>
    </row>
    <row r="11" spans="2:15" ht="27.6">
      <c r="B11" s="554"/>
      <c r="C11" s="548"/>
      <c r="D11" s="223" t="s">
        <v>182</v>
      </c>
      <c r="E11" s="223">
        <v>22</v>
      </c>
      <c r="F11" s="224">
        <v>61899.86</v>
      </c>
    </row>
    <row r="12" spans="2:15" ht="27.6">
      <c r="B12" s="554"/>
      <c r="C12" s="548"/>
      <c r="D12" s="223" t="s">
        <v>183</v>
      </c>
      <c r="E12" s="223">
        <v>10</v>
      </c>
      <c r="F12" s="224">
        <v>26795.3</v>
      </c>
    </row>
    <row r="13" spans="2:15">
      <c r="B13" s="554"/>
      <c r="C13" s="548"/>
      <c r="D13" s="228" t="s">
        <v>150</v>
      </c>
      <c r="E13" s="228" t="s">
        <v>151</v>
      </c>
      <c r="F13" s="229">
        <v>95089.8</v>
      </c>
    </row>
    <row r="14" spans="2:15" ht="27.6">
      <c r="B14" s="554"/>
      <c r="C14" s="548"/>
      <c r="D14" s="228" t="s">
        <v>152</v>
      </c>
      <c r="E14" s="228">
        <v>24</v>
      </c>
      <c r="F14" s="229">
        <v>186720</v>
      </c>
    </row>
    <row r="15" spans="2:15" ht="27.6">
      <c r="B15" s="554"/>
      <c r="C15" s="548"/>
      <c r="D15" s="228" t="s">
        <v>153</v>
      </c>
      <c r="E15" s="228">
        <v>72</v>
      </c>
      <c r="F15" s="224">
        <v>228000</v>
      </c>
      <c r="G15" s="592" t="s">
        <v>186</v>
      </c>
      <c r="H15" s="593"/>
      <c r="I15" s="593"/>
      <c r="J15" s="593"/>
      <c r="K15" s="593"/>
      <c r="L15" s="593"/>
      <c r="M15" s="593"/>
      <c r="N15" s="593"/>
      <c r="O15" s="593"/>
    </row>
    <row r="16" spans="2:15" ht="27.6">
      <c r="B16" s="554"/>
      <c r="C16" s="548"/>
      <c r="D16" s="228" t="s">
        <v>154</v>
      </c>
      <c r="E16" s="228">
        <v>2</v>
      </c>
      <c r="F16" s="229">
        <v>212000</v>
      </c>
    </row>
    <row r="17" spans="2:15" ht="15" customHeight="1">
      <c r="B17" s="554"/>
      <c r="C17" s="548"/>
      <c r="D17" s="228" t="s">
        <v>155</v>
      </c>
      <c r="E17" s="228">
        <v>6</v>
      </c>
      <c r="F17" s="224">
        <v>183888</v>
      </c>
      <c r="G17" s="592" t="s">
        <v>186</v>
      </c>
      <c r="H17" s="593"/>
      <c r="I17" s="593"/>
      <c r="J17" s="593"/>
      <c r="K17" s="593"/>
      <c r="L17" s="593"/>
      <c r="M17" s="593"/>
      <c r="N17" s="593"/>
      <c r="O17" s="593"/>
    </row>
    <row r="18" spans="2:15" ht="27.6">
      <c r="B18" s="554"/>
      <c r="C18" s="548"/>
      <c r="D18" s="228" t="s">
        <v>156</v>
      </c>
      <c r="E18" s="228">
        <v>1</v>
      </c>
      <c r="F18" s="224">
        <v>459987.24</v>
      </c>
    </row>
    <row r="19" spans="2:15" ht="110.4">
      <c r="B19" s="554"/>
      <c r="C19" s="548"/>
      <c r="D19" s="228" t="s">
        <v>157</v>
      </c>
      <c r="E19" s="228" t="s">
        <v>158</v>
      </c>
      <c r="F19" s="224">
        <v>299999.94</v>
      </c>
    </row>
    <row r="20" spans="2:15">
      <c r="B20" s="554"/>
      <c r="C20" s="548"/>
      <c r="D20" s="228" t="s">
        <v>159</v>
      </c>
      <c r="E20" s="228" t="s">
        <v>160</v>
      </c>
      <c r="F20" s="229">
        <v>56661.5</v>
      </c>
    </row>
    <row r="21" spans="2:15" ht="27.6">
      <c r="B21" s="554"/>
      <c r="C21" s="548"/>
      <c r="D21" s="228" t="s">
        <v>161</v>
      </c>
      <c r="E21" s="228">
        <v>1</v>
      </c>
      <c r="F21" s="224">
        <v>46989</v>
      </c>
    </row>
    <row r="22" spans="2:15">
      <c r="B22" s="554"/>
      <c r="C22" s="548"/>
      <c r="D22" s="228" t="s">
        <v>162</v>
      </c>
      <c r="E22" s="228">
        <v>1</v>
      </c>
      <c r="F22" s="229">
        <v>245124.15</v>
      </c>
      <c r="G22" s="583" t="s">
        <v>187</v>
      </c>
      <c r="H22" s="584"/>
      <c r="I22" s="584"/>
      <c r="J22" s="584"/>
      <c r="K22" s="584"/>
      <c r="L22" s="584"/>
      <c r="M22" s="584"/>
      <c r="N22" s="584"/>
      <c r="O22" s="584"/>
    </row>
    <row r="23" spans="2:15">
      <c r="B23" s="554"/>
      <c r="C23" s="548"/>
      <c r="D23" s="228" t="s">
        <v>163</v>
      </c>
      <c r="E23" s="223">
        <v>14</v>
      </c>
      <c r="F23" s="224">
        <v>1258000</v>
      </c>
      <c r="G23" s="583" t="s">
        <v>187</v>
      </c>
      <c r="H23" s="584"/>
      <c r="I23" s="584"/>
      <c r="J23" s="584"/>
      <c r="K23" s="584"/>
      <c r="L23" s="584"/>
      <c r="M23" s="584"/>
      <c r="N23" s="584"/>
      <c r="O23" s="584"/>
    </row>
    <row r="24" spans="2:15" ht="55.2">
      <c r="B24" s="554"/>
      <c r="C24" s="548"/>
      <c r="D24" s="228" t="s">
        <v>164</v>
      </c>
      <c r="E24" s="228" t="s">
        <v>165</v>
      </c>
      <c r="F24" s="224">
        <v>3383960.54</v>
      </c>
    </row>
    <row r="25" spans="2:15" ht="41.4">
      <c r="B25" s="554"/>
      <c r="C25" s="548"/>
      <c r="D25" s="228" t="s">
        <v>166</v>
      </c>
      <c r="E25" s="228"/>
      <c r="F25" s="18">
        <v>65911.42</v>
      </c>
      <c r="G25" s="583" t="s">
        <v>187</v>
      </c>
      <c r="H25" s="584"/>
      <c r="I25" s="584"/>
      <c r="J25" s="584"/>
      <c r="K25" s="584"/>
      <c r="L25" s="584"/>
      <c r="M25" s="584"/>
      <c r="N25" s="584"/>
      <c r="O25" s="584"/>
    </row>
    <row r="26" spans="2:15" ht="41.4">
      <c r="B26" s="554"/>
      <c r="C26" s="548"/>
      <c r="D26" s="228" t="s">
        <v>167</v>
      </c>
      <c r="E26" s="228" t="s">
        <v>168</v>
      </c>
      <c r="F26" s="18">
        <v>207800</v>
      </c>
    </row>
    <row r="27" spans="2:15" ht="41.25" customHeight="1">
      <c r="B27" s="554"/>
      <c r="C27" s="548"/>
      <c r="D27" s="228" t="s">
        <v>169</v>
      </c>
      <c r="E27" s="228" t="s">
        <v>170</v>
      </c>
      <c r="F27" s="18">
        <v>66649.759999999995</v>
      </c>
      <c r="G27" s="583" t="s">
        <v>188</v>
      </c>
      <c r="H27" s="594"/>
      <c r="I27" s="594"/>
      <c r="J27" s="594"/>
      <c r="K27" s="594"/>
      <c r="L27" s="594"/>
      <c r="M27" s="594"/>
      <c r="N27" s="594"/>
      <c r="O27" s="594"/>
    </row>
    <row r="28" spans="2:15" ht="44.25" customHeight="1">
      <c r="B28" s="554"/>
      <c r="C28" s="548"/>
      <c r="D28" s="228" t="s">
        <v>171</v>
      </c>
      <c r="E28" s="228"/>
      <c r="F28" s="227">
        <v>232336.14</v>
      </c>
      <c r="G28" s="583" t="s">
        <v>187</v>
      </c>
      <c r="H28" s="584"/>
      <c r="I28" s="584"/>
      <c r="J28" s="584"/>
      <c r="K28" s="584"/>
      <c r="L28" s="584"/>
      <c r="M28" s="584"/>
      <c r="N28" s="584"/>
      <c r="O28" s="584"/>
    </row>
    <row r="29" spans="2:15" ht="27.6">
      <c r="B29" s="554"/>
      <c r="C29" s="548"/>
      <c r="D29" s="223" t="s">
        <v>184</v>
      </c>
      <c r="E29" s="228"/>
      <c r="F29" s="227">
        <v>35520.54</v>
      </c>
    </row>
    <row r="30" spans="2:15">
      <c r="B30" s="554"/>
      <c r="C30" s="589"/>
      <c r="D30" s="228"/>
      <c r="E30" s="228"/>
      <c r="F30" s="230">
        <f>SUM(F9:F29)</f>
        <v>7999454.3499999996</v>
      </c>
    </row>
    <row r="31" spans="2:15">
      <c r="B31" s="554"/>
      <c r="C31" s="588" t="s">
        <v>66</v>
      </c>
      <c r="D31" s="228" t="s">
        <v>172</v>
      </c>
      <c r="E31" s="228"/>
      <c r="F31" s="224">
        <v>1750977.2</v>
      </c>
    </row>
    <row r="32" spans="2:15">
      <c r="B32" s="554"/>
      <c r="C32" s="548"/>
      <c r="D32" s="228" t="s">
        <v>173</v>
      </c>
      <c r="E32" s="228"/>
      <c r="F32" s="229">
        <v>686230</v>
      </c>
    </row>
    <row r="33" spans="2:6" ht="179.4">
      <c r="B33" s="554"/>
      <c r="C33" s="548"/>
      <c r="D33" s="228" t="s">
        <v>174</v>
      </c>
      <c r="E33" s="223" t="s">
        <v>185</v>
      </c>
      <c r="F33" s="229">
        <v>3288000</v>
      </c>
    </row>
    <row r="34" spans="2:6">
      <c r="B34" s="554"/>
      <c r="C34" s="548"/>
      <c r="D34" s="256" t="s">
        <v>175</v>
      </c>
      <c r="E34" s="256">
        <v>10</v>
      </c>
      <c r="F34" s="257">
        <v>480000</v>
      </c>
    </row>
    <row r="35" spans="2:6">
      <c r="B35" s="554"/>
      <c r="C35" s="548"/>
      <c r="D35" s="228" t="s">
        <v>176</v>
      </c>
      <c r="E35" s="228"/>
      <c r="F35" s="229">
        <v>260000</v>
      </c>
    </row>
    <row r="36" spans="2:6" ht="55.2">
      <c r="B36" s="554"/>
      <c r="C36" s="548"/>
      <c r="D36" s="256" t="s">
        <v>177</v>
      </c>
      <c r="E36" s="256"/>
      <c r="F36" s="257">
        <v>2500000</v>
      </c>
    </row>
    <row r="37" spans="2:6" ht="28.2" thickBot="1">
      <c r="B37" s="554"/>
      <c r="C37" s="548"/>
      <c r="D37" s="168" t="s">
        <v>178</v>
      </c>
      <c r="E37" s="169"/>
      <c r="F37" s="224">
        <v>4548313.59</v>
      </c>
    </row>
    <row r="38" spans="2:6" ht="14.4" thickBot="1">
      <c r="B38" s="587"/>
      <c r="C38" s="589"/>
      <c r="D38" s="590"/>
      <c r="E38" s="591"/>
      <c r="F38" s="20">
        <f>SUM(F31:F33,F35,F37)</f>
        <v>10533520.789999999</v>
      </c>
    </row>
    <row r="39" spans="2:6" ht="14.4" thickBot="1">
      <c r="D39" s="21"/>
      <c r="E39" s="21"/>
      <c r="F39" s="22">
        <f>SUM(F38,F30,F8)</f>
        <v>29018501.879999999</v>
      </c>
    </row>
  </sheetData>
  <sheetProtection selectLockedCells="1" selectUnlockedCells="1"/>
  <mergeCells count="15">
    <mergeCell ref="G28:O28"/>
    <mergeCell ref="G25:O25"/>
    <mergeCell ref="B2:F2"/>
    <mergeCell ref="C3:E3"/>
    <mergeCell ref="B5:B8"/>
    <mergeCell ref="C5:C8"/>
    <mergeCell ref="B9:B38"/>
    <mergeCell ref="C9:C30"/>
    <mergeCell ref="C31:C38"/>
    <mergeCell ref="D38:E38"/>
    <mergeCell ref="G15:O15"/>
    <mergeCell ref="G17:O17"/>
    <mergeCell ref="G23:O23"/>
    <mergeCell ref="G22:O22"/>
    <mergeCell ref="G27:O27"/>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16"/>
  <dimension ref="B2:F53"/>
  <sheetViews>
    <sheetView workbookViewId="0"/>
  </sheetViews>
  <sheetFormatPr defaultColWidth="9.109375" defaultRowHeight="14.4"/>
  <cols>
    <col min="1" max="1" width="9.109375" style="12"/>
    <col min="2" max="2" width="30.5546875" style="12" customWidth="1"/>
    <col min="3" max="3" width="15.44140625" style="12" customWidth="1"/>
    <col min="4" max="4" width="44.88671875" style="12" customWidth="1"/>
    <col min="5" max="5" width="16.5546875" style="12" customWidth="1"/>
    <col min="6" max="6" width="24.88671875" style="12" customWidth="1"/>
    <col min="7" max="7" width="41.6640625" style="12" customWidth="1"/>
    <col min="8" max="8" width="8.6640625" style="12" customWidth="1"/>
    <col min="9" max="9" width="17.33203125" style="12" customWidth="1"/>
    <col min="10" max="10" width="16.109375" style="12" customWidth="1"/>
    <col min="11" max="16384" width="9.109375" style="12"/>
  </cols>
  <sheetData>
    <row r="2" spans="2:6" ht="21">
      <c r="B2" s="606" t="s">
        <v>189</v>
      </c>
      <c r="C2" s="606"/>
      <c r="D2" s="606"/>
      <c r="E2" s="606"/>
      <c r="F2" s="606"/>
    </row>
    <row r="4" spans="2:6" ht="17.399999999999999">
      <c r="B4" s="258" t="s">
        <v>70</v>
      </c>
      <c r="C4" s="601"/>
      <c r="D4" s="602"/>
      <c r="E4" s="15"/>
      <c r="F4" s="13"/>
    </row>
    <row r="5" spans="2:6" ht="27.6">
      <c r="B5" s="259" t="s">
        <v>1</v>
      </c>
      <c r="C5" s="259" t="s">
        <v>2</v>
      </c>
      <c r="D5" s="259" t="s">
        <v>3</v>
      </c>
      <c r="E5" s="260" t="s">
        <v>4</v>
      </c>
      <c r="F5" s="261" t="s">
        <v>5</v>
      </c>
    </row>
    <row r="6" spans="2:6">
      <c r="B6" s="603"/>
      <c r="C6" s="603"/>
      <c r="D6" s="265" t="s">
        <v>217</v>
      </c>
      <c r="E6" s="266"/>
      <c r="F6" s="267"/>
    </row>
    <row r="7" spans="2:6">
      <c r="B7" s="595"/>
      <c r="C7" s="595"/>
      <c r="D7" s="268" t="s">
        <v>218</v>
      </c>
      <c r="E7" s="266"/>
      <c r="F7" s="604">
        <v>1822103.97</v>
      </c>
    </row>
    <row r="8" spans="2:6">
      <c r="B8" s="595"/>
      <c r="C8" s="595"/>
      <c r="D8" s="268" t="s">
        <v>219</v>
      </c>
      <c r="E8" s="266"/>
      <c r="F8" s="605"/>
    </row>
    <row r="9" spans="2:6">
      <c r="B9" s="595"/>
      <c r="C9" s="595"/>
      <c r="D9" s="265" t="s">
        <v>18</v>
      </c>
      <c r="E9" s="269"/>
      <c r="F9" s="267"/>
    </row>
    <row r="10" spans="2:6">
      <c r="B10" s="595"/>
      <c r="C10" s="595"/>
      <c r="D10" s="268" t="s">
        <v>192</v>
      </c>
      <c r="E10" s="262">
        <v>419</v>
      </c>
      <c r="F10" s="267">
        <v>494420</v>
      </c>
    </row>
    <row r="11" spans="2:6">
      <c r="B11" s="595"/>
      <c r="C11" s="595"/>
      <c r="D11" s="270" t="s">
        <v>203</v>
      </c>
      <c r="E11" s="262"/>
      <c r="F11" s="272">
        <v>1261643</v>
      </c>
    </row>
    <row r="12" spans="2:6">
      <c r="B12" s="595"/>
      <c r="C12" s="595"/>
      <c r="D12" s="270" t="s">
        <v>204</v>
      </c>
      <c r="E12" s="262">
        <v>4</v>
      </c>
      <c r="F12" s="276">
        <v>138986.98000000001</v>
      </c>
    </row>
    <row r="13" spans="2:6">
      <c r="B13" s="595"/>
      <c r="C13" s="596"/>
      <c r="D13" s="270" t="s">
        <v>205</v>
      </c>
      <c r="E13" s="262">
        <v>2</v>
      </c>
      <c r="F13" s="276">
        <v>91383.33</v>
      </c>
    </row>
    <row r="14" spans="2:6" ht="27.6">
      <c r="B14" s="595"/>
      <c r="C14" s="262" t="s">
        <v>190</v>
      </c>
      <c r="D14" s="277" t="s">
        <v>206</v>
      </c>
      <c r="E14" s="262">
        <v>944</v>
      </c>
      <c r="F14" s="263">
        <v>13596959.75</v>
      </c>
    </row>
    <row r="15" spans="2:6">
      <c r="B15" s="595"/>
      <c r="C15" s="273"/>
      <c r="D15" s="279" t="s">
        <v>191</v>
      </c>
      <c r="E15" s="273"/>
      <c r="F15" s="179"/>
    </row>
    <row r="16" spans="2:6">
      <c r="B16" s="595"/>
      <c r="C16" s="273"/>
      <c r="D16" s="280" t="s">
        <v>223</v>
      </c>
      <c r="E16" s="273"/>
      <c r="F16" s="184">
        <v>879800</v>
      </c>
    </row>
    <row r="17" spans="2:6">
      <c r="B17" s="595"/>
      <c r="C17" s="273"/>
      <c r="D17" s="280" t="s">
        <v>224</v>
      </c>
      <c r="E17" s="273"/>
      <c r="F17" s="184">
        <v>75250</v>
      </c>
    </row>
    <row r="18" spans="2:6">
      <c r="B18" s="595"/>
      <c r="C18" s="273"/>
      <c r="D18" s="280" t="s">
        <v>225</v>
      </c>
      <c r="E18" s="273"/>
      <c r="F18" s="184">
        <v>63900</v>
      </c>
    </row>
    <row r="19" spans="2:6">
      <c r="B19" s="595"/>
      <c r="C19" s="273"/>
      <c r="D19" s="280" t="s">
        <v>226</v>
      </c>
      <c r="E19" s="273"/>
      <c r="F19" s="184">
        <v>115889.7</v>
      </c>
    </row>
    <row r="20" spans="2:6">
      <c r="B20" s="595"/>
      <c r="C20" s="273"/>
      <c r="D20" s="280" t="s">
        <v>227</v>
      </c>
      <c r="E20" s="273"/>
      <c r="F20" s="184">
        <v>7999.9</v>
      </c>
    </row>
    <row r="21" spans="2:6">
      <c r="B21" s="595"/>
      <c r="C21" s="273"/>
      <c r="D21" s="280" t="s">
        <v>228</v>
      </c>
      <c r="E21" s="273"/>
      <c r="F21" s="184">
        <v>126000</v>
      </c>
    </row>
    <row r="22" spans="2:6">
      <c r="B22" s="595"/>
      <c r="C22" s="273"/>
      <c r="D22" s="280" t="s">
        <v>229</v>
      </c>
      <c r="E22" s="273"/>
      <c r="F22" s="184">
        <v>31178</v>
      </c>
    </row>
    <row r="23" spans="2:6">
      <c r="B23" s="595"/>
      <c r="C23" s="273"/>
      <c r="D23" s="280" t="s">
        <v>230</v>
      </c>
      <c r="E23" s="273"/>
      <c r="F23" s="184">
        <v>21900</v>
      </c>
    </row>
    <row r="24" spans="2:6">
      <c r="B24" s="595"/>
      <c r="C24" s="273"/>
      <c r="D24" s="280" t="s">
        <v>231</v>
      </c>
      <c r="E24" s="273"/>
      <c r="F24" s="184">
        <v>62000</v>
      </c>
    </row>
    <row r="25" spans="2:6">
      <c r="B25" s="595"/>
      <c r="C25" s="273"/>
      <c r="D25" s="270" t="s">
        <v>222</v>
      </c>
      <c r="E25" s="262">
        <v>11</v>
      </c>
      <c r="F25" s="272">
        <v>2414010</v>
      </c>
    </row>
    <row r="26" spans="2:6">
      <c r="B26" s="596"/>
      <c r="C26" s="262"/>
      <c r="D26" s="183"/>
      <c r="E26" s="262"/>
      <c r="F26" s="274"/>
    </row>
    <row r="27" spans="2:6">
      <c r="B27" s="595"/>
      <c r="C27" s="597"/>
      <c r="D27" s="180" t="s">
        <v>207</v>
      </c>
      <c r="E27" s="181">
        <v>15</v>
      </c>
      <c r="F27" s="281">
        <v>2752562</v>
      </c>
    </row>
    <row r="28" spans="2:6">
      <c r="B28" s="595"/>
      <c r="C28" s="597"/>
      <c r="D28" s="180" t="s">
        <v>209</v>
      </c>
      <c r="E28" s="181">
        <v>13</v>
      </c>
      <c r="F28" s="272">
        <v>200000</v>
      </c>
    </row>
    <row r="29" spans="2:6" ht="55.2">
      <c r="B29" s="595"/>
      <c r="C29" s="597"/>
      <c r="D29" s="183" t="s">
        <v>208</v>
      </c>
      <c r="E29" s="181">
        <v>13</v>
      </c>
      <c r="F29" s="272">
        <v>1760000</v>
      </c>
    </row>
    <row r="30" spans="2:6">
      <c r="B30" s="595"/>
      <c r="C30" s="597"/>
      <c r="D30" s="180" t="s">
        <v>215</v>
      </c>
      <c r="E30" s="181"/>
      <c r="F30" s="599">
        <v>751365.94</v>
      </c>
    </row>
    <row r="31" spans="2:6" ht="82.8">
      <c r="B31" s="595"/>
      <c r="C31" s="597"/>
      <c r="D31" s="183" t="s">
        <v>216</v>
      </c>
      <c r="E31" s="181"/>
      <c r="F31" s="600"/>
    </row>
    <row r="32" spans="2:6">
      <c r="B32" s="595"/>
      <c r="C32" s="597"/>
      <c r="D32" s="180" t="s">
        <v>220</v>
      </c>
      <c r="E32" s="181"/>
      <c r="F32" s="278"/>
    </row>
    <row r="33" spans="2:6">
      <c r="B33" s="595"/>
      <c r="C33" s="597"/>
      <c r="D33" s="183" t="s">
        <v>193</v>
      </c>
      <c r="E33" s="271">
        <v>35000</v>
      </c>
      <c r="F33" s="276">
        <v>151200</v>
      </c>
    </row>
    <row r="34" spans="2:6">
      <c r="B34" s="595"/>
      <c r="C34" s="597"/>
      <c r="D34" s="183" t="s">
        <v>194</v>
      </c>
      <c r="E34" s="271">
        <v>50000</v>
      </c>
      <c r="F34" s="276">
        <v>267000</v>
      </c>
    </row>
    <row r="35" spans="2:6">
      <c r="B35" s="595"/>
      <c r="C35" s="597"/>
      <c r="D35" s="183" t="s">
        <v>195</v>
      </c>
      <c r="E35" s="271">
        <v>100000</v>
      </c>
      <c r="F35" s="276">
        <v>330000</v>
      </c>
    </row>
    <row r="36" spans="2:6">
      <c r="B36" s="595"/>
      <c r="C36" s="597"/>
      <c r="D36" s="180" t="s">
        <v>210</v>
      </c>
      <c r="E36" s="181"/>
      <c r="F36" s="276"/>
    </row>
    <row r="37" spans="2:6">
      <c r="B37" s="595"/>
      <c r="C37" s="597"/>
      <c r="D37" s="183" t="s">
        <v>211</v>
      </c>
      <c r="E37" s="271">
        <v>8125</v>
      </c>
      <c r="F37" s="276">
        <v>260000</v>
      </c>
    </row>
    <row r="38" spans="2:6">
      <c r="B38" s="595"/>
      <c r="C38" s="597"/>
      <c r="D38" s="183" t="s">
        <v>212</v>
      </c>
      <c r="E38" s="271">
        <v>8125</v>
      </c>
      <c r="F38" s="276">
        <v>260000</v>
      </c>
    </row>
    <row r="39" spans="2:6">
      <c r="B39" s="595"/>
      <c r="C39" s="597"/>
      <c r="D39" s="183" t="s">
        <v>213</v>
      </c>
      <c r="E39" s="271">
        <v>5000</v>
      </c>
      <c r="F39" s="276">
        <v>25000</v>
      </c>
    </row>
    <row r="40" spans="2:6">
      <c r="B40" s="595"/>
      <c r="C40" s="597"/>
      <c r="D40" s="180" t="s">
        <v>196</v>
      </c>
      <c r="E40" s="181"/>
      <c r="F40" s="276"/>
    </row>
    <row r="41" spans="2:6">
      <c r="B41" s="595"/>
      <c r="C41" s="597"/>
      <c r="D41" s="183" t="s">
        <v>197</v>
      </c>
      <c r="E41" s="271">
        <v>20000</v>
      </c>
      <c r="F41" s="276">
        <v>90000</v>
      </c>
    </row>
    <row r="42" spans="2:6">
      <c r="B42" s="595"/>
      <c r="C42" s="597"/>
      <c r="D42" s="183" t="s">
        <v>198</v>
      </c>
      <c r="E42" s="271">
        <v>20000</v>
      </c>
      <c r="F42" s="276">
        <v>224400</v>
      </c>
    </row>
    <row r="43" spans="2:6">
      <c r="B43" s="595"/>
      <c r="C43" s="597"/>
      <c r="D43" s="183" t="s">
        <v>214</v>
      </c>
      <c r="E43" s="271">
        <v>40000</v>
      </c>
      <c r="F43" s="276">
        <v>349600</v>
      </c>
    </row>
    <row r="44" spans="2:6">
      <c r="B44" s="595"/>
      <c r="C44" s="597"/>
      <c r="D44" s="183" t="s">
        <v>199</v>
      </c>
      <c r="E44" s="271">
        <v>10000</v>
      </c>
      <c r="F44" s="276">
        <v>73200</v>
      </c>
    </row>
    <row r="45" spans="2:6">
      <c r="B45" s="595"/>
      <c r="C45" s="597"/>
      <c r="D45" s="183" t="s">
        <v>200</v>
      </c>
      <c r="E45" s="271">
        <v>10000</v>
      </c>
      <c r="F45" s="276">
        <v>124200</v>
      </c>
    </row>
    <row r="46" spans="2:6">
      <c r="B46" s="595"/>
      <c r="C46" s="597"/>
      <c r="D46" s="183" t="s">
        <v>201</v>
      </c>
      <c r="E46" s="271">
        <v>20000</v>
      </c>
      <c r="F46" s="276">
        <v>118800</v>
      </c>
    </row>
    <row r="47" spans="2:6">
      <c r="B47" s="595"/>
      <c r="C47" s="597"/>
      <c r="D47" s="183" t="s">
        <v>202</v>
      </c>
      <c r="E47" s="181">
        <v>500</v>
      </c>
      <c r="F47" s="276">
        <v>8190</v>
      </c>
    </row>
    <row r="48" spans="2:6">
      <c r="B48" s="595"/>
      <c r="C48" s="597"/>
      <c r="D48" s="183" t="s">
        <v>221</v>
      </c>
      <c r="E48" s="181"/>
      <c r="F48" s="282">
        <v>157200</v>
      </c>
    </row>
    <row r="49" spans="2:6">
      <c r="B49" s="595"/>
      <c r="C49" s="597"/>
      <c r="D49" s="183" t="s">
        <v>233</v>
      </c>
      <c r="E49" s="181"/>
      <c r="F49" s="282">
        <v>225020</v>
      </c>
    </row>
    <row r="50" spans="2:6">
      <c r="B50" s="595"/>
      <c r="C50" s="597"/>
      <c r="D50" s="180" t="s">
        <v>232</v>
      </c>
      <c r="E50" s="181"/>
      <c r="F50" s="272">
        <v>59000</v>
      </c>
    </row>
    <row r="51" spans="2:6">
      <c r="B51" s="595"/>
      <c r="C51" s="597"/>
      <c r="D51" s="180" t="s">
        <v>234</v>
      </c>
      <c r="E51" s="181"/>
      <c r="F51" s="182">
        <v>60000</v>
      </c>
    </row>
    <row r="52" spans="2:6" ht="15" thickBot="1">
      <c r="B52" s="595"/>
      <c r="C52" s="598"/>
      <c r="D52" s="183"/>
      <c r="E52" s="181"/>
      <c r="F52" s="275"/>
    </row>
    <row r="53" spans="2:6" ht="15" thickBot="1">
      <c r="B53" s="596"/>
      <c r="C53" s="264"/>
      <c r="D53" s="183"/>
      <c r="E53" s="181"/>
      <c r="F53" s="14">
        <f>SUM(F7:F52)</f>
        <v>29450162.57</v>
      </c>
    </row>
  </sheetData>
  <sheetProtection selectLockedCells="1" selectUnlockedCells="1"/>
  <mergeCells count="8">
    <mergeCell ref="B2:F2"/>
    <mergeCell ref="B27:B53"/>
    <mergeCell ref="C27:C52"/>
    <mergeCell ref="F30:F31"/>
    <mergeCell ref="C4:D4"/>
    <mergeCell ref="B6:B26"/>
    <mergeCell ref="C6:C13"/>
    <mergeCell ref="F7:F8"/>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24"/>
  <dimension ref="B2:F21"/>
  <sheetViews>
    <sheetView zoomScaleNormal="100" workbookViewId="0"/>
  </sheetViews>
  <sheetFormatPr defaultColWidth="9.109375" defaultRowHeight="14.4"/>
  <cols>
    <col min="1" max="1" width="9.109375" style="111"/>
    <col min="2" max="2" width="41.6640625" style="112" bestFit="1" customWidth="1"/>
    <col min="3" max="3" width="10.109375" style="111" bestFit="1" customWidth="1"/>
    <col min="4" max="4" width="50.6640625" style="111" bestFit="1" customWidth="1"/>
    <col min="5" max="5" width="13.33203125" style="111" bestFit="1" customWidth="1"/>
    <col min="6" max="6" width="16" style="163" bestFit="1" customWidth="1"/>
    <col min="7" max="11" width="9.109375" style="111"/>
    <col min="12" max="12" width="15.88671875" style="111" bestFit="1" customWidth="1"/>
    <col min="13" max="16384" width="9.109375" style="111"/>
  </cols>
  <sheetData>
    <row r="2" spans="2:6">
      <c r="B2" s="35" t="s">
        <v>237</v>
      </c>
      <c r="C2" s="569" t="s">
        <v>238</v>
      </c>
      <c r="D2" s="570"/>
      <c r="E2" s="570"/>
      <c r="F2" s="570"/>
    </row>
    <row r="3" spans="2:6" ht="27.6">
      <c r="B3" s="239" t="s">
        <v>1</v>
      </c>
      <c r="C3" s="239" t="s">
        <v>2</v>
      </c>
      <c r="D3" s="37" t="s">
        <v>3</v>
      </c>
      <c r="E3" s="232" t="s">
        <v>74</v>
      </c>
      <c r="F3" s="283" t="s">
        <v>5</v>
      </c>
    </row>
    <row r="4" spans="2:6" ht="28.8">
      <c r="B4" s="200" t="s">
        <v>75</v>
      </c>
      <c r="C4" s="63" t="s">
        <v>76</v>
      </c>
      <c r="D4" s="284" t="s">
        <v>239</v>
      </c>
      <c r="E4" s="115">
        <v>200</v>
      </c>
      <c r="F4" s="285">
        <v>7000000</v>
      </c>
    </row>
    <row r="5" spans="2:6" ht="18">
      <c r="B5" s="610" t="s">
        <v>77</v>
      </c>
      <c r="C5" s="611"/>
      <c r="D5" s="286" t="s">
        <v>235</v>
      </c>
      <c r="E5" s="235"/>
      <c r="F5" s="287">
        <v>0</v>
      </c>
    </row>
    <row r="6" spans="2:6">
      <c r="B6" s="612" t="s">
        <v>240</v>
      </c>
      <c r="C6" s="613"/>
      <c r="D6" s="613"/>
      <c r="E6" s="614"/>
      <c r="F6" s="288">
        <f>SUM(F4:F4)</f>
        <v>7000000</v>
      </c>
    </row>
    <row r="7" spans="2:6" ht="27.6">
      <c r="B7" s="616" t="s">
        <v>6</v>
      </c>
      <c r="C7" s="615" t="s">
        <v>80</v>
      </c>
      <c r="D7" s="241" t="s">
        <v>241</v>
      </c>
      <c r="E7" s="151">
        <v>6</v>
      </c>
      <c r="F7" s="157">
        <v>2736000</v>
      </c>
    </row>
    <row r="8" spans="2:6" ht="27.6">
      <c r="B8" s="617"/>
      <c r="C8" s="615"/>
      <c r="D8" s="290" t="s">
        <v>242</v>
      </c>
      <c r="E8" s="151"/>
      <c r="F8" s="157">
        <v>994994.82</v>
      </c>
    </row>
    <row r="9" spans="2:6">
      <c r="B9" s="617"/>
      <c r="C9" s="577"/>
      <c r="D9" s="607" t="s">
        <v>243</v>
      </c>
      <c r="E9" s="608"/>
      <c r="F9" s="291">
        <f>SUM(F7:F8)</f>
        <v>3730994.82</v>
      </c>
    </row>
    <row r="10" spans="2:6">
      <c r="B10" s="617"/>
      <c r="C10" s="619" t="s">
        <v>81</v>
      </c>
      <c r="D10" s="156" t="s">
        <v>244</v>
      </c>
      <c r="E10" s="128">
        <v>107</v>
      </c>
      <c r="F10" s="164">
        <v>495410</v>
      </c>
    </row>
    <row r="11" spans="2:6">
      <c r="B11" s="617"/>
      <c r="C11" s="620"/>
      <c r="D11" s="156" t="s">
        <v>245</v>
      </c>
      <c r="E11" s="128">
        <v>27</v>
      </c>
      <c r="F11" s="164">
        <v>107109</v>
      </c>
    </row>
    <row r="12" spans="2:6">
      <c r="B12" s="617"/>
      <c r="C12" s="620"/>
      <c r="D12" s="156" t="s">
        <v>246</v>
      </c>
      <c r="E12" s="128">
        <v>75</v>
      </c>
      <c r="F12" s="164">
        <v>59999.15</v>
      </c>
    </row>
    <row r="13" spans="2:6">
      <c r="B13" s="617"/>
      <c r="C13" s="620"/>
      <c r="D13" s="156" t="s">
        <v>247</v>
      </c>
      <c r="E13" s="128">
        <v>20</v>
      </c>
      <c r="F13" s="164">
        <v>56940</v>
      </c>
    </row>
    <row r="14" spans="2:6">
      <c r="B14" s="617"/>
      <c r="C14" s="620"/>
      <c r="D14" s="156" t="s">
        <v>248</v>
      </c>
      <c r="E14" s="128">
        <v>753</v>
      </c>
      <c r="F14" s="164">
        <v>293670</v>
      </c>
    </row>
    <row r="15" spans="2:6">
      <c r="B15" s="617"/>
      <c r="C15" s="620"/>
      <c r="D15" s="156" t="s">
        <v>249</v>
      </c>
      <c r="E15" s="128"/>
      <c r="F15" s="164">
        <v>580000</v>
      </c>
    </row>
    <row r="16" spans="2:6" ht="27.6">
      <c r="B16" s="617"/>
      <c r="C16" s="620"/>
      <c r="D16" s="156" t="s">
        <v>250</v>
      </c>
      <c r="E16" s="128"/>
      <c r="F16" s="164">
        <v>506000</v>
      </c>
    </row>
    <row r="17" spans="2:6">
      <c r="B17" s="618"/>
      <c r="C17" s="621"/>
      <c r="D17" s="607" t="s">
        <v>251</v>
      </c>
      <c r="E17" s="608"/>
      <c r="F17" s="166">
        <f>SUM(F10:F16)</f>
        <v>2099128.15</v>
      </c>
    </row>
    <row r="18" spans="2:6">
      <c r="B18" s="292" t="s">
        <v>77</v>
      </c>
      <c r="C18" s="114" t="s">
        <v>82</v>
      </c>
      <c r="D18" s="609" t="s">
        <v>236</v>
      </c>
      <c r="E18" s="609"/>
      <c r="F18" s="293">
        <f>871592.12-706516.31</f>
        <v>165075.80999999994</v>
      </c>
    </row>
    <row r="19" spans="2:6">
      <c r="B19" s="165"/>
      <c r="C19" s="114" t="s">
        <v>81</v>
      </c>
      <c r="D19" s="609" t="s">
        <v>252</v>
      </c>
      <c r="E19" s="609"/>
      <c r="F19" s="293">
        <v>41469.15</v>
      </c>
    </row>
    <row r="20" spans="2:6">
      <c r="B20" s="36"/>
      <c r="C20" s="47"/>
      <c r="D20" s="47"/>
      <c r="E20" s="72"/>
      <c r="F20" s="111"/>
    </row>
    <row r="21" spans="2:6">
      <c r="F21" s="167">
        <f>SUM(F6+F9+F17)</f>
        <v>12830122.970000001</v>
      </c>
    </row>
  </sheetData>
  <sheetProtection selectLockedCells="1" selectUnlockedCells="1"/>
  <mergeCells count="10">
    <mergeCell ref="C2:F2"/>
    <mergeCell ref="D9:E9"/>
    <mergeCell ref="D17:E17"/>
    <mergeCell ref="D18:E18"/>
    <mergeCell ref="D19:E19"/>
    <mergeCell ref="B5:C5"/>
    <mergeCell ref="B6:E6"/>
    <mergeCell ref="C7:C9"/>
    <mergeCell ref="B7:B17"/>
    <mergeCell ref="C10:C17"/>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5"/>
  <dimension ref="B1:F24"/>
  <sheetViews>
    <sheetView zoomScaleNormal="100" workbookViewId="0"/>
  </sheetViews>
  <sheetFormatPr defaultColWidth="20.6640625" defaultRowHeight="14.4"/>
  <cols>
    <col min="1" max="1" width="20.6640625" style="51"/>
    <col min="2" max="2" width="38" style="53" customWidth="1"/>
    <col min="3" max="3" width="13.109375" style="51" bestFit="1" customWidth="1"/>
    <col min="4" max="4" width="51.33203125" style="51" bestFit="1" customWidth="1"/>
    <col min="5" max="5" width="8.88671875" style="51" customWidth="1"/>
    <col min="6" max="6" width="16.33203125" style="51" bestFit="1" customWidth="1"/>
    <col min="7" max="257" width="20.6640625" style="51"/>
    <col min="258" max="258" width="38" style="51" customWidth="1"/>
    <col min="259" max="259" width="13.109375" style="51" bestFit="1" customWidth="1"/>
    <col min="260" max="260" width="51.33203125" style="51" bestFit="1" customWidth="1"/>
    <col min="261" max="261" width="8.88671875" style="51" customWidth="1"/>
    <col min="262" max="262" width="16.33203125" style="51" bestFit="1" customWidth="1"/>
    <col min="263" max="513" width="20.6640625" style="51"/>
    <col min="514" max="514" width="38" style="51" customWidth="1"/>
    <col min="515" max="515" width="13.109375" style="51" bestFit="1" customWidth="1"/>
    <col min="516" max="516" width="51.33203125" style="51" bestFit="1" customWidth="1"/>
    <col min="517" max="517" width="8.88671875" style="51" customWidth="1"/>
    <col min="518" max="518" width="16.33203125" style="51" bestFit="1" customWidth="1"/>
    <col min="519" max="769" width="20.6640625" style="51"/>
    <col min="770" max="770" width="38" style="51" customWidth="1"/>
    <col min="771" max="771" width="13.109375" style="51" bestFit="1" customWidth="1"/>
    <col min="772" max="772" width="51.33203125" style="51" bestFit="1" customWidth="1"/>
    <col min="773" max="773" width="8.88671875" style="51" customWidth="1"/>
    <col min="774" max="774" width="16.33203125" style="51" bestFit="1" customWidth="1"/>
    <col min="775" max="1025" width="20.6640625" style="51"/>
    <col min="1026" max="1026" width="38" style="51" customWidth="1"/>
    <col min="1027" max="1027" width="13.109375" style="51" bestFit="1" customWidth="1"/>
    <col min="1028" max="1028" width="51.33203125" style="51" bestFit="1" customWidth="1"/>
    <col min="1029" max="1029" width="8.88671875" style="51" customWidth="1"/>
    <col min="1030" max="1030" width="16.33203125" style="51" bestFit="1" customWidth="1"/>
    <col min="1031" max="1281" width="20.6640625" style="51"/>
    <col min="1282" max="1282" width="38" style="51" customWidth="1"/>
    <col min="1283" max="1283" width="13.109375" style="51" bestFit="1" customWidth="1"/>
    <col min="1284" max="1284" width="51.33203125" style="51" bestFit="1" customWidth="1"/>
    <col min="1285" max="1285" width="8.88671875" style="51" customWidth="1"/>
    <col min="1286" max="1286" width="16.33203125" style="51" bestFit="1" customWidth="1"/>
    <col min="1287" max="1537" width="20.6640625" style="51"/>
    <col min="1538" max="1538" width="38" style="51" customWidth="1"/>
    <col min="1539" max="1539" width="13.109375" style="51" bestFit="1" customWidth="1"/>
    <col min="1540" max="1540" width="51.33203125" style="51" bestFit="1" customWidth="1"/>
    <col min="1541" max="1541" width="8.88671875" style="51" customWidth="1"/>
    <col min="1542" max="1542" width="16.33203125" style="51" bestFit="1" customWidth="1"/>
    <col min="1543" max="1793" width="20.6640625" style="51"/>
    <col min="1794" max="1794" width="38" style="51" customWidth="1"/>
    <col min="1795" max="1795" width="13.109375" style="51" bestFit="1" customWidth="1"/>
    <col min="1796" max="1796" width="51.33203125" style="51" bestFit="1" customWidth="1"/>
    <col min="1797" max="1797" width="8.88671875" style="51" customWidth="1"/>
    <col min="1798" max="1798" width="16.33203125" style="51" bestFit="1" customWidth="1"/>
    <col min="1799" max="2049" width="20.6640625" style="51"/>
    <col min="2050" max="2050" width="38" style="51" customWidth="1"/>
    <col min="2051" max="2051" width="13.109375" style="51" bestFit="1" customWidth="1"/>
    <col min="2052" max="2052" width="51.33203125" style="51" bestFit="1" customWidth="1"/>
    <col min="2053" max="2053" width="8.88671875" style="51" customWidth="1"/>
    <col min="2054" max="2054" width="16.33203125" style="51" bestFit="1" customWidth="1"/>
    <col min="2055" max="2305" width="20.6640625" style="51"/>
    <col min="2306" max="2306" width="38" style="51" customWidth="1"/>
    <col min="2307" max="2307" width="13.109375" style="51" bestFit="1" customWidth="1"/>
    <col min="2308" max="2308" width="51.33203125" style="51" bestFit="1" customWidth="1"/>
    <col min="2309" max="2309" width="8.88671875" style="51" customWidth="1"/>
    <col min="2310" max="2310" width="16.33203125" style="51" bestFit="1" customWidth="1"/>
    <col min="2311" max="2561" width="20.6640625" style="51"/>
    <col min="2562" max="2562" width="38" style="51" customWidth="1"/>
    <col min="2563" max="2563" width="13.109375" style="51" bestFit="1" customWidth="1"/>
    <col min="2564" max="2564" width="51.33203125" style="51" bestFit="1" customWidth="1"/>
    <col min="2565" max="2565" width="8.88671875" style="51" customWidth="1"/>
    <col min="2566" max="2566" width="16.33203125" style="51" bestFit="1" customWidth="1"/>
    <col min="2567" max="2817" width="20.6640625" style="51"/>
    <col min="2818" max="2818" width="38" style="51" customWidth="1"/>
    <col min="2819" max="2819" width="13.109375" style="51" bestFit="1" customWidth="1"/>
    <col min="2820" max="2820" width="51.33203125" style="51" bestFit="1" customWidth="1"/>
    <col min="2821" max="2821" width="8.88671875" style="51" customWidth="1"/>
    <col min="2822" max="2822" width="16.33203125" style="51" bestFit="1" customWidth="1"/>
    <col min="2823" max="3073" width="20.6640625" style="51"/>
    <col min="3074" max="3074" width="38" style="51" customWidth="1"/>
    <col min="3075" max="3075" width="13.109375" style="51" bestFit="1" customWidth="1"/>
    <col min="3076" max="3076" width="51.33203125" style="51" bestFit="1" customWidth="1"/>
    <col min="3077" max="3077" width="8.88671875" style="51" customWidth="1"/>
    <col min="3078" max="3078" width="16.33203125" style="51" bestFit="1" customWidth="1"/>
    <col min="3079" max="3329" width="20.6640625" style="51"/>
    <col min="3330" max="3330" width="38" style="51" customWidth="1"/>
    <col min="3331" max="3331" width="13.109375" style="51" bestFit="1" customWidth="1"/>
    <col min="3332" max="3332" width="51.33203125" style="51" bestFit="1" customWidth="1"/>
    <col min="3333" max="3333" width="8.88671875" style="51" customWidth="1"/>
    <col min="3334" max="3334" width="16.33203125" style="51" bestFit="1" customWidth="1"/>
    <col min="3335" max="3585" width="20.6640625" style="51"/>
    <col min="3586" max="3586" width="38" style="51" customWidth="1"/>
    <col min="3587" max="3587" width="13.109375" style="51" bestFit="1" customWidth="1"/>
    <col min="3588" max="3588" width="51.33203125" style="51" bestFit="1" customWidth="1"/>
    <col min="3589" max="3589" width="8.88671875" style="51" customWidth="1"/>
    <col min="3590" max="3590" width="16.33203125" style="51" bestFit="1" customWidth="1"/>
    <col min="3591" max="3841" width="20.6640625" style="51"/>
    <col min="3842" max="3842" width="38" style="51" customWidth="1"/>
    <col min="3843" max="3843" width="13.109375" style="51" bestFit="1" customWidth="1"/>
    <col min="3844" max="3844" width="51.33203125" style="51" bestFit="1" customWidth="1"/>
    <col min="3845" max="3845" width="8.88671875" style="51" customWidth="1"/>
    <col min="3846" max="3846" width="16.33203125" style="51" bestFit="1" customWidth="1"/>
    <col min="3847" max="4097" width="20.6640625" style="51"/>
    <col min="4098" max="4098" width="38" style="51" customWidth="1"/>
    <col min="4099" max="4099" width="13.109375" style="51" bestFit="1" customWidth="1"/>
    <col min="4100" max="4100" width="51.33203125" style="51" bestFit="1" customWidth="1"/>
    <col min="4101" max="4101" width="8.88671875" style="51" customWidth="1"/>
    <col min="4102" max="4102" width="16.33203125" style="51" bestFit="1" customWidth="1"/>
    <col min="4103" max="4353" width="20.6640625" style="51"/>
    <col min="4354" max="4354" width="38" style="51" customWidth="1"/>
    <col min="4355" max="4355" width="13.109375" style="51" bestFit="1" customWidth="1"/>
    <col min="4356" max="4356" width="51.33203125" style="51" bestFit="1" customWidth="1"/>
    <col min="4357" max="4357" width="8.88671875" style="51" customWidth="1"/>
    <col min="4358" max="4358" width="16.33203125" style="51" bestFit="1" customWidth="1"/>
    <col min="4359" max="4609" width="20.6640625" style="51"/>
    <col min="4610" max="4610" width="38" style="51" customWidth="1"/>
    <col min="4611" max="4611" width="13.109375" style="51" bestFit="1" customWidth="1"/>
    <col min="4612" max="4612" width="51.33203125" style="51" bestFit="1" customWidth="1"/>
    <col min="4613" max="4613" width="8.88671875" style="51" customWidth="1"/>
    <col min="4614" max="4614" width="16.33203125" style="51" bestFit="1" customWidth="1"/>
    <col min="4615" max="4865" width="20.6640625" style="51"/>
    <col min="4866" max="4866" width="38" style="51" customWidth="1"/>
    <col min="4867" max="4867" width="13.109375" style="51" bestFit="1" customWidth="1"/>
    <col min="4868" max="4868" width="51.33203125" style="51" bestFit="1" customWidth="1"/>
    <col min="4869" max="4869" width="8.88671875" style="51" customWidth="1"/>
    <col min="4870" max="4870" width="16.33203125" style="51" bestFit="1" customWidth="1"/>
    <col min="4871" max="5121" width="20.6640625" style="51"/>
    <col min="5122" max="5122" width="38" style="51" customWidth="1"/>
    <col min="5123" max="5123" width="13.109375" style="51" bestFit="1" customWidth="1"/>
    <col min="5124" max="5124" width="51.33203125" style="51" bestFit="1" customWidth="1"/>
    <col min="5125" max="5125" width="8.88671875" style="51" customWidth="1"/>
    <col min="5126" max="5126" width="16.33203125" style="51" bestFit="1" customWidth="1"/>
    <col min="5127" max="5377" width="20.6640625" style="51"/>
    <col min="5378" max="5378" width="38" style="51" customWidth="1"/>
    <col min="5379" max="5379" width="13.109375" style="51" bestFit="1" customWidth="1"/>
    <col min="5380" max="5380" width="51.33203125" style="51" bestFit="1" customWidth="1"/>
    <col min="5381" max="5381" width="8.88671875" style="51" customWidth="1"/>
    <col min="5382" max="5382" width="16.33203125" style="51" bestFit="1" customWidth="1"/>
    <col min="5383" max="5633" width="20.6640625" style="51"/>
    <col min="5634" max="5634" width="38" style="51" customWidth="1"/>
    <col min="5635" max="5635" width="13.109375" style="51" bestFit="1" customWidth="1"/>
    <col min="5636" max="5636" width="51.33203125" style="51" bestFit="1" customWidth="1"/>
    <col min="5637" max="5637" width="8.88671875" style="51" customWidth="1"/>
    <col min="5638" max="5638" width="16.33203125" style="51" bestFit="1" customWidth="1"/>
    <col min="5639" max="5889" width="20.6640625" style="51"/>
    <col min="5890" max="5890" width="38" style="51" customWidth="1"/>
    <col min="5891" max="5891" width="13.109375" style="51" bestFit="1" customWidth="1"/>
    <col min="5892" max="5892" width="51.33203125" style="51" bestFit="1" customWidth="1"/>
    <col min="5893" max="5893" width="8.88671875" style="51" customWidth="1"/>
    <col min="5894" max="5894" width="16.33203125" style="51" bestFit="1" customWidth="1"/>
    <col min="5895" max="6145" width="20.6640625" style="51"/>
    <col min="6146" max="6146" width="38" style="51" customWidth="1"/>
    <col min="6147" max="6147" width="13.109375" style="51" bestFit="1" customWidth="1"/>
    <col min="6148" max="6148" width="51.33203125" style="51" bestFit="1" customWidth="1"/>
    <col min="6149" max="6149" width="8.88671875" style="51" customWidth="1"/>
    <col min="6150" max="6150" width="16.33203125" style="51" bestFit="1" customWidth="1"/>
    <col min="6151" max="6401" width="20.6640625" style="51"/>
    <col min="6402" max="6402" width="38" style="51" customWidth="1"/>
    <col min="6403" max="6403" width="13.109375" style="51" bestFit="1" customWidth="1"/>
    <col min="6404" max="6404" width="51.33203125" style="51" bestFit="1" customWidth="1"/>
    <col min="6405" max="6405" width="8.88671875" style="51" customWidth="1"/>
    <col min="6406" max="6406" width="16.33203125" style="51" bestFit="1" customWidth="1"/>
    <col min="6407" max="6657" width="20.6640625" style="51"/>
    <col min="6658" max="6658" width="38" style="51" customWidth="1"/>
    <col min="6659" max="6659" width="13.109375" style="51" bestFit="1" customWidth="1"/>
    <col min="6660" max="6660" width="51.33203125" style="51" bestFit="1" customWidth="1"/>
    <col min="6661" max="6661" width="8.88671875" style="51" customWidth="1"/>
    <col min="6662" max="6662" width="16.33203125" style="51" bestFit="1" customWidth="1"/>
    <col min="6663" max="6913" width="20.6640625" style="51"/>
    <col min="6914" max="6914" width="38" style="51" customWidth="1"/>
    <col min="6915" max="6915" width="13.109375" style="51" bestFit="1" customWidth="1"/>
    <col min="6916" max="6916" width="51.33203125" style="51" bestFit="1" customWidth="1"/>
    <col min="6917" max="6917" width="8.88671875" style="51" customWidth="1"/>
    <col min="6918" max="6918" width="16.33203125" style="51" bestFit="1" customWidth="1"/>
    <col min="6919" max="7169" width="20.6640625" style="51"/>
    <col min="7170" max="7170" width="38" style="51" customWidth="1"/>
    <col min="7171" max="7171" width="13.109375" style="51" bestFit="1" customWidth="1"/>
    <col min="7172" max="7172" width="51.33203125" style="51" bestFit="1" customWidth="1"/>
    <col min="7173" max="7173" width="8.88671875" style="51" customWidth="1"/>
    <col min="7174" max="7174" width="16.33203125" style="51" bestFit="1" customWidth="1"/>
    <col min="7175" max="7425" width="20.6640625" style="51"/>
    <col min="7426" max="7426" width="38" style="51" customWidth="1"/>
    <col min="7427" max="7427" width="13.109375" style="51" bestFit="1" customWidth="1"/>
    <col min="7428" max="7428" width="51.33203125" style="51" bestFit="1" customWidth="1"/>
    <col min="7429" max="7429" width="8.88671875" style="51" customWidth="1"/>
    <col min="7430" max="7430" width="16.33203125" style="51" bestFit="1" customWidth="1"/>
    <col min="7431" max="7681" width="20.6640625" style="51"/>
    <col min="7682" max="7682" width="38" style="51" customWidth="1"/>
    <col min="7683" max="7683" width="13.109375" style="51" bestFit="1" customWidth="1"/>
    <col min="7684" max="7684" width="51.33203125" style="51" bestFit="1" customWidth="1"/>
    <col min="7685" max="7685" width="8.88671875" style="51" customWidth="1"/>
    <col min="7686" max="7686" width="16.33203125" style="51" bestFit="1" customWidth="1"/>
    <col min="7687" max="7937" width="20.6640625" style="51"/>
    <col min="7938" max="7938" width="38" style="51" customWidth="1"/>
    <col min="7939" max="7939" width="13.109375" style="51" bestFit="1" customWidth="1"/>
    <col min="7940" max="7940" width="51.33203125" style="51" bestFit="1" customWidth="1"/>
    <col min="7941" max="7941" width="8.88671875" style="51" customWidth="1"/>
    <col min="7942" max="7942" width="16.33203125" style="51" bestFit="1" customWidth="1"/>
    <col min="7943" max="8193" width="20.6640625" style="51"/>
    <col min="8194" max="8194" width="38" style="51" customWidth="1"/>
    <col min="8195" max="8195" width="13.109375" style="51" bestFit="1" customWidth="1"/>
    <col min="8196" max="8196" width="51.33203125" style="51" bestFit="1" customWidth="1"/>
    <col min="8197" max="8197" width="8.88671875" style="51" customWidth="1"/>
    <col min="8198" max="8198" width="16.33203125" style="51" bestFit="1" customWidth="1"/>
    <col min="8199" max="8449" width="20.6640625" style="51"/>
    <col min="8450" max="8450" width="38" style="51" customWidth="1"/>
    <col min="8451" max="8451" width="13.109375" style="51" bestFit="1" customWidth="1"/>
    <col min="8452" max="8452" width="51.33203125" style="51" bestFit="1" customWidth="1"/>
    <col min="8453" max="8453" width="8.88671875" style="51" customWidth="1"/>
    <col min="8454" max="8454" width="16.33203125" style="51" bestFit="1" customWidth="1"/>
    <col min="8455" max="8705" width="20.6640625" style="51"/>
    <col min="8706" max="8706" width="38" style="51" customWidth="1"/>
    <col min="8707" max="8707" width="13.109375" style="51" bestFit="1" customWidth="1"/>
    <col min="8708" max="8708" width="51.33203125" style="51" bestFit="1" customWidth="1"/>
    <col min="8709" max="8709" width="8.88671875" style="51" customWidth="1"/>
    <col min="8710" max="8710" width="16.33203125" style="51" bestFit="1" customWidth="1"/>
    <col min="8711" max="8961" width="20.6640625" style="51"/>
    <col min="8962" max="8962" width="38" style="51" customWidth="1"/>
    <col min="8963" max="8963" width="13.109375" style="51" bestFit="1" customWidth="1"/>
    <col min="8964" max="8964" width="51.33203125" style="51" bestFit="1" customWidth="1"/>
    <col min="8965" max="8965" width="8.88671875" style="51" customWidth="1"/>
    <col min="8966" max="8966" width="16.33203125" style="51" bestFit="1" customWidth="1"/>
    <col min="8967" max="9217" width="20.6640625" style="51"/>
    <col min="9218" max="9218" width="38" style="51" customWidth="1"/>
    <col min="9219" max="9219" width="13.109375" style="51" bestFit="1" customWidth="1"/>
    <col min="9220" max="9220" width="51.33203125" style="51" bestFit="1" customWidth="1"/>
    <col min="9221" max="9221" width="8.88671875" style="51" customWidth="1"/>
    <col min="9222" max="9222" width="16.33203125" style="51" bestFit="1" customWidth="1"/>
    <col min="9223" max="9473" width="20.6640625" style="51"/>
    <col min="9474" max="9474" width="38" style="51" customWidth="1"/>
    <col min="9475" max="9475" width="13.109375" style="51" bestFit="1" customWidth="1"/>
    <col min="9476" max="9476" width="51.33203125" style="51" bestFit="1" customWidth="1"/>
    <col min="9477" max="9477" width="8.88671875" style="51" customWidth="1"/>
    <col min="9478" max="9478" width="16.33203125" style="51" bestFit="1" customWidth="1"/>
    <col min="9479" max="9729" width="20.6640625" style="51"/>
    <col min="9730" max="9730" width="38" style="51" customWidth="1"/>
    <col min="9731" max="9731" width="13.109375" style="51" bestFit="1" customWidth="1"/>
    <col min="9732" max="9732" width="51.33203125" style="51" bestFit="1" customWidth="1"/>
    <col min="9733" max="9733" width="8.88671875" style="51" customWidth="1"/>
    <col min="9734" max="9734" width="16.33203125" style="51" bestFit="1" customWidth="1"/>
    <col min="9735" max="9985" width="20.6640625" style="51"/>
    <col min="9986" max="9986" width="38" style="51" customWidth="1"/>
    <col min="9987" max="9987" width="13.109375" style="51" bestFit="1" customWidth="1"/>
    <col min="9988" max="9988" width="51.33203125" style="51" bestFit="1" customWidth="1"/>
    <col min="9989" max="9989" width="8.88671875" style="51" customWidth="1"/>
    <col min="9990" max="9990" width="16.33203125" style="51" bestFit="1" customWidth="1"/>
    <col min="9991" max="10241" width="20.6640625" style="51"/>
    <col min="10242" max="10242" width="38" style="51" customWidth="1"/>
    <col min="10243" max="10243" width="13.109375" style="51" bestFit="1" customWidth="1"/>
    <col min="10244" max="10244" width="51.33203125" style="51" bestFit="1" customWidth="1"/>
    <col min="10245" max="10245" width="8.88671875" style="51" customWidth="1"/>
    <col min="10246" max="10246" width="16.33203125" style="51" bestFit="1" customWidth="1"/>
    <col min="10247" max="10497" width="20.6640625" style="51"/>
    <col min="10498" max="10498" width="38" style="51" customWidth="1"/>
    <col min="10499" max="10499" width="13.109375" style="51" bestFit="1" customWidth="1"/>
    <col min="10500" max="10500" width="51.33203125" style="51" bestFit="1" customWidth="1"/>
    <col min="10501" max="10501" width="8.88671875" style="51" customWidth="1"/>
    <col min="10502" max="10502" width="16.33203125" style="51" bestFit="1" customWidth="1"/>
    <col min="10503" max="10753" width="20.6640625" style="51"/>
    <col min="10754" max="10754" width="38" style="51" customWidth="1"/>
    <col min="10755" max="10755" width="13.109375" style="51" bestFit="1" customWidth="1"/>
    <col min="10756" max="10756" width="51.33203125" style="51" bestFit="1" customWidth="1"/>
    <col min="10757" max="10757" width="8.88671875" style="51" customWidth="1"/>
    <col min="10758" max="10758" width="16.33203125" style="51" bestFit="1" customWidth="1"/>
    <col min="10759" max="11009" width="20.6640625" style="51"/>
    <col min="11010" max="11010" width="38" style="51" customWidth="1"/>
    <col min="11011" max="11011" width="13.109375" style="51" bestFit="1" customWidth="1"/>
    <col min="11012" max="11012" width="51.33203125" style="51" bestFit="1" customWidth="1"/>
    <col min="11013" max="11013" width="8.88671875" style="51" customWidth="1"/>
    <col min="11014" max="11014" width="16.33203125" style="51" bestFit="1" customWidth="1"/>
    <col min="11015" max="11265" width="20.6640625" style="51"/>
    <col min="11266" max="11266" width="38" style="51" customWidth="1"/>
    <col min="11267" max="11267" width="13.109375" style="51" bestFit="1" customWidth="1"/>
    <col min="11268" max="11268" width="51.33203125" style="51" bestFit="1" customWidth="1"/>
    <col min="11269" max="11269" width="8.88671875" style="51" customWidth="1"/>
    <col min="11270" max="11270" width="16.33203125" style="51" bestFit="1" customWidth="1"/>
    <col min="11271" max="11521" width="20.6640625" style="51"/>
    <col min="11522" max="11522" width="38" style="51" customWidth="1"/>
    <col min="11523" max="11523" width="13.109375" style="51" bestFit="1" customWidth="1"/>
    <col min="11524" max="11524" width="51.33203125" style="51" bestFit="1" customWidth="1"/>
    <col min="11525" max="11525" width="8.88671875" style="51" customWidth="1"/>
    <col min="11526" max="11526" width="16.33203125" style="51" bestFit="1" customWidth="1"/>
    <col min="11527" max="11777" width="20.6640625" style="51"/>
    <col min="11778" max="11778" width="38" style="51" customWidth="1"/>
    <col min="11779" max="11779" width="13.109375" style="51" bestFit="1" customWidth="1"/>
    <col min="11780" max="11780" width="51.33203125" style="51" bestFit="1" customWidth="1"/>
    <col min="11781" max="11781" width="8.88671875" style="51" customWidth="1"/>
    <col min="11782" max="11782" width="16.33203125" style="51" bestFit="1" customWidth="1"/>
    <col min="11783" max="12033" width="20.6640625" style="51"/>
    <col min="12034" max="12034" width="38" style="51" customWidth="1"/>
    <col min="12035" max="12035" width="13.109375" style="51" bestFit="1" customWidth="1"/>
    <col min="12036" max="12036" width="51.33203125" style="51" bestFit="1" customWidth="1"/>
    <col min="12037" max="12037" width="8.88671875" style="51" customWidth="1"/>
    <col min="12038" max="12038" width="16.33203125" style="51" bestFit="1" customWidth="1"/>
    <col min="12039" max="12289" width="20.6640625" style="51"/>
    <col min="12290" max="12290" width="38" style="51" customWidth="1"/>
    <col min="12291" max="12291" width="13.109375" style="51" bestFit="1" customWidth="1"/>
    <col min="12292" max="12292" width="51.33203125" style="51" bestFit="1" customWidth="1"/>
    <col min="12293" max="12293" width="8.88671875" style="51" customWidth="1"/>
    <col min="12294" max="12294" width="16.33203125" style="51" bestFit="1" customWidth="1"/>
    <col min="12295" max="12545" width="20.6640625" style="51"/>
    <col min="12546" max="12546" width="38" style="51" customWidth="1"/>
    <col min="12547" max="12547" width="13.109375" style="51" bestFit="1" customWidth="1"/>
    <col min="12548" max="12548" width="51.33203125" style="51" bestFit="1" customWidth="1"/>
    <col min="12549" max="12549" width="8.88671875" style="51" customWidth="1"/>
    <col min="12550" max="12550" width="16.33203125" style="51" bestFit="1" customWidth="1"/>
    <col min="12551" max="12801" width="20.6640625" style="51"/>
    <col min="12802" max="12802" width="38" style="51" customWidth="1"/>
    <col min="12803" max="12803" width="13.109375" style="51" bestFit="1" customWidth="1"/>
    <col min="12804" max="12804" width="51.33203125" style="51" bestFit="1" customWidth="1"/>
    <col min="12805" max="12805" width="8.88671875" style="51" customWidth="1"/>
    <col min="12806" max="12806" width="16.33203125" style="51" bestFit="1" customWidth="1"/>
    <col min="12807" max="13057" width="20.6640625" style="51"/>
    <col min="13058" max="13058" width="38" style="51" customWidth="1"/>
    <col min="13059" max="13059" width="13.109375" style="51" bestFit="1" customWidth="1"/>
    <col min="13060" max="13060" width="51.33203125" style="51" bestFit="1" customWidth="1"/>
    <col min="13061" max="13061" width="8.88671875" style="51" customWidth="1"/>
    <col min="13062" max="13062" width="16.33203125" style="51" bestFit="1" customWidth="1"/>
    <col min="13063" max="13313" width="20.6640625" style="51"/>
    <col min="13314" max="13314" width="38" style="51" customWidth="1"/>
    <col min="13315" max="13315" width="13.109375" style="51" bestFit="1" customWidth="1"/>
    <col min="13316" max="13316" width="51.33203125" style="51" bestFit="1" customWidth="1"/>
    <col min="13317" max="13317" width="8.88671875" style="51" customWidth="1"/>
    <col min="13318" max="13318" width="16.33203125" style="51" bestFit="1" customWidth="1"/>
    <col min="13319" max="13569" width="20.6640625" style="51"/>
    <col min="13570" max="13570" width="38" style="51" customWidth="1"/>
    <col min="13571" max="13571" width="13.109375" style="51" bestFit="1" customWidth="1"/>
    <col min="13572" max="13572" width="51.33203125" style="51" bestFit="1" customWidth="1"/>
    <col min="13573" max="13573" width="8.88671875" style="51" customWidth="1"/>
    <col min="13574" max="13574" width="16.33203125" style="51" bestFit="1" customWidth="1"/>
    <col min="13575" max="13825" width="20.6640625" style="51"/>
    <col min="13826" max="13826" width="38" style="51" customWidth="1"/>
    <col min="13827" max="13827" width="13.109375" style="51" bestFit="1" customWidth="1"/>
    <col min="13828" max="13828" width="51.33203125" style="51" bestFit="1" customWidth="1"/>
    <col min="13829" max="13829" width="8.88671875" style="51" customWidth="1"/>
    <col min="13830" max="13830" width="16.33203125" style="51" bestFit="1" customWidth="1"/>
    <col min="13831" max="14081" width="20.6640625" style="51"/>
    <col min="14082" max="14082" width="38" style="51" customWidth="1"/>
    <col min="14083" max="14083" width="13.109375" style="51" bestFit="1" customWidth="1"/>
    <col min="14084" max="14084" width="51.33203125" style="51" bestFit="1" customWidth="1"/>
    <col min="14085" max="14085" width="8.88671875" style="51" customWidth="1"/>
    <col min="14086" max="14086" width="16.33203125" style="51" bestFit="1" customWidth="1"/>
    <col min="14087" max="14337" width="20.6640625" style="51"/>
    <col min="14338" max="14338" width="38" style="51" customWidth="1"/>
    <col min="14339" max="14339" width="13.109375" style="51" bestFit="1" customWidth="1"/>
    <col min="14340" max="14340" width="51.33203125" style="51" bestFit="1" customWidth="1"/>
    <col min="14341" max="14341" width="8.88671875" style="51" customWidth="1"/>
    <col min="14342" max="14342" width="16.33203125" style="51" bestFit="1" customWidth="1"/>
    <col min="14343" max="14593" width="20.6640625" style="51"/>
    <col min="14594" max="14594" width="38" style="51" customWidth="1"/>
    <col min="14595" max="14595" width="13.109375" style="51" bestFit="1" customWidth="1"/>
    <col min="14596" max="14596" width="51.33203125" style="51" bestFit="1" customWidth="1"/>
    <col min="14597" max="14597" width="8.88671875" style="51" customWidth="1"/>
    <col min="14598" max="14598" width="16.33203125" style="51" bestFit="1" customWidth="1"/>
    <col min="14599" max="14849" width="20.6640625" style="51"/>
    <col min="14850" max="14850" width="38" style="51" customWidth="1"/>
    <col min="14851" max="14851" width="13.109375" style="51" bestFit="1" customWidth="1"/>
    <col min="14852" max="14852" width="51.33203125" style="51" bestFit="1" customWidth="1"/>
    <col min="14853" max="14853" width="8.88671875" style="51" customWidth="1"/>
    <col min="14854" max="14854" width="16.33203125" style="51" bestFit="1" customWidth="1"/>
    <col min="14855" max="15105" width="20.6640625" style="51"/>
    <col min="15106" max="15106" width="38" style="51" customWidth="1"/>
    <col min="15107" max="15107" width="13.109375" style="51" bestFit="1" customWidth="1"/>
    <col min="15108" max="15108" width="51.33203125" style="51" bestFit="1" customWidth="1"/>
    <col min="15109" max="15109" width="8.88671875" style="51" customWidth="1"/>
    <col min="15110" max="15110" width="16.33203125" style="51" bestFit="1" customWidth="1"/>
    <col min="15111" max="15361" width="20.6640625" style="51"/>
    <col min="15362" max="15362" width="38" style="51" customWidth="1"/>
    <col min="15363" max="15363" width="13.109375" style="51" bestFit="1" customWidth="1"/>
    <col min="15364" max="15364" width="51.33203125" style="51" bestFit="1" customWidth="1"/>
    <col min="15365" max="15365" width="8.88671875" style="51" customWidth="1"/>
    <col min="15366" max="15366" width="16.33203125" style="51" bestFit="1" customWidth="1"/>
    <col min="15367" max="15617" width="20.6640625" style="51"/>
    <col min="15618" max="15618" width="38" style="51" customWidth="1"/>
    <col min="15619" max="15619" width="13.109375" style="51" bestFit="1" customWidth="1"/>
    <col min="15620" max="15620" width="51.33203125" style="51" bestFit="1" customWidth="1"/>
    <col min="15621" max="15621" width="8.88671875" style="51" customWidth="1"/>
    <col min="15622" max="15622" width="16.33203125" style="51" bestFit="1" customWidth="1"/>
    <col min="15623" max="15873" width="20.6640625" style="51"/>
    <col min="15874" max="15874" width="38" style="51" customWidth="1"/>
    <col min="15875" max="15875" width="13.109375" style="51" bestFit="1" customWidth="1"/>
    <col min="15876" max="15876" width="51.33203125" style="51" bestFit="1" customWidth="1"/>
    <col min="15877" max="15877" width="8.88671875" style="51" customWidth="1"/>
    <col min="15878" max="15878" width="16.33203125" style="51" bestFit="1" customWidth="1"/>
    <col min="15879" max="16129" width="20.6640625" style="51"/>
    <col min="16130" max="16130" width="38" style="51" customWidth="1"/>
    <col min="16131" max="16131" width="13.109375" style="51" bestFit="1" customWidth="1"/>
    <col min="16132" max="16132" width="51.33203125" style="51" bestFit="1" customWidth="1"/>
    <col min="16133" max="16133" width="8.88671875" style="51" customWidth="1"/>
    <col min="16134" max="16134" width="16.33203125" style="51" bestFit="1" customWidth="1"/>
    <col min="16135" max="16384" width="20.6640625" style="51"/>
  </cols>
  <sheetData>
    <row r="1" spans="2:6">
      <c r="E1" s="52"/>
      <c r="F1" s="52"/>
    </row>
    <row r="2" spans="2:6">
      <c r="B2" s="35" t="s">
        <v>265</v>
      </c>
      <c r="C2" s="622" t="s">
        <v>253</v>
      </c>
      <c r="D2" s="623"/>
      <c r="E2" s="623"/>
      <c r="F2" s="623"/>
    </row>
    <row r="3" spans="2:6" ht="41.4">
      <c r="B3" s="239" t="s">
        <v>1</v>
      </c>
      <c r="C3" s="239" t="s">
        <v>2</v>
      </c>
      <c r="D3" s="37" t="s">
        <v>3</v>
      </c>
      <c r="E3" s="232" t="s">
        <v>74</v>
      </c>
      <c r="F3" s="240" t="s">
        <v>5</v>
      </c>
    </row>
    <row r="4" spans="2:6" ht="27.6">
      <c r="B4" s="624" t="s">
        <v>75</v>
      </c>
      <c r="C4" s="625" t="s">
        <v>76</v>
      </c>
      <c r="D4" s="294" t="s">
        <v>254</v>
      </c>
      <c r="E4" s="295"/>
      <c r="F4" s="297">
        <v>5208161.57</v>
      </c>
    </row>
    <row r="5" spans="2:6">
      <c r="B5" s="624"/>
      <c r="C5" s="626"/>
      <c r="D5" s="628" t="s">
        <v>255</v>
      </c>
      <c r="E5" s="629"/>
      <c r="F5" s="631">
        <f>F4</f>
        <v>5208161.57</v>
      </c>
    </row>
    <row r="6" spans="2:6">
      <c r="B6" s="624"/>
      <c r="C6" s="627"/>
      <c r="D6" s="628"/>
      <c r="E6" s="630"/>
      <c r="F6" s="631"/>
    </row>
    <row r="7" spans="2:6">
      <c r="B7" s="625" t="s">
        <v>256</v>
      </c>
      <c r="C7" s="625" t="s">
        <v>80</v>
      </c>
      <c r="E7" s="295"/>
      <c r="F7" s="297"/>
    </row>
    <row r="8" spans="2:6" ht="28.8">
      <c r="B8" s="626"/>
      <c r="C8" s="626"/>
      <c r="D8" s="298" t="s">
        <v>266</v>
      </c>
      <c r="E8" s="295"/>
      <c r="F8" s="297">
        <f>4794832.79+150000+126240.42</f>
        <v>5071073.21</v>
      </c>
    </row>
    <row r="9" spans="2:6">
      <c r="B9" s="626"/>
      <c r="C9" s="626"/>
      <c r="D9" s="299" t="s">
        <v>257</v>
      </c>
      <c r="E9" s="295"/>
      <c r="F9" s="297">
        <f>27000+56760</f>
        <v>83760</v>
      </c>
    </row>
    <row r="10" spans="2:6">
      <c r="B10" s="626"/>
      <c r="C10" s="627"/>
      <c r="D10" s="299"/>
      <c r="E10" s="295"/>
      <c r="F10" s="297"/>
    </row>
    <row r="11" spans="2:6">
      <c r="B11" s="626"/>
      <c r="C11" s="625" t="s">
        <v>258</v>
      </c>
      <c r="D11" s="299" t="s">
        <v>259</v>
      </c>
      <c r="E11" s="295">
        <v>70</v>
      </c>
      <c r="F11" s="297">
        <v>5161180.2699999996</v>
      </c>
    </row>
    <row r="12" spans="2:6">
      <c r="B12" s="626"/>
      <c r="C12" s="626"/>
      <c r="D12" s="299" t="s">
        <v>260</v>
      </c>
      <c r="E12" s="295">
        <v>50</v>
      </c>
      <c r="F12" s="297">
        <v>213500</v>
      </c>
    </row>
    <row r="13" spans="2:6">
      <c r="B13" s="626"/>
      <c r="C13" s="626"/>
      <c r="D13" s="299" t="s">
        <v>261</v>
      </c>
      <c r="E13" s="295">
        <v>35</v>
      </c>
      <c r="F13" s="297">
        <v>226310</v>
      </c>
    </row>
    <row r="14" spans="2:6">
      <c r="B14" s="626"/>
      <c r="C14" s="626"/>
      <c r="D14" s="299" t="s">
        <v>262</v>
      </c>
      <c r="E14" s="295">
        <v>35</v>
      </c>
      <c r="F14" s="297">
        <v>196000</v>
      </c>
    </row>
    <row r="15" spans="2:6">
      <c r="B15" s="626"/>
      <c r="C15" s="626"/>
      <c r="D15" s="299" t="s">
        <v>263</v>
      </c>
      <c r="E15" s="295">
        <v>1200</v>
      </c>
      <c r="F15" s="297">
        <v>37500</v>
      </c>
    </row>
    <row r="16" spans="2:6">
      <c r="B16" s="626"/>
      <c r="C16" s="626"/>
      <c r="D16" s="296" t="s">
        <v>267</v>
      </c>
      <c r="E16" s="295">
        <v>5</v>
      </c>
      <c r="F16" s="300">
        <v>1200000</v>
      </c>
    </row>
    <row r="17" spans="2:6">
      <c r="B17" s="626"/>
      <c r="C17" s="626"/>
      <c r="D17" s="294" t="s">
        <v>268</v>
      </c>
      <c r="E17" s="295">
        <v>46</v>
      </c>
      <c r="F17" s="300">
        <v>74520</v>
      </c>
    </row>
    <row r="18" spans="2:6">
      <c r="B18" s="626"/>
      <c r="C18" s="626"/>
      <c r="D18" s="294" t="s">
        <v>269</v>
      </c>
      <c r="E18" s="295"/>
      <c r="F18" s="300">
        <v>105000</v>
      </c>
    </row>
    <row r="19" spans="2:6">
      <c r="B19" s="626"/>
      <c r="C19" s="626"/>
      <c r="D19" s="294"/>
      <c r="E19" s="295"/>
      <c r="F19" s="300"/>
    </row>
    <row r="20" spans="2:6" ht="15.6">
      <c r="B20" s="627"/>
      <c r="C20" s="301"/>
      <c r="D20" s="302" t="s">
        <v>255</v>
      </c>
      <c r="E20" s="295"/>
      <c r="F20" s="303">
        <f>SUM(F7:F19)</f>
        <v>12368843.48</v>
      </c>
    </row>
    <row r="21" spans="2:6">
      <c r="B21" s="624" t="s">
        <v>270</v>
      </c>
      <c r="C21" s="625"/>
      <c r="D21" s="636"/>
      <c r="E21" s="629"/>
      <c r="F21" s="633"/>
    </row>
    <row r="22" spans="2:6">
      <c r="B22" s="624"/>
      <c r="C22" s="626"/>
      <c r="D22" s="637"/>
      <c r="E22" s="632"/>
      <c r="F22" s="634"/>
    </row>
    <row r="23" spans="2:6">
      <c r="B23" s="624"/>
      <c r="C23" s="627"/>
      <c r="D23" s="638"/>
      <c r="E23" s="630"/>
      <c r="F23" s="635"/>
    </row>
    <row r="24" spans="2:6" ht="15.6">
      <c r="D24" s="304" t="s">
        <v>264</v>
      </c>
      <c r="E24" s="295"/>
      <c r="F24" s="305">
        <f>SUM(F21+F20+F5)</f>
        <v>17577005.050000001</v>
      </c>
    </row>
  </sheetData>
  <sheetProtection selectLockedCells="1" selectUnlockedCells="1"/>
  <mergeCells count="14">
    <mergeCell ref="E21:E23"/>
    <mergeCell ref="F21:F23"/>
    <mergeCell ref="B7:B20"/>
    <mergeCell ref="C7:C10"/>
    <mergeCell ref="C11:C19"/>
    <mergeCell ref="B21:B23"/>
    <mergeCell ref="C21:C23"/>
    <mergeCell ref="D21:D23"/>
    <mergeCell ref="C2:F2"/>
    <mergeCell ref="B4:B6"/>
    <mergeCell ref="C4:C6"/>
    <mergeCell ref="D5:D6"/>
    <mergeCell ref="E5:E6"/>
    <mergeCell ref="F5:F6"/>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17"/>
  <dimension ref="B2:K12"/>
  <sheetViews>
    <sheetView workbookViewId="0"/>
  </sheetViews>
  <sheetFormatPr defaultRowHeight="14.4"/>
  <cols>
    <col min="1" max="1" width="27.6640625" customWidth="1"/>
    <col min="2" max="2" width="19" customWidth="1"/>
    <col min="3" max="3" width="23.44140625" customWidth="1"/>
    <col min="4" max="4" width="20.109375" customWidth="1"/>
    <col min="5" max="5" width="19.33203125" customWidth="1"/>
    <col min="6" max="6" width="16.88671875" bestFit="1" customWidth="1"/>
    <col min="11" max="11" width="16.88671875" bestFit="1" customWidth="1"/>
  </cols>
  <sheetData>
    <row r="2" spans="2:11" ht="21">
      <c r="B2" s="639" t="s">
        <v>271</v>
      </c>
      <c r="C2" s="639"/>
      <c r="D2" s="639"/>
      <c r="E2" s="639"/>
      <c r="F2" s="639"/>
    </row>
    <row r="3" spans="2:11" ht="34.799999999999997">
      <c r="B3" s="8" t="s">
        <v>288</v>
      </c>
      <c r="C3" s="585" t="s">
        <v>289</v>
      </c>
      <c r="D3" s="642"/>
      <c r="E3" s="642"/>
      <c r="F3" s="642"/>
    </row>
    <row r="4" spans="2:11">
      <c r="B4" s="201" t="s">
        <v>1</v>
      </c>
      <c r="C4" s="201" t="s">
        <v>2</v>
      </c>
      <c r="D4" s="201" t="s">
        <v>3</v>
      </c>
      <c r="E4" s="202" t="s">
        <v>74</v>
      </c>
      <c r="F4" s="203" t="s">
        <v>5</v>
      </c>
    </row>
    <row r="5" spans="2:11" ht="69">
      <c r="B5" s="9" t="s">
        <v>75</v>
      </c>
      <c r="C5" s="9" t="s">
        <v>272</v>
      </c>
      <c r="D5" s="125" t="s">
        <v>273</v>
      </c>
      <c r="E5" s="125">
        <v>150</v>
      </c>
      <c r="F5" s="308">
        <v>10980802.18</v>
      </c>
    </row>
    <row r="6" spans="2:11" ht="110.4">
      <c r="B6" s="646" t="s">
        <v>290</v>
      </c>
      <c r="C6" s="643" t="s">
        <v>291</v>
      </c>
      <c r="D6" s="145" t="s">
        <v>275</v>
      </c>
      <c r="E6" s="309" t="s">
        <v>276</v>
      </c>
      <c r="F6" s="644">
        <v>216178.28</v>
      </c>
      <c r="K6" s="149"/>
    </row>
    <row r="7" spans="2:11" ht="41.4">
      <c r="B7" s="646"/>
      <c r="C7" s="643"/>
      <c r="D7" s="145" t="s">
        <v>277</v>
      </c>
      <c r="E7" s="309" t="s">
        <v>292</v>
      </c>
      <c r="F7" s="645"/>
    </row>
    <row r="8" spans="2:11" ht="55.2">
      <c r="B8" s="646"/>
      <c r="C8" s="640" t="s">
        <v>293</v>
      </c>
      <c r="D8" s="147" t="s">
        <v>278</v>
      </c>
      <c r="E8" s="146" t="s">
        <v>286</v>
      </c>
      <c r="F8" s="641">
        <v>6491966.6799999997</v>
      </c>
    </row>
    <row r="9" spans="2:11" ht="27.6">
      <c r="B9" s="646"/>
      <c r="C9" s="640"/>
      <c r="D9" s="307" t="s">
        <v>279</v>
      </c>
      <c r="E9" s="146" t="s">
        <v>280</v>
      </c>
      <c r="F9" s="641"/>
    </row>
    <row r="10" spans="2:11" ht="55.2">
      <c r="B10" s="646"/>
      <c r="C10" s="640"/>
      <c r="D10" s="307" t="s">
        <v>281</v>
      </c>
      <c r="E10" s="146" t="s">
        <v>282</v>
      </c>
      <c r="F10" s="641"/>
    </row>
    <row r="11" spans="2:11" ht="110.4">
      <c r="B11" s="144" t="s">
        <v>283</v>
      </c>
      <c r="C11" s="125" t="s">
        <v>66</v>
      </c>
      <c r="D11" s="307" t="s">
        <v>284</v>
      </c>
      <c r="E11" s="147" t="s">
        <v>287</v>
      </c>
      <c r="F11" s="641"/>
    </row>
    <row r="12" spans="2:11" ht="15" thickBot="1">
      <c r="B12" s="5"/>
      <c r="C12" s="5"/>
      <c r="D12" s="5"/>
      <c r="E12" s="10"/>
      <c r="F12" s="148">
        <f>SUM(F8,F6,F5)</f>
        <v>17688947.140000001</v>
      </c>
    </row>
  </sheetData>
  <sheetProtection selectLockedCells="1" selectUnlockedCells="1"/>
  <mergeCells count="7">
    <mergeCell ref="B2:F2"/>
    <mergeCell ref="C8:C10"/>
    <mergeCell ref="F8:F11"/>
    <mergeCell ref="C3:F3"/>
    <mergeCell ref="C6:C7"/>
    <mergeCell ref="F6:F7"/>
    <mergeCell ref="B6:B10"/>
  </mergeCells>
  <pageMargins left="0.51180555555555551" right="0.51180555555555551" top="0.78749999999999998" bottom="0.78749999999999998" header="0.51180555555555551" footer="0.51180555555555551"/>
  <pageSetup paperSize="9" firstPageNumber="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84D2A8FBED70B4CB06861236AE5E8D0" ma:contentTypeVersion="6" ma:contentTypeDescription="Create a new document." ma:contentTypeScope="" ma:versionID="588319d04cee480d1b51601dda3e505c">
  <xsd:schema xmlns:xsd="http://www.w3.org/2001/XMLSchema" xmlns:xs="http://www.w3.org/2001/XMLSchema" xmlns:p="http://schemas.microsoft.com/office/2006/metadata/properties" xmlns:ns2="7a756806-64a9-4bd0-8d87-723448e711f2" targetNamespace="http://schemas.microsoft.com/office/2006/metadata/properties" ma:root="true" ma:fieldsID="932f8dde59ef1495e6ae2920ba3b19d6" ns2:_="">
    <xsd:import namespace="7a756806-64a9-4bd0-8d87-723448e711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756806-64a9-4bd0-8d87-723448e711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34D6A9-EF7E-49C6-99E0-4E8D9D1CA7E1}">
  <ds:schemaRefs>
    <ds:schemaRef ds:uri="http://schemas.microsoft.com/sharepoint/v3/contenttype/forms"/>
  </ds:schemaRefs>
</ds:datastoreItem>
</file>

<file path=customXml/itemProps2.xml><?xml version="1.0" encoding="utf-8"?>
<ds:datastoreItem xmlns:ds="http://schemas.openxmlformats.org/officeDocument/2006/customXml" ds:itemID="{A170E966-3873-4417-AAFB-0D2A9F6B2B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756806-64a9-4bd0-8d87-723448e711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00C0F4-A30E-4CED-9245-40A561403AC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27</vt:i4>
      </vt:variant>
    </vt:vector>
  </HeadingPairs>
  <TitlesOfParts>
    <vt:vector size="27" baseType="lpstr">
      <vt:lpstr>AC</vt:lpstr>
      <vt:lpstr>AL</vt:lpstr>
      <vt:lpstr>AM</vt:lpstr>
      <vt:lpstr>AP</vt:lpstr>
      <vt:lpstr>BA</vt:lpstr>
      <vt:lpstr>CE</vt:lpstr>
      <vt:lpstr>DF</vt:lpstr>
      <vt:lpstr>ES</vt:lpstr>
      <vt:lpstr>GO</vt:lpstr>
      <vt:lpstr>MA</vt:lpstr>
      <vt:lpstr>MG</vt:lpstr>
      <vt:lpstr>MS</vt:lpstr>
      <vt:lpstr>MT</vt:lpstr>
      <vt:lpstr>PA</vt:lpstr>
      <vt:lpstr>PB</vt:lpstr>
      <vt:lpstr>PE</vt:lpstr>
      <vt:lpstr>PI</vt:lpstr>
      <vt:lpstr>PR</vt:lpstr>
      <vt:lpstr>RJ</vt:lpstr>
      <vt:lpstr>RN</vt:lpstr>
      <vt:lpstr>RO</vt:lpstr>
      <vt:lpstr>RR</vt:lpstr>
      <vt:lpstr>RS</vt:lpstr>
      <vt:lpstr>SC</vt:lpstr>
      <vt:lpstr>SE</vt:lpstr>
      <vt:lpstr>SP</vt:lpstr>
      <vt:lpstr>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Allyson Akin Nascimento Silva</dc:creator>
  <cp:keywords/>
  <dc:description/>
  <cp:lastModifiedBy>Debora Ribeiro Lopes</cp:lastModifiedBy>
  <cp:revision/>
  <dcterms:created xsi:type="dcterms:W3CDTF">2019-12-19T12:46:00Z</dcterms:created>
  <dcterms:modified xsi:type="dcterms:W3CDTF">2023-05-24T20:36:30Z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feeb52a2-f005-469e-9f29-6683944d3a35</vt:lpwstr>
  </property>
  <property fmtid="{D5CDD505-2E9C-101B-9397-08002B2CF9AE}" pid="3" name="Workbook type">
    <vt:lpwstr>Custom</vt:lpwstr>
  </property>
  <property fmtid="{D5CDD505-2E9C-101B-9397-08002B2CF9AE}" pid="4" name="Workbook version">
    <vt:lpwstr>Custom</vt:lpwstr>
  </property>
  <property fmtid="{D5CDD505-2E9C-101B-9397-08002B2CF9AE}" pid="5" name="ContentTypeId">
    <vt:lpwstr>0x010100C84D2A8FBED70B4CB06861236AE5E8D0</vt:lpwstr>
  </property>
</Properties>
</file>